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omments4.xml" ContentType="application/vnd.openxmlformats-officedocument.spreadsheetml.comments+xml"/>
  <Override PartName="/xl/drawings/drawing9.xml" ContentType="application/vnd.openxmlformats-officedocument.drawing+xml"/>
  <Override PartName="/xl/comments5.xml" ContentType="application/vnd.openxmlformats-officedocument.spreadsheetml.comments+xml"/>
  <Override PartName="/xl/drawings/drawing10.xml" ContentType="application/vnd.openxmlformats-officedocument.drawing+xml"/>
  <Override PartName="/xl/drawings/drawing11.xml" ContentType="application/vnd.openxmlformats-officedocument.drawing+xml"/>
  <Override PartName="/xl/comments6.xml" ContentType="application/vnd.openxmlformats-officedocument.spreadsheetml.comments+xml"/>
  <Override PartName="/xl/drawings/drawing12.xml" ContentType="application/vnd.openxmlformats-officedocument.drawing+xml"/>
  <Override PartName="/xl/drawings/drawing13.xml" ContentType="application/vnd.openxmlformats-officedocument.drawing+xml"/>
  <Override PartName="/xl/comments7.xml" ContentType="application/vnd.openxmlformats-officedocument.spreadsheetml.comments+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comments8.xml" ContentType="application/vnd.openxmlformats-officedocument.spreadsheetml.comments+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comments9.xml" ContentType="application/vnd.openxmlformats-officedocument.spreadsheetml.comments+xml"/>
  <Override PartName="/xl/drawings/drawing28.xml" ContentType="application/vnd.openxmlformats-officedocument.drawing+xml"/>
  <Override PartName="/xl/comments10.xml" ContentType="application/vnd.openxmlformats-officedocument.spreadsheetml.comments+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codeName="ThisWorkbook"/>
  <mc:AlternateContent xmlns:mc="http://schemas.openxmlformats.org/markup-compatibility/2006">
    <mc:Choice Requires="x15">
      <x15ac:absPath xmlns:x15ac="http://schemas.microsoft.com/office/spreadsheetml/2010/11/ac" url="C:\Users\indir\OneDrive\Documents\CAM 2023\INFORME DE GESTIÓN 2022\INFORME DE GESTION 20_02_23\"/>
    </mc:Choice>
  </mc:AlternateContent>
  <xr:revisionPtr revIDLastSave="0" documentId="8_{97143E98-6694-4A1C-B8A2-8C66BF58051A}" xr6:coauthVersionLast="47" xr6:coauthVersionMax="47" xr10:uidLastSave="{00000000-0000-0000-0000-000000000000}"/>
  <bookViews>
    <workbookView xWindow="-120" yWindow="-120" windowWidth="20730" windowHeight="11040" activeTab="2" xr2:uid="{00000000-000D-0000-FFFF-FFFF00000000}"/>
  </bookViews>
  <sheets>
    <sheet name="Datos Generales" sheetId="38" r:id="rId1"/>
    <sheet name="Hoja1" sheetId="41" state="hidden" r:id="rId2"/>
    <sheet name="SINA - Matriz Inf Gestión-GD " sheetId="55" r:id="rId3"/>
    <sheet name="Anexo2 Protocolo Inf Gestión GD" sheetId="47" r:id="rId4"/>
    <sheet name="Anexo 5.1 INGRESOS (2)" sheetId="52" r:id="rId5"/>
    <sheet name="PROTOCOLO INGRESOS (2)" sheetId="50" r:id="rId6"/>
    <sheet name="Anexo 5.2. informe Gastos" sheetId="53" r:id="rId7"/>
    <sheet name="Anexo 5.2-A. Gastos" sheetId="48" state="hidden" r:id="rId8"/>
    <sheet name="Anexo 5,2,A Gastos" sheetId="54" r:id="rId9"/>
    <sheet name="Protocolo Gastos" sheetId="46" r:id="rId10"/>
    <sheet name="Anexo 3 Matriz IMG" sheetId="19" r:id="rId11"/>
    <sheet name="1POMCAS" sheetId="1" r:id="rId12"/>
    <sheet name="2PORH" sheetId="2" r:id="rId13"/>
    <sheet name="3PSMV" sheetId="3" r:id="rId14"/>
    <sheet name="4UsoAguas" sheetId="4" r:id="rId15"/>
    <sheet name="5PUEAA" sheetId="5" r:id="rId16"/>
    <sheet name="6POMCASejec" sheetId="6" r:id="rId17"/>
    <sheet name="7Clima" sheetId="8" r:id="rId18"/>
    <sheet name="8Suelo" sheetId="9" r:id="rId19"/>
    <sheet name="9RUNAP" sheetId="10" r:id="rId20"/>
    <sheet name="10Paramos" sheetId="11" r:id="rId21"/>
    <sheet name="11Forest" sheetId="12" r:id="rId22"/>
    <sheet name="12PlanesAP" sheetId="13" r:id="rId23"/>
    <sheet name="13Amenaz" sheetId="14" r:id="rId24"/>
    <sheet name="14Invasor" sheetId="15" r:id="rId25"/>
    <sheet name="15Restaura" sheetId="16" r:id="rId26"/>
    <sheet name="16MIZC" sheetId="17" r:id="rId27"/>
    <sheet name="17PGIRS" sheetId="18" r:id="rId28"/>
    <sheet name="18Sector" sheetId="20" r:id="rId29"/>
    <sheet name="19GAU" sheetId="21" r:id="rId30"/>
    <sheet name="20Negoc" sheetId="22" r:id="rId31"/>
    <sheet name="21TiempoT" sheetId="23" r:id="rId32"/>
    <sheet name="22Autor" sheetId="24" r:id="rId33"/>
    <sheet name="23Sanc" sheetId="25" r:id="rId34"/>
    <sheet name="24POT" sheetId="26" r:id="rId35"/>
    <sheet name="25Redes" sheetId="27" r:id="rId36"/>
    <sheet name="26SIAC" sheetId="28" r:id="rId37"/>
    <sheet name="27Educa" sheetId="29" r:id="rId38"/>
    <sheet name="Observa" sheetId="32" r:id="rId39"/>
    <sheet name="Formulas" sheetId="33" r:id="rId40"/>
  </sheets>
  <externalReferences>
    <externalReference r:id="rId41"/>
    <externalReference r:id="rId42"/>
    <externalReference r:id="rId43"/>
    <externalReference r:id="rId44"/>
    <externalReference r:id="rId45"/>
  </externalReferences>
  <definedNames>
    <definedName name="_xlnm._FilterDatabase" localSheetId="13" hidden="1">'3PSMV'!$E$6:$E$75</definedName>
    <definedName name="_xlnm._FilterDatabase" localSheetId="4" hidden="1">'Anexo 5.1 INGRESOS (2)'!$M$7:$O$525</definedName>
    <definedName name="_Toc467769469" localSheetId="12">'2PORH'!#REF!</definedName>
    <definedName name="_Toc467769470" localSheetId="13">'3PSMV'!#REF!</definedName>
    <definedName name="_Toc467769471" localSheetId="14">'4UsoAguas'!#REF!</definedName>
    <definedName name="_Toc467769472" localSheetId="15">'5PUEAA'!#REF!</definedName>
    <definedName name="_Toc467769473" localSheetId="16">'6POMCASejec'!#REF!</definedName>
    <definedName name="_Toc467769474" localSheetId="17">'7Clima'!#REF!</definedName>
    <definedName name="_Toc467769475" localSheetId="18">'8Suelo'!#REF!</definedName>
    <definedName name="_Toc467769476" localSheetId="19">'9RUNAP'!$B$6</definedName>
    <definedName name="_Toc467769477" localSheetId="20">'10Paramos'!#REF!</definedName>
    <definedName name="_Toc467769478" localSheetId="21">'11Forest'!#REF!</definedName>
    <definedName name="_Toc467769479" localSheetId="22">'12PlanesAP'!#REF!</definedName>
    <definedName name="_Toc467769480" localSheetId="23">'13Amenaz'!#REF!</definedName>
    <definedName name="_Toc467769481" localSheetId="24">'14Invasor'!#REF!</definedName>
    <definedName name="_Toc467769482" localSheetId="25">'15Restaura'!#REF!</definedName>
    <definedName name="_Toc467769483" localSheetId="26">'16MIZC'!#REF!</definedName>
    <definedName name="_Toc467769484" localSheetId="27">'17PGIRS'!#REF!</definedName>
    <definedName name="_Toc467769485" localSheetId="28">'18Sector'!#REF!</definedName>
    <definedName name="_Toc467769486" localSheetId="29">'19GAU'!#REF!</definedName>
    <definedName name="_Toc467769487" localSheetId="30">'20Negoc'!#REF!</definedName>
    <definedName name="_Toc467769488" localSheetId="31">'21TiempoT'!#REF!</definedName>
    <definedName name="_Toc467769489" localSheetId="32">'22Autor'!#REF!</definedName>
    <definedName name="_Toc467769490" localSheetId="33">'23Sanc'!#REF!</definedName>
    <definedName name="_Toc467769491" localSheetId="34">'24POT'!#REF!</definedName>
    <definedName name="_Toc467769492" localSheetId="35">'25Redes'!#REF!</definedName>
    <definedName name="_Toc467769493" localSheetId="36">'26SIAC'!#REF!</definedName>
    <definedName name="_Toc467769494" localSheetId="37">'27Educa'!#REF!</definedName>
    <definedName name="_xlnm.Print_Area" localSheetId="4">'Anexo 5.1 INGRESOS (2)'!#REF!</definedName>
    <definedName name="_xlnm.Print_Area" localSheetId="7">'Anexo 5.2-A. Gastos'!#REF!</definedName>
    <definedName name="_xlnm.Print_Area" localSheetId="3">'Anexo2 Protocolo Inf Gestión GD'!$A$1:$B$35</definedName>
    <definedName name="Lista_CAR" localSheetId="8">'[1]Datos Generales'!$H$5:$H$37</definedName>
    <definedName name="Lista_CAR" localSheetId="4">'[2]Datos Generales'!$H$5:$H$37</definedName>
    <definedName name="Lista_CAR" localSheetId="6">'[1]Datos Generales'!$H$5:$H$37</definedName>
    <definedName name="Lista_CAR" localSheetId="3">'[3]Datos Generales'!$H$5:$H$36</definedName>
    <definedName name="Lista_CAR" localSheetId="9">'[3]Datos Generales'!$H$5:$H$36</definedName>
    <definedName name="Lista_CAR" localSheetId="5">'[4]Datos Generales'!$H$5:$H$37</definedName>
    <definedName name="Lista_CAR">'Datos Generales'!$H$5:$H$37</definedName>
    <definedName name="REPORTE" comment="SI SE REPORTA" localSheetId="8">[1]Formulas!$F$33:$F$34</definedName>
    <definedName name="REPORTE" comment="SI SE REPORTA" localSheetId="4">[2]Formulas!$F$33:$F$34</definedName>
    <definedName name="REPORTE" comment="SI SE REPORTA" localSheetId="6">[1]Formulas!$F$33:$F$34</definedName>
    <definedName name="REPORTE" comment="SI SE REPORTA" localSheetId="3">[3]Formulas!$F$33:$F$34</definedName>
    <definedName name="REPORTE" comment="SI SE REPORTA" localSheetId="9">[3]Formulas!$F$33:$F$34</definedName>
    <definedName name="REPORTE" comment="SI SE REPORTA" localSheetId="5">[4]Formulas!$F$33:$F$34</definedName>
    <definedName name="REPORTE" comment="SI SE REPORTA">Formulas!$F$33:$F$34</definedName>
    <definedName name="SI" comment="OPCION SI O NO" localSheetId="8">[1]Formulas!$D$33:$D$34</definedName>
    <definedName name="SI" comment="OPCION SI O NO" localSheetId="4">[2]Formulas!$D$33:$D$34</definedName>
    <definedName name="SI" comment="OPCION SI O NO" localSheetId="6">[1]Formulas!$D$33:$D$34</definedName>
    <definedName name="SI" comment="OPCION SI O NO" localSheetId="3">[3]Formulas!$D$33:$D$34</definedName>
    <definedName name="SI" comment="OPCION SI O NO" localSheetId="9">[3]Formulas!$D$33:$D$34</definedName>
    <definedName name="SI" comment="OPCION SI O NO" localSheetId="5">[4]Formulas!$D$33:$D$34</definedName>
    <definedName name="SI" comment="OPCION SI O NO">Formulas!$D$33:$D$34</definedName>
    <definedName name="Vigencias">'Datos Generales'!$H$39:$H$46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6" l="1"/>
  <c r="G24" i="6"/>
  <c r="G21" i="25"/>
  <c r="G36" i="22"/>
  <c r="AD42" i="55"/>
  <c r="F21" i="25" l="1"/>
  <c r="G99" i="24" l="1"/>
  <c r="V96" i="55" l="1"/>
  <c r="Y60" i="55"/>
  <c r="Y28" i="55"/>
  <c r="Y98" i="55"/>
  <c r="Y97" i="55"/>
  <c r="Y96" i="55"/>
  <c r="Y95" i="55"/>
  <c r="Y93" i="55"/>
  <c r="Y90" i="55"/>
  <c r="Y89" i="55"/>
  <c r="Y86" i="55"/>
  <c r="Y84" i="55"/>
  <c r="Y81" i="55"/>
  <c r="Y80" i="55"/>
  <c r="Y78" i="55"/>
  <c r="Y77" i="55"/>
  <c r="Y73" i="55"/>
  <c r="Y69" i="55"/>
  <c r="Y68" i="55"/>
  <c r="Y67" i="55"/>
  <c r="Y64" i="55"/>
  <c r="Y63" i="55"/>
  <c r="Y61" i="55"/>
  <c r="Y55" i="55"/>
  <c r="Y54" i="55"/>
  <c r="Y50" i="55"/>
  <c r="Y49" i="55"/>
  <c r="Y48" i="55"/>
  <c r="Y47" i="55"/>
  <c r="Y35" i="55"/>
  <c r="Y27" i="55"/>
  <c r="Y26" i="55"/>
  <c r="Y19" i="55"/>
  <c r="Y18" i="55"/>
  <c r="Y17" i="55"/>
  <c r="Y15" i="55"/>
  <c r="Y14" i="55"/>
  <c r="Y12" i="55"/>
  <c r="Y11" i="55"/>
  <c r="E88" i="24" l="1"/>
  <c r="E87" i="24"/>
  <c r="AI98" i="55" l="1"/>
  <c r="AH98" i="55"/>
  <c r="AI97" i="55"/>
  <c r="AH97" i="55"/>
  <c r="AI96" i="55"/>
  <c r="AH96" i="55"/>
  <c r="AI95" i="55"/>
  <c r="AH95" i="55"/>
  <c r="AI94" i="55"/>
  <c r="AH94" i="55"/>
  <c r="AI93" i="55"/>
  <c r="AH93" i="55"/>
  <c r="AI90" i="55"/>
  <c r="AH90" i="55"/>
  <c r="AI89" i="55"/>
  <c r="AH89" i="55"/>
  <c r="AI86" i="55"/>
  <c r="AI84" i="55"/>
  <c r="AI83" i="55"/>
  <c r="AH83" i="55"/>
  <c r="AI81" i="55"/>
  <c r="AH81" i="55"/>
  <c r="AI80" i="55"/>
  <c r="AH80" i="55"/>
  <c r="AI78" i="55"/>
  <c r="AH78" i="55"/>
  <c r="AI77" i="55"/>
  <c r="AH77" i="55"/>
  <c r="AI74" i="55"/>
  <c r="AH74" i="55"/>
  <c r="AI73" i="55"/>
  <c r="AH73" i="55"/>
  <c r="AI69" i="55"/>
  <c r="AH69" i="55"/>
  <c r="AI68" i="55"/>
  <c r="AI67" i="55"/>
  <c r="AH67" i="55"/>
  <c r="AI66" i="55"/>
  <c r="AH66" i="55"/>
  <c r="AI65" i="55"/>
  <c r="AH65" i="55"/>
  <c r="AI64" i="55"/>
  <c r="AH64" i="55"/>
  <c r="AI63" i="55"/>
  <c r="AH63" i="55"/>
  <c r="AI61" i="55"/>
  <c r="AH61" i="55"/>
  <c r="AI60" i="55"/>
  <c r="AH60" i="55"/>
  <c r="AI59" i="55"/>
  <c r="AH59" i="55"/>
  <c r="AI55" i="55"/>
  <c r="AH55" i="55"/>
  <c r="AI54" i="55"/>
  <c r="AH54" i="55"/>
  <c r="AI51" i="55"/>
  <c r="AH51" i="55"/>
  <c r="AI50" i="55"/>
  <c r="AH50" i="55"/>
  <c r="AI49" i="55"/>
  <c r="AH49" i="55"/>
  <c r="AI48" i="55"/>
  <c r="AH48" i="55"/>
  <c r="AI47" i="55"/>
  <c r="AH47" i="55"/>
  <c r="AI45" i="55"/>
  <c r="AH45" i="55"/>
  <c r="AI44" i="55"/>
  <c r="AH44" i="55"/>
  <c r="AI43" i="55"/>
  <c r="AH43" i="55"/>
  <c r="AI41" i="55"/>
  <c r="AH41" i="55"/>
  <c r="AI40" i="55"/>
  <c r="AH40" i="55"/>
  <c r="AI39" i="55"/>
  <c r="AH39" i="55"/>
  <c r="AI38" i="55"/>
  <c r="AH38" i="55"/>
  <c r="AI37" i="55"/>
  <c r="AH37" i="55"/>
  <c r="AI36" i="55"/>
  <c r="AH36" i="55"/>
  <c r="AI35" i="55"/>
  <c r="AH35" i="55"/>
  <c r="AI34" i="55"/>
  <c r="AH34" i="55"/>
  <c r="AI33" i="55"/>
  <c r="AH33" i="55"/>
  <c r="AI32" i="55"/>
  <c r="AH32" i="55"/>
  <c r="AI28" i="55"/>
  <c r="AH28" i="55"/>
  <c r="AI27" i="55"/>
  <c r="AH27" i="55"/>
  <c r="AI26" i="55"/>
  <c r="AH26" i="55"/>
  <c r="AI25" i="55"/>
  <c r="AH24" i="55"/>
  <c r="AI23" i="55"/>
  <c r="AH23" i="55"/>
  <c r="AI22" i="55"/>
  <c r="AH22" i="55"/>
  <c r="AI21" i="55"/>
  <c r="AH21" i="55"/>
  <c r="AI19" i="55"/>
  <c r="AH19" i="55"/>
  <c r="AI18" i="55"/>
  <c r="AH18" i="55"/>
  <c r="AI17" i="55"/>
  <c r="AH17" i="55"/>
  <c r="AI15" i="55"/>
  <c r="AH15" i="55"/>
  <c r="AI14" i="55"/>
  <c r="AH14" i="55"/>
  <c r="AI12" i="55"/>
  <c r="AH12" i="55"/>
  <c r="AI11" i="55"/>
  <c r="AH11" i="55"/>
  <c r="AB31" i="55" l="1"/>
  <c r="AS98" i="55"/>
  <c r="AL98" i="55"/>
  <c r="AJ98" i="55"/>
  <c r="L98" i="55"/>
  <c r="V98" i="55" s="1"/>
  <c r="K98" i="55"/>
  <c r="J98" i="55"/>
  <c r="AS97" i="55"/>
  <c r="AP97" i="55"/>
  <c r="AJ97" i="55"/>
  <c r="K97" i="55"/>
  <c r="J97" i="55"/>
  <c r="L97" i="55"/>
  <c r="V97" i="55" s="1"/>
  <c r="AS96" i="55"/>
  <c r="AP96" i="55"/>
  <c r="AL96" i="55"/>
  <c r="AJ96" i="55"/>
  <c r="AS95" i="55"/>
  <c r="AP95" i="55"/>
  <c r="AL95" i="55"/>
  <c r="V95" i="55"/>
  <c r="K95" i="55"/>
  <c r="J95" i="55"/>
  <c r="AQ92" i="55"/>
  <c r="AQ91" i="55" s="1"/>
  <c r="AL94" i="55"/>
  <c r="AJ94" i="55"/>
  <c r="AC92" i="55"/>
  <c r="AC91" i="55" s="1"/>
  <c r="K94" i="55"/>
  <c r="J94" i="55"/>
  <c r="AS93" i="55"/>
  <c r="AP93" i="55"/>
  <c r="AM92" i="55"/>
  <c r="AM91" i="55" s="1"/>
  <c r="AL93" i="55"/>
  <c r="AJ93" i="55"/>
  <c r="AE92" i="55"/>
  <c r="AB92" i="55"/>
  <c r="AB91" i="55" s="1"/>
  <c r="S92" i="55"/>
  <c r="S91" i="55" s="1"/>
  <c r="L93" i="55"/>
  <c r="J93" i="55"/>
  <c r="AO92" i="55"/>
  <c r="AO91" i="55" s="1"/>
  <c r="AN92" i="55"/>
  <c r="AN91" i="55" s="1"/>
  <c r="AF92" i="55"/>
  <c r="AD92" i="55"/>
  <c r="Z94" i="55" s="1"/>
  <c r="AA94" i="55" s="1"/>
  <c r="AS90" i="55"/>
  <c r="AL90" i="55"/>
  <c r="AJ90" i="55"/>
  <c r="AE88" i="55"/>
  <c r="AB88" i="55"/>
  <c r="AB87" i="55" s="1"/>
  <c r="S88" i="55"/>
  <c r="S87" i="55" s="1"/>
  <c r="L90" i="55"/>
  <c r="V90" i="55" s="1"/>
  <c r="J90" i="55"/>
  <c r="AS89" i="55"/>
  <c r="AP89" i="55"/>
  <c r="AL89" i="55"/>
  <c r="AJ89" i="55"/>
  <c r="AD88" i="55"/>
  <c r="L89" i="55"/>
  <c r="K89" i="55"/>
  <c r="AR88" i="55"/>
  <c r="AR87" i="55" s="1"/>
  <c r="AO88" i="55"/>
  <c r="AO87" i="55" s="1"/>
  <c r="AN88" i="55"/>
  <c r="AM88" i="55"/>
  <c r="AM87" i="55" s="1"/>
  <c r="AG88" i="55"/>
  <c r="AG87" i="55" s="1"/>
  <c r="AF88" i="55"/>
  <c r="AC88" i="55"/>
  <c r="AC87" i="55" s="1"/>
  <c r="T88" i="55"/>
  <c r="T87" i="55" s="1"/>
  <c r="AJ86" i="55"/>
  <c r="AG85" i="55"/>
  <c r="T85" i="55"/>
  <c r="L86" i="55"/>
  <c r="AR85" i="55"/>
  <c r="AQ85" i="55"/>
  <c r="AO85" i="55"/>
  <c r="AN85" i="55"/>
  <c r="AM85" i="55"/>
  <c r="AK85" i="55"/>
  <c r="AF85" i="55"/>
  <c r="AE85" i="55"/>
  <c r="AD85" i="55"/>
  <c r="AC85" i="55"/>
  <c r="AB85" i="55"/>
  <c r="S85" i="55"/>
  <c r="K85" i="55"/>
  <c r="AS84" i="55"/>
  <c r="AJ84" i="55"/>
  <c r="AC82" i="55"/>
  <c r="T82" i="55"/>
  <c r="K84" i="55"/>
  <c r="K82" i="55" s="1"/>
  <c r="J84" i="55"/>
  <c r="L84" i="55"/>
  <c r="AS83" i="55"/>
  <c r="AP83" i="55"/>
  <c r="AM82" i="55"/>
  <c r="AL83" i="55"/>
  <c r="AJ83" i="55"/>
  <c r="V83" i="55"/>
  <c r="S82" i="55"/>
  <c r="J83" i="55"/>
  <c r="AR82" i="55"/>
  <c r="AQ82" i="55"/>
  <c r="AO82" i="55"/>
  <c r="AN82" i="55"/>
  <c r="AG82" i="55"/>
  <c r="AF82" i="55"/>
  <c r="AE82" i="55"/>
  <c r="AD82" i="55"/>
  <c r="Z83" i="55" s="1"/>
  <c r="AA83" i="55" s="1"/>
  <c r="AB82" i="55"/>
  <c r="AS81" i="55"/>
  <c r="AP81" i="55"/>
  <c r="AL81" i="55"/>
  <c r="L81" i="55"/>
  <c r="K81" i="55"/>
  <c r="J81" i="55"/>
  <c r="AP80" i="55"/>
  <c r="AL80" i="55"/>
  <c r="AE79" i="55"/>
  <c r="AD79" i="55"/>
  <c r="L80" i="55"/>
  <c r="V80" i="55" s="1"/>
  <c r="K80" i="55"/>
  <c r="J80" i="55"/>
  <c r="AQ79" i="55"/>
  <c r="AO79" i="55"/>
  <c r="AN79" i="55"/>
  <c r="AM79" i="55"/>
  <c r="AF79" i="55"/>
  <c r="AC79" i="55"/>
  <c r="AB79" i="55"/>
  <c r="T79" i="55"/>
  <c r="S79" i="55"/>
  <c r="AS78" i="55"/>
  <c r="AR76" i="55"/>
  <c r="AK76" i="55"/>
  <c r="AE76" i="55"/>
  <c r="K78" i="55"/>
  <c r="J78" i="55"/>
  <c r="L78" i="55"/>
  <c r="V78" i="55" s="1"/>
  <c r="AL77" i="55"/>
  <c r="AJ77" i="55"/>
  <c r="AC76" i="55"/>
  <c r="AB76" i="55"/>
  <c r="J77" i="55"/>
  <c r="K77" i="55"/>
  <c r="AO76" i="55"/>
  <c r="AN76" i="55"/>
  <c r="AM76" i="55"/>
  <c r="AG76" i="55"/>
  <c r="AF76" i="55"/>
  <c r="AD76" i="55"/>
  <c r="Z78" i="55" s="1"/>
  <c r="AA78" i="55" s="1"/>
  <c r="S76" i="55"/>
  <c r="AS74" i="55"/>
  <c r="AP74" i="55"/>
  <c r="AL74" i="55"/>
  <c r="AJ74" i="55"/>
  <c r="V74" i="55"/>
  <c r="AS73" i="55"/>
  <c r="AQ72" i="55"/>
  <c r="AQ71" i="55" s="1"/>
  <c r="AP73" i="55"/>
  <c r="AM72" i="55"/>
  <c r="AM71" i="55" s="1"/>
  <c r="AL73" i="55"/>
  <c r="AJ73" i="55"/>
  <c r="AG72" i="55"/>
  <c r="AC72" i="55"/>
  <c r="AC71" i="55" s="1"/>
  <c r="AB72" i="55"/>
  <c r="AB71" i="55" s="1"/>
  <c r="T72" i="55"/>
  <c r="T71" i="55" s="1"/>
  <c r="S72" i="55"/>
  <c r="S71" i="55" s="1"/>
  <c r="J73" i="55"/>
  <c r="J72" i="55" s="1"/>
  <c r="J71" i="55" s="1"/>
  <c r="L73" i="55"/>
  <c r="K73" i="55"/>
  <c r="K72" i="55" s="1"/>
  <c r="K71" i="55" s="1"/>
  <c r="AR72" i="55"/>
  <c r="AR71" i="55" s="1"/>
  <c r="AO72" i="55"/>
  <c r="AO71" i="55" s="1"/>
  <c r="AN72" i="55"/>
  <c r="AN71" i="55" s="1"/>
  <c r="AK72" i="55"/>
  <c r="AF72" i="55"/>
  <c r="AF71" i="55" s="1"/>
  <c r="AE72" i="55"/>
  <c r="AD72" i="55"/>
  <c r="Z74" i="55" s="1"/>
  <c r="AA74" i="55" s="1"/>
  <c r="AS69" i="55"/>
  <c r="AP69" i="55"/>
  <c r="AL69" i="55"/>
  <c r="AJ69" i="55"/>
  <c r="L69" i="55"/>
  <c r="V69" i="55" s="1"/>
  <c r="J69" i="55"/>
  <c r="AS68" i="55"/>
  <c r="AJ68" i="55"/>
  <c r="L68" i="55"/>
  <c r="AQ62" i="55"/>
  <c r="AP67" i="55"/>
  <c r="AL67" i="55"/>
  <c r="L67" i="55"/>
  <c r="V67" i="55" s="1"/>
  <c r="J67" i="55"/>
  <c r="K67" i="55"/>
  <c r="AS66" i="55"/>
  <c r="AP66" i="55"/>
  <c r="AL66" i="55"/>
  <c r="AJ66" i="55"/>
  <c r="AC62" i="55"/>
  <c r="K66" i="55"/>
  <c r="J66" i="55"/>
  <c r="AS65" i="55"/>
  <c r="AP65" i="55"/>
  <c r="AM62" i="55"/>
  <c r="AL65" i="55"/>
  <c r="AJ65" i="55"/>
  <c r="L65" i="55"/>
  <c r="V65" i="55" s="1"/>
  <c r="K65" i="55"/>
  <c r="J65" i="55"/>
  <c r="AS64" i="55"/>
  <c r="AJ64" i="55"/>
  <c r="K64" i="55"/>
  <c r="J64" i="55"/>
  <c r="L64" i="55"/>
  <c r="V64" i="55" s="1"/>
  <c r="AS63" i="55"/>
  <c r="AL63" i="55"/>
  <c r="AE62" i="55"/>
  <c r="L63" i="55"/>
  <c r="K63" i="55"/>
  <c r="J63" i="55"/>
  <c r="AR62" i="55"/>
  <c r="AS62" i="55" s="1"/>
  <c r="AO62" i="55"/>
  <c r="AN62" i="55"/>
  <c r="AF62" i="55"/>
  <c r="AS61" i="55"/>
  <c r="AL61" i="55"/>
  <c r="AJ61" i="55"/>
  <c r="L61" i="55"/>
  <c r="V61" i="55" s="1"/>
  <c r="K61" i="55"/>
  <c r="J61" i="55"/>
  <c r="AP60" i="55"/>
  <c r="AL60" i="55"/>
  <c r="AE58" i="55"/>
  <c r="AJ60" i="55"/>
  <c r="L60" i="55"/>
  <c r="V60" i="55" s="1"/>
  <c r="K60" i="55"/>
  <c r="J60" i="55"/>
  <c r="AP59" i="55"/>
  <c r="AL59" i="55"/>
  <c r="K59" i="55"/>
  <c r="L59" i="55"/>
  <c r="V59" i="55" s="1"/>
  <c r="J59" i="55"/>
  <c r="AO58" i="55"/>
  <c r="AN58" i="55"/>
  <c r="AM58" i="55"/>
  <c r="AK58" i="55"/>
  <c r="AF58" i="55"/>
  <c r="AC58" i="55"/>
  <c r="AB58" i="55"/>
  <c r="T58" i="55"/>
  <c r="S58" i="55"/>
  <c r="AS55" i="55"/>
  <c r="AJ55" i="55"/>
  <c r="K55" i="55"/>
  <c r="L55" i="55"/>
  <c r="V55" i="55" s="1"/>
  <c r="J55" i="55"/>
  <c r="AS54" i="55"/>
  <c r="AP54" i="55"/>
  <c r="AL54" i="55"/>
  <c r="AJ54" i="55"/>
  <c r="J54" i="55"/>
  <c r="L54" i="55"/>
  <c r="V54" i="55" s="1"/>
  <c r="K54" i="55"/>
  <c r="AR53" i="55"/>
  <c r="AR52" i="55" s="1"/>
  <c r="AQ53" i="55"/>
  <c r="AO53" i="55"/>
  <c r="AO52" i="55" s="1"/>
  <c r="AN53" i="55"/>
  <c r="AN52" i="55" s="1"/>
  <c r="AM53" i="55"/>
  <c r="AG53" i="55"/>
  <c r="AG52" i="55" s="1"/>
  <c r="AF53" i="55"/>
  <c r="AI53" i="55" s="1"/>
  <c r="AE53" i="55"/>
  <c r="AD53" i="55"/>
  <c r="Z54" i="55" s="1"/>
  <c r="AA54" i="55" s="1"/>
  <c r="AC53" i="55"/>
  <c r="AC52" i="55" s="1"/>
  <c r="AB53" i="55"/>
  <c r="AB52" i="55" s="1"/>
  <c r="T53" i="55"/>
  <c r="T52" i="55" s="1"/>
  <c r="S53" i="55"/>
  <c r="S52" i="55" s="1"/>
  <c r="AQ52" i="55"/>
  <c r="AM52" i="55"/>
  <c r="AD52" i="55"/>
  <c r="AS51" i="55"/>
  <c r="AP51" i="55"/>
  <c r="AL51" i="55"/>
  <c r="AJ51" i="55"/>
  <c r="V51" i="55"/>
  <c r="AS50" i="55"/>
  <c r="AJ50" i="55"/>
  <c r="L50" i="55"/>
  <c r="V50" i="55" s="1"/>
  <c r="K50" i="55"/>
  <c r="J50" i="55"/>
  <c r="AS49" i="55"/>
  <c r="AP49" i="55"/>
  <c r="AL49" i="55"/>
  <c r="AJ49" i="55"/>
  <c r="K49" i="55"/>
  <c r="J49" i="55"/>
  <c r="L49" i="55"/>
  <c r="V49" i="55" s="1"/>
  <c r="AS48" i="55"/>
  <c r="AP48" i="55"/>
  <c r="AL48" i="55"/>
  <c r="AJ48" i="55"/>
  <c r="AD46" i="55"/>
  <c r="S46" i="55"/>
  <c r="J48" i="55"/>
  <c r="L48" i="55"/>
  <c r="V48" i="55" s="1"/>
  <c r="K48" i="55"/>
  <c r="AP47" i="55"/>
  <c r="AL47" i="55"/>
  <c r="AJ47" i="55"/>
  <c r="AE46" i="55"/>
  <c r="L47" i="55"/>
  <c r="K47" i="55"/>
  <c r="J47" i="55"/>
  <c r="AQ46" i="55"/>
  <c r="AO46" i="55"/>
  <c r="AN46" i="55"/>
  <c r="AM46" i="55"/>
  <c r="AG46" i="55"/>
  <c r="AF46" i="55"/>
  <c r="AC46" i="55"/>
  <c r="AB46" i="55"/>
  <c r="T46" i="55"/>
  <c r="AS45" i="55"/>
  <c r="AP45" i="55"/>
  <c r="AL45" i="55"/>
  <c r="L45" i="55"/>
  <c r="V45" i="55" s="1"/>
  <c r="K45" i="55"/>
  <c r="J45" i="55"/>
  <c r="AS44" i="55"/>
  <c r="AP44" i="55"/>
  <c r="AL44" i="55"/>
  <c r="AJ44" i="55"/>
  <c r="L44" i="55"/>
  <c r="V44" i="55" s="1"/>
  <c r="K44" i="55"/>
  <c r="J44" i="55"/>
  <c r="AQ42" i="55"/>
  <c r="AP43" i="55"/>
  <c r="AM42" i="55"/>
  <c r="AL43" i="55"/>
  <c r="L43" i="55"/>
  <c r="V43" i="55" s="1"/>
  <c r="K43" i="55"/>
  <c r="J43" i="55"/>
  <c r="AO42" i="55"/>
  <c r="AN42" i="55"/>
  <c r="AK42" i="55"/>
  <c r="AF42" i="55"/>
  <c r="AC42" i="55"/>
  <c r="AB42" i="55"/>
  <c r="T42" i="55"/>
  <c r="S42" i="55"/>
  <c r="AP41" i="55"/>
  <c r="AL41" i="55"/>
  <c r="AJ41" i="55"/>
  <c r="AE31" i="55"/>
  <c r="AH31" i="55" s="1"/>
  <c r="L41" i="55"/>
  <c r="V41" i="55" s="1"/>
  <c r="K41" i="55"/>
  <c r="J41" i="55"/>
  <c r="AS40" i="55"/>
  <c r="AP40" i="55"/>
  <c r="AL40" i="55"/>
  <c r="L40" i="55"/>
  <c r="V40" i="55" s="1"/>
  <c r="K40" i="55"/>
  <c r="J40" i="55"/>
  <c r="AS39" i="55"/>
  <c r="AP39" i="55"/>
  <c r="AL39" i="55"/>
  <c r="AJ39" i="55"/>
  <c r="K39" i="55"/>
  <c r="J39" i="55"/>
  <c r="AS38" i="55"/>
  <c r="AP38" i="55"/>
  <c r="AL38" i="55"/>
  <c r="AJ38" i="55"/>
  <c r="S31" i="55"/>
  <c r="L38" i="55"/>
  <c r="V38" i="55" s="1"/>
  <c r="J38" i="55"/>
  <c r="K38" i="55"/>
  <c r="AS37" i="55"/>
  <c r="AP37" i="55"/>
  <c r="AL37" i="55"/>
  <c r="AJ37" i="55"/>
  <c r="L37" i="55"/>
  <c r="V37" i="55" s="1"/>
  <c r="K37" i="55"/>
  <c r="J37" i="55"/>
  <c r="AS36" i="55"/>
  <c r="AP36" i="55"/>
  <c r="AJ36" i="55"/>
  <c r="K36" i="55"/>
  <c r="L36" i="55"/>
  <c r="V36" i="55" s="1"/>
  <c r="J36" i="55"/>
  <c r="AS35" i="55"/>
  <c r="AP35" i="55"/>
  <c r="AL35" i="55"/>
  <c r="AJ35" i="55"/>
  <c r="J35" i="55"/>
  <c r="L35" i="55"/>
  <c r="V35" i="55" s="1"/>
  <c r="K35" i="55"/>
  <c r="AS34" i="55"/>
  <c r="AP34" i="55"/>
  <c r="AL34" i="55"/>
  <c r="L34" i="55"/>
  <c r="V34" i="55" s="1"/>
  <c r="J34" i="55"/>
  <c r="AS33" i="55"/>
  <c r="AP33" i="55"/>
  <c r="AL33" i="55"/>
  <c r="K33" i="55"/>
  <c r="L33" i="55"/>
  <c r="V33" i="55" s="1"/>
  <c r="J33" i="55"/>
  <c r="AS32" i="55"/>
  <c r="AP32" i="55"/>
  <c r="AL32" i="55"/>
  <c r="AJ32" i="55"/>
  <c r="V32" i="55"/>
  <c r="AO31" i="55"/>
  <c r="AN31" i="55"/>
  <c r="AM31" i="55"/>
  <c r="AF31" i="55"/>
  <c r="AC31" i="55"/>
  <c r="AS28" i="55"/>
  <c r="AP28" i="55"/>
  <c r="AL28" i="55"/>
  <c r="K28" i="55"/>
  <c r="L28" i="55"/>
  <c r="V28" i="55" s="1"/>
  <c r="J28" i="55"/>
  <c r="AS27" i="55"/>
  <c r="AL27" i="55"/>
  <c r="AJ27" i="55"/>
  <c r="K27" i="55"/>
  <c r="L27" i="55"/>
  <c r="V27" i="55" s="1"/>
  <c r="J27" i="55"/>
  <c r="AS26" i="55"/>
  <c r="AL26" i="55"/>
  <c r="AJ26" i="55"/>
  <c r="L26" i="55"/>
  <c r="V26" i="55" s="1"/>
  <c r="J26" i="55"/>
  <c r="K26" i="55"/>
  <c r="AS25" i="55"/>
  <c r="AP25" i="55"/>
  <c r="AL25" i="55"/>
  <c r="AJ25" i="55"/>
  <c r="L25" i="55"/>
  <c r="V25" i="55" s="1"/>
  <c r="K25" i="55"/>
  <c r="AS24" i="55"/>
  <c r="AL24" i="55"/>
  <c r="J24" i="55"/>
  <c r="L24" i="55"/>
  <c r="V24" i="55" s="1"/>
  <c r="K24" i="55"/>
  <c r="AS23" i="55"/>
  <c r="AP23" i="55"/>
  <c r="AL23" i="55"/>
  <c r="AJ23" i="55"/>
  <c r="AE16" i="55"/>
  <c r="V23" i="55"/>
  <c r="J23" i="55"/>
  <c r="AS22" i="55"/>
  <c r="AP22" i="55"/>
  <c r="AL22" i="55"/>
  <c r="AJ22" i="55"/>
  <c r="AB16" i="55"/>
  <c r="V22" i="55"/>
  <c r="S16" i="55"/>
  <c r="AS21" i="55"/>
  <c r="AP21" i="55"/>
  <c r="AL21" i="55"/>
  <c r="AJ21" i="55"/>
  <c r="V21" i="55"/>
  <c r="K21" i="55"/>
  <c r="AL20" i="55"/>
  <c r="L20" i="55"/>
  <c r="V20" i="55" s="1"/>
  <c r="K20" i="55"/>
  <c r="AS19" i="55"/>
  <c r="AP19" i="55"/>
  <c r="AJ19" i="55"/>
  <c r="K19" i="55"/>
  <c r="V19" i="55"/>
  <c r="AS18" i="55"/>
  <c r="AP18" i="55"/>
  <c r="AL18" i="55"/>
  <c r="L18" i="55"/>
  <c r="J18" i="55"/>
  <c r="K18" i="55"/>
  <c r="AL17" i="55"/>
  <c r="AJ17" i="55"/>
  <c r="K17" i="55"/>
  <c r="L17" i="55"/>
  <c r="J17" i="55"/>
  <c r="AQ16" i="55"/>
  <c r="AO16" i="55"/>
  <c r="AN16" i="55"/>
  <c r="AF16" i="55"/>
  <c r="AC16" i="55"/>
  <c r="T16" i="55"/>
  <c r="AS15" i="55"/>
  <c r="AK13" i="55"/>
  <c r="T13" i="55"/>
  <c r="S13" i="55"/>
  <c r="J15" i="55"/>
  <c r="L15" i="55"/>
  <c r="V15" i="55" s="1"/>
  <c r="K15" i="55"/>
  <c r="AS14" i="55"/>
  <c r="AP14" i="55"/>
  <c r="AL14" i="55"/>
  <c r="AG13" i="55"/>
  <c r="AE13" i="55"/>
  <c r="AB13" i="55"/>
  <c r="L14" i="55"/>
  <c r="K14" i="55"/>
  <c r="K13" i="55" s="1"/>
  <c r="J14" i="55"/>
  <c r="AR13" i="55"/>
  <c r="AQ13" i="55"/>
  <c r="AO13" i="55"/>
  <c r="AN13" i="55"/>
  <c r="AM13" i="55"/>
  <c r="AF13" i="55"/>
  <c r="AI13" i="55" s="1"/>
  <c r="AD13" i="55"/>
  <c r="Z14" i="55" s="1"/>
  <c r="AA14" i="55" s="1"/>
  <c r="AC13" i="55"/>
  <c r="AS12" i="55"/>
  <c r="AL12" i="55"/>
  <c r="AJ12" i="55"/>
  <c r="S10" i="55"/>
  <c r="L12" i="55"/>
  <c r="K12" i="55"/>
  <c r="J12" i="55"/>
  <c r="AS11" i="55"/>
  <c r="AP11" i="55"/>
  <c r="AL11" i="55"/>
  <c r="AJ11" i="55"/>
  <c r="AE10" i="55"/>
  <c r="L11" i="55"/>
  <c r="V11" i="55" s="1"/>
  <c r="K11" i="55"/>
  <c r="K10" i="55" s="1"/>
  <c r="J11" i="55"/>
  <c r="AQ10" i="55"/>
  <c r="AO10" i="55"/>
  <c r="AN10" i="55"/>
  <c r="AM10" i="55"/>
  <c r="AG10" i="55"/>
  <c r="AF10" i="55"/>
  <c r="AC10" i="55"/>
  <c r="AB10" i="55"/>
  <c r="T10" i="55"/>
  <c r="A2" i="55"/>
  <c r="AH13" i="55" l="1"/>
  <c r="AP16" i="55"/>
  <c r="AH16" i="55"/>
  <c r="AM30" i="55"/>
  <c r="AM29" i="55" s="1"/>
  <c r="AI71" i="55"/>
  <c r="AP82" i="55"/>
  <c r="AI85" i="55"/>
  <c r="AB75" i="55"/>
  <c r="AH79" i="55"/>
  <c r="AP88" i="55"/>
  <c r="L88" i="55"/>
  <c r="L87" i="55" s="1"/>
  <c r="AL76" i="55"/>
  <c r="AN9" i="55"/>
  <c r="AN8" i="55" s="1"/>
  <c r="AP79" i="55"/>
  <c r="V93" i="55"/>
  <c r="AP13" i="55"/>
  <c r="AS71" i="55"/>
  <c r="AI82" i="55"/>
  <c r="AO75" i="55"/>
  <c r="AO70" i="55" s="1"/>
  <c r="V18" i="55"/>
  <c r="L16" i="55"/>
  <c r="V16" i="55" s="1"/>
  <c r="AI16" i="55"/>
  <c r="AI46" i="55"/>
  <c r="AJ52" i="55"/>
  <c r="AI72" i="55"/>
  <c r="AF75" i="55"/>
  <c r="AI76" i="55"/>
  <c r="AI10" i="55"/>
  <c r="AO9" i="55"/>
  <c r="AP9" i="55" s="1"/>
  <c r="AS13" i="55"/>
  <c r="AC30" i="55"/>
  <c r="AC29" i="55" s="1"/>
  <c r="S30" i="55"/>
  <c r="S29" i="55" s="1"/>
  <c r="AI42" i="55"/>
  <c r="AH46" i="55"/>
  <c r="AF52" i="55"/>
  <c r="AI52" i="55" s="1"/>
  <c r="AH58" i="55"/>
  <c r="AL85" i="55"/>
  <c r="AS85" i="55"/>
  <c r="AE91" i="55"/>
  <c r="AH91" i="55" s="1"/>
  <c r="AH92" i="55"/>
  <c r="AE71" i="55"/>
  <c r="AH72" i="55"/>
  <c r="AE87" i="55"/>
  <c r="AH87" i="55" s="1"/>
  <c r="AH88" i="55"/>
  <c r="AP46" i="55"/>
  <c r="K79" i="55"/>
  <c r="AQ9" i="55"/>
  <c r="AQ8" i="55" s="1"/>
  <c r="AH10" i="55"/>
  <c r="AI31" i="55"/>
  <c r="AB30" i="55"/>
  <c r="AB29" i="55" s="1"/>
  <c r="AE52" i="55"/>
  <c r="AH52" i="55" s="1"/>
  <c r="AH53" i="55"/>
  <c r="K53" i="55"/>
  <c r="K52" i="55" s="1"/>
  <c r="AF57" i="55"/>
  <c r="AI58" i="55"/>
  <c r="AO57" i="55"/>
  <c r="AO56" i="55" s="1"/>
  <c r="AI62" i="55"/>
  <c r="AM75" i="55"/>
  <c r="AM70" i="55" s="1"/>
  <c r="AH76" i="55"/>
  <c r="AI79" i="55"/>
  <c r="AH82" i="55"/>
  <c r="J82" i="55"/>
  <c r="AF87" i="55"/>
  <c r="AI87" i="55" s="1"/>
  <c r="AI88" i="55"/>
  <c r="AF91" i="55"/>
  <c r="AI92" i="55"/>
  <c r="AN30" i="55"/>
  <c r="AN29" i="55" s="1"/>
  <c r="AS82" i="55"/>
  <c r="AC9" i="55"/>
  <c r="AC8" i="55" s="1"/>
  <c r="AP42" i="55"/>
  <c r="AN75" i="55"/>
  <c r="AP52" i="55"/>
  <c r="AM57" i="55"/>
  <c r="AM56" i="55" s="1"/>
  <c r="AJ82" i="55"/>
  <c r="AO30" i="55"/>
  <c r="AO29" i="55" s="1"/>
  <c r="AP29" i="55" s="1"/>
  <c r="T9" i="55"/>
  <c r="T8" i="55" s="1"/>
  <c r="AD71" i="55"/>
  <c r="AB70" i="55"/>
  <c r="S75" i="55"/>
  <c r="S70" i="55" s="1"/>
  <c r="AD91" i="55"/>
  <c r="AN87" i="55"/>
  <c r="AP71" i="55"/>
  <c r="AP72" i="55"/>
  <c r="AN57" i="55"/>
  <c r="AN56" i="55" s="1"/>
  <c r="AP62" i="55"/>
  <c r="AP58" i="55"/>
  <c r="AS53" i="55"/>
  <c r="AS52" i="55"/>
  <c r="AP53" i="55"/>
  <c r="AP31" i="55"/>
  <c r="AP10" i="55"/>
  <c r="Z93" i="55"/>
  <c r="AA93" i="55" s="1"/>
  <c r="Z97" i="55"/>
  <c r="AA97" i="55" s="1"/>
  <c r="AJ85" i="55"/>
  <c r="Z84" i="55"/>
  <c r="AA84" i="55" s="1"/>
  <c r="AE75" i="55"/>
  <c r="AH75" i="55" s="1"/>
  <c r="Z73" i="55"/>
  <c r="AA73" i="55" s="1"/>
  <c r="AE57" i="55"/>
  <c r="AC57" i="55"/>
  <c r="AC56" i="55" s="1"/>
  <c r="AJ53" i="55"/>
  <c r="AF30" i="55"/>
  <c r="AJ13" i="55"/>
  <c r="AF9" i="55"/>
  <c r="Z15" i="55"/>
  <c r="AA15" i="55" s="1"/>
  <c r="Y72" i="55"/>
  <c r="Y71" i="55" s="1"/>
  <c r="K58" i="55"/>
  <c r="J53" i="55"/>
  <c r="J52" i="55" s="1"/>
  <c r="AB9" i="55"/>
  <c r="AB8" i="55" s="1"/>
  <c r="AE9" i="55"/>
  <c r="V14" i="55"/>
  <c r="L13" i="55"/>
  <c r="J10" i="55"/>
  <c r="V12" i="55"/>
  <c r="L10" i="55"/>
  <c r="AL13" i="55"/>
  <c r="S9" i="55"/>
  <c r="S8" i="55" s="1"/>
  <c r="J13" i="55"/>
  <c r="AL55" i="55"/>
  <c r="AK53" i="55"/>
  <c r="AR10" i="55"/>
  <c r="AJ14" i="55"/>
  <c r="AD16" i="55"/>
  <c r="Z27" i="55" s="1"/>
  <c r="AA27" i="55" s="1"/>
  <c r="K16" i="55"/>
  <c r="AJ40" i="55"/>
  <c r="AJ45" i="55"/>
  <c r="AG42" i="55"/>
  <c r="V47" i="55"/>
  <c r="L46" i="55"/>
  <c r="V46" i="55" s="1"/>
  <c r="AL72" i="55"/>
  <c r="AK71" i="55"/>
  <c r="AK10" i="55"/>
  <c r="AQ31" i="55"/>
  <c r="AQ30" i="55" s="1"/>
  <c r="AQ29" i="55" s="1"/>
  <c r="AG31" i="55"/>
  <c r="AJ34" i="55"/>
  <c r="L39" i="55"/>
  <c r="V39" i="55" s="1"/>
  <c r="AL50" i="55"/>
  <c r="K51" i="55"/>
  <c r="Y85" i="55"/>
  <c r="L85" i="55"/>
  <c r="V85" i="55" s="1"/>
  <c r="V86" i="55"/>
  <c r="K31" i="55"/>
  <c r="AK31" i="55"/>
  <c r="AL36" i="55"/>
  <c r="J42" i="55"/>
  <c r="J46" i="55"/>
  <c r="AK82" i="55"/>
  <c r="AL84" i="55"/>
  <c r="V17" i="55"/>
  <c r="AM16" i="55"/>
  <c r="AM9" i="55" s="1"/>
  <c r="AM8" i="55" s="1"/>
  <c r="AJ28" i="55"/>
  <c r="AJ33" i="55"/>
  <c r="AD31" i="55"/>
  <c r="Z40" i="55" s="1"/>
  <c r="AA40" i="55" s="1"/>
  <c r="K42" i="55"/>
  <c r="AS43" i="55"/>
  <c r="Z51" i="55"/>
  <c r="AA51" i="55" s="1"/>
  <c r="Z47" i="55"/>
  <c r="AA47" i="55" s="1"/>
  <c r="Z48" i="55"/>
  <c r="AA48" i="55" s="1"/>
  <c r="Z49" i="55"/>
  <c r="AA49" i="55" s="1"/>
  <c r="Z50" i="55"/>
  <c r="AA50" i="55" s="1"/>
  <c r="AJ81" i="55"/>
  <c r="AG79" i="55"/>
  <c r="AJ79" i="55" s="1"/>
  <c r="AK92" i="55"/>
  <c r="AL97" i="55"/>
  <c r="J32" i="55"/>
  <c r="AD10" i="55"/>
  <c r="AJ10" i="55" s="1"/>
  <c r="AR31" i="55"/>
  <c r="AS41" i="55"/>
  <c r="L42" i="55"/>
  <c r="V42" i="55" s="1"/>
  <c r="Z43" i="55"/>
  <c r="AA43" i="55" s="1"/>
  <c r="AJ43" i="55"/>
  <c r="T92" i="55"/>
  <c r="T91" i="55" s="1"/>
  <c r="AJ15" i="55"/>
  <c r="AJ18" i="55"/>
  <c r="AG16" i="55"/>
  <c r="AG9" i="55" s="1"/>
  <c r="AL19" i="55"/>
  <c r="J20" i="55"/>
  <c r="AE42" i="55"/>
  <c r="AJ46" i="55"/>
  <c r="AS47" i="55"/>
  <c r="AR46" i="55"/>
  <c r="AS46" i="55" s="1"/>
  <c r="AL64" i="55"/>
  <c r="T76" i="55"/>
  <c r="T75" i="55" s="1"/>
  <c r="T70" i="55" s="1"/>
  <c r="AL15" i="55"/>
  <c r="AR16" i="55"/>
  <c r="AS16" i="55" s="1"/>
  <c r="AS17" i="55"/>
  <c r="T31" i="55"/>
  <c r="T30" i="55" s="1"/>
  <c r="T29" i="55" s="1"/>
  <c r="K46" i="55"/>
  <c r="T62" i="55"/>
  <c r="T57" i="55" s="1"/>
  <c r="T56" i="55" s="1"/>
  <c r="V68" i="55"/>
  <c r="K76" i="55"/>
  <c r="AS80" i="55"/>
  <c r="AR79" i="55"/>
  <c r="AS79" i="55" s="1"/>
  <c r="V89" i="55"/>
  <c r="Z89" i="55"/>
  <c r="AA89" i="55" s="1"/>
  <c r="Z90" i="55"/>
  <c r="AA90" i="55" s="1"/>
  <c r="AJ88" i="55"/>
  <c r="AD87" i="55"/>
  <c r="AJ87" i="55" s="1"/>
  <c r="AR42" i="55"/>
  <c r="AS42" i="55" s="1"/>
  <c r="AK46" i="55"/>
  <c r="Z55" i="55"/>
  <c r="AA55" i="55" s="1"/>
  <c r="J58" i="55"/>
  <c r="AR58" i="55"/>
  <c r="AS60" i="55"/>
  <c r="J62" i="55"/>
  <c r="V73" i="55"/>
  <c r="L72" i="55"/>
  <c r="AD75" i="55"/>
  <c r="Z77" i="55"/>
  <c r="AA77" i="55" s="1"/>
  <c r="AS77" i="55"/>
  <c r="AQ76" i="55"/>
  <c r="AQ75" i="55" s="1"/>
  <c r="Z81" i="55"/>
  <c r="AA81" i="55" s="1"/>
  <c r="V84" i="55"/>
  <c r="L82" i="55"/>
  <c r="V82" i="55" s="1"/>
  <c r="AP92" i="55"/>
  <c r="AK16" i="55"/>
  <c r="AS59" i="55"/>
  <c r="AQ58" i="55"/>
  <c r="AQ57" i="55" s="1"/>
  <c r="AQ56" i="55" s="1"/>
  <c r="S62" i="55"/>
  <c r="S57" i="55" s="1"/>
  <c r="S56" i="55" s="1"/>
  <c r="AS94" i="55"/>
  <c r="AG92" i="55"/>
  <c r="AJ95" i="55"/>
  <c r="L58" i="55"/>
  <c r="V63" i="55"/>
  <c r="AS67" i="55"/>
  <c r="AS72" i="55"/>
  <c r="AJ76" i="55"/>
  <c r="AC75" i="55"/>
  <c r="AC70" i="55" s="1"/>
  <c r="AP57" i="55"/>
  <c r="AD58" i="55"/>
  <c r="Z59" i="55" s="1"/>
  <c r="AA59" i="55" s="1"/>
  <c r="AJ59" i="55"/>
  <c r="AG62" i="55"/>
  <c r="AJ63" i="55"/>
  <c r="AD62" i="55"/>
  <c r="AJ67" i="55"/>
  <c r="AL68" i="55"/>
  <c r="K69" i="55"/>
  <c r="AJ72" i="55"/>
  <c r="AG71" i="55"/>
  <c r="L77" i="55"/>
  <c r="J89" i="55"/>
  <c r="AP91" i="55"/>
  <c r="AK62" i="55"/>
  <c r="AR75" i="55"/>
  <c r="K90" i="55"/>
  <c r="J92" i="55"/>
  <c r="J91" i="55" s="1"/>
  <c r="L94" i="55"/>
  <c r="V94" i="55" s="1"/>
  <c r="L53" i="55"/>
  <c r="AG58" i="55"/>
  <c r="AB62" i="55"/>
  <c r="AB57" i="55" s="1"/>
  <c r="AB56" i="55" s="1"/>
  <c r="L66" i="55"/>
  <c r="V66" i="55" s="1"/>
  <c r="J76" i="55"/>
  <c r="J79" i="55"/>
  <c r="V81" i="55"/>
  <c r="L79" i="55"/>
  <c r="V79" i="55" s="1"/>
  <c r="Z98" i="55"/>
  <c r="AA98" i="55" s="1"/>
  <c r="Z95" i="55"/>
  <c r="AA95" i="55" s="1"/>
  <c r="Z96" i="55"/>
  <c r="AA96" i="55" s="1"/>
  <c r="K93" i="55"/>
  <c r="K92" i="55" s="1"/>
  <c r="K91" i="55" s="1"/>
  <c r="AG75" i="55"/>
  <c r="AJ78" i="55"/>
  <c r="AK79" i="55"/>
  <c r="AK75" i="55" s="1"/>
  <c r="AJ80" i="55"/>
  <c r="AL86" i="55"/>
  <c r="Z80" i="55"/>
  <c r="AA80" i="55" s="1"/>
  <c r="AL78" i="55"/>
  <c r="AQ88" i="55"/>
  <c r="AQ87" i="55" s="1"/>
  <c r="AS87" i="55" s="1"/>
  <c r="AR92" i="55"/>
  <c r="AK88" i="55"/>
  <c r="AV29" i="54"/>
  <c r="AU29" i="54"/>
  <c r="AT29" i="54"/>
  <c r="AS29" i="54"/>
  <c r="AV28" i="54"/>
  <c r="AU28" i="54"/>
  <c r="AT28" i="54"/>
  <c r="AS28" i="54"/>
  <c r="AJ27" i="54"/>
  <c r="AI27" i="54"/>
  <c r="AH27" i="54"/>
  <c r="AG27" i="54"/>
  <c r="AF27" i="54"/>
  <c r="AE27" i="54"/>
  <c r="AD27" i="54"/>
  <c r="AC27" i="54"/>
  <c r="AB27" i="54"/>
  <c r="AA27" i="54"/>
  <c r="Z27" i="54"/>
  <c r="Y27" i="54"/>
  <c r="T27" i="54"/>
  <c r="S27" i="54"/>
  <c r="R27" i="54"/>
  <c r="Q27" i="54"/>
  <c r="P27" i="54"/>
  <c r="O27" i="54"/>
  <c r="N27" i="54"/>
  <c r="M27" i="54"/>
  <c r="L27" i="54"/>
  <c r="K27" i="54"/>
  <c r="AU27" i="54" s="1"/>
  <c r="J27" i="54"/>
  <c r="AT27" i="54" s="1"/>
  <c r="I27" i="54"/>
  <c r="AS27" i="54" s="1"/>
  <c r="AV26" i="54"/>
  <c r="AU26" i="54"/>
  <c r="AT26" i="54"/>
  <c r="AS26" i="54"/>
  <c r="AR25" i="54"/>
  <c r="AQ25" i="54"/>
  <c r="AP25" i="54"/>
  <c r="AO25" i="54"/>
  <c r="AJ25" i="54"/>
  <c r="AI25" i="54"/>
  <c r="AH25" i="54"/>
  <c r="AG25" i="54"/>
  <c r="AF25" i="54"/>
  <c r="AE25" i="54"/>
  <c r="AD25" i="54"/>
  <c r="AC25" i="54"/>
  <c r="AB25" i="54"/>
  <c r="AA25" i="54"/>
  <c r="Z25" i="54"/>
  <c r="Y25" i="54"/>
  <c r="T25" i="54"/>
  <c r="S25" i="54"/>
  <c r="R25" i="54"/>
  <c r="Q25" i="54"/>
  <c r="P25" i="54"/>
  <c r="O25" i="54"/>
  <c r="N25" i="54"/>
  <c r="M25" i="54"/>
  <c r="L25" i="54"/>
  <c r="AV25" i="54" s="1"/>
  <c r="K25" i="54"/>
  <c r="AU25" i="54" s="1"/>
  <c r="J25" i="54"/>
  <c r="AT25" i="54" s="1"/>
  <c r="I25" i="54"/>
  <c r="AV24" i="54"/>
  <c r="AU24" i="54"/>
  <c r="AT24" i="54"/>
  <c r="AS24" i="54"/>
  <c r="AJ23" i="54"/>
  <c r="AI23" i="54"/>
  <c r="AH23" i="54"/>
  <c r="AG23" i="54"/>
  <c r="AF23" i="54"/>
  <c r="AE23" i="54"/>
  <c r="AD23" i="54"/>
  <c r="AC23" i="54"/>
  <c r="AB23" i="54"/>
  <c r="AA23" i="54"/>
  <c r="Z23" i="54"/>
  <c r="Y23" i="54"/>
  <c r="T23" i="54"/>
  <c r="S23" i="54"/>
  <c r="R23" i="54"/>
  <c r="Q23" i="54"/>
  <c r="P23" i="54"/>
  <c r="O23" i="54"/>
  <c r="N23" i="54"/>
  <c r="M23" i="54"/>
  <c r="L23" i="54"/>
  <c r="AV23" i="54" s="1"/>
  <c r="K23" i="54"/>
  <c r="J23" i="54"/>
  <c r="I23" i="54"/>
  <c r="AS23" i="54" s="1"/>
  <c r="AV22" i="54"/>
  <c r="AU22" i="54"/>
  <c r="AT22" i="54"/>
  <c r="AS22" i="54"/>
  <c r="AV21" i="54"/>
  <c r="AU21" i="54"/>
  <c r="AT21" i="54"/>
  <c r="AS21" i="54"/>
  <c r="AV20" i="54"/>
  <c r="AU20" i="54"/>
  <c r="AT20" i="54"/>
  <c r="AS20" i="54"/>
  <c r="AV19" i="54"/>
  <c r="AT19" i="54"/>
  <c r="AS19" i="54"/>
  <c r="K19" i="54"/>
  <c r="AU19" i="54" s="1"/>
  <c r="AJ18" i="54"/>
  <c r="AI18" i="54"/>
  <c r="AH18" i="54"/>
  <c r="AG18" i="54"/>
  <c r="AF18" i="54"/>
  <c r="AE18" i="54"/>
  <c r="AD18" i="54"/>
  <c r="AC18" i="54"/>
  <c r="AB18" i="54"/>
  <c r="AA18" i="54"/>
  <c r="Z18" i="54"/>
  <c r="Y18" i="54"/>
  <c r="T18" i="54"/>
  <c r="S18" i="54"/>
  <c r="R18" i="54"/>
  <c r="Q18" i="54"/>
  <c r="P18" i="54"/>
  <c r="O18" i="54"/>
  <c r="N18" i="54"/>
  <c r="M18" i="54"/>
  <c r="L18" i="54"/>
  <c r="AV18" i="54" s="1"/>
  <c r="J18" i="54"/>
  <c r="AT18" i="54" s="1"/>
  <c r="I18" i="54"/>
  <c r="AS18" i="54" s="1"/>
  <c r="AV17" i="54"/>
  <c r="AU17" i="54"/>
  <c r="AT17" i="54"/>
  <c r="AS17" i="54"/>
  <c r="AJ16" i="54"/>
  <c r="AI16" i="54"/>
  <c r="AH16" i="54"/>
  <c r="AG16" i="54"/>
  <c r="AF16" i="54"/>
  <c r="AE16" i="54"/>
  <c r="AD16" i="54"/>
  <c r="AC16" i="54"/>
  <c r="AB16" i="54"/>
  <c r="AA16" i="54"/>
  <c r="Z16" i="54"/>
  <c r="Y16" i="54"/>
  <c r="T16" i="54"/>
  <c r="S16" i="54"/>
  <c r="R16" i="54"/>
  <c r="Q16" i="54"/>
  <c r="P16" i="54"/>
  <c r="O16" i="54"/>
  <c r="N16" i="54"/>
  <c r="M16" i="54"/>
  <c r="L16" i="54"/>
  <c r="AV16" i="54" s="1"/>
  <c r="K16" i="54"/>
  <c r="AU16" i="54" s="1"/>
  <c r="J16" i="54"/>
  <c r="AT16" i="54" s="1"/>
  <c r="I16" i="54"/>
  <c r="AS16" i="54" s="1"/>
  <c r="AV15" i="54"/>
  <c r="AU15" i="54"/>
  <c r="AT15" i="54"/>
  <c r="AS15" i="54"/>
  <c r="AV14" i="54"/>
  <c r="AU14" i="54"/>
  <c r="AT14" i="54"/>
  <c r="AS14" i="54"/>
  <c r="AJ13" i="54"/>
  <c r="AI13" i="54"/>
  <c r="AH13" i="54"/>
  <c r="AG13" i="54"/>
  <c r="AF13" i="54"/>
  <c r="AE13" i="54"/>
  <c r="AD13" i="54"/>
  <c r="AC13" i="54"/>
  <c r="AB13" i="54"/>
  <c r="AA13" i="54"/>
  <c r="Z13" i="54"/>
  <c r="Y13" i="54"/>
  <c r="T13" i="54"/>
  <c r="S13" i="54"/>
  <c r="R13" i="54"/>
  <c r="Q13" i="54"/>
  <c r="P13" i="54"/>
  <c r="O13" i="54"/>
  <c r="N13" i="54"/>
  <c r="M13" i="54"/>
  <c r="L13" i="54"/>
  <c r="AV13" i="54" s="1"/>
  <c r="K13" i="54"/>
  <c r="AU13" i="54" s="1"/>
  <c r="J13" i="54"/>
  <c r="AT13" i="54" s="1"/>
  <c r="I13" i="54"/>
  <c r="AS13" i="54" s="1"/>
  <c r="AV12" i="54"/>
  <c r="AU12" i="54"/>
  <c r="AT12" i="54"/>
  <c r="AS12" i="54"/>
  <c r="AV11" i="54"/>
  <c r="AU11" i="54"/>
  <c r="AT11" i="54"/>
  <c r="AS11" i="54"/>
  <c r="AV10" i="54"/>
  <c r="AU10" i="54"/>
  <c r="AT10" i="54"/>
  <c r="AS10" i="54"/>
  <c r="AN9" i="54"/>
  <c r="AM9" i="54"/>
  <c r="AL9" i="54"/>
  <c r="AL30" i="54" s="1"/>
  <c r="AK9" i="54"/>
  <c r="AK30" i="54" s="1"/>
  <c r="AJ9" i="54"/>
  <c r="AI9" i="54"/>
  <c r="AH9" i="54"/>
  <c r="AG9" i="54"/>
  <c r="AF9" i="54"/>
  <c r="AE9" i="54"/>
  <c r="AD9" i="54"/>
  <c r="AC9" i="54"/>
  <c r="AB9" i="54"/>
  <c r="AA9" i="54"/>
  <c r="Z9" i="54"/>
  <c r="Y9" i="54"/>
  <c r="T9" i="54"/>
  <c r="S9" i="54"/>
  <c r="R9" i="54"/>
  <c r="Q9" i="54"/>
  <c r="Q3" i="54" s="1"/>
  <c r="P9" i="54"/>
  <c r="O9" i="54"/>
  <c r="N9" i="54"/>
  <c r="M9" i="54"/>
  <c r="L9" i="54"/>
  <c r="K9" i="54"/>
  <c r="J9" i="54"/>
  <c r="I9" i="54"/>
  <c r="AS8" i="54"/>
  <c r="V8" i="54"/>
  <c r="AT8" i="54" s="1"/>
  <c r="AV7" i="54"/>
  <c r="AU7" i="54"/>
  <c r="AT7" i="54"/>
  <c r="AS7" i="54"/>
  <c r="AV6" i="54"/>
  <c r="AU6" i="54"/>
  <c r="AT6" i="54"/>
  <c r="AS6" i="54"/>
  <c r="AR5" i="54"/>
  <c r="AQ5" i="54"/>
  <c r="AQ3" i="54" s="1"/>
  <c r="AP5" i="54"/>
  <c r="AO5" i="54"/>
  <c r="AO30" i="54" s="1"/>
  <c r="AJ5" i="54"/>
  <c r="AI5" i="54"/>
  <c r="AH5" i="54"/>
  <c r="AG5" i="54"/>
  <c r="AF5" i="54"/>
  <c r="AE5" i="54"/>
  <c r="AD5" i="54"/>
  <c r="AC5" i="54"/>
  <c r="AB5" i="54"/>
  <c r="AA5" i="54"/>
  <c r="Z5" i="54"/>
  <c r="Y5" i="54"/>
  <c r="U5" i="54"/>
  <c r="U30" i="54" s="1"/>
  <c r="T5" i="54"/>
  <c r="S5" i="54"/>
  <c r="R5" i="54"/>
  <c r="R3" i="54" s="1"/>
  <c r="Q5" i="54"/>
  <c r="P5" i="54"/>
  <c r="O5" i="54"/>
  <c r="N5" i="54"/>
  <c r="M5" i="54"/>
  <c r="L5" i="54"/>
  <c r="K5" i="54"/>
  <c r="J5" i="54"/>
  <c r="I5" i="54"/>
  <c r="AR3" i="54"/>
  <c r="AP3" i="54"/>
  <c r="AB74" i="53"/>
  <c r="AB73" i="53" s="1"/>
  <c r="AA74" i="53"/>
  <c r="AA73" i="53" s="1"/>
  <c r="Z74" i="53"/>
  <c r="Y74" i="53"/>
  <c r="Z73" i="53"/>
  <c r="Y73" i="53"/>
  <c r="X73" i="53"/>
  <c r="W73" i="53"/>
  <c r="V73" i="53"/>
  <c r="U73" i="53"/>
  <c r="T73" i="53"/>
  <c r="S73" i="53"/>
  <c r="R73" i="53"/>
  <c r="Q73" i="53"/>
  <c r="P73" i="53"/>
  <c r="O73" i="53"/>
  <c r="N73" i="53"/>
  <c r="M73" i="53"/>
  <c r="L73" i="53"/>
  <c r="K73" i="53"/>
  <c r="J73" i="53"/>
  <c r="I73" i="53"/>
  <c r="AB72" i="53"/>
  <c r="AB71" i="53" s="1"/>
  <c r="AA72" i="53"/>
  <c r="AA71" i="53" s="1"/>
  <c r="Z72" i="53"/>
  <c r="Z71" i="53" s="1"/>
  <c r="Y72" i="53"/>
  <c r="Y71" i="53" s="1"/>
  <c r="X71" i="53"/>
  <c r="W71" i="53"/>
  <c r="V71" i="53"/>
  <c r="U71" i="53"/>
  <c r="T71" i="53"/>
  <c r="S71" i="53"/>
  <c r="R71" i="53"/>
  <c r="Q71" i="53"/>
  <c r="P71" i="53"/>
  <c r="O71" i="53"/>
  <c r="N71" i="53"/>
  <c r="M71" i="53"/>
  <c r="L71" i="53"/>
  <c r="K71" i="53"/>
  <c r="J71" i="53"/>
  <c r="I71" i="53"/>
  <c r="AB70" i="53"/>
  <c r="AA70" i="53"/>
  <c r="Z70" i="53"/>
  <c r="Z69" i="53" s="1"/>
  <c r="Y70" i="53"/>
  <c r="Y69" i="53" s="1"/>
  <c r="AB69" i="53"/>
  <c r="AA69" i="53"/>
  <c r="X69" i="53"/>
  <c r="W69" i="53"/>
  <c r="V69" i="53"/>
  <c r="U69" i="53"/>
  <c r="T69" i="53"/>
  <c r="S69" i="53"/>
  <c r="R69" i="53"/>
  <c r="Q69" i="53"/>
  <c r="P69" i="53"/>
  <c r="O69" i="53"/>
  <c r="N69" i="53"/>
  <c r="M69" i="53"/>
  <c r="L69" i="53"/>
  <c r="K69" i="53"/>
  <c r="J69" i="53"/>
  <c r="I69" i="53"/>
  <c r="AB68" i="53"/>
  <c r="AA68" i="53"/>
  <c r="Z68" i="53"/>
  <c r="Y68" i="53"/>
  <c r="AB67" i="53"/>
  <c r="AA67" i="53"/>
  <c r="Z67" i="53"/>
  <c r="Y67" i="53"/>
  <c r="AB66" i="53"/>
  <c r="AA66" i="53"/>
  <c r="Z66" i="53"/>
  <c r="Y66" i="53"/>
  <c r="AB65" i="53"/>
  <c r="AB64" i="53" s="1"/>
  <c r="Z65" i="53"/>
  <c r="Y65" i="53"/>
  <c r="K65" i="53"/>
  <c r="X64" i="53"/>
  <c r="W64" i="53"/>
  <c r="V64" i="53"/>
  <c r="U64" i="53"/>
  <c r="T64" i="53"/>
  <c r="S64" i="53"/>
  <c r="R64" i="53"/>
  <c r="Q64" i="53"/>
  <c r="P64" i="53"/>
  <c r="O64" i="53"/>
  <c r="N64" i="53"/>
  <c r="M64" i="53"/>
  <c r="L64" i="53"/>
  <c r="J64" i="53"/>
  <c r="I64" i="53"/>
  <c r="AB63" i="53"/>
  <c r="AB62" i="53" s="1"/>
  <c r="AA63" i="53"/>
  <c r="AA62" i="53" s="1"/>
  <c r="Z63" i="53"/>
  <c r="Z62" i="53" s="1"/>
  <c r="Y63" i="53"/>
  <c r="Y62" i="53" s="1"/>
  <c r="X62" i="53"/>
  <c r="W62" i="53"/>
  <c r="V62" i="53"/>
  <c r="U62" i="53"/>
  <c r="T62" i="53"/>
  <c r="S62" i="53"/>
  <c r="R62" i="53"/>
  <c r="Q62" i="53"/>
  <c r="P62" i="53"/>
  <c r="O62" i="53"/>
  <c r="N62" i="53"/>
  <c r="M62" i="53"/>
  <c r="L62" i="53"/>
  <c r="K62" i="53"/>
  <c r="J62" i="53"/>
  <c r="I62" i="53"/>
  <c r="AB61" i="53"/>
  <c r="AA61" i="53"/>
  <c r="Z61" i="53"/>
  <c r="Y61" i="53"/>
  <c r="AB60" i="53"/>
  <c r="AA60" i="53"/>
  <c r="Z60" i="53"/>
  <c r="Y60" i="53"/>
  <c r="Y59" i="53" s="1"/>
  <c r="AB59" i="53"/>
  <c r="AA59" i="53"/>
  <c r="X59" i="53"/>
  <c r="W59" i="53"/>
  <c r="V59" i="53"/>
  <c r="U59" i="53"/>
  <c r="T59" i="53"/>
  <c r="S59" i="53"/>
  <c r="R59" i="53"/>
  <c r="Q59" i="53"/>
  <c r="P59" i="53"/>
  <c r="O59" i="53"/>
  <c r="N59" i="53"/>
  <c r="M59" i="53"/>
  <c r="L59" i="53"/>
  <c r="K59" i="53"/>
  <c r="J59" i="53"/>
  <c r="I59" i="53"/>
  <c r="AB58" i="53"/>
  <c r="AA58" i="53"/>
  <c r="Z58" i="53"/>
  <c r="Y58" i="53"/>
  <c r="AB57" i="53"/>
  <c r="AA57" i="53"/>
  <c r="Z57" i="53"/>
  <c r="Y57" i="53"/>
  <c r="AB56" i="53"/>
  <c r="AA56" i="53"/>
  <c r="AA55" i="53" s="1"/>
  <c r="Z56" i="53"/>
  <c r="Y56" i="53"/>
  <c r="Y55" i="53" s="1"/>
  <c r="X55" i="53"/>
  <c r="W55" i="53"/>
  <c r="V55" i="53"/>
  <c r="U55" i="53"/>
  <c r="T55" i="53"/>
  <c r="S55" i="53"/>
  <c r="R55" i="53"/>
  <c r="Q55" i="53"/>
  <c r="P55" i="53"/>
  <c r="O55" i="53"/>
  <c r="N55" i="53"/>
  <c r="M55" i="53"/>
  <c r="L55" i="53"/>
  <c r="K55" i="53"/>
  <c r="J55" i="53"/>
  <c r="I55" i="53"/>
  <c r="AB54" i="53"/>
  <c r="AA54" i="53"/>
  <c r="Z54" i="53"/>
  <c r="Y54" i="53"/>
  <c r="AB53" i="53"/>
  <c r="AA53" i="53"/>
  <c r="Z53" i="53"/>
  <c r="Y53" i="53"/>
  <c r="AB52" i="53"/>
  <c r="AB51" i="53" s="1"/>
  <c r="AA52" i="53"/>
  <c r="AA51" i="53" s="1"/>
  <c r="Z52" i="53"/>
  <c r="Y52" i="53"/>
  <c r="Y51" i="53" s="1"/>
  <c r="X51" i="53"/>
  <c r="W51" i="53"/>
  <c r="V51" i="53"/>
  <c r="U51" i="53"/>
  <c r="T51" i="53"/>
  <c r="S51" i="53"/>
  <c r="R51" i="53"/>
  <c r="Q51" i="53"/>
  <c r="P51" i="53"/>
  <c r="O51" i="53"/>
  <c r="N51" i="53"/>
  <c r="M51" i="53"/>
  <c r="L51" i="53"/>
  <c r="K51" i="53"/>
  <c r="J51" i="53"/>
  <c r="I51" i="53"/>
  <c r="Y48" i="53"/>
  <c r="N48" i="53"/>
  <c r="N44" i="53" s="1"/>
  <c r="AB47" i="53"/>
  <c r="AA47" i="53"/>
  <c r="Z47" i="53"/>
  <c r="Y47" i="53"/>
  <c r="AB46" i="53"/>
  <c r="AA46" i="53"/>
  <c r="Z46" i="53"/>
  <c r="Y46" i="53"/>
  <c r="AB45" i="53"/>
  <c r="AA45" i="53"/>
  <c r="Z45" i="53"/>
  <c r="Y45" i="53"/>
  <c r="X44" i="53"/>
  <c r="W44" i="53"/>
  <c r="V44" i="53"/>
  <c r="U44" i="53"/>
  <c r="T44" i="53"/>
  <c r="S44" i="53"/>
  <c r="S39" i="53" s="1"/>
  <c r="R44" i="53"/>
  <c r="Q44" i="53"/>
  <c r="M44" i="53"/>
  <c r="L44" i="53"/>
  <c r="K44" i="53"/>
  <c r="J44" i="53"/>
  <c r="I44" i="53"/>
  <c r="AB43" i="53"/>
  <c r="AA43" i="53"/>
  <c r="Z43" i="53"/>
  <c r="Y43" i="53"/>
  <c r="AB42" i="53"/>
  <c r="AA42" i="53"/>
  <c r="Z42" i="53"/>
  <c r="Y42" i="53"/>
  <c r="AB41" i="53"/>
  <c r="AA41" i="53"/>
  <c r="Z41" i="53"/>
  <c r="Y41" i="53"/>
  <c r="X40" i="53"/>
  <c r="W40" i="53"/>
  <c r="V40" i="53"/>
  <c r="U40" i="53"/>
  <c r="T40" i="53"/>
  <c r="S40" i="53"/>
  <c r="R40" i="53"/>
  <c r="Q40" i="53"/>
  <c r="P40" i="53"/>
  <c r="O40" i="53"/>
  <c r="N40" i="53"/>
  <c r="N39" i="53" s="1"/>
  <c r="M40" i="53"/>
  <c r="M39" i="53" s="1"/>
  <c r="L40" i="53"/>
  <c r="AB40" i="53" s="1"/>
  <c r="K40" i="53"/>
  <c r="J40" i="53"/>
  <c r="Z40" i="53" s="1"/>
  <c r="I40" i="53"/>
  <c r="W39" i="53"/>
  <c r="R39" i="53"/>
  <c r="AA38" i="53"/>
  <c r="Z38" i="53"/>
  <c r="Y38" i="53"/>
  <c r="L38" i="53"/>
  <c r="AB38" i="53" s="1"/>
  <c r="AB37" i="53"/>
  <c r="AA37" i="53"/>
  <c r="Z37" i="53"/>
  <c r="Y37" i="53"/>
  <c r="AB36" i="53"/>
  <c r="AA36" i="53"/>
  <c r="Z36" i="53"/>
  <c r="Y36" i="53"/>
  <c r="X35" i="53"/>
  <c r="W35" i="53"/>
  <c r="V35" i="53"/>
  <c r="U35" i="53"/>
  <c r="T35" i="53"/>
  <c r="S35" i="53"/>
  <c r="R35" i="53"/>
  <c r="Q35" i="53"/>
  <c r="P35" i="53"/>
  <c r="O35" i="53"/>
  <c r="N35" i="53"/>
  <c r="M35" i="53"/>
  <c r="L35" i="53"/>
  <c r="AB35" i="53" s="1"/>
  <c r="K35" i="53"/>
  <c r="AA35" i="53" s="1"/>
  <c r="J35" i="53"/>
  <c r="Z35" i="53" s="1"/>
  <c r="I35" i="53"/>
  <c r="Y35" i="53" s="1"/>
  <c r="Y34" i="53"/>
  <c r="N34" i="53"/>
  <c r="N33" i="53" s="1"/>
  <c r="K34" i="53"/>
  <c r="L34" i="53" s="1"/>
  <c r="X33" i="53"/>
  <c r="W33" i="53"/>
  <c r="V33" i="53"/>
  <c r="U33" i="53"/>
  <c r="T33" i="53"/>
  <c r="S33" i="53"/>
  <c r="R33" i="53"/>
  <c r="Q33" i="53"/>
  <c r="M33" i="53"/>
  <c r="J33" i="53"/>
  <c r="I33" i="53"/>
  <c r="AB32" i="53"/>
  <c r="AA32" i="53"/>
  <c r="Z32" i="53"/>
  <c r="Y32" i="53"/>
  <c r="X31" i="53"/>
  <c r="W31" i="53"/>
  <c r="V31" i="53"/>
  <c r="U31" i="53"/>
  <c r="T31" i="53"/>
  <c r="S31" i="53"/>
  <c r="R31" i="53"/>
  <c r="Q31" i="53"/>
  <c r="P31" i="53"/>
  <c r="O31" i="53"/>
  <c r="N31" i="53"/>
  <c r="M31" i="53"/>
  <c r="L31" i="53"/>
  <c r="AB31" i="53" s="1"/>
  <c r="K31" i="53"/>
  <c r="AA31" i="53" s="1"/>
  <c r="J31" i="53"/>
  <c r="Z31" i="53" s="1"/>
  <c r="I31" i="53"/>
  <c r="Y31" i="53" s="1"/>
  <c r="AB29" i="53"/>
  <c r="AA29" i="53"/>
  <c r="Z29" i="53"/>
  <c r="Y29" i="53"/>
  <c r="N28" i="53"/>
  <c r="O28" i="53" s="1"/>
  <c r="O27" i="53" s="1"/>
  <c r="O26" i="53" s="1"/>
  <c r="K28" i="53"/>
  <c r="L28" i="53" s="1"/>
  <c r="J28" i="53"/>
  <c r="I28" i="53"/>
  <c r="Y28" i="53" s="1"/>
  <c r="X27" i="53"/>
  <c r="X26" i="53" s="1"/>
  <c r="W27" i="53"/>
  <c r="V27" i="53"/>
  <c r="V26" i="53" s="1"/>
  <c r="U27" i="53"/>
  <c r="U26" i="53" s="1"/>
  <c r="U25" i="53" s="1"/>
  <c r="T27" i="53"/>
  <c r="T26" i="53" s="1"/>
  <c r="S27" i="53"/>
  <c r="S26" i="53" s="1"/>
  <c r="R27" i="53"/>
  <c r="R26" i="53" s="1"/>
  <c r="Q27" i="53"/>
  <c r="N27" i="53"/>
  <c r="N26" i="53" s="1"/>
  <c r="M27" i="53"/>
  <c r="M26" i="53" s="1"/>
  <c r="J27" i="53"/>
  <c r="J26" i="53" s="1"/>
  <c r="I27" i="53"/>
  <c r="I26" i="53" s="1"/>
  <c r="W26" i="53"/>
  <c r="Q26" i="53"/>
  <c r="Q25" i="53" s="1"/>
  <c r="AB24" i="53"/>
  <c r="AA24" i="53"/>
  <c r="Z24" i="53"/>
  <c r="I24" i="53"/>
  <c r="Y24" i="53" s="1"/>
  <c r="AB23" i="53"/>
  <c r="AA23" i="53"/>
  <c r="Z23" i="53"/>
  <c r="Y23" i="53"/>
  <c r="X22" i="53"/>
  <c r="W22" i="53"/>
  <c r="V22" i="53"/>
  <c r="U22" i="53"/>
  <c r="T22" i="53"/>
  <c r="S22" i="53"/>
  <c r="R22" i="53"/>
  <c r="Q22" i="53"/>
  <c r="P22" i="53"/>
  <c r="O22" i="53"/>
  <c r="N22" i="53"/>
  <c r="M22" i="53"/>
  <c r="L22" i="53"/>
  <c r="AB22" i="53" s="1"/>
  <c r="K22" i="53"/>
  <c r="AA22" i="53" s="1"/>
  <c r="J22" i="53"/>
  <c r="I22" i="53"/>
  <c r="Y22" i="53" s="1"/>
  <c r="AB21" i="53"/>
  <c r="AA21" i="53"/>
  <c r="Z21" i="53"/>
  <c r="Y21" i="53"/>
  <c r="AB20" i="53"/>
  <c r="AA20" i="53"/>
  <c r="Z20" i="53"/>
  <c r="Y20" i="53"/>
  <c r="X19" i="53"/>
  <c r="W19" i="53"/>
  <c r="V19" i="53"/>
  <c r="U19" i="53"/>
  <c r="T19" i="53"/>
  <c r="S19" i="53"/>
  <c r="S18" i="53" s="1"/>
  <c r="R19" i="53"/>
  <c r="R18" i="53" s="1"/>
  <c r="Q19" i="53"/>
  <c r="Q18" i="53" s="1"/>
  <c r="P19" i="53"/>
  <c r="P18" i="53" s="1"/>
  <c r="O19" i="53"/>
  <c r="O18" i="53" s="1"/>
  <c r="N19" i="53"/>
  <c r="M19" i="53"/>
  <c r="M18" i="53" s="1"/>
  <c r="L19" i="53"/>
  <c r="AB19" i="53" s="1"/>
  <c r="K19" i="53"/>
  <c r="K18" i="53" s="1"/>
  <c r="J19" i="53"/>
  <c r="I19" i="53"/>
  <c r="Y19" i="53" s="1"/>
  <c r="X18" i="53"/>
  <c r="W18" i="53"/>
  <c r="V18" i="53"/>
  <c r="U18" i="53"/>
  <c r="T18" i="53"/>
  <c r="N18" i="53"/>
  <c r="L18" i="53"/>
  <c r="Z17" i="53"/>
  <c r="Y17" i="53"/>
  <c r="K17" i="53"/>
  <c r="L17" i="53" s="1"/>
  <c r="X16" i="53"/>
  <c r="W16" i="53"/>
  <c r="V16" i="53"/>
  <c r="U16" i="53"/>
  <c r="T16" i="53"/>
  <c r="S16" i="53"/>
  <c r="R16" i="53"/>
  <c r="Q16" i="53"/>
  <c r="P16" i="53"/>
  <c r="O16" i="53"/>
  <c r="N16" i="53"/>
  <c r="M16" i="53"/>
  <c r="M11" i="53" s="1"/>
  <c r="J16" i="53"/>
  <c r="Z16" i="53" s="1"/>
  <c r="I16" i="53"/>
  <c r="L15" i="53"/>
  <c r="AB15" i="53" s="1"/>
  <c r="K15" i="53"/>
  <c r="AA15" i="53" s="1"/>
  <c r="J15" i="53"/>
  <c r="Z15" i="53" s="1"/>
  <c r="I15" i="53"/>
  <c r="Y15" i="53" s="1"/>
  <c r="L14" i="53"/>
  <c r="K14" i="53"/>
  <c r="AA14" i="53" s="1"/>
  <c r="J14" i="53"/>
  <c r="Z14" i="53" s="1"/>
  <c r="I14" i="53"/>
  <c r="X13" i="53"/>
  <c r="X12" i="53" s="1"/>
  <c r="W13" i="53"/>
  <c r="W12" i="53" s="1"/>
  <c r="W11" i="53" s="1"/>
  <c r="W10" i="53" s="1"/>
  <c r="V13" i="53"/>
  <c r="V12" i="53" s="1"/>
  <c r="V11" i="53" s="1"/>
  <c r="V10" i="53" s="1"/>
  <c r="U13" i="53"/>
  <c r="U12" i="53" s="1"/>
  <c r="T13" i="53"/>
  <c r="S13" i="53"/>
  <c r="S12" i="53" s="1"/>
  <c r="S11" i="53" s="1"/>
  <c r="S10" i="53" s="1"/>
  <c r="R13" i="53"/>
  <c r="R12" i="53" s="1"/>
  <c r="R11" i="53" s="1"/>
  <c r="Q13" i="53"/>
  <c r="Q12" i="53" s="1"/>
  <c r="P13" i="53"/>
  <c r="P12" i="53" s="1"/>
  <c r="O13" i="53"/>
  <c r="O12" i="53" s="1"/>
  <c r="T12" i="53"/>
  <c r="R10" i="53"/>
  <c r="Z9" i="53"/>
  <c r="Y9" i="53"/>
  <c r="O9" i="53"/>
  <c r="K9" i="53"/>
  <c r="K7" i="53" s="1"/>
  <c r="AB8" i="53"/>
  <c r="AA8" i="53"/>
  <c r="Z8" i="53"/>
  <c r="Y8" i="53"/>
  <c r="X7" i="53"/>
  <c r="W7" i="53"/>
  <c r="V7" i="53"/>
  <c r="U7" i="53"/>
  <c r="T7" i="53"/>
  <c r="S7" i="53"/>
  <c r="R7" i="53"/>
  <c r="Q7" i="53"/>
  <c r="N7" i="53"/>
  <c r="M7" i="53"/>
  <c r="L7" i="53"/>
  <c r="J7" i="53"/>
  <c r="I7" i="53"/>
  <c r="Z6" i="53"/>
  <c r="O6" i="53"/>
  <c r="P6" i="53" s="1"/>
  <c r="M6" i="53"/>
  <c r="K6" i="53"/>
  <c r="I6" i="53"/>
  <c r="O1044" i="52"/>
  <c r="V1044" i="52" s="1"/>
  <c r="O1043" i="52"/>
  <c r="V1043" i="52" s="1"/>
  <c r="O1042" i="52"/>
  <c r="V1042" i="52" s="1"/>
  <c r="O1041" i="52"/>
  <c r="V1041" i="52" s="1"/>
  <c r="O1040" i="52"/>
  <c r="V1040" i="52" s="1"/>
  <c r="U1039" i="52"/>
  <c r="T1039" i="52"/>
  <c r="S1039" i="52"/>
  <c r="S1038" i="52" s="1"/>
  <c r="R1039" i="52"/>
  <c r="R1038" i="52" s="1"/>
  <c r="Q1039" i="52"/>
  <c r="Q1038" i="52" s="1"/>
  <c r="P1039" i="52"/>
  <c r="P1038" i="52" s="1"/>
  <c r="N1039" i="52"/>
  <c r="M1039" i="52"/>
  <c r="L1039" i="52"/>
  <c r="T1038" i="52"/>
  <c r="N1038" i="52"/>
  <c r="L1038" i="52"/>
  <c r="O1037" i="52"/>
  <c r="V1037" i="52" s="1"/>
  <c r="O1036" i="52"/>
  <c r="V1036" i="52" s="1"/>
  <c r="O1035" i="52"/>
  <c r="V1035" i="52" s="1"/>
  <c r="O1034" i="52"/>
  <c r="V1034" i="52" s="1"/>
  <c r="O1033" i="52"/>
  <c r="V1033" i="52" s="1"/>
  <c r="U1032" i="52"/>
  <c r="T1032" i="52"/>
  <c r="S1032" i="52"/>
  <c r="S1031" i="52" s="1"/>
  <c r="R1032" i="52"/>
  <c r="R1031" i="52" s="1"/>
  <c r="Q1032" i="52"/>
  <c r="Q1031" i="52" s="1"/>
  <c r="P1032" i="52"/>
  <c r="N1032" i="52"/>
  <c r="N1031" i="52" s="1"/>
  <c r="M1032" i="52"/>
  <c r="L1032" i="52"/>
  <c r="T1031" i="52"/>
  <c r="P1031" i="52"/>
  <c r="L1031" i="52"/>
  <c r="O1030" i="52"/>
  <c r="V1030" i="52" s="1"/>
  <c r="O1029" i="52"/>
  <c r="V1029" i="52" s="1"/>
  <c r="O1028" i="52"/>
  <c r="V1028" i="52" s="1"/>
  <c r="O1027" i="52"/>
  <c r="V1027" i="52" s="1"/>
  <c r="U1026" i="52"/>
  <c r="T1026" i="52"/>
  <c r="S1026" i="52"/>
  <c r="R1026" i="52"/>
  <c r="Q1026" i="52"/>
  <c r="Q1025" i="52" s="1"/>
  <c r="P1026" i="52"/>
  <c r="P1025" i="52" s="1"/>
  <c r="N1026" i="52"/>
  <c r="N1025" i="52" s="1"/>
  <c r="M1026" i="52"/>
  <c r="M1025" i="52" s="1"/>
  <c r="L1026" i="52"/>
  <c r="T1025" i="52"/>
  <c r="S1025" i="52"/>
  <c r="R1025" i="52"/>
  <c r="L1025" i="52"/>
  <c r="O525" i="52"/>
  <c r="Q525" i="52" s="1"/>
  <c r="O524" i="52"/>
  <c r="O523" i="52"/>
  <c r="O522" i="52"/>
  <c r="O521" i="52"/>
  <c r="U520" i="52"/>
  <c r="T520" i="52"/>
  <c r="S520" i="52"/>
  <c r="R520" i="52"/>
  <c r="R519" i="52" s="1"/>
  <c r="Q520" i="52"/>
  <c r="P520" i="52"/>
  <c r="P519" i="52" s="1"/>
  <c r="N520" i="52"/>
  <c r="M520" i="52"/>
  <c r="L520" i="52"/>
  <c r="N519" i="52"/>
  <c r="M519" i="52"/>
  <c r="O518" i="52"/>
  <c r="O517" i="52"/>
  <c r="O516" i="52"/>
  <c r="O515" i="52"/>
  <c r="O514" i="52"/>
  <c r="U513" i="52"/>
  <c r="U512" i="52" s="1"/>
  <c r="T513" i="52"/>
  <c r="T512" i="52" s="1"/>
  <c r="S513" i="52"/>
  <c r="S512" i="52" s="1"/>
  <c r="R513" i="52"/>
  <c r="R512" i="52" s="1"/>
  <c r="Q513" i="52"/>
  <c r="P513" i="52"/>
  <c r="N513" i="52"/>
  <c r="N512" i="52" s="1"/>
  <c r="M513" i="52"/>
  <c r="M512" i="52" s="1"/>
  <c r="L513" i="52"/>
  <c r="L512" i="52" s="1"/>
  <c r="Q512" i="52"/>
  <c r="P512" i="52"/>
  <c r="O511" i="52"/>
  <c r="O510" i="52"/>
  <c r="S510" i="52" s="1"/>
  <c r="U509" i="52"/>
  <c r="O509" i="52"/>
  <c r="T509" i="52" s="1"/>
  <c r="L508" i="52"/>
  <c r="O508" i="52" s="1"/>
  <c r="U507" i="52"/>
  <c r="V507" i="52" s="1"/>
  <c r="O507" i="52"/>
  <c r="T507" i="52" s="1"/>
  <c r="R506" i="52"/>
  <c r="R505" i="52" s="1"/>
  <c r="Q506" i="52"/>
  <c r="Q505" i="52" s="1"/>
  <c r="N506" i="52"/>
  <c r="N505" i="52" s="1"/>
  <c r="M506" i="52"/>
  <c r="M505" i="52" s="1"/>
  <c r="L506" i="52"/>
  <c r="L505" i="52" s="1"/>
  <c r="O504" i="52"/>
  <c r="O503" i="52"/>
  <c r="U502" i="52"/>
  <c r="T502" i="52"/>
  <c r="S502" i="52"/>
  <c r="R502" i="52"/>
  <c r="Q502" i="52"/>
  <c r="P502" i="52"/>
  <c r="N502" i="52"/>
  <c r="M502" i="52"/>
  <c r="L502" i="52"/>
  <c r="O501" i="52"/>
  <c r="O500" i="52"/>
  <c r="O499" i="52"/>
  <c r="O498" i="52"/>
  <c r="O497" i="52"/>
  <c r="O496" i="52"/>
  <c r="O495" i="52"/>
  <c r="O494" i="52"/>
  <c r="O493" i="52"/>
  <c r="O492" i="52"/>
  <c r="O491" i="52"/>
  <c r="O490" i="52"/>
  <c r="O489" i="52"/>
  <c r="O488" i="52"/>
  <c r="O487" i="52"/>
  <c r="O486" i="52"/>
  <c r="O485" i="52"/>
  <c r="O484" i="52"/>
  <c r="O483" i="52"/>
  <c r="O482" i="52"/>
  <c r="O481" i="52"/>
  <c r="O480" i="52"/>
  <c r="O479" i="52"/>
  <c r="O478" i="52"/>
  <c r="O477" i="52"/>
  <c r="O476" i="52"/>
  <c r="O475" i="52"/>
  <c r="O474" i="52"/>
  <c r="O473" i="52"/>
  <c r="O472" i="52"/>
  <c r="O471" i="52"/>
  <c r="U470" i="52"/>
  <c r="T470" i="52"/>
  <c r="S470" i="52"/>
  <c r="R470" i="52"/>
  <c r="Q470" i="52"/>
  <c r="P470" i="52"/>
  <c r="N470" i="52"/>
  <c r="M470" i="52"/>
  <c r="L470" i="52"/>
  <c r="O469" i="52"/>
  <c r="O468" i="52"/>
  <c r="O467" i="52"/>
  <c r="O466" i="52"/>
  <c r="O465" i="52"/>
  <c r="O464" i="52"/>
  <c r="O463" i="52"/>
  <c r="O462" i="52"/>
  <c r="O461" i="52"/>
  <c r="O460" i="52"/>
  <c r="O459" i="52"/>
  <c r="O458" i="52"/>
  <c r="O457" i="52"/>
  <c r="O456" i="52"/>
  <c r="O455" i="52"/>
  <c r="O454" i="52"/>
  <c r="O453" i="52"/>
  <c r="O452" i="52"/>
  <c r="O451" i="52"/>
  <c r="O450" i="52"/>
  <c r="O449" i="52"/>
  <c r="O448" i="52"/>
  <c r="O447" i="52"/>
  <c r="O446" i="52"/>
  <c r="O445" i="52"/>
  <c r="O444" i="52"/>
  <c r="O443" i="52"/>
  <c r="O442" i="52"/>
  <c r="O441" i="52"/>
  <c r="O440" i="52"/>
  <c r="O439" i="52"/>
  <c r="U438" i="52"/>
  <c r="T438" i="52"/>
  <c r="S438" i="52"/>
  <c r="R438" i="52"/>
  <c r="Q438" i="52"/>
  <c r="P438" i="52"/>
  <c r="N438" i="52"/>
  <c r="M438" i="52"/>
  <c r="L438" i="52"/>
  <c r="O437" i="52"/>
  <c r="O436" i="52"/>
  <c r="O435" i="52"/>
  <c r="O434" i="52"/>
  <c r="O433" i="52"/>
  <c r="O432" i="52"/>
  <c r="O431" i="52"/>
  <c r="O430" i="52"/>
  <c r="O429" i="52"/>
  <c r="O428" i="52"/>
  <c r="O427" i="52"/>
  <c r="O426" i="52"/>
  <c r="O425" i="52"/>
  <c r="O424" i="52"/>
  <c r="O423" i="52"/>
  <c r="O422" i="52"/>
  <c r="O421" i="52"/>
  <c r="O420" i="52"/>
  <c r="O419" i="52"/>
  <c r="O418" i="52"/>
  <c r="O417" i="52"/>
  <c r="O416" i="52"/>
  <c r="O415" i="52"/>
  <c r="O414" i="52"/>
  <c r="O413" i="52"/>
  <c r="O412" i="52"/>
  <c r="O411" i="52"/>
  <c r="O410" i="52"/>
  <c r="O409" i="52"/>
  <c r="O408" i="52"/>
  <c r="O407" i="52"/>
  <c r="O406" i="52"/>
  <c r="U405" i="52"/>
  <c r="T405" i="52"/>
  <c r="S405" i="52"/>
  <c r="R405" i="52"/>
  <c r="Q405" i="52"/>
  <c r="P405" i="52"/>
  <c r="N405" i="52"/>
  <c r="M405" i="52"/>
  <c r="L405" i="52"/>
  <c r="O404" i="52"/>
  <c r="O403" i="52"/>
  <c r="U402" i="52"/>
  <c r="T402" i="52"/>
  <c r="S402" i="52"/>
  <c r="R402" i="52"/>
  <c r="Q402" i="52"/>
  <c r="P402" i="52"/>
  <c r="O402" i="52"/>
  <c r="N402" i="52"/>
  <c r="M402" i="52"/>
  <c r="L402" i="52"/>
  <c r="O401" i="52"/>
  <c r="O400" i="52"/>
  <c r="O399" i="52"/>
  <c r="O397" i="52"/>
  <c r="T396" i="52"/>
  <c r="S396" i="52"/>
  <c r="R396" i="52"/>
  <c r="Q396" i="52"/>
  <c r="P396" i="52"/>
  <c r="N396" i="52"/>
  <c r="L396" i="52"/>
  <c r="O395" i="52"/>
  <c r="U394" i="52"/>
  <c r="O394" i="52"/>
  <c r="T394" i="52" s="1"/>
  <c r="T393" i="52" s="1"/>
  <c r="S393" i="52"/>
  <c r="R393" i="52"/>
  <c r="P393" i="52"/>
  <c r="O393" i="52"/>
  <c r="N393" i="52"/>
  <c r="L393" i="52"/>
  <c r="O392" i="52"/>
  <c r="O391" i="52"/>
  <c r="U390" i="52"/>
  <c r="T390" i="52"/>
  <c r="S390" i="52"/>
  <c r="R390" i="52"/>
  <c r="Q390" i="52"/>
  <c r="P390" i="52"/>
  <c r="N390" i="52"/>
  <c r="M390" i="52"/>
  <c r="L390" i="52"/>
  <c r="O389" i="52"/>
  <c r="O388" i="52"/>
  <c r="O387" i="52"/>
  <c r="T386" i="52"/>
  <c r="S386" i="52"/>
  <c r="R386" i="52"/>
  <c r="R379" i="52" s="1"/>
  <c r="R378" i="52" s="1"/>
  <c r="Q386" i="52"/>
  <c r="P386" i="52"/>
  <c r="N386" i="52"/>
  <c r="L386" i="52"/>
  <c r="O385" i="52"/>
  <c r="O384" i="52"/>
  <c r="U383" i="52"/>
  <c r="T383" i="52"/>
  <c r="T379" i="52" s="1"/>
  <c r="T378" i="52" s="1"/>
  <c r="S383" i="52"/>
  <c r="R383" i="52"/>
  <c r="Q383" i="52"/>
  <c r="P383" i="52"/>
  <c r="N383" i="52"/>
  <c r="M383" i="52"/>
  <c r="L383" i="52"/>
  <c r="O382" i="52"/>
  <c r="O381" i="52"/>
  <c r="U380" i="52"/>
  <c r="T380" i="52"/>
  <c r="S380" i="52"/>
  <c r="R380" i="52"/>
  <c r="Q380" i="52"/>
  <c r="P380" i="52"/>
  <c r="N380" i="52"/>
  <c r="N379" i="52" s="1"/>
  <c r="N378" i="52" s="1"/>
  <c r="M380" i="52"/>
  <c r="L380" i="52"/>
  <c r="Q379" i="52"/>
  <c r="Q378" i="52" s="1"/>
  <c r="O377" i="52"/>
  <c r="O376" i="52"/>
  <c r="O375" i="52"/>
  <c r="O374" i="52"/>
  <c r="O373" i="52"/>
  <c r="O372" i="52"/>
  <c r="U371" i="52"/>
  <c r="U370" i="52" s="1"/>
  <c r="T371" i="52"/>
  <c r="T370" i="52" s="1"/>
  <c r="S371" i="52"/>
  <c r="S370" i="52" s="1"/>
  <c r="S363" i="52" s="1"/>
  <c r="R371" i="52"/>
  <c r="R370" i="52" s="1"/>
  <c r="Q371" i="52"/>
  <c r="P371" i="52"/>
  <c r="P370" i="52" s="1"/>
  <c r="N371" i="52"/>
  <c r="N370" i="52" s="1"/>
  <c r="M371" i="52"/>
  <c r="M370" i="52" s="1"/>
  <c r="L371" i="52"/>
  <c r="L370" i="52" s="1"/>
  <c r="Q370" i="52"/>
  <c r="O369" i="52"/>
  <c r="O368" i="52"/>
  <c r="O367" i="52"/>
  <c r="O366" i="52"/>
  <c r="O365" i="52"/>
  <c r="O364" i="52" s="1"/>
  <c r="U364" i="52"/>
  <c r="T364" i="52"/>
  <c r="S364" i="52"/>
  <c r="R364" i="52"/>
  <c r="Q364" i="52"/>
  <c r="P364" i="52"/>
  <c r="N364" i="52"/>
  <c r="M364" i="52"/>
  <c r="L364" i="52"/>
  <c r="O362" i="52"/>
  <c r="O361" i="52"/>
  <c r="U360" i="52"/>
  <c r="T360" i="52"/>
  <c r="S360" i="52"/>
  <c r="R360" i="52"/>
  <c r="Q360" i="52"/>
  <c r="P360" i="52"/>
  <c r="O360" i="52"/>
  <c r="N360" i="52"/>
  <c r="M360" i="52"/>
  <c r="L360" i="52"/>
  <c r="O359" i="52"/>
  <c r="O358" i="52"/>
  <c r="O357" i="52"/>
  <c r="U356" i="52"/>
  <c r="T356" i="52"/>
  <c r="S356" i="52"/>
  <c r="R356" i="52"/>
  <c r="Q356" i="52"/>
  <c r="P356" i="52"/>
  <c r="N356" i="52"/>
  <c r="M356" i="52"/>
  <c r="L356" i="52"/>
  <c r="O355" i="52"/>
  <c r="O354" i="52"/>
  <c r="O353" i="52"/>
  <c r="U352" i="52"/>
  <c r="T352" i="52"/>
  <c r="T346" i="52" s="1"/>
  <c r="T345" i="52" s="1"/>
  <c r="S352" i="52"/>
  <c r="R352" i="52"/>
  <c r="Q352" i="52"/>
  <c r="P352" i="52"/>
  <c r="N352" i="52"/>
  <c r="M352" i="52"/>
  <c r="L352" i="52"/>
  <c r="O351" i="52"/>
  <c r="O350" i="52"/>
  <c r="U349" i="52"/>
  <c r="U346" i="52" s="1"/>
  <c r="U345" i="52" s="1"/>
  <c r="T349" i="52"/>
  <c r="S349" i="52"/>
  <c r="S346" i="52" s="1"/>
  <c r="R349" i="52"/>
  <c r="Q349" i="52"/>
  <c r="Q346" i="52" s="1"/>
  <c r="Q345" i="52" s="1"/>
  <c r="P349" i="52"/>
  <c r="N349" i="52"/>
  <c r="M349" i="52"/>
  <c r="M346" i="52" s="1"/>
  <c r="M345" i="52" s="1"/>
  <c r="L349" i="52"/>
  <c r="L346" i="52" s="1"/>
  <c r="L345" i="52" s="1"/>
  <c r="O348" i="52"/>
  <c r="O347" i="52"/>
  <c r="O344" i="52"/>
  <c r="O343" i="52"/>
  <c r="O342" i="52"/>
  <c r="O341" i="52"/>
  <c r="O340" i="52"/>
  <c r="O339" i="52"/>
  <c r="O338" i="52"/>
  <c r="O337" i="52"/>
  <c r="O336" i="52"/>
  <c r="O335" i="52"/>
  <c r="O334" i="52"/>
  <c r="O333" i="52"/>
  <c r="O332" i="52"/>
  <c r="O331" i="52"/>
  <c r="O330" i="52"/>
  <c r="O329" i="52"/>
  <c r="O328" i="52"/>
  <c r="O327" i="52"/>
  <c r="O326" i="52"/>
  <c r="O325" i="52"/>
  <c r="O324" i="52"/>
  <c r="O323" i="52"/>
  <c r="O322" i="52"/>
  <c r="O321" i="52"/>
  <c r="O320" i="52"/>
  <c r="O319" i="52"/>
  <c r="O318" i="52"/>
  <c r="O317" i="52"/>
  <c r="O316" i="52"/>
  <c r="O315" i="52"/>
  <c r="O314" i="52"/>
  <c r="T314" i="52" s="1"/>
  <c r="O313" i="52"/>
  <c r="O312" i="52"/>
  <c r="O311" i="52"/>
  <c r="U310" i="52"/>
  <c r="S310" i="52"/>
  <c r="R310" i="52"/>
  <c r="P310" i="52"/>
  <c r="N310" i="52"/>
  <c r="M310" i="52"/>
  <c r="L310" i="52"/>
  <c r="O309" i="52"/>
  <c r="U308" i="52"/>
  <c r="S308" i="52"/>
  <c r="R308" i="52"/>
  <c r="P308" i="52"/>
  <c r="N308" i="52"/>
  <c r="M308" i="52"/>
  <c r="L308" i="52"/>
  <c r="O307" i="52"/>
  <c r="O306" i="52"/>
  <c r="O305" i="52"/>
  <c r="U304" i="52"/>
  <c r="T304" i="52"/>
  <c r="S304" i="52"/>
  <c r="R304" i="52"/>
  <c r="Q304" i="52"/>
  <c r="P304" i="52"/>
  <c r="N304" i="52"/>
  <c r="M304" i="52"/>
  <c r="L304" i="52"/>
  <c r="O303" i="52"/>
  <c r="O302" i="52"/>
  <c r="O301" i="52"/>
  <c r="U300" i="52"/>
  <c r="T300" i="52"/>
  <c r="S300" i="52"/>
  <c r="R300" i="52"/>
  <c r="Q300" i="52"/>
  <c r="P300" i="52"/>
  <c r="N300" i="52"/>
  <c r="M300" i="52"/>
  <c r="L300" i="52"/>
  <c r="O299" i="52"/>
  <c r="O298" i="52"/>
  <c r="O297" i="52"/>
  <c r="U296" i="52"/>
  <c r="T296" i="52"/>
  <c r="S296" i="52"/>
  <c r="R296" i="52"/>
  <c r="Q296" i="52"/>
  <c r="P296" i="52"/>
  <c r="N296" i="52"/>
  <c r="M296" i="52"/>
  <c r="L296" i="52"/>
  <c r="L287" i="52" s="1"/>
  <c r="O295" i="52"/>
  <c r="O294" i="52"/>
  <c r="O293" i="52"/>
  <c r="U292" i="52"/>
  <c r="U287" i="52" s="1"/>
  <c r="T292" i="52"/>
  <c r="S292" i="52"/>
  <c r="S287" i="52" s="1"/>
  <c r="R292" i="52"/>
  <c r="Q292" i="52"/>
  <c r="Q287" i="52" s="1"/>
  <c r="P292" i="52"/>
  <c r="O292" i="52"/>
  <c r="N292" i="52"/>
  <c r="M292" i="52"/>
  <c r="L292" i="52"/>
  <c r="O291" i="52"/>
  <c r="O290" i="52"/>
  <c r="O289" i="52"/>
  <c r="U288" i="52"/>
  <c r="T288" i="52"/>
  <c r="S288" i="52"/>
  <c r="R288" i="52"/>
  <c r="Q288" i="52"/>
  <c r="P288" i="52"/>
  <c r="N288" i="52"/>
  <c r="M288" i="52"/>
  <c r="M287" i="52" s="1"/>
  <c r="L288" i="52"/>
  <c r="O286" i="52"/>
  <c r="O285" i="52"/>
  <c r="O284" i="52"/>
  <c r="U283" i="52"/>
  <c r="T283" i="52"/>
  <c r="S283" i="52"/>
  <c r="R283" i="52"/>
  <c r="Q283" i="52"/>
  <c r="P283" i="52"/>
  <c r="N283" i="52"/>
  <c r="M283" i="52"/>
  <c r="L283" i="52"/>
  <c r="O282" i="52"/>
  <c r="O281" i="52"/>
  <c r="O280" i="52"/>
  <c r="U279" i="52"/>
  <c r="T279" i="52"/>
  <c r="S279" i="52"/>
  <c r="R279" i="52"/>
  <c r="Q279" i="52"/>
  <c r="Q278" i="52" s="1"/>
  <c r="P279" i="52"/>
  <c r="N279" i="52"/>
  <c r="N278" i="52" s="1"/>
  <c r="M279" i="52"/>
  <c r="L279" i="52"/>
  <c r="L278" i="52" s="1"/>
  <c r="O277" i="52"/>
  <c r="O276" i="52"/>
  <c r="O275" i="52"/>
  <c r="U274" i="52"/>
  <c r="T274" i="52"/>
  <c r="S274" i="52"/>
  <c r="R274" i="52"/>
  <c r="Q274" i="52"/>
  <c r="P274" i="52"/>
  <c r="N274" i="52"/>
  <c r="M274" i="52"/>
  <c r="L274" i="52"/>
  <c r="O273" i="52"/>
  <c r="O272" i="52"/>
  <c r="O271" i="52"/>
  <c r="U270" i="52"/>
  <c r="T270" i="52"/>
  <c r="S270" i="52"/>
  <c r="R270" i="52"/>
  <c r="Q270" i="52"/>
  <c r="P270" i="52"/>
  <c r="N270" i="52"/>
  <c r="M270" i="52"/>
  <c r="L270" i="52"/>
  <c r="O269" i="52"/>
  <c r="O268" i="52"/>
  <c r="O267" i="52"/>
  <c r="U266" i="52"/>
  <c r="T266" i="52"/>
  <c r="T265" i="52" s="1"/>
  <c r="S266" i="52"/>
  <c r="S265" i="52" s="1"/>
  <c r="R266" i="52"/>
  <c r="R265" i="52" s="1"/>
  <c r="Q266" i="52"/>
  <c r="P266" i="52"/>
  <c r="P265" i="52" s="1"/>
  <c r="N266" i="52"/>
  <c r="M266" i="52"/>
  <c r="L266" i="52"/>
  <c r="U265" i="52"/>
  <c r="L265" i="52"/>
  <c r="O264" i="52"/>
  <c r="O261" i="52" s="1"/>
  <c r="O263" i="52"/>
  <c r="O262" i="52"/>
  <c r="U261" i="52"/>
  <c r="T261" i="52"/>
  <c r="S261" i="52"/>
  <c r="R261" i="52"/>
  <c r="Q261" i="52"/>
  <c r="P261" i="52"/>
  <c r="N261" i="52"/>
  <c r="M261" i="52"/>
  <c r="L261" i="52"/>
  <c r="O260" i="52"/>
  <c r="O259" i="52"/>
  <c r="O258" i="52"/>
  <c r="U257" i="52"/>
  <c r="U256" i="52" s="1"/>
  <c r="T257" i="52"/>
  <c r="S257" i="52"/>
  <c r="R257" i="52"/>
  <c r="Q257" i="52"/>
  <c r="Q256" i="52" s="1"/>
  <c r="P257" i="52"/>
  <c r="N257" i="52"/>
  <c r="M257" i="52"/>
  <c r="L257" i="52"/>
  <c r="L256" i="52" s="1"/>
  <c r="N256" i="52"/>
  <c r="M256" i="52"/>
  <c r="O255" i="52"/>
  <c r="O254" i="52"/>
  <c r="O253" i="52"/>
  <c r="U252" i="52"/>
  <c r="T252" i="52"/>
  <c r="S252" i="52"/>
  <c r="R252" i="52"/>
  <c r="Q252" i="52"/>
  <c r="P252" i="52"/>
  <c r="N252" i="52"/>
  <c r="M252" i="52"/>
  <c r="L252" i="52"/>
  <c r="O251" i="52"/>
  <c r="O250" i="52"/>
  <c r="O249" i="52"/>
  <c r="U248" i="52"/>
  <c r="T248" i="52"/>
  <c r="S248" i="52"/>
  <c r="R248" i="52"/>
  <c r="Q248" i="52"/>
  <c r="P248" i="52"/>
  <c r="N248" i="52"/>
  <c r="M248" i="52"/>
  <c r="L248" i="52"/>
  <c r="O245" i="52"/>
  <c r="O242" i="52" s="1"/>
  <c r="O244" i="52"/>
  <c r="O243" i="52"/>
  <c r="U242" i="52"/>
  <c r="T242" i="52"/>
  <c r="S242" i="52"/>
  <c r="R242" i="52"/>
  <c r="Q242" i="52"/>
  <c r="P242" i="52"/>
  <c r="N242" i="52"/>
  <c r="M242" i="52"/>
  <c r="L242" i="52"/>
  <c r="O241" i="52"/>
  <c r="O238" i="52" s="1"/>
  <c r="O240" i="52"/>
  <c r="O239" i="52"/>
  <c r="U238" i="52"/>
  <c r="T238" i="52"/>
  <c r="S238" i="52"/>
  <c r="R238" i="52"/>
  <c r="Q238" i="52"/>
  <c r="P238" i="52"/>
  <c r="N238" i="52"/>
  <c r="M238" i="52"/>
  <c r="L238" i="52"/>
  <c r="O237" i="52"/>
  <c r="O236" i="52"/>
  <c r="O235" i="52"/>
  <c r="U234" i="52"/>
  <c r="T234" i="52"/>
  <c r="S234" i="52"/>
  <c r="R234" i="52"/>
  <c r="Q234" i="52"/>
  <c r="P234" i="52"/>
  <c r="N234" i="52"/>
  <c r="M234" i="52"/>
  <c r="L234" i="52"/>
  <c r="O233" i="52"/>
  <c r="O232" i="52"/>
  <c r="O231" i="52"/>
  <c r="U230" i="52"/>
  <c r="U229" i="52" s="1"/>
  <c r="T230" i="52"/>
  <c r="S230" i="52"/>
  <c r="R230" i="52"/>
  <c r="Q230" i="52"/>
  <c r="P230" i="52"/>
  <c r="N230" i="52"/>
  <c r="M230" i="52"/>
  <c r="L230" i="52"/>
  <c r="M229" i="52"/>
  <c r="O226" i="52"/>
  <c r="O225" i="52"/>
  <c r="O224" i="52"/>
  <c r="U223" i="52"/>
  <c r="T223" i="52"/>
  <c r="S223" i="52"/>
  <c r="R223" i="52"/>
  <c r="Q223" i="52"/>
  <c r="P223" i="52"/>
  <c r="N223" i="52"/>
  <c r="M223" i="52"/>
  <c r="L223" i="52"/>
  <c r="O222" i="52"/>
  <c r="O221" i="52"/>
  <c r="O220" i="52"/>
  <c r="O219" i="52" s="1"/>
  <c r="U219" i="52"/>
  <c r="T219" i="52"/>
  <c r="S219" i="52"/>
  <c r="R219" i="52"/>
  <c r="Q219" i="52"/>
  <c r="P219" i="52"/>
  <c r="N219" i="52"/>
  <c r="M219" i="52"/>
  <c r="L219" i="52"/>
  <c r="O218" i="52"/>
  <c r="O217" i="52"/>
  <c r="O216" i="52"/>
  <c r="U215" i="52"/>
  <c r="T215" i="52"/>
  <c r="S215" i="52"/>
  <c r="R215" i="52"/>
  <c r="Q215" i="52"/>
  <c r="P215" i="52"/>
  <c r="N215" i="52"/>
  <c r="M215" i="52"/>
  <c r="L215" i="52"/>
  <c r="O214" i="52"/>
  <c r="O213" i="52"/>
  <c r="O212" i="52"/>
  <c r="U211" i="52"/>
  <c r="T211" i="52"/>
  <c r="S211" i="52"/>
  <c r="R211" i="52"/>
  <c r="Q211" i="52"/>
  <c r="P211" i="52"/>
  <c r="N211" i="52"/>
  <c r="M211" i="52"/>
  <c r="L211" i="52"/>
  <c r="O210" i="52"/>
  <c r="O209" i="52"/>
  <c r="O208" i="52"/>
  <c r="U207" i="52"/>
  <c r="U206" i="52" s="1"/>
  <c r="U205" i="52" s="1"/>
  <c r="T207" i="52"/>
  <c r="S207" i="52"/>
  <c r="R207" i="52"/>
  <c r="R206" i="52" s="1"/>
  <c r="R205" i="52" s="1"/>
  <c r="Q207" i="52"/>
  <c r="P207" i="52"/>
  <c r="P206" i="52" s="1"/>
  <c r="P205" i="52" s="1"/>
  <c r="N207" i="52"/>
  <c r="M207" i="52"/>
  <c r="L207" i="52"/>
  <c r="L206" i="52" s="1"/>
  <c r="L205" i="52" s="1"/>
  <c r="M206" i="52"/>
  <c r="M205" i="52" s="1"/>
  <c r="O204" i="52"/>
  <c r="O203" i="52"/>
  <c r="O202" i="52"/>
  <c r="O201" i="52" s="1"/>
  <c r="O200" i="52" s="1"/>
  <c r="O199" i="52" s="1"/>
  <c r="U201" i="52"/>
  <c r="U200" i="52" s="1"/>
  <c r="T201" i="52"/>
  <c r="T200" i="52" s="1"/>
  <c r="T199" i="52" s="1"/>
  <c r="S201" i="52"/>
  <c r="R201" i="52"/>
  <c r="R200" i="52" s="1"/>
  <c r="R199" i="52" s="1"/>
  <c r="Q201" i="52"/>
  <c r="Q200" i="52" s="1"/>
  <c r="Q199" i="52" s="1"/>
  <c r="P201" i="52"/>
  <c r="P200" i="52" s="1"/>
  <c r="P199" i="52" s="1"/>
  <c r="N201" i="52"/>
  <c r="N200" i="52" s="1"/>
  <c r="N199" i="52" s="1"/>
  <c r="M201" i="52"/>
  <c r="L201" i="52"/>
  <c r="L200" i="52" s="1"/>
  <c r="L199" i="52" s="1"/>
  <c r="S200" i="52"/>
  <c r="S199" i="52" s="1"/>
  <c r="M200" i="52"/>
  <c r="M199" i="52" s="1"/>
  <c r="U199" i="52"/>
  <c r="O198" i="52"/>
  <c r="O197" i="52"/>
  <c r="O196" i="52"/>
  <c r="O195" i="52" s="1"/>
  <c r="O194" i="52" s="1"/>
  <c r="U195" i="52"/>
  <c r="U194" i="52" s="1"/>
  <c r="T195" i="52"/>
  <c r="S195" i="52"/>
  <c r="S194" i="52" s="1"/>
  <c r="R195" i="52"/>
  <c r="Q195" i="52"/>
  <c r="P195" i="52"/>
  <c r="N195" i="52"/>
  <c r="N194" i="52" s="1"/>
  <c r="M195" i="52"/>
  <c r="M194" i="52" s="1"/>
  <c r="L195" i="52"/>
  <c r="L194" i="52" s="1"/>
  <c r="T194" i="52"/>
  <c r="Q194" i="52"/>
  <c r="P194" i="52"/>
  <c r="O193" i="52"/>
  <c r="T193" i="52" s="1"/>
  <c r="V193" i="52" s="1"/>
  <c r="O192" i="52"/>
  <c r="U191" i="52"/>
  <c r="P191" i="52"/>
  <c r="P190" i="52" s="1"/>
  <c r="P189" i="52" s="1"/>
  <c r="M191" i="52"/>
  <c r="M190" i="52" s="1"/>
  <c r="M189" i="52" s="1"/>
  <c r="M188" i="52" s="1"/>
  <c r="L191" i="52"/>
  <c r="L190" i="52" s="1"/>
  <c r="L189" i="52" s="1"/>
  <c r="U190" i="52"/>
  <c r="U189" i="52" s="1"/>
  <c r="S190" i="52"/>
  <c r="R190" i="52"/>
  <c r="R189" i="52" s="1"/>
  <c r="R188" i="52" s="1"/>
  <c r="N190" i="52"/>
  <c r="N189" i="52" s="1"/>
  <c r="S189" i="52"/>
  <c r="O186" i="52"/>
  <c r="O185" i="52"/>
  <c r="O184" i="52"/>
  <c r="O183" i="52" s="1"/>
  <c r="U183" i="52"/>
  <c r="T183" i="52"/>
  <c r="S183" i="52"/>
  <c r="R183" i="52"/>
  <c r="Q183" i="52"/>
  <c r="P183" i="52"/>
  <c r="N183" i="52"/>
  <c r="M183" i="52"/>
  <c r="L183" i="52"/>
  <c r="O182" i="52"/>
  <c r="O181" i="52"/>
  <c r="O180" i="52"/>
  <c r="O179" i="52" s="1"/>
  <c r="U179" i="52"/>
  <c r="T179" i="52"/>
  <c r="S179" i="52"/>
  <c r="R179" i="52"/>
  <c r="Q179" i="52"/>
  <c r="P179" i="52"/>
  <c r="N179" i="52"/>
  <c r="M179" i="52"/>
  <c r="L179" i="52"/>
  <c r="O178" i="52"/>
  <c r="O177" i="52"/>
  <c r="O176" i="52"/>
  <c r="U175" i="52"/>
  <c r="T175" i="52"/>
  <c r="S175" i="52"/>
  <c r="R175" i="52"/>
  <c r="Q175" i="52"/>
  <c r="P175" i="52"/>
  <c r="N175" i="52"/>
  <c r="M175" i="52"/>
  <c r="L175" i="52"/>
  <c r="O174" i="52"/>
  <c r="O173" i="52"/>
  <c r="O172" i="52"/>
  <c r="U171" i="52"/>
  <c r="T171" i="52"/>
  <c r="S171" i="52"/>
  <c r="R171" i="52"/>
  <c r="Q171" i="52"/>
  <c r="P171" i="52"/>
  <c r="N171" i="52"/>
  <c r="M171" i="52"/>
  <c r="L171" i="52"/>
  <c r="O170" i="52"/>
  <c r="O169" i="52"/>
  <c r="O168" i="52"/>
  <c r="U167" i="52"/>
  <c r="T167" i="52"/>
  <c r="S167" i="52"/>
  <c r="R167" i="52"/>
  <c r="Q167" i="52"/>
  <c r="P167" i="52"/>
  <c r="N167" i="52"/>
  <c r="M167" i="52"/>
  <c r="L167" i="52"/>
  <c r="O166" i="52"/>
  <c r="O165" i="52"/>
  <c r="O164" i="52"/>
  <c r="U163" i="52"/>
  <c r="T163" i="52"/>
  <c r="S163" i="52"/>
  <c r="R163" i="52"/>
  <c r="Q163" i="52"/>
  <c r="P163" i="52"/>
  <c r="N163" i="52"/>
  <c r="M163" i="52"/>
  <c r="L163" i="52"/>
  <c r="O162" i="52"/>
  <c r="O161" i="52"/>
  <c r="O160" i="52"/>
  <c r="U159" i="52"/>
  <c r="T159" i="52"/>
  <c r="S159" i="52"/>
  <c r="R159" i="52"/>
  <c r="Q159" i="52"/>
  <c r="P159" i="52"/>
  <c r="N159" i="52"/>
  <c r="M159" i="52"/>
  <c r="L159" i="52"/>
  <c r="O158" i="52"/>
  <c r="O157" i="52"/>
  <c r="O156" i="52"/>
  <c r="U155" i="52"/>
  <c r="T155" i="52"/>
  <c r="S155" i="52"/>
  <c r="R155" i="52"/>
  <c r="Q155" i="52"/>
  <c r="P155" i="52"/>
  <c r="N155" i="52"/>
  <c r="M155" i="52"/>
  <c r="L155" i="52"/>
  <c r="O154" i="52"/>
  <c r="O153" i="52"/>
  <c r="O152" i="52"/>
  <c r="U151" i="52"/>
  <c r="T151" i="52"/>
  <c r="S151" i="52"/>
  <c r="R151" i="52"/>
  <c r="Q151" i="52"/>
  <c r="P151" i="52"/>
  <c r="N151" i="52"/>
  <c r="M151" i="52"/>
  <c r="L151" i="52"/>
  <c r="O150" i="52"/>
  <c r="O149" i="52"/>
  <c r="O148" i="52" s="1"/>
  <c r="U148" i="52"/>
  <c r="T148" i="52"/>
  <c r="S148" i="52"/>
  <c r="R148" i="52"/>
  <c r="R147" i="52" s="1"/>
  <c r="Q148" i="52"/>
  <c r="P148" i="52"/>
  <c r="N148" i="52"/>
  <c r="M148" i="52"/>
  <c r="L148" i="52"/>
  <c r="O146" i="52"/>
  <c r="O145" i="52"/>
  <c r="O144" i="52"/>
  <c r="U143" i="52"/>
  <c r="T143" i="52"/>
  <c r="S143" i="52"/>
  <c r="R143" i="52"/>
  <c r="Q143" i="52"/>
  <c r="P143" i="52"/>
  <c r="N143" i="52"/>
  <c r="M143" i="52"/>
  <c r="L143" i="52"/>
  <c r="O142" i="52"/>
  <c r="O141" i="52"/>
  <c r="O140" i="52"/>
  <c r="U139" i="52"/>
  <c r="T139" i="52"/>
  <c r="S139" i="52"/>
  <c r="R139" i="52"/>
  <c r="Q139" i="52"/>
  <c r="P139" i="52"/>
  <c r="N139" i="52"/>
  <c r="M139" i="52"/>
  <c r="L139" i="52"/>
  <c r="O138" i="52"/>
  <c r="O137" i="52"/>
  <c r="O136" i="52"/>
  <c r="O135" i="52" s="1"/>
  <c r="U135" i="52"/>
  <c r="T135" i="52"/>
  <c r="S135" i="52"/>
  <c r="R135" i="52"/>
  <c r="Q135" i="52"/>
  <c r="P135" i="52"/>
  <c r="N135" i="52"/>
  <c r="M135" i="52"/>
  <c r="L135" i="52"/>
  <c r="O134" i="52"/>
  <c r="O133" i="52"/>
  <c r="O132" i="52"/>
  <c r="U131" i="52"/>
  <c r="T131" i="52"/>
  <c r="S131" i="52"/>
  <c r="R131" i="52"/>
  <c r="Q131" i="52"/>
  <c r="P131" i="52"/>
  <c r="N131" i="52"/>
  <c r="M131" i="52"/>
  <c r="L131" i="52"/>
  <c r="O130" i="52"/>
  <c r="O129" i="52"/>
  <c r="O128" i="52"/>
  <c r="O127" i="52" s="1"/>
  <c r="U127" i="52"/>
  <c r="T127" i="52"/>
  <c r="S127" i="52"/>
  <c r="R127" i="52"/>
  <c r="Q127" i="52"/>
  <c r="P127" i="52"/>
  <c r="N127" i="52"/>
  <c r="M127" i="52"/>
  <c r="L127" i="52"/>
  <c r="O126" i="52"/>
  <c r="O125" i="52"/>
  <c r="O124" i="52"/>
  <c r="U123" i="52"/>
  <c r="T123" i="52"/>
  <c r="S123" i="52"/>
  <c r="R123" i="52"/>
  <c r="Q123" i="52"/>
  <c r="P123" i="52"/>
  <c r="N123" i="52"/>
  <c r="M123" i="52"/>
  <c r="L123" i="52"/>
  <c r="O122" i="52"/>
  <c r="O121" i="52"/>
  <c r="O120" i="52"/>
  <c r="U119" i="52"/>
  <c r="T119" i="52"/>
  <c r="S119" i="52"/>
  <c r="S102" i="52" s="1"/>
  <c r="R119" i="52"/>
  <c r="Q119" i="52"/>
  <c r="P119" i="52"/>
  <c r="O119" i="52"/>
  <c r="N119" i="52"/>
  <c r="M119" i="52"/>
  <c r="L119" i="52"/>
  <c r="O118" i="52"/>
  <c r="O117" i="52"/>
  <c r="O116" i="52"/>
  <c r="U115" i="52"/>
  <c r="T115" i="52"/>
  <c r="S115" i="52"/>
  <c r="R115" i="52"/>
  <c r="Q115" i="52"/>
  <c r="P115" i="52"/>
  <c r="N115" i="52"/>
  <c r="M115" i="52"/>
  <c r="L115" i="52"/>
  <c r="O114" i="52"/>
  <c r="O113" i="52"/>
  <c r="O112" i="52"/>
  <c r="U111" i="52"/>
  <c r="T111" i="52"/>
  <c r="S111" i="52"/>
  <c r="R111" i="52"/>
  <c r="Q111" i="52"/>
  <c r="P111" i="52"/>
  <c r="N111" i="52"/>
  <c r="M111" i="52"/>
  <c r="L111" i="52"/>
  <c r="O110" i="52"/>
  <c r="O109" i="52"/>
  <c r="O108" i="52"/>
  <c r="U107" i="52"/>
  <c r="T107" i="52"/>
  <c r="S107" i="52"/>
  <c r="R107" i="52"/>
  <c r="Q107" i="52"/>
  <c r="P107" i="52"/>
  <c r="N107" i="52"/>
  <c r="M107" i="52"/>
  <c r="L107" i="52"/>
  <c r="O106" i="52"/>
  <c r="O103" i="52" s="1"/>
  <c r="O105" i="52"/>
  <c r="O104" i="52"/>
  <c r="U103" i="52"/>
  <c r="T103" i="52"/>
  <c r="S103" i="52"/>
  <c r="R103" i="52"/>
  <c r="Q103" i="52"/>
  <c r="P103" i="52"/>
  <c r="N103" i="52"/>
  <c r="M103" i="52"/>
  <c r="L103" i="52"/>
  <c r="O100" i="52"/>
  <c r="O99" i="52"/>
  <c r="T99" i="52" s="1"/>
  <c r="V99" i="52" s="1"/>
  <c r="O98" i="52"/>
  <c r="O96" i="52" s="1"/>
  <c r="R97" i="52"/>
  <c r="R96" i="52" s="1"/>
  <c r="O97" i="52"/>
  <c r="T97" i="52" s="1"/>
  <c r="U96" i="52"/>
  <c r="S96" i="52"/>
  <c r="P96" i="52"/>
  <c r="N96" i="52"/>
  <c r="M96" i="52"/>
  <c r="L96" i="52"/>
  <c r="O95" i="52"/>
  <c r="O94" i="52"/>
  <c r="O93" i="52"/>
  <c r="U92" i="52"/>
  <c r="T92" i="52"/>
  <c r="S92" i="52"/>
  <c r="R92" i="52"/>
  <c r="Q92" i="52"/>
  <c r="P92" i="52"/>
  <c r="N92" i="52"/>
  <c r="M92" i="52"/>
  <c r="L92" i="52"/>
  <c r="O91" i="52"/>
  <c r="O90" i="52"/>
  <c r="O89" i="52"/>
  <c r="U88" i="52"/>
  <c r="T88" i="52"/>
  <c r="S88" i="52"/>
  <c r="R88" i="52"/>
  <c r="Q88" i="52"/>
  <c r="P88" i="52"/>
  <c r="N88" i="52"/>
  <c r="M88" i="52"/>
  <c r="L88" i="52"/>
  <c r="O87" i="52"/>
  <c r="O86" i="52"/>
  <c r="O85" i="52"/>
  <c r="O84" i="52" s="1"/>
  <c r="U84" i="52"/>
  <c r="T84" i="52"/>
  <c r="S84" i="52"/>
  <c r="R84" i="52"/>
  <c r="Q84" i="52"/>
  <c r="P84" i="52"/>
  <c r="N84" i="52"/>
  <c r="M84" i="52"/>
  <c r="L84" i="52"/>
  <c r="O83" i="52"/>
  <c r="O82" i="52"/>
  <c r="O81" i="52"/>
  <c r="U80" i="52"/>
  <c r="T80" i="52"/>
  <c r="S80" i="52"/>
  <c r="R80" i="52"/>
  <c r="Q80" i="52"/>
  <c r="P80" i="52"/>
  <c r="N80" i="52"/>
  <c r="N79" i="52" s="1"/>
  <c r="N78" i="52" s="1"/>
  <c r="M80" i="52"/>
  <c r="L80" i="52"/>
  <c r="L79" i="52" s="1"/>
  <c r="L78" i="52" s="1"/>
  <c r="O77" i="52"/>
  <c r="O76" i="52"/>
  <c r="O75" i="52"/>
  <c r="U74" i="52"/>
  <c r="T74" i="52"/>
  <c r="S74" i="52"/>
  <c r="R74" i="52"/>
  <c r="Q74" i="52"/>
  <c r="P74" i="52"/>
  <c r="N74" i="52"/>
  <c r="M74" i="52"/>
  <c r="L74" i="52"/>
  <c r="O73" i="52"/>
  <c r="O72" i="52"/>
  <c r="O71" i="52"/>
  <c r="U70" i="52"/>
  <c r="T70" i="52"/>
  <c r="S70" i="52"/>
  <c r="R70" i="52"/>
  <c r="Q70" i="52"/>
  <c r="P70" i="52"/>
  <c r="O70" i="52"/>
  <c r="N70" i="52"/>
  <c r="M70" i="52"/>
  <c r="L70" i="52"/>
  <c r="O69" i="52"/>
  <c r="O68" i="52"/>
  <c r="O67" i="52"/>
  <c r="T66" i="52"/>
  <c r="S66" i="52"/>
  <c r="R66" i="52"/>
  <c r="Q66" i="52"/>
  <c r="P66" i="52"/>
  <c r="O66" i="52"/>
  <c r="N66" i="52"/>
  <c r="M66" i="52"/>
  <c r="L66" i="52"/>
  <c r="O65" i="52"/>
  <c r="O64" i="52"/>
  <c r="R63" i="52"/>
  <c r="R62" i="52" s="1"/>
  <c r="O63" i="52"/>
  <c r="T63" i="52" s="1"/>
  <c r="V63" i="52" s="1"/>
  <c r="U62" i="52"/>
  <c r="S62" i="52"/>
  <c r="P62" i="52"/>
  <c r="O62" i="52"/>
  <c r="T62" i="52" s="1"/>
  <c r="N62" i="52"/>
  <c r="M62" i="52"/>
  <c r="L62" i="52"/>
  <c r="O61" i="52"/>
  <c r="O60" i="52"/>
  <c r="R59" i="52"/>
  <c r="R58" i="52" s="1"/>
  <c r="O59" i="52"/>
  <c r="T59" i="52" s="1"/>
  <c r="V59" i="52" s="1"/>
  <c r="U58" i="52"/>
  <c r="P58" i="52"/>
  <c r="N58" i="52"/>
  <c r="M58" i="52"/>
  <c r="R57" i="52"/>
  <c r="O57" i="52"/>
  <c r="T57" i="52" s="1"/>
  <c r="V57" i="52" s="1"/>
  <c r="O56" i="52"/>
  <c r="R55" i="52"/>
  <c r="R54" i="52" s="1"/>
  <c r="O55" i="52"/>
  <c r="T55" i="52" s="1"/>
  <c r="V55" i="52" s="1"/>
  <c r="U54" i="52"/>
  <c r="P54" i="52"/>
  <c r="N54" i="52"/>
  <c r="M54" i="52"/>
  <c r="L54" i="52"/>
  <c r="T53" i="52"/>
  <c r="V53" i="52" s="1"/>
  <c r="R53" i="52"/>
  <c r="O53" i="52"/>
  <c r="O52" i="52"/>
  <c r="U51" i="52"/>
  <c r="U50" i="52" s="1"/>
  <c r="R51" i="52"/>
  <c r="R50" i="52" s="1"/>
  <c r="O51" i="52"/>
  <c r="S50" i="52"/>
  <c r="P50" i="52"/>
  <c r="N50" i="52"/>
  <c r="M50" i="52"/>
  <c r="L50" i="52"/>
  <c r="O49" i="52"/>
  <c r="O48" i="52"/>
  <c r="R47" i="52"/>
  <c r="O47" i="52"/>
  <c r="T47" i="52" s="1"/>
  <c r="U46" i="52"/>
  <c r="S46" i="52"/>
  <c r="R46" i="52"/>
  <c r="P46" i="52"/>
  <c r="O46" i="52"/>
  <c r="N46" i="52"/>
  <c r="M46" i="52"/>
  <c r="L46" i="52"/>
  <c r="O45" i="52"/>
  <c r="O44" i="52"/>
  <c r="R43" i="52"/>
  <c r="O43" i="52"/>
  <c r="T43" i="52" s="1"/>
  <c r="U42" i="52"/>
  <c r="S42" i="52"/>
  <c r="R42" i="52"/>
  <c r="P42" i="52"/>
  <c r="O42" i="52"/>
  <c r="N42" i="52"/>
  <c r="M42" i="52"/>
  <c r="L42" i="52"/>
  <c r="O41" i="52"/>
  <c r="O40" i="52"/>
  <c r="O39" i="52"/>
  <c r="U38" i="52"/>
  <c r="T38" i="52"/>
  <c r="S38" i="52"/>
  <c r="R38" i="52"/>
  <c r="Q38" i="52"/>
  <c r="P38" i="52"/>
  <c r="O38" i="52"/>
  <c r="N38" i="52"/>
  <c r="M38" i="52"/>
  <c r="L38" i="52"/>
  <c r="L37" i="52" s="1"/>
  <c r="M37" i="52"/>
  <c r="O36" i="52"/>
  <c r="O35" i="52"/>
  <c r="O34" i="52"/>
  <c r="U33" i="52"/>
  <c r="T33" i="52"/>
  <c r="S33" i="52"/>
  <c r="R33" i="52"/>
  <c r="Q33" i="52"/>
  <c r="P33" i="52"/>
  <c r="O33" i="52"/>
  <c r="N33" i="52"/>
  <c r="M33" i="52"/>
  <c r="L33" i="52"/>
  <c r="R32" i="52"/>
  <c r="R29" i="52" s="1"/>
  <c r="R28" i="52" s="1"/>
  <c r="R27" i="52" s="1"/>
  <c r="R26" i="52" s="1"/>
  <c r="P32" i="52"/>
  <c r="P29" i="52" s="1"/>
  <c r="P28" i="52" s="1"/>
  <c r="P27" i="52" s="1"/>
  <c r="P26" i="52" s="1"/>
  <c r="O32" i="52"/>
  <c r="T32" i="52" s="1"/>
  <c r="V32" i="52" s="1"/>
  <c r="R31" i="52"/>
  <c r="P31" i="52"/>
  <c r="O31" i="52"/>
  <c r="T31" i="52" s="1"/>
  <c r="R30" i="52"/>
  <c r="P30" i="52"/>
  <c r="O30" i="52"/>
  <c r="T30" i="52" s="1"/>
  <c r="U29" i="52"/>
  <c r="U28" i="52" s="1"/>
  <c r="S29" i="52"/>
  <c r="N29" i="52"/>
  <c r="M29" i="52"/>
  <c r="M28" i="52" s="1"/>
  <c r="M27" i="52" s="1"/>
  <c r="M26" i="52" s="1"/>
  <c r="L29" i="52"/>
  <c r="L28" i="52" s="1"/>
  <c r="L27" i="52" s="1"/>
  <c r="L26" i="52" s="1"/>
  <c r="S27" i="52"/>
  <c r="S26" i="52" s="1"/>
  <c r="O23" i="52"/>
  <c r="O22" i="52"/>
  <c r="U21" i="52"/>
  <c r="T21" i="52"/>
  <c r="S21" i="52"/>
  <c r="R21" i="52"/>
  <c r="Q21" i="52"/>
  <c r="P21" i="52"/>
  <c r="O21" i="52"/>
  <c r="N21" i="52"/>
  <c r="M21" i="52"/>
  <c r="L21" i="52"/>
  <c r="O20" i="52"/>
  <c r="T20" i="52" s="1"/>
  <c r="V20" i="52" s="1"/>
  <c r="O19" i="52"/>
  <c r="O18" i="52"/>
  <c r="Q18" i="52" s="1"/>
  <c r="U17" i="52"/>
  <c r="U12" i="52" s="1"/>
  <c r="S17" i="52"/>
  <c r="R17" i="52"/>
  <c r="P17" i="52"/>
  <c r="N17" i="52"/>
  <c r="N12" i="52" s="1"/>
  <c r="N11" i="52" s="1"/>
  <c r="M17" i="52"/>
  <c r="L17" i="52"/>
  <c r="O16" i="52"/>
  <c r="O15" i="52"/>
  <c r="T15" i="52" s="1"/>
  <c r="O14" i="52"/>
  <c r="U13" i="52"/>
  <c r="S13" i="52"/>
  <c r="S12" i="52" s="1"/>
  <c r="R13" i="52"/>
  <c r="R12" i="52" s="1"/>
  <c r="P13" i="52"/>
  <c r="N13" i="52"/>
  <c r="M13" i="52"/>
  <c r="M12" i="52" s="1"/>
  <c r="L13" i="52"/>
  <c r="L12" i="52" s="1"/>
  <c r="L11" i="52" s="1"/>
  <c r="L10" i="52" s="1"/>
  <c r="S11" i="52" l="1"/>
  <c r="S10" i="52" s="1"/>
  <c r="P12" i="52"/>
  <c r="P11" i="52" s="1"/>
  <c r="P10" i="52" s="1"/>
  <c r="Q53" i="52"/>
  <c r="N188" i="52"/>
  <c r="N187" i="52" s="1"/>
  <c r="S345" i="52"/>
  <c r="N363" i="52"/>
  <c r="L92" i="55"/>
  <c r="L91" i="55" s="1"/>
  <c r="O123" i="52"/>
  <c r="O167" i="52"/>
  <c r="O171" i="52"/>
  <c r="S188" i="52"/>
  <c r="O215" i="52"/>
  <c r="O223" i="52"/>
  <c r="U247" i="52"/>
  <c r="M247" i="52"/>
  <c r="O279" i="52"/>
  <c r="O278" i="52" s="1"/>
  <c r="P278" i="52"/>
  <c r="O283" i="52"/>
  <c r="O513" i="52"/>
  <c r="O512" i="52" s="1"/>
  <c r="O1025" i="52"/>
  <c r="T11" i="53"/>
  <c r="T10" i="53" s="1"/>
  <c r="S25" i="53"/>
  <c r="L39" i="53"/>
  <c r="U49" i="53"/>
  <c r="AK3" i="54"/>
  <c r="O107" i="52"/>
  <c r="O111" i="52"/>
  <c r="O143" i="52"/>
  <c r="R229" i="52"/>
  <c r="O248" i="52"/>
  <c r="O252" i="52"/>
  <c r="O266" i="52"/>
  <c r="O265" i="52" s="1"/>
  <c r="M265" i="52"/>
  <c r="O270" i="52"/>
  <c r="O274" i="52"/>
  <c r="O352" i="52"/>
  <c r="L363" i="52"/>
  <c r="O383" i="52"/>
  <c r="O1026" i="52"/>
  <c r="AA3" i="54"/>
  <c r="AI3" i="54"/>
  <c r="K18" i="54"/>
  <c r="AU18" i="54" s="1"/>
  <c r="AP30" i="54"/>
  <c r="O151" i="52"/>
  <c r="O159" i="52"/>
  <c r="P229" i="52"/>
  <c r="P256" i="52"/>
  <c r="P247" i="52" s="1"/>
  <c r="T256" i="52"/>
  <c r="T247" i="52" s="1"/>
  <c r="T246" i="52" s="1"/>
  <c r="T287" i="52"/>
  <c r="O349" i="52"/>
  <c r="N346" i="52"/>
  <c r="N345" i="52" s="1"/>
  <c r="R363" i="52"/>
  <c r="O380" i="52"/>
  <c r="O502" i="52"/>
  <c r="J13" i="53"/>
  <c r="J12" i="53" s="1"/>
  <c r="P3" i="54"/>
  <c r="AB3" i="54"/>
  <c r="AJ3" i="54"/>
  <c r="AQ30" i="54"/>
  <c r="V13" i="55"/>
  <c r="AP56" i="55"/>
  <c r="AP75" i="55"/>
  <c r="AS9" i="54"/>
  <c r="AT9" i="54"/>
  <c r="Z22" i="53"/>
  <c r="J11" i="53"/>
  <c r="J10" i="53" s="1"/>
  <c r="R25" i="53"/>
  <c r="R5" i="53" s="1"/>
  <c r="V25" i="53"/>
  <c r="K33" i="53"/>
  <c r="L49" i="53"/>
  <c r="T49" i="53"/>
  <c r="N49" i="53"/>
  <c r="Y7" i="53"/>
  <c r="Y27" i="53"/>
  <c r="T25" i="53"/>
  <c r="T5" i="53" s="1"/>
  <c r="X25" i="53"/>
  <c r="J39" i="53"/>
  <c r="V39" i="53"/>
  <c r="O49" i="53"/>
  <c r="S49" i="53"/>
  <c r="W49" i="53"/>
  <c r="V49" i="53"/>
  <c r="AB55" i="53"/>
  <c r="AB49" i="53" s="1"/>
  <c r="AA6" i="53"/>
  <c r="U11" i="53"/>
  <c r="U10" i="53" s="1"/>
  <c r="I13" i="53"/>
  <c r="O11" i="53"/>
  <c r="O10" i="53" s="1"/>
  <c r="Z48" i="53"/>
  <c r="P49" i="53"/>
  <c r="X49" i="53"/>
  <c r="K16" i="53"/>
  <c r="AA16" i="53" s="1"/>
  <c r="AA17" i="53"/>
  <c r="K27" i="53"/>
  <c r="K26" i="53" s="1"/>
  <c r="Q39" i="53"/>
  <c r="U39" i="53"/>
  <c r="U5" i="53" s="1"/>
  <c r="Y44" i="53"/>
  <c r="T39" i="53"/>
  <c r="X39" i="53"/>
  <c r="P246" i="52"/>
  <c r="P228" i="52" s="1"/>
  <c r="T16" i="52"/>
  <c r="V16" i="52" s="1"/>
  <c r="Q16" i="52"/>
  <c r="T311" i="52"/>
  <c r="V311" i="52" s="1"/>
  <c r="Q311" i="52"/>
  <c r="T18" i="52"/>
  <c r="V18" i="52" s="1"/>
  <c r="O17" i="52"/>
  <c r="T17" i="52" s="1"/>
  <c r="Q20" i="52"/>
  <c r="Q17" i="52" s="1"/>
  <c r="O29" i="52"/>
  <c r="O28" i="52" s="1"/>
  <c r="O27" i="52" s="1"/>
  <c r="O26" i="52" s="1"/>
  <c r="N37" i="52"/>
  <c r="Q51" i="52"/>
  <c r="O50" i="52"/>
  <c r="R79" i="52"/>
  <c r="R78" i="52" s="1"/>
  <c r="M79" i="52"/>
  <c r="M78" i="52" s="1"/>
  <c r="O88" i="52"/>
  <c r="O131" i="52"/>
  <c r="O139" i="52"/>
  <c r="M147" i="52"/>
  <c r="O163" i="52"/>
  <c r="L188" i="52"/>
  <c r="L187" i="52" s="1"/>
  <c r="O230" i="52"/>
  <c r="T278" i="52"/>
  <c r="U1038" i="52"/>
  <c r="Z7" i="53"/>
  <c r="AA9" i="53"/>
  <c r="K13" i="53"/>
  <c r="W25" i="53"/>
  <c r="W5" i="53" s="1"/>
  <c r="Y40" i="53"/>
  <c r="I39" i="53"/>
  <c r="AO8" i="55"/>
  <c r="U79" i="52"/>
  <c r="U78" i="52" s="1"/>
  <c r="T14" i="52"/>
  <c r="T13" i="52" s="1"/>
  <c r="O13" i="52"/>
  <c r="O12" i="52" s="1"/>
  <c r="O11" i="52" s="1"/>
  <c r="O10" i="52" s="1"/>
  <c r="N102" i="52"/>
  <c r="O1039" i="52"/>
  <c r="V1039" i="52" s="1"/>
  <c r="M1038" i="52"/>
  <c r="O1038" i="52" s="1"/>
  <c r="M10" i="53"/>
  <c r="Y26" i="53"/>
  <c r="I25" i="53"/>
  <c r="AC30" i="54"/>
  <c r="AC3" i="54"/>
  <c r="AU9" i="54"/>
  <c r="AM30" i="54"/>
  <c r="AM3" i="54"/>
  <c r="AE3" i="54"/>
  <c r="J30" i="54"/>
  <c r="R30" i="54"/>
  <c r="N30" i="54"/>
  <c r="Z30" i="54"/>
  <c r="AD30" i="54"/>
  <c r="AH30" i="54"/>
  <c r="U147" i="52"/>
  <c r="R11" i="52"/>
  <c r="R10" i="52" s="1"/>
  <c r="S37" i="52"/>
  <c r="P102" i="52"/>
  <c r="U11" i="52"/>
  <c r="P37" i="52"/>
  <c r="U37" i="52"/>
  <c r="P79" i="52"/>
  <c r="P78" i="52" s="1"/>
  <c r="S147" i="52"/>
  <c r="S101" i="52" s="1"/>
  <c r="N147" i="52"/>
  <c r="T206" i="52"/>
  <c r="T205" i="52" s="1"/>
  <c r="L247" i="52"/>
  <c r="L246" i="52" s="1"/>
  <c r="Q247" i="52"/>
  <c r="P287" i="52"/>
  <c r="R346" i="52"/>
  <c r="R345" i="52" s="1"/>
  <c r="P379" i="52"/>
  <c r="P378" i="52" s="1"/>
  <c r="L379" i="52"/>
  <c r="L378" i="52" s="1"/>
  <c r="O470" i="52"/>
  <c r="O520" i="52"/>
  <c r="O519" i="52" s="1"/>
  <c r="V1026" i="52"/>
  <c r="U1025" i="52"/>
  <c r="P11" i="53"/>
  <c r="P10" i="53" s="1"/>
  <c r="X11" i="53"/>
  <c r="X10" i="53" s="1"/>
  <c r="AB14" i="53"/>
  <c r="L13" i="53"/>
  <c r="AB13" i="53" s="1"/>
  <c r="Q11" i="53"/>
  <c r="Q10" i="53" s="1"/>
  <c r="I18" i="53"/>
  <c r="Y18" i="53" s="1"/>
  <c r="AA26" i="53"/>
  <c r="K25" i="53"/>
  <c r="J49" i="53"/>
  <c r="R49" i="53"/>
  <c r="Z51" i="53"/>
  <c r="Z55" i="53"/>
  <c r="O3" i="54"/>
  <c r="AF8" i="55"/>
  <c r="AI8" i="55" s="1"/>
  <c r="AI9" i="55"/>
  <c r="AP87" i="55"/>
  <c r="AN70" i="55"/>
  <c r="AN99" i="55" s="1"/>
  <c r="AI91" i="55"/>
  <c r="AF70" i="55"/>
  <c r="AI70" i="55" s="1"/>
  <c r="O80" i="52"/>
  <c r="O79" i="52" s="1"/>
  <c r="O78" i="52" s="1"/>
  <c r="O92" i="52"/>
  <c r="S79" i="52"/>
  <c r="S78" i="52" s="1"/>
  <c r="R102" i="52"/>
  <c r="R101" i="52" s="1"/>
  <c r="O115" i="52"/>
  <c r="M102" i="52"/>
  <c r="M101" i="52" s="1"/>
  <c r="U102" i="52"/>
  <c r="U101" i="52" s="1"/>
  <c r="O155" i="52"/>
  <c r="M187" i="52"/>
  <c r="M25" i="52" s="1"/>
  <c r="M9" i="52" s="1"/>
  <c r="O207" i="52"/>
  <c r="O211" i="52"/>
  <c r="Q206" i="52"/>
  <c r="Q205" i="52" s="1"/>
  <c r="O234" i="52"/>
  <c r="Q229" i="52"/>
  <c r="L229" i="52"/>
  <c r="T229" i="52"/>
  <c r="N247" i="52"/>
  <c r="N265" i="52"/>
  <c r="O288" i="52"/>
  <c r="P346" i="52"/>
  <c r="P345" i="52" s="1"/>
  <c r="O356" i="52"/>
  <c r="M363" i="52"/>
  <c r="Q363" i="52"/>
  <c r="U363" i="52"/>
  <c r="U379" i="52"/>
  <c r="U378" i="52" s="1"/>
  <c r="O390" i="52"/>
  <c r="O438" i="52"/>
  <c r="U1031" i="52"/>
  <c r="P9" i="53"/>
  <c r="AB9" i="53" s="1"/>
  <c r="O7" i="53"/>
  <c r="AA7" i="53" s="1"/>
  <c r="AB18" i="53"/>
  <c r="Z19" i="53"/>
  <c r="J18" i="53"/>
  <c r="Z18" i="53" s="1"/>
  <c r="AA40" i="53"/>
  <c r="K39" i="53"/>
  <c r="AA65" i="53"/>
  <c r="AA64" i="53" s="1"/>
  <c r="K64" i="53"/>
  <c r="K49" i="53" s="1"/>
  <c r="I49" i="53"/>
  <c r="Q49" i="53"/>
  <c r="S3" i="54"/>
  <c r="AN30" i="54"/>
  <c r="AN3" i="54"/>
  <c r="T3" i="54"/>
  <c r="AF3" i="54"/>
  <c r="K30" i="54"/>
  <c r="S30" i="54"/>
  <c r="O30" i="54"/>
  <c r="AA30" i="54"/>
  <c r="AE30" i="54"/>
  <c r="AI30" i="54"/>
  <c r="AH71" i="55"/>
  <c r="AE70" i="55"/>
  <c r="AH70" i="55" s="1"/>
  <c r="N28" i="52"/>
  <c r="N27" i="52" s="1"/>
  <c r="N26" i="52" s="1"/>
  <c r="Q32" i="52"/>
  <c r="Q55" i="52"/>
  <c r="O74" i="52"/>
  <c r="Q102" i="52"/>
  <c r="Q101" i="52" s="1"/>
  <c r="L102" i="52"/>
  <c r="T102" i="52"/>
  <c r="P147" i="52"/>
  <c r="L147" i="52"/>
  <c r="T147" i="52"/>
  <c r="O175" i="52"/>
  <c r="Q147" i="52"/>
  <c r="P188" i="52"/>
  <c r="P187" i="52" s="1"/>
  <c r="S206" i="52"/>
  <c r="S205" i="52" s="1"/>
  <c r="S187" i="52" s="1"/>
  <c r="N206" i="52"/>
  <c r="N205" i="52" s="1"/>
  <c r="S229" i="52"/>
  <c r="N229" i="52"/>
  <c r="S256" i="52"/>
  <c r="S247" i="52" s="1"/>
  <c r="O257" i="52"/>
  <c r="O256" i="52" s="1"/>
  <c r="R256" i="52"/>
  <c r="R247" i="52" s="1"/>
  <c r="S278" i="52"/>
  <c r="N287" i="52"/>
  <c r="O296" i="52"/>
  <c r="R287" i="52"/>
  <c r="O304" i="52"/>
  <c r="M379" i="52"/>
  <c r="M378" i="52" s="1"/>
  <c r="O379" i="52"/>
  <c r="O1032" i="52"/>
  <c r="V1032" i="52" s="1"/>
  <c r="M1031" i="52"/>
  <c r="O1031" i="52" s="1"/>
  <c r="V1031" i="52" s="1"/>
  <c r="Y6" i="53"/>
  <c r="S5" i="53"/>
  <c r="AA18" i="53"/>
  <c r="Z28" i="53"/>
  <c r="M25" i="53"/>
  <c r="M5" i="53" s="1"/>
  <c r="Y33" i="53"/>
  <c r="Z39" i="53"/>
  <c r="O48" i="53"/>
  <c r="AA48" i="53" s="1"/>
  <c r="M49" i="53"/>
  <c r="Z59" i="53"/>
  <c r="AC99" i="55"/>
  <c r="Y64" i="53"/>
  <c r="Y49" i="53" s="1"/>
  <c r="L30" i="54"/>
  <c r="P30" i="54"/>
  <c r="T30" i="54"/>
  <c r="AB30" i="54"/>
  <c r="AF30" i="54"/>
  <c r="AJ30" i="54"/>
  <c r="AE30" i="55"/>
  <c r="AH42" i="55"/>
  <c r="AE56" i="55"/>
  <c r="AH56" i="55" s="1"/>
  <c r="AH57" i="55"/>
  <c r="AH62" i="55"/>
  <c r="Q265" i="52"/>
  <c r="Q246" i="52" s="1"/>
  <c r="Q228" i="52" s="1"/>
  <c r="R278" i="52"/>
  <c r="M278" i="52"/>
  <c r="U278" i="52"/>
  <c r="U246" i="52" s="1"/>
  <c r="U228" i="52" s="1"/>
  <c r="U227" i="52" s="1"/>
  <c r="O300" i="52"/>
  <c r="O310" i="52"/>
  <c r="P363" i="52"/>
  <c r="T363" i="52"/>
  <c r="O371" i="52"/>
  <c r="O370" i="52" s="1"/>
  <c r="O363" i="52" s="1"/>
  <c r="S379" i="52"/>
  <c r="S378" i="52" s="1"/>
  <c r="O405" i="52"/>
  <c r="Y16" i="53"/>
  <c r="Z44" i="53"/>
  <c r="Z64" i="53"/>
  <c r="I3" i="54"/>
  <c r="AS5" i="54"/>
  <c r="M3" i="54"/>
  <c r="AR30" i="54"/>
  <c r="AD3" i="54"/>
  <c r="N3" i="54"/>
  <c r="Z3" i="54"/>
  <c r="AH3" i="54"/>
  <c r="M30" i="54"/>
  <c r="Y3" i="54"/>
  <c r="AG3" i="54"/>
  <c r="AS25" i="54"/>
  <c r="Q30" i="54"/>
  <c r="Y30" i="54"/>
  <c r="AG30" i="54"/>
  <c r="AE8" i="55"/>
  <c r="AH8" i="55" s="1"/>
  <c r="AH9" i="55"/>
  <c r="AF29" i="55"/>
  <c r="AI30" i="55"/>
  <c r="AF56" i="55"/>
  <c r="AI56" i="55" s="1"/>
  <c r="AI57" i="55"/>
  <c r="AI75" i="55"/>
  <c r="AP70" i="55"/>
  <c r="AL42" i="55"/>
  <c r="K62" i="55"/>
  <c r="K57" i="55" s="1"/>
  <c r="K56" i="55" s="1"/>
  <c r="AL58" i="55"/>
  <c r="AM99" i="55"/>
  <c r="L31" i="55"/>
  <c r="L99" i="55" s="1"/>
  <c r="Y82" i="55"/>
  <c r="AJ62" i="55"/>
  <c r="Z22" i="55"/>
  <c r="AA22" i="55" s="1"/>
  <c r="AP30" i="55"/>
  <c r="AQ70" i="55"/>
  <c r="AQ99" i="55" s="1"/>
  <c r="AS75" i="55"/>
  <c r="AS76" i="55"/>
  <c r="AD70" i="55"/>
  <c r="AJ75" i="55"/>
  <c r="Y53" i="55"/>
  <c r="Y52" i="55" s="1"/>
  <c r="T99" i="55"/>
  <c r="A103" i="55" s="1"/>
  <c r="AL75" i="55"/>
  <c r="AG8" i="55"/>
  <c r="Z82" i="55"/>
  <c r="AA82" i="55" s="1"/>
  <c r="AL46" i="55"/>
  <c r="AS31" i="55"/>
  <c r="AR30" i="55"/>
  <c r="AJ31" i="55"/>
  <c r="AG30" i="55"/>
  <c r="AL71" i="55"/>
  <c r="L62" i="55"/>
  <c r="V62" i="55" s="1"/>
  <c r="V88" i="55"/>
  <c r="V87" i="55"/>
  <c r="AR9" i="55"/>
  <c r="AS10" i="55"/>
  <c r="V10" i="55"/>
  <c r="L9" i="55"/>
  <c r="AO99" i="55"/>
  <c r="AP99" i="55" s="1"/>
  <c r="AP8" i="55"/>
  <c r="AL88" i="55"/>
  <c r="AK87" i="55"/>
  <c r="Y88" i="55"/>
  <c r="Y87" i="55" s="1"/>
  <c r="J88" i="55"/>
  <c r="J87" i="55" s="1"/>
  <c r="J70" i="55" s="1"/>
  <c r="AD57" i="55"/>
  <c r="Z62" i="55" s="1"/>
  <c r="AA62" i="55" s="1"/>
  <c r="Z60" i="55"/>
  <c r="AA60" i="55" s="1"/>
  <c r="Z61" i="55"/>
  <c r="AA61" i="55" s="1"/>
  <c r="Z79" i="55"/>
  <c r="AA79" i="55" s="1"/>
  <c r="V72" i="55"/>
  <c r="L71" i="55"/>
  <c r="AS58" i="55"/>
  <c r="AR57" i="55"/>
  <c r="AD30" i="55"/>
  <c r="Z42" i="55" s="1"/>
  <c r="AA42" i="55" s="1"/>
  <c r="Z38" i="55"/>
  <c r="AA38" i="55" s="1"/>
  <c r="Z32" i="55"/>
  <c r="AA32" i="55" s="1"/>
  <c r="Z41" i="55"/>
  <c r="AA41" i="55" s="1"/>
  <c r="Z34" i="55"/>
  <c r="AA34" i="55" s="1"/>
  <c r="Z35" i="55"/>
  <c r="AA35" i="55" s="1"/>
  <c r="Z36" i="55"/>
  <c r="AA36" i="55" s="1"/>
  <c r="AL82" i="55"/>
  <c r="AL31" i="55"/>
  <c r="AK30" i="55"/>
  <c r="L30" i="55"/>
  <c r="V31" i="55"/>
  <c r="Y13" i="55"/>
  <c r="AS92" i="55"/>
  <c r="AR91" i="55"/>
  <c r="AS91" i="55" s="1"/>
  <c r="AG57" i="55"/>
  <c r="AJ58" i="55"/>
  <c r="L76" i="55"/>
  <c r="V77" i="55"/>
  <c r="V58" i="55"/>
  <c r="AL16" i="55"/>
  <c r="J57" i="55"/>
  <c r="J56" i="55" s="1"/>
  <c r="AS88" i="55"/>
  <c r="AJ16" i="55"/>
  <c r="AD9" i="55"/>
  <c r="Z10" i="55" s="1"/>
  <c r="AA10" i="55" s="1"/>
  <c r="Z12" i="55"/>
  <c r="AA12" i="55" s="1"/>
  <c r="K88" i="55"/>
  <c r="K87" i="55" s="1"/>
  <c r="K70" i="55" s="1"/>
  <c r="AL62" i="55"/>
  <c r="AJ92" i="55"/>
  <c r="AG91" i="55"/>
  <c r="AJ91" i="55" s="1"/>
  <c r="AK57" i="55"/>
  <c r="AJ71" i="55"/>
  <c r="Z69" i="55"/>
  <c r="AA69" i="55" s="1"/>
  <c r="Z65" i="55"/>
  <c r="AA65" i="55" s="1"/>
  <c r="Z66" i="55"/>
  <c r="AA66" i="55" s="1"/>
  <c r="Z63" i="55"/>
  <c r="AA63" i="55" s="1"/>
  <c r="Z68" i="55"/>
  <c r="AA68" i="55" s="1"/>
  <c r="Z64" i="55"/>
  <c r="AA64" i="55" s="1"/>
  <c r="Z85" i="55"/>
  <c r="AA85" i="55" s="1"/>
  <c r="J31" i="55"/>
  <c r="J30" i="55" s="1"/>
  <c r="J29" i="55" s="1"/>
  <c r="Z33" i="55"/>
  <c r="AA33" i="55" s="1"/>
  <c r="K30" i="55"/>
  <c r="K29" i="55" s="1"/>
  <c r="AL53" i="55"/>
  <c r="AK52" i="55"/>
  <c r="K9" i="55"/>
  <c r="K8" i="55" s="1"/>
  <c r="Z25" i="55"/>
  <c r="AA25" i="55" s="1"/>
  <c r="Z20" i="55"/>
  <c r="AA20" i="55" s="1"/>
  <c r="Z23" i="55"/>
  <c r="AA23" i="55" s="1"/>
  <c r="Z28" i="55"/>
  <c r="AA28" i="55" s="1"/>
  <c r="Z24" i="55"/>
  <c r="AA24" i="55" s="1"/>
  <c r="Z21" i="55"/>
  <c r="AA21" i="55" s="1"/>
  <c r="Z18" i="55"/>
  <c r="AA18" i="55" s="1"/>
  <c r="Z19" i="55"/>
  <c r="AA19" i="55" s="1"/>
  <c r="AL79" i="55"/>
  <c r="L52" i="55"/>
  <c r="V52" i="55" s="1"/>
  <c r="V53" i="55"/>
  <c r="Y76" i="55"/>
  <c r="Z67" i="55"/>
  <c r="AA67" i="55" s="1"/>
  <c r="Z37" i="55"/>
  <c r="AA37" i="55" s="1"/>
  <c r="J16" i="55"/>
  <c r="J9" i="55" s="1"/>
  <c r="J8" i="55" s="1"/>
  <c r="Z44" i="55"/>
  <c r="AA44" i="55" s="1"/>
  <c r="Z45" i="55"/>
  <c r="AA45" i="55" s="1"/>
  <c r="Y46" i="55"/>
  <c r="Z39" i="55"/>
  <c r="AA39" i="55" s="1"/>
  <c r="AJ42" i="55"/>
  <c r="AB99" i="55"/>
  <c r="Y79" i="55"/>
  <c r="Z76" i="55"/>
  <c r="AA76" i="55" s="1"/>
  <c r="Z26" i="55"/>
  <c r="AA26" i="55" s="1"/>
  <c r="AL92" i="55"/>
  <c r="AK91" i="55"/>
  <c r="AL10" i="55"/>
  <c r="AK9" i="55"/>
  <c r="Z17" i="55"/>
  <c r="AA17" i="55" s="1"/>
  <c r="Z11" i="55"/>
  <c r="AA11" i="55" s="1"/>
  <c r="J3" i="54"/>
  <c r="AL3" i="54"/>
  <c r="V5" i="54"/>
  <c r="V30" i="54" s="1"/>
  <c r="W8" i="54"/>
  <c r="K3" i="54"/>
  <c r="L3" i="54"/>
  <c r="AV27" i="54"/>
  <c r="AO3" i="54"/>
  <c r="I30" i="54"/>
  <c r="AT23" i="54"/>
  <c r="AV9" i="54"/>
  <c r="AU23" i="54"/>
  <c r="N25" i="53"/>
  <c r="N5" i="53" s="1"/>
  <c r="N13" i="53" s="1"/>
  <c r="N12" i="53" s="1"/>
  <c r="P7" i="53"/>
  <c r="AB7" i="53" s="1"/>
  <c r="Z26" i="53"/>
  <c r="J25" i="53"/>
  <c r="L16" i="53"/>
  <c r="AB16" i="53" s="1"/>
  <c r="AB17" i="53"/>
  <c r="AA27" i="53"/>
  <c r="L27" i="53"/>
  <c r="AB6" i="53"/>
  <c r="Z33" i="53"/>
  <c r="AA49" i="53"/>
  <c r="Y13" i="53"/>
  <c r="I12" i="53"/>
  <c r="L33" i="53"/>
  <c r="P28" i="53"/>
  <c r="P27" i="53" s="1"/>
  <c r="P26" i="53" s="1"/>
  <c r="O34" i="53"/>
  <c r="AA34" i="53" s="1"/>
  <c r="AA19" i="53"/>
  <c r="Z27" i="53"/>
  <c r="Y14" i="53"/>
  <c r="AA28" i="53"/>
  <c r="Z34" i="53"/>
  <c r="L228" i="52"/>
  <c r="S506" i="52"/>
  <c r="S505" i="52" s="1"/>
  <c r="T510" i="52"/>
  <c r="U510" i="52" s="1"/>
  <c r="U506" i="52" s="1"/>
  <c r="Q519" i="52"/>
  <c r="T525" i="52"/>
  <c r="U525" i="52" s="1"/>
  <c r="R246" i="52"/>
  <c r="R228" i="52" s="1"/>
  <c r="R227" i="52" s="1"/>
  <c r="T42" i="52"/>
  <c r="V42" i="52" s="1"/>
  <c r="V43" i="52"/>
  <c r="V17" i="52"/>
  <c r="U10" i="52"/>
  <c r="R37" i="52"/>
  <c r="V62" i="52"/>
  <c r="V30" i="52"/>
  <c r="T29" i="52"/>
  <c r="T310" i="52"/>
  <c r="V310" i="52" s="1"/>
  <c r="O308" i="52"/>
  <c r="T308" i="52" s="1"/>
  <c r="V308" i="52" s="1"/>
  <c r="V97" i="52"/>
  <c r="T96" i="52"/>
  <c r="T79" i="52" s="1"/>
  <c r="T78" i="52" s="1"/>
  <c r="V509" i="52"/>
  <c r="O147" i="52"/>
  <c r="R187" i="52"/>
  <c r="V47" i="52"/>
  <c r="T46" i="52"/>
  <c r="V46" i="52" s="1"/>
  <c r="T508" i="52"/>
  <c r="V508" i="52" s="1"/>
  <c r="O506" i="52"/>
  <c r="O505" i="52" s="1"/>
  <c r="P508" i="52"/>
  <c r="Q14" i="52"/>
  <c r="Q13" i="52" s="1"/>
  <c r="Q31" i="52"/>
  <c r="T51" i="52"/>
  <c r="T50" i="52" s="1"/>
  <c r="V50" i="52" s="1"/>
  <c r="O58" i="52"/>
  <c r="T58" i="52" s="1"/>
  <c r="V58" i="52" s="1"/>
  <c r="Q59" i="52"/>
  <c r="Q58" i="52" s="1"/>
  <c r="U188" i="52"/>
  <c r="U27" i="52"/>
  <c r="Q394" i="52"/>
  <c r="Q30" i="52"/>
  <c r="Q43" i="52"/>
  <c r="Q42" i="52" s="1"/>
  <c r="V51" i="52"/>
  <c r="Q57" i="52"/>
  <c r="Q54" i="52" s="1"/>
  <c r="Q63" i="52"/>
  <c r="Q62" i="52" s="1"/>
  <c r="Q99" i="52"/>
  <c r="O191" i="52"/>
  <c r="Q193" i="52"/>
  <c r="P507" i="52"/>
  <c r="Q15" i="52"/>
  <c r="Q47" i="52"/>
  <c r="Q46" i="52" s="1"/>
  <c r="O54" i="52"/>
  <c r="Q97" i="52"/>
  <c r="Q314" i="52"/>
  <c r="P509" i="52"/>
  <c r="T228" i="52" l="1"/>
  <c r="V14" i="52"/>
  <c r="O287" i="52"/>
  <c r="Q310" i="52"/>
  <c r="Q308" i="52" s="1"/>
  <c r="Q227" i="52" s="1"/>
  <c r="M246" i="52"/>
  <c r="M228" i="52" s="1"/>
  <c r="M227" i="52" s="1"/>
  <c r="O346" i="52"/>
  <c r="O345" i="52" s="1"/>
  <c r="N246" i="52"/>
  <c r="N228" i="52" s="1"/>
  <c r="N227" i="52" s="1"/>
  <c r="N8" i="52" s="1"/>
  <c r="N7" i="52" s="1"/>
  <c r="O206" i="52"/>
  <c r="O205" i="52" s="1"/>
  <c r="Q50" i="52"/>
  <c r="Q37" i="52" s="1"/>
  <c r="P227" i="52"/>
  <c r="S25" i="52"/>
  <c r="S9" i="52" s="1"/>
  <c r="Q29" i="52"/>
  <c r="Q28" i="52" s="1"/>
  <c r="Q27" i="52" s="1"/>
  <c r="Q26" i="52" s="1"/>
  <c r="R25" i="52"/>
  <c r="R9" i="52" s="1"/>
  <c r="R8" i="52" s="1"/>
  <c r="R7" i="52" s="1"/>
  <c r="O378" i="52"/>
  <c r="O247" i="52"/>
  <c r="O229" i="52"/>
  <c r="O102" i="52"/>
  <c r="O101" i="52" s="1"/>
  <c r="V1025" i="52"/>
  <c r="X5" i="53"/>
  <c r="V5" i="53"/>
  <c r="J99" i="55"/>
  <c r="V99" i="55"/>
  <c r="K99" i="55"/>
  <c r="AS3" i="54"/>
  <c r="AT30" i="54"/>
  <c r="AS30" i="54"/>
  <c r="AS31" i="54" s="1"/>
  <c r="Y39" i="53"/>
  <c r="Y25" i="53"/>
  <c r="M8" i="52"/>
  <c r="M7" i="52" s="1"/>
  <c r="N11" i="53"/>
  <c r="Z12" i="53"/>
  <c r="L227" i="52"/>
  <c r="L12" i="53"/>
  <c r="AB12" i="53" s="1"/>
  <c r="Z49" i="53"/>
  <c r="AA13" i="53"/>
  <c r="K12" i="53"/>
  <c r="V1038" i="52"/>
  <c r="S246" i="52"/>
  <c r="S228" i="52" s="1"/>
  <c r="S227" i="52" s="1"/>
  <c r="S8" i="52" s="1"/>
  <c r="S7" i="52" s="1"/>
  <c r="O246" i="52"/>
  <c r="O228" i="52" s="1"/>
  <c r="AT5" i="54"/>
  <c r="T101" i="52"/>
  <c r="N101" i="52"/>
  <c r="N25" i="52" s="1"/>
  <c r="Q12" i="52"/>
  <c r="Q11" i="52" s="1"/>
  <c r="Q10" i="52" s="1"/>
  <c r="AF99" i="55"/>
  <c r="AI99" i="55" s="1"/>
  <c r="AI29" i="55"/>
  <c r="AE29" i="55"/>
  <c r="AH30" i="55"/>
  <c r="P48" i="53"/>
  <c r="O44" i="53"/>
  <c r="L101" i="52"/>
  <c r="L25" i="52" s="1"/>
  <c r="L9" i="52" s="1"/>
  <c r="L8" i="52" s="1"/>
  <c r="L7" i="52" s="1"/>
  <c r="P101" i="52"/>
  <c r="P25" i="52" s="1"/>
  <c r="P9" i="52" s="1"/>
  <c r="L57" i="55"/>
  <c r="V57" i="55" s="1"/>
  <c r="Y92" i="55"/>
  <c r="Y91" i="55" s="1"/>
  <c r="Z16" i="55"/>
  <c r="AA16" i="55" s="1"/>
  <c r="AG70" i="55"/>
  <c r="AJ70" i="55" s="1"/>
  <c r="AK56" i="55"/>
  <c r="AL57" i="55"/>
  <c r="AD29" i="55"/>
  <c r="Z46" i="55"/>
  <c r="AA46" i="55" s="1"/>
  <c r="AS30" i="55"/>
  <c r="AR29" i="55"/>
  <c r="AS29" i="55" s="1"/>
  <c r="AL91" i="55"/>
  <c r="AR56" i="55"/>
  <c r="AS56" i="55" s="1"/>
  <c r="AS57" i="55"/>
  <c r="AD56" i="55"/>
  <c r="Y42" i="55"/>
  <c r="Y31" i="55"/>
  <c r="V9" i="55"/>
  <c r="L8" i="55"/>
  <c r="V8" i="55" s="1"/>
  <c r="V91" i="55"/>
  <c r="V92" i="55"/>
  <c r="Y10" i="55"/>
  <c r="Z13" i="55"/>
  <c r="AA13" i="55" s="1"/>
  <c r="AD8" i="55"/>
  <c r="AJ8" i="55" s="1"/>
  <c r="L29" i="55"/>
  <c r="V29" i="55" s="1"/>
  <c r="V30" i="55"/>
  <c r="V71" i="55"/>
  <c r="AJ9" i="55"/>
  <c r="L75" i="55"/>
  <c r="V75" i="55" s="1"/>
  <c r="V76" i="55"/>
  <c r="AL30" i="55"/>
  <c r="AK29" i="55"/>
  <c r="AL87" i="55"/>
  <c r="Y62" i="55"/>
  <c r="Y16" i="55"/>
  <c r="Y75" i="55"/>
  <c r="AL52" i="55"/>
  <c r="Y58" i="55"/>
  <c r="Z31" i="55"/>
  <c r="AA31" i="55" s="1"/>
  <c r="AK70" i="55"/>
  <c r="AK8" i="55"/>
  <c r="AL9" i="55"/>
  <c r="AR70" i="55"/>
  <c r="AS70" i="55" s="1"/>
  <c r="AG56" i="55"/>
  <c r="AJ57" i="55"/>
  <c r="Z58" i="55"/>
  <c r="AA58" i="55" s="1"/>
  <c r="AS9" i="55"/>
  <c r="AR8" i="55"/>
  <c r="AJ30" i="55"/>
  <c r="AG29" i="55"/>
  <c r="AT3" i="54"/>
  <c r="AT31" i="54" s="1"/>
  <c r="AU8" i="54"/>
  <c r="X8" i="54"/>
  <c r="W5" i="54"/>
  <c r="Z25" i="53"/>
  <c r="J5" i="53"/>
  <c r="Z5" i="53" s="1"/>
  <c r="I11" i="53"/>
  <c r="Y12" i="53"/>
  <c r="O33" i="53"/>
  <c r="P34" i="53"/>
  <c r="L26" i="53"/>
  <c r="AB27" i="53"/>
  <c r="Z13" i="53"/>
  <c r="AB28" i="53"/>
  <c r="U26" i="52"/>
  <c r="T28" i="52"/>
  <c r="V29" i="52"/>
  <c r="T191" i="52"/>
  <c r="Q191" i="52"/>
  <c r="Q190" i="52" s="1"/>
  <c r="Q189" i="52" s="1"/>
  <c r="Q188" i="52" s="1"/>
  <c r="Q187" i="52" s="1"/>
  <c r="O190" i="52"/>
  <c r="O189" i="52" s="1"/>
  <c r="O188" i="52" s="1"/>
  <c r="O187" i="52" s="1"/>
  <c r="O37" i="52"/>
  <c r="T54" i="52"/>
  <c r="V54" i="52" s="1"/>
  <c r="T506" i="52"/>
  <c r="T505" i="52" s="1"/>
  <c r="Q96" i="52"/>
  <c r="Q79" i="52" s="1"/>
  <c r="Q78" i="52" s="1"/>
  <c r="U187" i="52"/>
  <c r="V96" i="52"/>
  <c r="U505" i="52"/>
  <c r="V78" i="52"/>
  <c r="P506" i="52"/>
  <c r="P505" i="52" s="1"/>
  <c r="V79" i="52"/>
  <c r="T519" i="52"/>
  <c r="U519" i="52" s="1"/>
  <c r="V13" i="52"/>
  <c r="T12" i="52"/>
  <c r="Q25" i="52" l="1"/>
  <c r="Q9" i="52" s="1"/>
  <c r="Q8" i="52" s="1"/>
  <c r="Q7" i="52" s="1"/>
  <c r="P8" i="52"/>
  <c r="O227" i="52"/>
  <c r="T227" i="52" s="1"/>
  <c r="V227" i="52" s="1"/>
  <c r="Y30" i="55"/>
  <c r="V506" i="52"/>
  <c r="O39" i="53"/>
  <c r="AA39" i="53" s="1"/>
  <c r="AA44" i="53"/>
  <c r="P7" i="52"/>
  <c r="V505" i="52"/>
  <c r="L11" i="53"/>
  <c r="P44" i="53"/>
  <c r="AB48" i="53"/>
  <c r="AA12" i="53"/>
  <c r="K11" i="53"/>
  <c r="N10" i="53"/>
  <c r="Z10" i="53" s="1"/>
  <c r="Z11" i="53"/>
  <c r="T37" i="52"/>
  <c r="V37" i="52" s="1"/>
  <c r="AH29" i="55"/>
  <c r="AE99" i="55"/>
  <c r="AH99" i="55" s="1"/>
  <c r="L56" i="55"/>
  <c r="V56" i="55" s="1"/>
  <c r="AJ56" i="55"/>
  <c r="AJ29" i="55"/>
  <c r="L70" i="55"/>
  <c r="V70" i="55" s="1"/>
  <c r="Y9" i="55"/>
  <c r="Y8" i="55" s="1"/>
  <c r="AG99" i="55"/>
  <c r="AL29" i="55"/>
  <c r="AD99" i="55"/>
  <c r="Y57" i="55"/>
  <c r="AR99" i="55"/>
  <c r="AS99" i="55" s="1"/>
  <c r="AS8" i="55"/>
  <c r="AK99" i="55"/>
  <c r="AL8" i="55"/>
  <c r="AL70" i="55"/>
  <c r="AL56" i="55"/>
  <c r="W30" i="54"/>
  <c r="AU30" i="54" s="1"/>
  <c r="AU5" i="54"/>
  <c r="AU3" i="54" s="1"/>
  <c r="AV8" i="54"/>
  <c r="X5" i="54"/>
  <c r="P33" i="53"/>
  <c r="AB34" i="53"/>
  <c r="O25" i="53"/>
  <c r="AA33" i="53"/>
  <c r="L10" i="53"/>
  <c r="AB11" i="53"/>
  <c r="Y11" i="53"/>
  <c r="I10" i="53"/>
  <c r="AB26" i="53"/>
  <c r="L25" i="53"/>
  <c r="T27" i="52"/>
  <c r="V28" i="52"/>
  <c r="T11" i="52"/>
  <c r="V12" i="52"/>
  <c r="T190" i="52"/>
  <c r="V191" i="52"/>
  <c r="U25" i="52"/>
  <c r="O25" i="52"/>
  <c r="O9" i="52" s="1"/>
  <c r="O8" i="52" s="1"/>
  <c r="O7" i="52" s="1"/>
  <c r="Y4" i="52" s="1"/>
  <c r="AU31" i="54" l="1"/>
  <c r="P39" i="53"/>
  <c r="AB39" i="53" s="1"/>
  <c r="AB44" i="53"/>
  <c r="AA11" i="53"/>
  <c r="K10" i="53"/>
  <c r="AA29" i="55"/>
  <c r="AJ99" i="55"/>
  <c r="AA8" i="55"/>
  <c r="AA52" i="55"/>
  <c r="AA91" i="55"/>
  <c r="AA75" i="55"/>
  <c r="AA87" i="55"/>
  <c r="AA70" i="55"/>
  <c r="AA57" i="55"/>
  <c r="AA56" i="55"/>
  <c r="AL99" i="55"/>
  <c r="X30" i="54"/>
  <c r="AV30" i="54" s="1"/>
  <c r="AV5" i="54"/>
  <c r="AV3" i="54" s="1"/>
  <c r="AB10" i="53"/>
  <c r="L5" i="53"/>
  <c r="I5" i="53"/>
  <c r="Y5" i="53" s="1"/>
  <c r="Y10" i="53"/>
  <c r="O5" i="53"/>
  <c r="AA25" i="53"/>
  <c r="AB33" i="53"/>
  <c r="P25" i="53"/>
  <c r="T10" i="52"/>
  <c r="V11" i="52"/>
  <c r="V190" i="52"/>
  <c r="T189" i="52"/>
  <c r="T26" i="52"/>
  <c r="V27" i="52"/>
  <c r="U9" i="52"/>
  <c r="AV31" i="54" l="1"/>
  <c r="P5" i="53"/>
  <c r="AA10" i="53"/>
  <c r="K5" i="53"/>
  <c r="AA5" i="53" s="1"/>
  <c r="AA30" i="55"/>
  <c r="Y29" i="55"/>
  <c r="Z99" i="55"/>
  <c r="AA71" i="55"/>
  <c r="Y70" i="55"/>
  <c r="Y56" i="55"/>
  <c r="AA9" i="55"/>
  <c r="AA99" i="55"/>
  <c r="AB25" i="53"/>
  <c r="AB5" i="53"/>
  <c r="V26" i="52"/>
  <c r="U8" i="52"/>
  <c r="T188" i="52"/>
  <c r="V189" i="52"/>
  <c r="V10" i="52"/>
  <c r="Y99" i="55" l="1"/>
  <c r="T187" i="52"/>
  <c r="V188" i="52"/>
  <c r="U7" i="52"/>
  <c r="X4" i="52" l="1"/>
  <c r="V187" i="52"/>
  <c r="T25" i="52"/>
  <c r="V25" i="52" l="1"/>
  <c r="T9" i="52"/>
  <c r="T8" i="52" l="1"/>
  <c r="V9" i="52"/>
  <c r="T7" i="52" l="1"/>
  <c r="V7" i="52" s="1"/>
  <c r="V8" i="52"/>
  <c r="F42" i="23" l="1"/>
  <c r="I29" i="16" l="1"/>
  <c r="H29" i="16"/>
  <c r="G29" i="16"/>
  <c r="I20" i="27" l="1"/>
  <c r="E23" i="27"/>
  <c r="F43" i="21" l="1"/>
  <c r="J27" i="16"/>
  <c r="I27" i="16"/>
  <c r="H27" i="16"/>
  <c r="G27" i="16"/>
  <c r="D8" i="17" l="1"/>
  <c r="D8" i="12"/>
  <c r="G49" i="23"/>
  <c r="E40" i="21" l="1"/>
  <c r="D40" i="21"/>
  <c r="J36" i="21" l="1"/>
  <c r="K36" i="21"/>
  <c r="E36" i="29" l="1"/>
  <c r="F36" i="29"/>
  <c r="F9" i="26" l="1"/>
  <c r="D36" i="21" l="1"/>
  <c r="J80" i="1" l="1"/>
  <c r="J81" i="1"/>
  <c r="F36" i="22" l="1"/>
  <c r="H40" i="13" l="1"/>
  <c r="AB41" i="48" l="1"/>
  <c r="AA41" i="48"/>
  <c r="Z41" i="48"/>
  <c r="Y41" i="48"/>
  <c r="X40" i="48"/>
  <c r="W40" i="48"/>
  <c r="V40" i="48"/>
  <c r="U40" i="48"/>
  <c r="T40" i="48"/>
  <c r="S40" i="48"/>
  <c r="R40" i="48"/>
  <c r="Q40" i="48"/>
  <c r="Q39" i="48" s="1"/>
  <c r="Q38" i="48" s="1"/>
  <c r="P40" i="48"/>
  <c r="O40" i="48"/>
  <c r="O39" i="48" s="1"/>
  <c r="O38" i="48" s="1"/>
  <c r="N40" i="48"/>
  <c r="N39" i="48" s="1"/>
  <c r="N38" i="48" s="1"/>
  <c r="N33" i="48" s="1"/>
  <c r="M40" i="48"/>
  <c r="M39" i="48" s="1"/>
  <c r="M38" i="48" s="1"/>
  <c r="M33" i="48" s="1"/>
  <c r="L40" i="48"/>
  <c r="AB40" i="48" s="1"/>
  <c r="K40" i="48"/>
  <c r="AA40" i="48" s="1"/>
  <c r="J40" i="48"/>
  <c r="Z40" i="48" s="1"/>
  <c r="I40" i="48"/>
  <c r="I39" i="48" s="1"/>
  <c r="I38" i="48" s="1"/>
  <c r="I33" i="48" s="1"/>
  <c r="X39" i="48"/>
  <c r="W39" i="48"/>
  <c r="V39" i="48"/>
  <c r="U39" i="48"/>
  <c r="U38" i="48" s="1"/>
  <c r="U33" i="48" s="1"/>
  <c r="T39" i="48"/>
  <c r="S39" i="48"/>
  <c r="R39" i="48"/>
  <c r="P39" i="48"/>
  <c r="P38" i="48" s="1"/>
  <c r="L39" i="48"/>
  <c r="K39" i="48"/>
  <c r="K38" i="48" s="1"/>
  <c r="AA38" i="48" s="1"/>
  <c r="X38" i="48"/>
  <c r="W38" i="48"/>
  <c r="V38" i="48"/>
  <c r="T38" i="48"/>
  <c r="S38" i="48"/>
  <c r="R38" i="48"/>
  <c r="AB37" i="48"/>
  <c r="AA37" i="48"/>
  <c r="Z37" i="48"/>
  <c r="Y37" i="48"/>
  <c r="X36" i="48"/>
  <c r="W36" i="48"/>
  <c r="V36" i="48"/>
  <c r="U36" i="48"/>
  <c r="T36" i="48"/>
  <c r="S36" i="48"/>
  <c r="R36" i="48"/>
  <c r="Q36" i="48"/>
  <c r="P36" i="48"/>
  <c r="O36" i="48"/>
  <c r="N36" i="48"/>
  <c r="M36" i="48"/>
  <c r="L36" i="48"/>
  <c r="AB36" i="48" s="1"/>
  <c r="K36" i="48"/>
  <c r="AA36" i="48" s="1"/>
  <c r="J36" i="48"/>
  <c r="Z36" i="48" s="1"/>
  <c r="I36" i="48"/>
  <c r="Y36" i="48" s="1"/>
  <c r="X35" i="48"/>
  <c r="W35" i="48"/>
  <c r="V35" i="48"/>
  <c r="U35" i="48"/>
  <c r="T35" i="48"/>
  <c r="S35" i="48"/>
  <c r="R35" i="48"/>
  <c r="Q35" i="48"/>
  <c r="P35" i="48"/>
  <c r="O35" i="48"/>
  <c r="N35" i="48"/>
  <c r="M35" i="48"/>
  <c r="L35" i="48"/>
  <c r="AB35" i="48" s="1"/>
  <c r="K35" i="48"/>
  <c r="AA35" i="48" s="1"/>
  <c r="J35" i="48"/>
  <c r="Z35" i="48" s="1"/>
  <c r="I35" i="48"/>
  <c r="Y35" i="48" s="1"/>
  <c r="X34" i="48"/>
  <c r="W34" i="48"/>
  <c r="V34" i="48"/>
  <c r="V33" i="48" s="1"/>
  <c r="U34" i="48"/>
  <c r="T34" i="48"/>
  <c r="S34" i="48"/>
  <c r="R34" i="48"/>
  <c r="Q34" i="48"/>
  <c r="P34" i="48"/>
  <c r="O34" i="48"/>
  <c r="N34" i="48"/>
  <c r="M34" i="48"/>
  <c r="L34" i="48"/>
  <c r="AB34" i="48" s="1"/>
  <c r="K34" i="48"/>
  <c r="AA34" i="48" s="1"/>
  <c r="J34" i="48"/>
  <c r="Z34" i="48" s="1"/>
  <c r="I34" i="48"/>
  <c r="Y34" i="48" s="1"/>
  <c r="W33" i="48"/>
  <c r="S33" i="48"/>
  <c r="R33" i="48"/>
  <c r="AB32" i="48"/>
  <c r="AA32" i="48"/>
  <c r="Z32" i="48"/>
  <c r="Y32" i="48"/>
  <c r="X31" i="48"/>
  <c r="W31" i="48"/>
  <c r="V31" i="48"/>
  <c r="U31" i="48"/>
  <c r="T31" i="48"/>
  <c r="S31" i="48"/>
  <c r="R31" i="48"/>
  <c r="Q31" i="48"/>
  <c r="P31" i="48"/>
  <c r="O31" i="48"/>
  <c r="N31" i="48"/>
  <c r="M31" i="48"/>
  <c r="L31" i="48"/>
  <c r="AB31" i="48" s="1"/>
  <c r="K31" i="48"/>
  <c r="AA31" i="48" s="1"/>
  <c r="J31" i="48"/>
  <c r="Z31" i="48" s="1"/>
  <c r="I31" i="48"/>
  <c r="Y31" i="48" s="1"/>
  <c r="X30" i="48"/>
  <c r="W30" i="48"/>
  <c r="V30" i="48"/>
  <c r="U30" i="48"/>
  <c r="T30" i="48"/>
  <c r="S30" i="48"/>
  <c r="R30" i="48"/>
  <c r="Q30" i="48"/>
  <c r="P30" i="48"/>
  <c r="O30" i="48"/>
  <c r="N30" i="48"/>
  <c r="M30" i="48"/>
  <c r="L30" i="48"/>
  <c r="AB30" i="48" s="1"/>
  <c r="K30" i="48"/>
  <c r="AA30" i="48" s="1"/>
  <c r="J30" i="48"/>
  <c r="Z30" i="48" s="1"/>
  <c r="I30" i="48"/>
  <c r="Y30" i="48" s="1"/>
  <c r="X29" i="48"/>
  <c r="W29" i="48"/>
  <c r="V29" i="48"/>
  <c r="U29" i="48"/>
  <c r="T29" i="48"/>
  <c r="S29" i="48"/>
  <c r="R29" i="48"/>
  <c r="Q29" i="48"/>
  <c r="P29" i="48"/>
  <c r="O29" i="48"/>
  <c r="N29" i="48"/>
  <c r="M29" i="48"/>
  <c r="L29" i="48"/>
  <c r="AB29" i="48" s="1"/>
  <c r="K29" i="48"/>
  <c r="AA29" i="48" s="1"/>
  <c r="J29" i="48"/>
  <c r="Z29" i="48" s="1"/>
  <c r="I29" i="48"/>
  <c r="Y29" i="48" s="1"/>
  <c r="AB28" i="48"/>
  <c r="AA28" i="48"/>
  <c r="Z28" i="48"/>
  <c r="Y28" i="48"/>
  <c r="X27" i="48"/>
  <c r="W27" i="48"/>
  <c r="V27" i="48"/>
  <c r="U27" i="48"/>
  <c r="T27" i="48"/>
  <c r="S27" i="48"/>
  <c r="R27" i="48"/>
  <c r="Q27" i="48"/>
  <c r="P27" i="48"/>
  <c r="O27" i="48"/>
  <c r="N27" i="48"/>
  <c r="M27" i="48"/>
  <c r="L27" i="48"/>
  <c r="AB27" i="48" s="1"/>
  <c r="K27" i="48"/>
  <c r="AA27" i="48" s="1"/>
  <c r="J27" i="48"/>
  <c r="Z27" i="48" s="1"/>
  <c r="I27" i="48"/>
  <c r="Y27" i="48" s="1"/>
  <c r="X26" i="48"/>
  <c r="W26" i="48"/>
  <c r="V26" i="48"/>
  <c r="U26" i="48"/>
  <c r="T26" i="48"/>
  <c r="S26" i="48"/>
  <c r="R26" i="48"/>
  <c r="Q26" i="48"/>
  <c r="P26" i="48"/>
  <c r="O26" i="48"/>
  <c r="N26" i="48"/>
  <c r="M26" i="48"/>
  <c r="L26" i="48"/>
  <c r="AB26" i="48" s="1"/>
  <c r="K26" i="48"/>
  <c r="AA26" i="48" s="1"/>
  <c r="J26" i="48"/>
  <c r="Z26" i="48" s="1"/>
  <c r="I26" i="48"/>
  <c r="Y26" i="48" s="1"/>
  <c r="X25" i="48"/>
  <c r="W25" i="48"/>
  <c r="V25" i="48"/>
  <c r="U25" i="48"/>
  <c r="T25" i="48"/>
  <c r="S25" i="48"/>
  <c r="R25" i="48"/>
  <c r="Q25" i="48"/>
  <c r="P25" i="48"/>
  <c r="O25" i="48"/>
  <c r="N25" i="48"/>
  <c r="M25" i="48"/>
  <c r="L25" i="48"/>
  <c r="AB25" i="48" s="1"/>
  <c r="K25" i="48"/>
  <c r="AA25" i="48" s="1"/>
  <c r="J25" i="48"/>
  <c r="Z25" i="48" s="1"/>
  <c r="I25" i="48"/>
  <c r="Y25" i="48" s="1"/>
  <c r="X23" i="48"/>
  <c r="W23" i="48"/>
  <c r="V23" i="48"/>
  <c r="U23" i="48"/>
  <c r="T23" i="48"/>
  <c r="S23" i="48"/>
  <c r="R23" i="48"/>
  <c r="Q23" i="48"/>
  <c r="P23" i="48"/>
  <c r="O23" i="48"/>
  <c r="N23" i="48"/>
  <c r="M23" i="48"/>
  <c r="L23" i="48"/>
  <c r="AB23" i="48" s="1"/>
  <c r="K23" i="48"/>
  <c r="AA23" i="48" s="1"/>
  <c r="J23" i="48"/>
  <c r="Z23" i="48" s="1"/>
  <c r="AB22" i="48"/>
  <c r="AA22" i="48"/>
  <c r="Z22" i="48"/>
  <c r="Y22" i="48"/>
  <c r="X21" i="48"/>
  <c r="W21" i="48"/>
  <c r="V21" i="48"/>
  <c r="U21" i="48"/>
  <c r="T21" i="48"/>
  <c r="S21" i="48"/>
  <c r="R21" i="48"/>
  <c r="Q21" i="48"/>
  <c r="P21" i="48"/>
  <c r="O21" i="48"/>
  <c r="N21" i="48"/>
  <c r="M21" i="48"/>
  <c r="L21" i="48"/>
  <c r="AB21" i="48" s="1"/>
  <c r="K21" i="48"/>
  <c r="AA21" i="48" s="1"/>
  <c r="J21" i="48"/>
  <c r="Z21" i="48" s="1"/>
  <c r="I21" i="48"/>
  <c r="Y21" i="48" s="1"/>
  <c r="X20" i="48"/>
  <c r="W20" i="48"/>
  <c r="V20" i="48"/>
  <c r="U20" i="48"/>
  <c r="T20" i="48"/>
  <c r="S20" i="48"/>
  <c r="R20" i="48"/>
  <c r="Q20" i="48"/>
  <c r="P20" i="48"/>
  <c r="O20" i="48"/>
  <c r="N20" i="48"/>
  <c r="M20" i="48"/>
  <c r="L20" i="48"/>
  <c r="AB20" i="48" s="1"/>
  <c r="K20" i="48"/>
  <c r="AA20" i="48" s="1"/>
  <c r="J20" i="48"/>
  <c r="Z20" i="48" s="1"/>
  <c r="I20" i="48"/>
  <c r="Y20" i="48" s="1"/>
  <c r="X19" i="48"/>
  <c r="W19" i="48"/>
  <c r="V19" i="48"/>
  <c r="U19" i="48"/>
  <c r="T19" i="48"/>
  <c r="S19" i="48"/>
  <c r="R19" i="48"/>
  <c r="Q19" i="48"/>
  <c r="P19" i="48"/>
  <c r="O19" i="48"/>
  <c r="N19" i="48"/>
  <c r="M19" i="48"/>
  <c r="L19" i="48"/>
  <c r="AB19" i="48" s="1"/>
  <c r="K19" i="48"/>
  <c r="AA19" i="48" s="1"/>
  <c r="J19" i="48"/>
  <c r="Z19" i="48" s="1"/>
  <c r="I19" i="48"/>
  <c r="Y19" i="48" s="1"/>
  <c r="AB18" i="48"/>
  <c r="AA18" i="48"/>
  <c r="Z18" i="48"/>
  <c r="Y18" i="48"/>
  <c r="X17" i="48"/>
  <c r="W17" i="48"/>
  <c r="V17" i="48"/>
  <c r="U17" i="48"/>
  <c r="T17" i="48"/>
  <c r="S17" i="48"/>
  <c r="R17" i="48"/>
  <c r="Q17" i="48"/>
  <c r="P17" i="48"/>
  <c r="O17" i="48"/>
  <c r="N17" i="48"/>
  <c r="M17" i="48"/>
  <c r="L17" i="48"/>
  <c r="AB17" i="48" s="1"/>
  <c r="K17" i="48"/>
  <c r="AA17" i="48" s="1"/>
  <c r="J17" i="48"/>
  <c r="Z17" i="48" s="1"/>
  <c r="I17" i="48"/>
  <c r="Y17" i="48" s="1"/>
  <c r="X16" i="48"/>
  <c r="W16" i="48"/>
  <c r="V16" i="48"/>
  <c r="U16" i="48"/>
  <c r="T16" i="48"/>
  <c r="S16" i="48"/>
  <c r="R16" i="48"/>
  <c r="Q16" i="48"/>
  <c r="P16" i="48"/>
  <c r="O16" i="48"/>
  <c r="N16" i="48"/>
  <c r="M16" i="48"/>
  <c r="L16" i="48"/>
  <c r="AB16" i="48" s="1"/>
  <c r="K16" i="48"/>
  <c r="AA16" i="48" s="1"/>
  <c r="J16" i="48"/>
  <c r="Z16" i="48" s="1"/>
  <c r="I16" i="48"/>
  <c r="Y16" i="48" s="1"/>
  <c r="X15" i="48"/>
  <c r="W15" i="48"/>
  <c r="V15" i="48"/>
  <c r="U15" i="48"/>
  <c r="T15" i="48"/>
  <c r="S15" i="48"/>
  <c r="R15" i="48"/>
  <c r="Q15" i="48"/>
  <c r="P15" i="48"/>
  <c r="O15" i="48"/>
  <c r="N15" i="48"/>
  <c r="M15" i="48"/>
  <c r="L15" i="48"/>
  <c r="AB15" i="48" s="1"/>
  <c r="K15" i="48"/>
  <c r="AA15" i="48" s="1"/>
  <c r="J15" i="48"/>
  <c r="Z15" i="48" s="1"/>
  <c r="I15" i="48"/>
  <c r="Y15" i="48" s="1"/>
  <c r="X14" i="48"/>
  <c r="W14" i="48"/>
  <c r="V14" i="48"/>
  <c r="U14" i="48"/>
  <c r="T14" i="48"/>
  <c r="S14" i="48"/>
  <c r="R14" i="48"/>
  <c r="Q14" i="48"/>
  <c r="P14" i="48"/>
  <c r="O14" i="48"/>
  <c r="N14" i="48"/>
  <c r="M14" i="48"/>
  <c r="L14" i="48"/>
  <c r="AB14" i="48" s="1"/>
  <c r="K14" i="48"/>
  <c r="AA14" i="48" s="1"/>
  <c r="J14" i="48"/>
  <c r="Z14" i="48" s="1"/>
  <c r="I14" i="48"/>
  <c r="Y14" i="48" s="1"/>
  <c r="AB13" i="48"/>
  <c r="AA13" i="48"/>
  <c r="Z13" i="48"/>
  <c r="Y13" i="48"/>
  <c r="X12" i="48"/>
  <c r="W12" i="48"/>
  <c r="V12" i="48"/>
  <c r="U12" i="48"/>
  <c r="U11" i="48" s="1"/>
  <c r="U10" i="48" s="1"/>
  <c r="T12" i="48"/>
  <c r="T11" i="48" s="1"/>
  <c r="T10" i="48" s="1"/>
  <c r="S12" i="48"/>
  <c r="R12" i="48"/>
  <c r="R11" i="48" s="1"/>
  <c r="R10" i="48" s="1"/>
  <c r="Q12" i="48"/>
  <c r="Q11" i="48" s="1"/>
  <c r="Q10" i="48" s="1"/>
  <c r="P12" i="48"/>
  <c r="P11" i="48" s="1"/>
  <c r="P10" i="48" s="1"/>
  <c r="O12" i="48"/>
  <c r="O11" i="48" s="1"/>
  <c r="O10" i="48" s="1"/>
  <c r="N12" i="48"/>
  <c r="N11" i="48" s="1"/>
  <c r="N10" i="48" s="1"/>
  <c r="M12" i="48"/>
  <c r="M11" i="48" s="1"/>
  <c r="M10" i="48" s="1"/>
  <c r="L12" i="48"/>
  <c r="AB12" i="48" s="1"/>
  <c r="K12" i="48"/>
  <c r="AA12" i="48" s="1"/>
  <c r="J12" i="48"/>
  <c r="Z12" i="48" s="1"/>
  <c r="I12" i="48"/>
  <c r="Y12" i="48" s="1"/>
  <c r="X11" i="48"/>
  <c r="X10" i="48" s="1"/>
  <c r="W11" i="48"/>
  <c r="V11" i="48"/>
  <c r="V10" i="48" s="1"/>
  <c r="S11" i="48"/>
  <c r="S10" i="48" s="1"/>
  <c r="K11" i="48"/>
  <c r="W10" i="48"/>
  <c r="AB9" i="48"/>
  <c r="AA9" i="48"/>
  <c r="Z9" i="48"/>
  <c r="Y9" i="48"/>
  <c r="X8" i="48"/>
  <c r="W8" i="48"/>
  <c r="V8" i="48"/>
  <c r="U8" i="48"/>
  <c r="T8" i="48"/>
  <c r="S8" i="48"/>
  <c r="R8" i="48"/>
  <c r="Q8" i="48"/>
  <c r="P8" i="48"/>
  <c r="O8" i="48"/>
  <c r="N8" i="48"/>
  <c r="M8" i="48"/>
  <c r="L8" i="48"/>
  <c r="AB8" i="48" s="1"/>
  <c r="K8" i="48"/>
  <c r="AA8" i="48" s="1"/>
  <c r="J8" i="48"/>
  <c r="Z8" i="48" s="1"/>
  <c r="I8" i="48"/>
  <c r="Y8" i="48" s="1"/>
  <c r="X7" i="48"/>
  <c r="W7" i="48"/>
  <c r="V7" i="48"/>
  <c r="U7" i="48"/>
  <c r="T7" i="48"/>
  <c r="S7" i="48"/>
  <c r="R7" i="48"/>
  <c r="Q7" i="48"/>
  <c r="P7" i="48"/>
  <c r="O7" i="48"/>
  <c r="N7" i="48"/>
  <c r="M7" i="48"/>
  <c r="L7" i="48"/>
  <c r="AB7" i="48" s="1"/>
  <c r="K7" i="48"/>
  <c r="AA7" i="48" s="1"/>
  <c r="J7" i="48"/>
  <c r="Z7" i="48" s="1"/>
  <c r="I7" i="48"/>
  <c r="Y7" i="48" s="1"/>
  <c r="X6" i="48"/>
  <c r="W6" i="48"/>
  <c r="V6" i="48"/>
  <c r="U6" i="48"/>
  <c r="T6" i="48"/>
  <c r="T5" i="48" s="1"/>
  <c r="S6" i="48"/>
  <c r="R6" i="48"/>
  <c r="Q6" i="48"/>
  <c r="P6" i="48"/>
  <c r="P5" i="48" s="1"/>
  <c r="O6" i="48"/>
  <c r="N6" i="48"/>
  <c r="M6" i="48"/>
  <c r="L6" i="48"/>
  <c r="AB6" i="48" s="1"/>
  <c r="K6" i="48"/>
  <c r="AA6" i="48" s="1"/>
  <c r="J6" i="48"/>
  <c r="Z6" i="48" s="1"/>
  <c r="I6" i="48"/>
  <c r="Y6" i="48" s="1"/>
  <c r="P33" i="48" l="1"/>
  <c r="R5" i="48"/>
  <c r="AA11" i="48"/>
  <c r="X33" i="48"/>
  <c r="AA39" i="48"/>
  <c r="AB39" i="48"/>
  <c r="N5" i="48"/>
  <c r="N3" i="48" s="1"/>
  <c r="J33" i="48"/>
  <c r="Z33" i="48" s="1"/>
  <c r="O33" i="48"/>
  <c r="T33" i="48"/>
  <c r="J39" i="48"/>
  <c r="J38" i="48" s="1"/>
  <c r="Z38" i="48" s="1"/>
  <c r="K33" i="48"/>
  <c r="AA33" i="48" s="1"/>
  <c r="L38" i="48"/>
  <c r="I11" i="48"/>
  <c r="I10" i="48" s="1"/>
  <c r="I5" i="48" s="1"/>
  <c r="S5" i="48"/>
  <c r="S3" i="48" s="1"/>
  <c r="Q33" i="48"/>
  <c r="M5" i="48"/>
  <c r="M4" i="48" s="1"/>
  <c r="V5" i="48"/>
  <c r="V3" i="48" s="1"/>
  <c r="W5" i="48"/>
  <c r="W3" i="48" s="1"/>
  <c r="O5" i="48"/>
  <c r="O4" i="48" s="1"/>
  <c r="Q5" i="48"/>
  <c r="Q3" i="48" s="1"/>
  <c r="X5" i="48"/>
  <c r="X4" i="48" s="1"/>
  <c r="S4" i="48"/>
  <c r="P3" i="48"/>
  <c r="P4" i="48"/>
  <c r="T4" i="48"/>
  <c r="T3" i="48"/>
  <c r="M3" i="48"/>
  <c r="W4" i="48"/>
  <c r="O3" i="48"/>
  <c r="N4" i="48"/>
  <c r="R3" i="48"/>
  <c r="R4" i="48"/>
  <c r="X3" i="48"/>
  <c r="Y38" i="48"/>
  <c r="Y40" i="48"/>
  <c r="K10" i="48"/>
  <c r="L11" i="48"/>
  <c r="U5" i="48"/>
  <c r="U3" i="48" s="1"/>
  <c r="Y33" i="48"/>
  <c r="Y39" i="48"/>
  <c r="J11" i="48"/>
  <c r="U4" i="48"/>
  <c r="I23" i="48"/>
  <c r="Y23" i="48" s="1"/>
  <c r="Y10" i="48"/>
  <c r="Z39" i="48" l="1"/>
  <c r="I3" i="48"/>
  <c r="I4" i="48"/>
  <c r="Y3" i="48"/>
  <c r="V4" i="48"/>
  <c r="AB38" i="48"/>
  <c r="L33" i="48"/>
  <c r="AB33" i="48" s="1"/>
  <c r="Q4" i="48"/>
  <c r="Y11" i="48"/>
  <c r="Y5" i="48"/>
  <c r="Y4" i="48" s="1"/>
  <c r="AA10" i="48"/>
  <c r="K5" i="48"/>
  <c r="Z11" i="48"/>
  <c r="J10" i="48"/>
  <c r="AB11" i="48"/>
  <c r="L10" i="48"/>
  <c r="Z10" i="48" l="1"/>
  <c r="J5" i="48"/>
  <c r="AB10" i="48"/>
  <c r="L5" i="48"/>
  <c r="AA5" i="48"/>
  <c r="AA4" i="48" s="1"/>
  <c r="K4" i="48"/>
  <c r="K3" i="48"/>
  <c r="AA3" i="48" s="1"/>
  <c r="M26" i="12"/>
  <c r="F10" i="16"/>
  <c r="E46" i="27"/>
  <c r="E47" i="27" s="1"/>
  <c r="E39" i="20"/>
  <c r="F39" i="20"/>
  <c r="J20" i="27"/>
  <c r="E24" i="27" s="1"/>
  <c r="A2" i="29"/>
  <c r="A2" i="28"/>
  <c r="A2" i="27"/>
  <c r="E4" i="26"/>
  <c r="A2" i="26"/>
  <c r="A2" i="25"/>
  <c r="A2" i="24"/>
  <c r="A2" i="23"/>
  <c r="E36" i="22"/>
  <c r="E37" i="22"/>
  <c r="E42" i="22" s="1"/>
  <c r="E38" i="22"/>
  <c r="E39" i="22"/>
  <c r="E40" i="22"/>
  <c r="E41" i="22"/>
  <c r="A2" i="22"/>
  <c r="A2" i="21"/>
  <c r="A2" i="20"/>
  <c r="A2" i="18"/>
  <c r="A2" i="17"/>
  <c r="A2" i="16"/>
  <c r="A2" i="15"/>
  <c r="A2" i="14"/>
  <c r="A2" i="13"/>
  <c r="A2" i="12"/>
  <c r="A2" i="11"/>
  <c r="A2" i="10"/>
  <c r="A2" i="9"/>
  <c r="A2" i="8"/>
  <c r="A2" i="6"/>
  <c r="A2" i="5"/>
  <c r="A2" i="4"/>
  <c r="A2" i="3"/>
  <c r="A2" i="2"/>
  <c r="A2" i="1"/>
  <c r="D11" i="22"/>
  <c r="J11" i="19"/>
  <c r="N11" i="19" s="1"/>
  <c r="J10" i="19"/>
  <c r="N10" i="19" s="1"/>
  <c r="J9" i="19"/>
  <c r="N9" i="19" s="1"/>
  <c r="J8" i="19"/>
  <c r="N8" i="19" s="1"/>
  <c r="J7" i="19"/>
  <c r="N7" i="19" s="1"/>
  <c r="J6" i="19"/>
  <c r="N6" i="19" s="1"/>
  <c r="J32" i="19"/>
  <c r="N32" i="19" s="1"/>
  <c r="J31" i="19"/>
  <c r="N31" i="19" s="1"/>
  <c r="J30" i="19"/>
  <c r="N30" i="19" s="1"/>
  <c r="J29" i="19"/>
  <c r="N29" i="19" s="1"/>
  <c r="J28" i="19"/>
  <c r="N28" i="19" s="1"/>
  <c r="J27" i="19"/>
  <c r="N27" i="19" s="1"/>
  <c r="J26" i="19"/>
  <c r="N26" i="19" s="1"/>
  <c r="J25" i="19"/>
  <c r="N25" i="19" s="1"/>
  <c r="J24" i="19"/>
  <c r="N24" i="19" s="1"/>
  <c r="J23" i="19"/>
  <c r="N23" i="19" s="1"/>
  <c r="J22" i="19"/>
  <c r="N22" i="19" s="1"/>
  <c r="J21" i="19"/>
  <c r="N21" i="19" s="1"/>
  <c r="J20" i="19"/>
  <c r="N20" i="19" s="1"/>
  <c r="J19" i="19"/>
  <c r="N19" i="19" s="1"/>
  <c r="J18" i="19"/>
  <c r="N18" i="19" s="1"/>
  <c r="J17" i="19"/>
  <c r="N17" i="19" s="1"/>
  <c r="J16" i="19"/>
  <c r="N16" i="19" s="1"/>
  <c r="J15" i="19"/>
  <c r="N15" i="19" s="1"/>
  <c r="J14" i="19"/>
  <c r="N14" i="19" s="1"/>
  <c r="J13" i="19"/>
  <c r="J12" i="19"/>
  <c r="N12" i="19" s="1"/>
  <c r="H6" i="19"/>
  <c r="I32" i="19"/>
  <c r="M32" i="19" s="1"/>
  <c r="I31" i="19"/>
  <c r="M31" i="19" s="1"/>
  <c r="I30" i="19"/>
  <c r="M30" i="19"/>
  <c r="I29" i="19"/>
  <c r="M29" i="19" s="1"/>
  <c r="I28" i="19"/>
  <c r="M28" i="19" s="1"/>
  <c r="I27" i="19"/>
  <c r="M27" i="19" s="1"/>
  <c r="I26" i="19"/>
  <c r="M26" i="19" s="1"/>
  <c r="I25" i="19"/>
  <c r="M25" i="19" s="1"/>
  <c r="I24" i="19"/>
  <c r="M24" i="19" s="1"/>
  <c r="I23" i="19"/>
  <c r="M23" i="19" s="1"/>
  <c r="I22" i="19"/>
  <c r="M22" i="19" s="1"/>
  <c r="I21" i="19"/>
  <c r="M21" i="19" s="1"/>
  <c r="I20" i="19"/>
  <c r="M20" i="19" s="1"/>
  <c r="I19" i="19"/>
  <c r="M19" i="19" s="1"/>
  <c r="I18" i="19"/>
  <c r="M18" i="19" s="1"/>
  <c r="I17" i="19"/>
  <c r="M17" i="19" s="1"/>
  <c r="I16" i="19"/>
  <c r="M16" i="19" s="1"/>
  <c r="I15" i="19"/>
  <c r="M15" i="19" s="1"/>
  <c r="I14" i="19"/>
  <c r="M14" i="19" s="1"/>
  <c r="I13" i="19"/>
  <c r="M13" i="19" s="1"/>
  <c r="I12" i="19"/>
  <c r="M12" i="19" s="1"/>
  <c r="I11" i="19"/>
  <c r="M11" i="19" s="1"/>
  <c r="I10" i="19"/>
  <c r="M10" i="19" s="1"/>
  <c r="I9" i="19"/>
  <c r="M9" i="19" s="1"/>
  <c r="I8" i="19"/>
  <c r="M8" i="19" s="1"/>
  <c r="I7" i="19"/>
  <c r="M7" i="19" s="1"/>
  <c r="H29" i="19"/>
  <c r="H15" i="19"/>
  <c r="H32" i="19"/>
  <c r="H31" i="19"/>
  <c r="H30" i="19"/>
  <c r="H28" i="19"/>
  <c r="H27" i="19"/>
  <c r="H26" i="19"/>
  <c r="H25" i="19"/>
  <c r="H24" i="19"/>
  <c r="H23" i="19"/>
  <c r="H22" i="19"/>
  <c r="H21" i="19"/>
  <c r="H20" i="19"/>
  <c r="H19" i="19"/>
  <c r="H18" i="19"/>
  <c r="H17" i="19"/>
  <c r="H16" i="19"/>
  <c r="H14" i="19"/>
  <c r="H13" i="19"/>
  <c r="H12" i="19"/>
  <c r="H11" i="19"/>
  <c r="H10" i="19"/>
  <c r="H9" i="19"/>
  <c r="H8" i="19"/>
  <c r="H7" i="19"/>
  <c r="D12" i="3"/>
  <c r="D11" i="3"/>
  <c r="F10" i="3"/>
  <c r="D12" i="4"/>
  <c r="D11" i="4"/>
  <c r="F10" i="4"/>
  <c r="D12" i="5"/>
  <c r="D11" i="5"/>
  <c r="F10" i="5"/>
  <c r="D12" i="6"/>
  <c r="D11" i="6"/>
  <c r="F10" i="6"/>
  <c r="D12" i="8"/>
  <c r="D11" i="8"/>
  <c r="F10" i="8"/>
  <c r="D12" i="9"/>
  <c r="D11" i="9"/>
  <c r="F10" i="9"/>
  <c r="D13" i="10"/>
  <c r="D12" i="10"/>
  <c r="F11" i="10"/>
  <c r="D12" i="11"/>
  <c r="D11" i="11"/>
  <c r="D12" i="12"/>
  <c r="D11" i="12"/>
  <c r="D12" i="13"/>
  <c r="D11" i="13"/>
  <c r="F10" i="13"/>
  <c r="D12" i="14"/>
  <c r="D11" i="14"/>
  <c r="F10" i="14"/>
  <c r="D12" i="15"/>
  <c r="D11" i="15"/>
  <c r="F10" i="15"/>
  <c r="D12" i="16"/>
  <c r="D11" i="16"/>
  <c r="D12" i="17"/>
  <c r="D11" i="17"/>
  <c r="D12" i="18"/>
  <c r="D11" i="18"/>
  <c r="F10" i="18"/>
  <c r="D12" i="20"/>
  <c r="D11" i="20"/>
  <c r="F10" i="20"/>
  <c r="D12" i="21"/>
  <c r="D11" i="21"/>
  <c r="F10" i="21"/>
  <c r="D12" i="22"/>
  <c r="F10" i="22"/>
  <c r="D12" i="23"/>
  <c r="D11" i="23"/>
  <c r="F10" i="23"/>
  <c r="D12" i="24"/>
  <c r="D11" i="24"/>
  <c r="F10" i="24"/>
  <c r="D12" i="25"/>
  <c r="D11" i="25"/>
  <c r="F10" i="25"/>
  <c r="D11" i="26"/>
  <c r="D10" i="26"/>
  <c r="D12" i="27"/>
  <c r="D11" i="27"/>
  <c r="F10" i="27"/>
  <c r="D12" i="28"/>
  <c r="D11" i="28"/>
  <c r="F10" i="28"/>
  <c r="D12" i="29"/>
  <c r="D11" i="29"/>
  <c r="F10" i="29"/>
  <c r="D12" i="2"/>
  <c r="D11" i="2"/>
  <c r="F10" i="2"/>
  <c r="I6" i="19"/>
  <c r="M6" i="19" s="1"/>
  <c r="D12" i="1"/>
  <c r="D11" i="1"/>
  <c r="F10" i="1"/>
  <c r="G30" i="29"/>
  <c r="D29" i="33"/>
  <c r="E81" i="27" s="1"/>
  <c r="F57" i="23"/>
  <c r="D56" i="23"/>
  <c r="D55" i="23"/>
  <c r="D54" i="23"/>
  <c r="D53" i="23"/>
  <c r="D52" i="23"/>
  <c r="D26" i="33"/>
  <c r="F122" i="24" s="1"/>
  <c r="D117" i="24"/>
  <c r="D118" i="24"/>
  <c r="D119" i="24"/>
  <c r="D120" i="24"/>
  <c r="D121" i="24"/>
  <c r="I23" i="21"/>
  <c r="D20" i="33"/>
  <c r="I22" i="17"/>
  <c r="H21" i="16"/>
  <c r="G21" i="16"/>
  <c r="G22" i="16" s="1"/>
  <c r="D8" i="16" s="1"/>
  <c r="F21" i="16"/>
  <c r="F22" i="16" s="1"/>
  <c r="E21" i="16"/>
  <c r="E22" i="16" s="1"/>
  <c r="Q21" i="14"/>
  <c r="Q20" i="14"/>
  <c r="Q22" i="14" s="1"/>
  <c r="D8" i="14" s="1"/>
  <c r="Q19" i="14"/>
  <c r="L45" i="12"/>
  <c r="M27" i="12"/>
  <c r="N17" i="12"/>
  <c r="N18" i="12" s="1"/>
  <c r="N19" i="12" s="1"/>
  <c r="N20" i="12" s="1"/>
  <c r="N21" i="12" s="1"/>
  <c r="M22" i="12"/>
  <c r="M46" i="12"/>
  <c r="M33" i="12" s="1"/>
  <c r="K28" i="12"/>
  <c r="K43" i="12" s="1"/>
  <c r="K27" i="12"/>
  <c r="K42" i="12" s="1"/>
  <c r="K26" i="12"/>
  <c r="K41" i="12" s="1"/>
  <c r="K29" i="12"/>
  <c r="K44" i="12" s="1"/>
  <c r="M29" i="12"/>
  <c r="M28" i="12"/>
  <c r="M30" i="12" s="1"/>
  <c r="E20" i="12"/>
  <c r="G15" i="33" s="1"/>
  <c r="H30" i="12" s="1"/>
  <c r="E69" i="10"/>
  <c r="H58" i="10"/>
  <c r="G58" i="10"/>
  <c r="F58" i="10"/>
  <c r="E58" i="10"/>
  <c r="E46" i="10"/>
  <c r="E35" i="10"/>
  <c r="J18" i="11"/>
  <c r="H69" i="10"/>
  <c r="G69" i="10"/>
  <c r="F69" i="10"/>
  <c r="H94" i="10"/>
  <c r="G94" i="10"/>
  <c r="G95" i="10"/>
  <c r="G96" i="10" s="1"/>
  <c r="D9" i="10" s="1"/>
  <c r="F94" i="10"/>
  <c r="I94" i="10" s="1"/>
  <c r="F95" i="10"/>
  <c r="H95" i="10"/>
  <c r="H46" i="10"/>
  <c r="G46" i="10"/>
  <c r="F46" i="10"/>
  <c r="E95" i="10"/>
  <c r="E94" i="10"/>
  <c r="H35" i="10"/>
  <c r="G35" i="10"/>
  <c r="F35" i="10"/>
  <c r="F24" i="10"/>
  <c r="E24" i="10"/>
  <c r="G24" i="10" s="1"/>
  <c r="D70" i="1"/>
  <c r="D88" i="1" s="1"/>
  <c r="E63" i="1"/>
  <c r="E81" i="1" s="1"/>
  <c r="G81" i="1"/>
  <c r="H81" i="1"/>
  <c r="I81" i="1"/>
  <c r="G82" i="1"/>
  <c r="H82" i="1"/>
  <c r="I82" i="1"/>
  <c r="J82" i="1"/>
  <c r="G83" i="1"/>
  <c r="H83" i="1"/>
  <c r="I83" i="1"/>
  <c r="J83" i="1"/>
  <c r="D66" i="1"/>
  <c r="D84" i="1" s="1"/>
  <c r="G84" i="1"/>
  <c r="H84" i="1"/>
  <c r="I84" i="1"/>
  <c r="J84" i="1"/>
  <c r="G85" i="1"/>
  <c r="H85" i="1"/>
  <c r="I85" i="1"/>
  <c r="J85" i="1"/>
  <c r="F68" i="1"/>
  <c r="F86" i="1" s="1"/>
  <c r="G86" i="1"/>
  <c r="H86" i="1"/>
  <c r="I86" i="1"/>
  <c r="J86" i="1"/>
  <c r="G87" i="1"/>
  <c r="H87" i="1"/>
  <c r="I87" i="1"/>
  <c r="J87" i="1"/>
  <c r="G88" i="1"/>
  <c r="H88" i="1"/>
  <c r="I88" i="1"/>
  <c r="J88" i="1"/>
  <c r="F71" i="1"/>
  <c r="F89" i="1" s="1"/>
  <c r="G89" i="1"/>
  <c r="H89" i="1"/>
  <c r="I89" i="1"/>
  <c r="J89" i="1"/>
  <c r="G90" i="1"/>
  <c r="H90" i="1"/>
  <c r="I90" i="1"/>
  <c r="J90" i="1"/>
  <c r="G91" i="1"/>
  <c r="H91" i="1"/>
  <c r="I91" i="1"/>
  <c r="J91" i="1"/>
  <c r="E74" i="1"/>
  <c r="E92" i="1" s="1"/>
  <c r="G92" i="1"/>
  <c r="H92" i="1"/>
  <c r="I92" i="1"/>
  <c r="J92" i="1"/>
  <c r="G93" i="1"/>
  <c r="H93" i="1"/>
  <c r="I93" i="1"/>
  <c r="J93" i="1"/>
  <c r="D63" i="1"/>
  <c r="D81" i="1" s="1"/>
  <c r="F63" i="1"/>
  <c r="F81" i="1" s="1"/>
  <c r="D64" i="1"/>
  <c r="D82" i="1" s="1"/>
  <c r="E64" i="1"/>
  <c r="E82" i="1" s="1"/>
  <c r="F64" i="1"/>
  <c r="F82" i="1" s="1"/>
  <c r="D65" i="1"/>
  <c r="D83" i="1" s="1"/>
  <c r="E65" i="1"/>
  <c r="E83" i="1" s="1"/>
  <c r="F65" i="1"/>
  <c r="F83" i="1" s="1"/>
  <c r="E66" i="1"/>
  <c r="E84" i="1" s="1"/>
  <c r="F66" i="1"/>
  <c r="F84" i="1" s="1"/>
  <c r="D67" i="1"/>
  <c r="D85" i="1" s="1"/>
  <c r="E67" i="1"/>
  <c r="E85" i="1" s="1"/>
  <c r="F67" i="1"/>
  <c r="F85" i="1" s="1"/>
  <c r="D68" i="1"/>
  <c r="D86" i="1" s="1"/>
  <c r="E68" i="1"/>
  <c r="E86" i="1" s="1"/>
  <c r="D69" i="1"/>
  <c r="D87" i="1" s="1"/>
  <c r="E69" i="1"/>
  <c r="E87" i="1" s="1"/>
  <c r="F69" i="1"/>
  <c r="F87" i="1" s="1"/>
  <c r="E70" i="1"/>
  <c r="E88" i="1" s="1"/>
  <c r="F70" i="1"/>
  <c r="F88" i="1" s="1"/>
  <c r="D71" i="1"/>
  <c r="D89" i="1" s="1"/>
  <c r="E71" i="1"/>
  <c r="E89" i="1" s="1"/>
  <c r="D72" i="1"/>
  <c r="D90" i="1" s="1"/>
  <c r="E72" i="1"/>
  <c r="E90" i="1" s="1"/>
  <c r="F72" i="1"/>
  <c r="F90" i="1" s="1"/>
  <c r="D73" i="1"/>
  <c r="D91" i="1" s="1"/>
  <c r="E73" i="1"/>
  <c r="E91" i="1" s="1"/>
  <c r="F73" i="1"/>
  <c r="F91" i="1" s="1"/>
  <c r="D74" i="1"/>
  <c r="D92" i="1" s="1"/>
  <c r="F74" i="1"/>
  <c r="F92" i="1" s="1"/>
  <c r="D75" i="1"/>
  <c r="D93" i="1" s="1"/>
  <c r="E75" i="1"/>
  <c r="E93" i="1" s="1"/>
  <c r="F75" i="1"/>
  <c r="F93" i="1" s="1"/>
  <c r="D62" i="1"/>
  <c r="D80" i="1" s="1"/>
  <c r="F44" i="20"/>
  <c r="F43" i="20"/>
  <c r="F42" i="20"/>
  <c r="F41" i="20"/>
  <c r="F40" i="20"/>
  <c r="E43" i="20"/>
  <c r="E42" i="20"/>
  <c r="E41" i="20"/>
  <c r="E40" i="20"/>
  <c r="E44" i="20"/>
  <c r="E20" i="20"/>
  <c r="I18" i="20"/>
  <c r="E39" i="21"/>
  <c r="D39" i="21"/>
  <c r="E38" i="21"/>
  <c r="D38" i="21"/>
  <c r="E37" i="21"/>
  <c r="D37" i="21"/>
  <c r="E36" i="21"/>
  <c r="G43" i="21"/>
  <c r="H43" i="21"/>
  <c r="I43" i="21"/>
  <c r="G41" i="29"/>
  <c r="G40" i="29"/>
  <c r="G39" i="29"/>
  <c r="G38" i="29"/>
  <c r="G37" i="29"/>
  <c r="G36" i="29"/>
  <c r="G41" i="22"/>
  <c r="G40" i="22"/>
  <c r="G39" i="22"/>
  <c r="G38" i="22"/>
  <c r="G37" i="22"/>
  <c r="F41" i="22"/>
  <c r="F40" i="22"/>
  <c r="F39" i="22"/>
  <c r="F38" i="22"/>
  <c r="F37" i="22"/>
  <c r="F37" i="29"/>
  <c r="E21" i="25"/>
  <c r="F27" i="28"/>
  <c r="E27" i="28"/>
  <c r="E21" i="28"/>
  <c r="F21" i="28"/>
  <c r="G21" i="28"/>
  <c r="F41" i="29"/>
  <c r="F40" i="29"/>
  <c r="F39" i="29"/>
  <c r="E41" i="29"/>
  <c r="E40" i="29"/>
  <c r="E39" i="29"/>
  <c r="E37" i="29"/>
  <c r="H20" i="20"/>
  <c r="G20" i="20"/>
  <c r="D8" i="20" s="1"/>
  <c r="E23" i="19" s="1"/>
  <c r="L23" i="19" s="1"/>
  <c r="F20" i="20"/>
  <c r="H22" i="18"/>
  <c r="G22" i="18"/>
  <c r="D8" i="18" s="1"/>
  <c r="F22" i="18"/>
  <c r="E22" i="18"/>
  <c r="I21" i="15"/>
  <c r="H21" i="15"/>
  <c r="F21" i="15"/>
  <c r="E21" i="15"/>
  <c r="P22" i="14"/>
  <c r="O22" i="14"/>
  <c r="N22" i="14"/>
  <c r="M22" i="14"/>
  <c r="L22" i="14"/>
  <c r="K22" i="14"/>
  <c r="J22" i="14"/>
  <c r="I22" i="14"/>
  <c r="H22" i="14"/>
  <c r="G22" i="14"/>
  <c r="F22" i="14"/>
  <c r="E22" i="14"/>
  <c r="E20" i="13"/>
  <c r="F20" i="13"/>
  <c r="I20" i="11"/>
  <c r="H20" i="11"/>
  <c r="D8" i="11" s="1"/>
  <c r="E15" i="19" s="1"/>
  <c r="G20" i="11"/>
  <c r="F20" i="11"/>
  <c r="E20" i="11"/>
  <c r="H19" i="9"/>
  <c r="G19" i="9"/>
  <c r="D8" i="9" s="1"/>
  <c r="F19" i="9"/>
  <c r="E19" i="9"/>
  <c r="H19" i="8"/>
  <c r="G19" i="8"/>
  <c r="D8" i="8" s="1"/>
  <c r="F19" i="8"/>
  <c r="E19" i="8"/>
  <c r="H22" i="5"/>
  <c r="G22" i="5"/>
  <c r="D8" i="5" s="1"/>
  <c r="E10" i="19" s="1"/>
  <c r="L10" i="19" s="1"/>
  <c r="F22" i="5"/>
  <c r="E22" i="5"/>
  <c r="H23" i="4"/>
  <c r="G23" i="4"/>
  <c r="D8" i="4" s="1"/>
  <c r="F23" i="4"/>
  <c r="E23" i="4"/>
  <c r="H22" i="3"/>
  <c r="G22" i="3"/>
  <c r="D8" i="3" s="1"/>
  <c r="F22" i="3"/>
  <c r="E22" i="3"/>
  <c r="H23" i="2"/>
  <c r="G23" i="2"/>
  <c r="D8" i="2" s="1"/>
  <c r="F23" i="2"/>
  <c r="E23" i="2"/>
  <c r="I52" i="10"/>
  <c r="D24" i="33"/>
  <c r="D42" i="22" s="1"/>
  <c r="D23" i="33"/>
  <c r="H30" i="21" s="1"/>
  <c r="D22" i="33"/>
  <c r="D45" i="20" s="1"/>
  <c r="H30" i="17"/>
  <c r="D5" i="33"/>
  <c r="D100" i="1" s="1"/>
  <c r="I17" i="29"/>
  <c r="D31" i="33"/>
  <c r="D42" i="29" s="1"/>
  <c r="E24" i="6"/>
  <c r="H26" i="6"/>
  <c r="G25" i="6"/>
  <c r="G27" i="6" s="1"/>
  <c r="D8" i="6" s="1"/>
  <c r="F26" i="6"/>
  <c r="H25" i="6"/>
  <c r="F25" i="6"/>
  <c r="H24" i="6"/>
  <c r="F24" i="6"/>
  <c r="E25" i="6"/>
  <c r="E26" i="6"/>
  <c r="I80" i="1"/>
  <c r="F62" i="1"/>
  <c r="F80" i="1" s="1"/>
  <c r="H65" i="27"/>
  <c r="H43" i="27"/>
  <c r="G46" i="27"/>
  <c r="G47" i="27" s="1"/>
  <c r="F46" i="27"/>
  <c r="F47" i="27" s="1"/>
  <c r="E68" i="27"/>
  <c r="E69" i="27" s="1"/>
  <c r="H69" i="27" s="1"/>
  <c r="L59" i="27"/>
  <c r="L60" i="27" s="1"/>
  <c r="K59" i="27"/>
  <c r="K60" i="27" s="1"/>
  <c r="J59" i="27"/>
  <c r="J60" i="27" s="1"/>
  <c r="I59" i="27"/>
  <c r="I60" i="27" s="1"/>
  <c r="H59" i="27"/>
  <c r="H60" i="27" s="1"/>
  <c r="G59" i="27"/>
  <c r="G60" i="27" s="1"/>
  <c r="F59" i="27"/>
  <c r="F60" i="27" s="1"/>
  <c r="E59" i="27"/>
  <c r="E60" i="27" s="1"/>
  <c r="L37" i="27"/>
  <c r="L38" i="27" s="1"/>
  <c r="K37" i="27"/>
  <c r="K38" i="27" s="1"/>
  <c r="J37" i="27"/>
  <c r="J38" i="27" s="1"/>
  <c r="I37" i="27"/>
  <c r="I38" i="27" s="1"/>
  <c r="H37" i="27"/>
  <c r="H38" i="27" s="1"/>
  <c r="G37" i="27"/>
  <c r="G38" i="27" s="1"/>
  <c r="F37" i="27"/>
  <c r="F38" i="27" s="1"/>
  <c r="E37" i="27"/>
  <c r="E38" i="27" s="1"/>
  <c r="G68" i="27"/>
  <c r="G69" i="27" s="1"/>
  <c r="F68" i="27"/>
  <c r="F69" i="27" s="1"/>
  <c r="H67" i="27"/>
  <c r="H66" i="27"/>
  <c r="H45" i="27"/>
  <c r="H44" i="27"/>
  <c r="H17" i="26"/>
  <c r="G17" i="26"/>
  <c r="D7" i="26" s="1"/>
  <c r="F17" i="26"/>
  <c r="E17" i="26"/>
  <c r="H21" i="25"/>
  <c r="D8" i="25"/>
  <c r="H114" i="24"/>
  <c r="G114" i="24"/>
  <c r="F114" i="24"/>
  <c r="E114" i="24"/>
  <c r="E121" i="24" s="1"/>
  <c r="G121" i="24" s="1"/>
  <c r="H101" i="24"/>
  <c r="G101" i="24"/>
  <c r="F101" i="24"/>
  <c r="E101" i="24"/>
  <c r="I100" i="24"/>
  <c r="I99" i="24"/>
  <c r="H94" i="24"/>
  <c r="G94" i="24"/>
  <c r="F94" i="24"/>
  <c r="E94" i="24"/>
  <c r="E120" i="24" s="1"/>
  <c r="G120" i="24" s="1"/>
  <c r="H83" i="24"/>
  <c r="G83" i="24"/>
  <c r="F83" i="24"/>
  <c r="E83" i="24"/>
  <c r="H76" i="24"/>
  <c r="G76" i="24"/>
  <c r="F76" i="24"/>
  <c r="E76" i="24"/>
  <c r="E119" i="24" s="1"/>
  <c r="G119" i="24" s="1"/>
  <c r="H62" i="24"/>
  <c r="G62" i="24"/>
  <c r="F62" i="24"/>
  <c r="E62" i="24"/>
  <c r="H55" i="24"/>
  <c r="G55" i="24"/>
  <c r="F55" i="24"/>
  <c r="E55" i="24"/>
  <c r="G118" i="24" s="1"/>
  <c r="H41" i="24"/>
  <c r="G41" i="24"/>
  <c r="E41" i="24"/>
  <c r="F41" i="24"/>
  <c r="H24" i="24"/>
  <c r="G24" i="24"/>
  <c r="F24" i="24"/>
  <c r="E24" i="24"/>
  <c r="E117" i="24" s="1"/>
  <c r="G117" i="24" s="1"/>
  <c r="G122" i="24" s="1"/>
  <c r="H49" i="23"/>
  <c r="E56" i="23"/>
  <c r="F49" i="23"/>
  <c r="E49" i="23"/>
  <c r="H42" i="23"/>
  <c r="G42" i="23"/>
  <c r="E55" i="23" s="1"/>
  <c r="E42" i="23"/>
  <c r="H35" i="23"/>
  <c r="G35" i="23"/>
  <c r="E54" i="23" s="1"/>
  <c r="F35" i="23"/>
  <c r="E35" i="23"/>
  <c r="H28" i="23"/>
  <c r="G28" i="23"/>
  <c r="E53" i="23" s="1"/>
  <c r="F28" i="23"/>
  <c r="E28" i="23"/>
  <c r="H21" i="23"/>
  <c r="G21" i="23"/>
  <c r="E52" i="23" s="1"/>
  <c r="F21" i="23"/>
  <c r="E21" i="23"/>
  <c r="J30" i="22"/>
  <c r="K42" i="21"/>
  <c r="J42" i="21"/>
  <c r="K41" i="21"/>
  <c r="J41" i="21"/>
  <c r="K40" i="21"/>
  <c r="J40" i="21"/>
  <c r="K39" i="21"/>
  <c r="J39" i="21"/>
  <c r="K38" i="21"/>
  <c r="J38" i="21"/>
  <c r="I29" i="21"/>
  <c r="I28" i="21"/>
  <c r="I27" i="21"/>
  <c r="I24" i="21"/>
  <c r="I25" i="21"/>
  <c r="I26" i="21"/>
  <c r="G33" i="20"/>
  <c r="I29" i="17"/>
  <c r="I28" i="17"/>
  <c r="I27" i="17"/>
  <c r="I26" i="17"/>
  <c r="I23" i="17"/>
  <c r="I24" i="17"/>
  <c r="I25" i="17"/>
  <c r="J20" i="15"/>
  <c r="J19" i="15"/>
  <c r="J18" i="15"/>
  <c r="G20" i="15"/>
  <c r="G19" i="15"/>
  <c r="G18" i="15"/>
  <c r="G19" i="13"/>
  <c r="G18" i="13"/>
  <c r="G17" i="13"/>
  <c r="I22" i="4"/>
  <c r="I21" i="4"/>
  <c r="E62" i="1"/>
  <c r="E80" i="1" s="1"/>
  <c r="I51" i="6"/>
  <c r="H51" i="6"/>
  <c r="G51" i="6"/>
  <c r="F51" i="6"/>
  <c r="J37" i="9"/>
  <c r="I37" i="9"/>
  <c r="H37" i="9"/>
  <c r="G37" i="9"/>
  <c r="F37" i="9"/>
  <c r="G23" i="10"/>
  <c r="G22" i="10"/>
  <c r="G21" i="10"/>
  <c r="G20" i="10"/>
  <c r="G19" i="10"/>
  <c r="K40" i="13"/>
  <c r="J40" i="13"/>
  <c r="I40" i="13"/>
  <c r="K40" i="14"/>
  <c r="J40" i="14"/>
  <c r="I40" i="14"/>
  <c r="H40" i="14"/>
  <c r="K37" i="15"/>
  <c r="J37" i="15"/>
  <c r="H37" i="15"/>
  <c r="I37" i="15"/>
  <c r="F33" i="16"/>
  <c r="J33" i="16"/>
  <c r="I33" i="16"/>
  <c r="H33" i="16"/>
  <c r="G33" i="16"/>
  <c r="J33" i="20"/>
  <c r="I33" i="20"/>
  <c r="H33" i="20"/>
  <c r="K30" i="22"/>
  <c r="I30" i="22"/>
  <c r="I19" i="22"/>
  <c r="H30" i="22"/>
  <c r="I18" i="22"/>
  <c r="J30" i="29"/>
  <c r="I30" i="29"/>
  <c r="H30" i="29"/>
  <c r="I19" i="29"/>
  <c r="I18" i="29"/>
  <c r="I20" i="25"/>
  <c r="I19" i="25"/>
  <c r="I18" i="25"/>
  <c r="I113" i="24"/>
  <c r="I112" i="24"/>
  <c r="I93" i="24"/>
  <c r="I92" i="24"/>
  <c r="I82" i="24"/>
  <c r="I81" i="24"/>
  <c r="I75" i="24"/>
  <c r="I74" i="24"/>
  <c r="I61" i="24"/>
  <c r="I60" i="24"/>
  <c r="I54" i="24"/>
  <c r="I53" i="24"/>
  <c r="I23" i="24"/>
  <c r="I22" i="24"/>
  <c r="I48" i="23"/>
  <c r="I47" i="23"/>
  <c r="I41" i="23"/>
  <c r="I40" i="23"/>
  <c r="I34" i="23"/>
  <c r="I33" i="23"/>
  <c r="I27" i="23"/>
  <c r="I26" i="23"/>
  <c r="I20" i="23"/>
  <c r="I19" i="23"/>
  <c r="I17" i="22"/>
  <c r="I18" i="21"/>
  <c r="I19" i="20"/>
  <c r="I21" i="18"/>
  <c r="I20" i="18"/>
  <c r="I18" i="17"/>
  <c r="J19" i="11"/>
  <c r="J20" i="11" s="1"/>
  <c r="I63" i="10"/>
  <c r="I40" i="10"/>
  <c r="I29" i="10"/>
  <c r="I22" i="2"/>
  <c r="I21" i="2"/>
  <c r="E96" i="10"/>
  <c r="E16" i="19"/>
  <c r="L16" i="19" s="1"/>
  <c r="F15" i="33"/>
  <c r="G30" i="12" s="1"/>
  <c r="E15" i="33"/>
  <c r="F30" i="12"/>
  <c r="D15" i="33"/>
  <c r="E30" i="12" s="1"/>
  <c r="M45" i="12"/>
  <c r="M32" i="12" s="1"/>
  <c r="I15" i="33"/>
  <c r="I25" i="12" s="1"/>
  <c r="K18" i="15" l="1"/>
  <c r="E22" i="19"/>
  <c r="L22" i="19" s="1"/>
  <c r="E30" i="28"/>
  <c r="D8" i="28" s="1"/>
  <c r="I114" i="24"/>
  <c r="K19" i="15"/>
  <c r="K20" i="15"/>
  <c r="E9" i="19"/>
  <c r="L9" i="19" s="1"/>
  <c r="E12" i="19"/>
  <c r="L12" i="19" s="1"/>
  <c r="E13" i="19"/>
  <c r="L13" i="19" s="1"/>
  <c r="H96" i="10"/>
  <c r="H27" i="6"/>
  <c r="G97" i="1"/>
  <c r="G99" i="1"/>
  <c r="G98" i="1"/>
  <c r="M31" i="12"/>
  <c r="G53" i="23"/>
  <c r="G54" i="23"/>
  <c r="G55" i="23"/>
  <c r="K43" i="21"/>
  <c r="E29" i="19"/>
  <c r="L29" i="19" s="1"/>
  <c r="E8" i="19"/>
  <c r="L8" i="19" s="1"/>
  <c r="L15" i="19"/>
  <c r="I62" i="24"/>
  <c r="I101" i="24"/>
  <c r="I94" i="24"/>
  <c r="I76" i="24"/>
  <c r="G56" i="23"/>
  <c r="I20" i="20"/>
  <c r="H97" i="1"/>
  <c r="E20" i="33"/>
  <c r="I30" i="17" s="1"/>
  <c r="E21" i="19" s="1"/>
  <c r="L21" i="19" s="1"/>
  <c r="E7" i="19"/>
  <c r="L7" i="19" s="1"/>
  <c r="F42" i="29"/>
  <c r="E18" i="19"/>
  <c r="L18" i="19" s="1"/>
  <c r="H70" i="27"/>
  <c r="E74" i="27" s="1"/>
  <c r="E42" i="29"/>
  <c r="F42" i="22"/>
  <c r="E25" i="27"/>
  <c r="E79" i="27" s="1"/>
  <c r="I83" i="24"/>
  <c r="G42" i="29"/>
  <c r="D8" i="29" s="1"/>
  <c r="F45" i="20"/>
  <c r="I95" i="10"/>
  <c r="I96" i="10" s="1"/>
  <c r="E24" i="33"/>
  <c r="F24" i="33"/>
  <c r="G42" i="22" s="1"/>
  <c r="D8" i="22" s="1"/>
  <c r="E20" i="19"/>
  <c r="L20" i="19" s="1"/>
  <c r="I49" i="23"/>
  <c r="J43" i="21"/>
  <c r="E23" i="33"/>
  <c r="I30" i="21" s="1"/>
  <c r="D8" i="21" s="1"/>
  <c r="F27" i="6"/>
  <c r="E27" i="6"/>
  <c r="E45" i="20"/>
  <c r="I42" i="23"/>
  <c r="I35" i="23"/>
  <c r="I21" i="23"/>
  <c r="D8" i="24"/>
  <c r="I55" i="24"/>
  <c r="I24" i="24"/>
  <c r="I28" i="23"/>
  <c r="H47" i="27"/>
  <c r="H48" i="27" s="1"/>
  <c r="E73" i="27" s="1"/>
  <c r="I21" i="25"/>
  <c r="I22" i="18"/>
  <c r="M34" i="12"/>
  <c r="I23" i="4"/>
  <c r="I23" i="2"/>
  <c r="G20" i="13"/>
  <c r="D8" i="13" s="1"/>
  <c r="F96" i="10"/>
  <c r="E14" i="19" s="1"/>
  <c r="L14" i="19" s="1"/>
  <c r="AB5" i="48"/>
  <c r="AB4" i="48" s="1"/>
  <c r="L4" i="48"/>
  <c r="L3" i="48"/>
  <c r="AB3" i="48" s="1"/>
  <c r="Z5" i="48"/>
  <c r="Z4" i="48" s="1"/>
  <c r="J3" i="48"/>
  <c r="Z3" i="48" s="1"/>
  <c r="J4" i="48"/>
  <c r="G52" i="23"/>
  <c r="E57" i="23"/>
  <c r="I97" i="1"/>
  <c r="J99" i="1"/>
  <c r="J97" i="1"/>
  <c r="H98" i="1"/>
  <c r="I98" i="1"/>
  <c r="J98" i="1"/>
  <c r="H99" i="1"/>
  <c r="I99" i="1"/>
  <c r="K21" i="15"/>
  <c r="D8" i="15" s="1"/>
  <c r="J21" i="15"/>
  <c r="G21" i="15"/>
  <c r="E32" i="19" l="1"/>
  <c r="L32" i="19" s="1"/>
  <c r="E75" i="27"/>
  <c r="E80" i="27" s="1"/>
  <c r="E29" i="33" s="1"/>
  <c r="F81" i="27" s="1"/>
  <c r="G57" i="23"/>
  <c r="D8" i="23" s="1"/>
  <c r="E26" i="19"/>
  <c r="L26" i="19" s="1"/>
  <c r="E31" i="19"/>
  <c r="L31" i="19" s="1"/>
  <c r="E28" i="19"/>
  <c r="L28" i="19" s="1"/>
  <c r="E17" i="19"/>
  <c r="L17" i="19" s="1"/>
  <c r="E11" i="19"/>
  <c r="L11" i="19" s="1"/>
  <c r="E19" i="19"/>
  <c r="L19" i="19" s="1"/>
  <c r="E24" i="19"/>
  <c r="L24" i="19" s="1"/>
  <c r="E25" i="19"/>
  <c r="L25" i="19" s="1"/>
  <c r="E27" i="19"/>
  <c r="L27" i="19" s="1"/>
  <c r="G5" i="33"/>
  <c r="I100" i="1" s="1"/>
  <c r="D8" i="1" s="1"/>
  <c r="H5" i="33"/>
  <c r="J100" i="1" s="1"/>
  <c r="E5" i="33"/>
  <c r="G100" i="1" s="1"/>
  <c r="F5" i="33"/>
  <c r="H100" i="1" s="1"/>
  <c r="D8" i="27" l="1"/>
  <c r="E30" i="19" s="1"/>
  <c r="L30" i="19" s="1"/>
  <c r="E6" i="19"/>
  <c r="L6"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Deyci Martina Cabrera Ochoa</author>
    <author>Jose Deyson Velasquez Sanchez</author>
  </authors>
  <commentList>
    <comment ref="AM11" authorId="0" shapeId="0" xr:uid="{00000000-0006-0000-0200-000001000000}">
      <text>
        <r>
          <rPr>
            <b/>
            <sz val="9"/>
            <color indexed="81"/>
            <rFont val="Tahoma"/>
            <family val="2"/>
          </rPr>
          <t>Deyci Martina Cabrera Ochoa:</t>
        </r>
        <r>
          <rPr>
            <sz val="9"/>
            <color indexed="81"/>
            <rFont val="Tahoma"/>
            <family val="2"/>
          </rPr>
          <t xml:space="preserve">
Respetando la fórmula del contrato, se aclara que la diferencia corresponde a recursos del SGR de ejecución plurianual.</t>
        </r>
      </text>
    </comment>
    <comment ref="M47" authorId="1" shapeId="0" xr:uid="{00000000-0006-0000-0200-000002000000}">
      <text>
        <r>
          <rPr>
            <b/>
            <sz val="9"/>
            <color indexed="81"/>
            <rFont val="Tahoma"/>
            <family val="2"/>
          </rPr>
          <t>Jose Deyson Velasquez Sanchez:</t>
        </r>
        <r>
          <rPr>
            <sz val="9"/>
            <color indexed="81"/>
            <rFont val="Tahoma"/>
            <family val="2"/>
          </rPr>
          <t xml:space="preserve">
FALATA DATOS INGENIERO ANTURI</t>
        </r>
      </text>
    </comment>
    <comment ref="AM89" authorId="0" shapeId="0" xr:uid="{00000000-0006-0000-0200-000003000000}">
      <text>
        <r>
          <rPr>
            <b/>
            <sz val="9"/>
            <color indexed="81"/>
            <rFont val="Tahoma"/>
            <family val="2"/>
          </rPr>
          <t xml:space="preserve">Deyci Martina Cabrera Ochoa:
</t>
        </r>
        <r>
          <rPr>
            <sz val="9"/>
            <color indexed="81"/>
            <rFont val="Tahoma"/>
            <family val="2"/>
          </rPr>
          <t>Respetando la fórmula del contrato, se aclara que la diferencia corresponde a recursos del SGR de ejecución plurianual.</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Deyci Martina Cabrera Ochoa</author>
  </authors>
  <commentList>
    <comment ref="E87" authorId="0" shapeId="0" xr:uid="{00000000-0006-0000-2000-000001000000}">
      <text>
        <r>
          <rPr>
            <b/>
            <sz val="9"/>
            <color indexed="81"/>
            <rFont val="Tahoma"/>
            <family val="2"/>
          </rPr>
          <t>Deyci Martina Cabrera Ochoa:</t>
        </r>
        <r>
          <rPr>
            <sz val="9"/>
            <color indexed="81"/>
            <rFont val="Tahoma"/>
            <family val="2"/>
          </rPr>
          <t xml:space="preserve">
Se consideran los 686 PAF activos a 31/12/2021 más los 243 PAF otorgados y con seguimiento durante la vigencia 2022</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E18" authorId="0" shapeId="0" xr:uid="{00000000-0006-0000-2500-000001000000}">
      <text>
        <r>
          <rPr>
            <b/>
            <sz val="9"/>
            <color indexed="81"/>
            <rFont val="Tahoma"/>
            <family val="2"/>
          </rPr>
          <t>Usuario de Windows:</t>
        </r>
        <r>
          <rPr>
            <sz val="9"/>
            <color indexed="81"/>
            <rFont val="Tahoma"/>
            <family val="2"/>
          </rPr>
          <t xml:space="preserve">
Presupuesto aprobado que luego se redujo por pandemia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IVAN DARIO RAMIREZ B</author>
  </authors>
  <commentList>
    <comment ref="K595" authorId="0" shapeId="0" xr:uid="{00000000-0006-0000-0400-000001000000}">
      <text>
        <r>
          <rPr>
            <b/>
            <sz val="9"/>
            <color indexed="81"/>
            <rFont val="Tahoma"/>
            <family val="2"/>
          </rPr>
          <t>IVAN DARIO RAMIREZ B:</t>
        </r>
        <r>
          <rPr>
            <sz val="9"/>
            <color indexed="81"/>
            <rFont val="Tahoma"/>
            <family val="2"/>
          </rPr>
          <t xml:space="preserve">
aprovecamiento de parques caso CAR</t>
        </r>
      </text>
    </comment>
    <comment ref="K607" authorId="0" shapeId="0" xr:uid="{00000000-0006-0000-0400-000002000000}">
      <text>
        <r>
          <rPr>
            <b/>
            <sz val="9"/>
            <color indexed="81"/>
            <rFont val="Tahoma"/>
            <family val="2"/>
          </rPr>
          <t>IVAN DARIO RAMIREZ B:</t>
        </r>
        <r>
          <rPr>
            <sz val="9"/>
            <color indexed="81"/>
            <rFont val="Tahoma"/>
            <family val="2"/>
          </rPr>
          <t>CAR CVC Arriendos</t>
        </r>
      </text>
    </comment>
    <comment ref="K898" authorId="0" shapeId="0" xr:uid="{00000000-0006-0000-0400-000003000000}">
      <text>
        <r>
          <rPr>
            <b/>
            <sz val="9"/>
            <color indexed="81"/>
            <rFont val="Tahoma"/>
            <family val="2"/>
          </rPr>
          <t>IVAN DARIO RAMIREZ B:</t>
        </r>
        <r>
          <rPr>
            <sz val="9"/>
            <color indexed="81"/>
            <rFont val="Tahoma"/>
            <family val="2"/>
          </rPr>
          <t xml:space="preserve">
A dónde se incluyen los convenios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Usuario</author>
  </authors>
  <commentList>
    <comment ref="M2" authorId="0" shapeId="0" xr:uid="{00000000-0006-0000-0600-000001000000}">
      <text>
        <r>
          <rPr>
            <b/>
            <sz val="9"/>
            <color indexed="81"/>
            <rFont val="Tahoma"/>
            <family val="2"/>
          </rPr>
          <t>Usuario:</t>
        </r>
        <r>
          <rPr>
            <sz val="9"/>
            <color indexed="81"/>
            <rFont val="Tahoma"/>
            <family val="2"/>
          </rPr>
          <t xml:space="preserve">
Incluye Recursos FONAM</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E17" authorId="0" shapeId="0" xr:uid="{00000000-0006-0000-0B00-000001000000}">
      <text>
        <r>
          <rPr>
            <b/>
            <sz val="9"/>
            <color indexed="81"/>
            <rFont val="Tahoma"/>
            <family val="2"/>
          </rPr>
          <t>Usuario de Windows:</t>
        </r>
        <r>
          <rPr>
            <sz val="9"/>
            <color indexed="81"/>
            <rFont val="Tahoma"/>
            <family val="2"/>
          </rPr>
          <t xml:space="preserve">
Río Yaguará</t>
        </r>
      </text>
    </comment>
    <comment ref="E18" authorId="0" shapeId="0" xr:uid="{00000000-0006-0000-0B00-000002000000}">
      <text>
        <r>
          <rPr>
            <b/>
            <sz val="9"/>
            <color indexed="81"/>
            <rFont val="Tahoma"/>
            <family val="2"/>
          </rPr>
          <t>Usuario de Windows:</t>
        </r>
        <r>
          <rPr>
            <sz val="9"/>
            <color indexed="81"/>
            <rFont val="Tahoma"/>
            <family val="2"/>
          </rPr>
          <t xml:space="preserve">
Ceibas, río Loro y otros, Suaza y Guarapas</t>
        </r>
      </text>
    </comment>
    <comment ref="E19" authorId="0" shapeId="0" xr:uid="{00000000-0006-0000-0B00-000003000000}">
      <text>
        <r>
          <rPr>
            <b/>
            <sz val="9"/>
            <color indexed="81"/>
            <rFont val="Tahoma"/>
            <family val="2"/>
          </rPr>
          <t>Usuario de Windows:</t>
        </r>
        <r>
          <rPr>
            <sz val="9"/>
            <color indexed="81"/>
            <rFont val="Tahoma"/>
            <family val="2"/>
          </rPr>
          <t xml:space="preserve">
Río Yaguará</t>
        </r>
      </text>
    </comment>
    <comment ref="E21" authorId="0" shapeId="0" xr:uid="{00000000-0006-0000-0B00-000004000000}">
      <text>
        <r>
          <rPr>
            <b/>
            <sz val="9"/>
            <color indexed="81"/>
            <rFont val="Tahoma"/>
            <family val="2"/>
          </rPr>
          <t>Usuario de Windows:</t>
        </r>
        <r>
          <rPr>
            <sz val="9"/>
            <color indexed="81"/>
            <rFont val="Tahoma"/>
            <family val="2"/>
          </rPr>
          <t xml:space="preserve">
Quebrada Yaguilga</t>
        </r>
      </text>
    </comment>
    <comment ref="I62" authorId="0" shapeId="0" xr:uid="{00000000-0006-0000-0B00-000005000000}">
      <text>
        <r>
          <rPr>
            <b/>
            <sz val="9"/>
            <color indexed="81"/>
            <rFont val="Tahoma"/>
            <family val="2"/>
          </rPr>
          <t>Usuario de Windows:</t>
        </r>
        <r>
          <rPr>
            <sz val="9"/>
            <color indexed="81"/>
            <rFont val="Tahoma"/>
            <family val="2"/>
          </rPr>
          <t xml:space="preserve">
Se avanzó en fase de aprestamiento. </t>
        </r>
      </text>
    </comment>
    <comment ref="I63" authorId="0" shapeId="0" xr:uid="{00000000-0006-0000-0B00-000006000000}">
      <text>
        <r>
          <rPr>
            <b/>
            <sz val="9"/>
            <color indexed="81"/>
            <rFont val="Tahoma"/>
            <family val="2"/>
          </rPr>
          <t>Usuario de Windows:</t>
        </r>
        <r>
          <rPr>
            <sz val="9"/>
            <color indexed="81"/>
            <rFont val="Tahoma"/>
            <family val="2"/>
          </rPr>
          <t xml:space="preserve">
se adoptó PMM mediante resolución de diciembre de 2022</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F22" authorId="0" shapeId="0" xr:uid="{00000000-0006-0000-0C00-000001000000}">
      <text>
        <r>
          <rPr>
            <b/>
            <sz val="9"/>
            <color indexed="81"/>
            <rFont val="Tahoma"/>
            <family val="2"/>
          </rPr>
          <t>Usuario de Windows:</t>
        </r>
        <r>
          <rPr>
            <sz val="9"/>
            <color indexed="81"/>
            <rFont val="Tahoma"/>
            <family val="2"/>
          </rPr>
          <t xml:space="preserve">
PORH RÍO TUNE QUEBRADA LA GUAGUA RES 3818 DE 2021</t>
        </r>
      </text>
    </comment>
    <comment ref="G22" authorId="0" shapeId="0" xr:uid="{00000000-0006-0000-0C00-000002000000}">
      <text>
        <r>
          <rPr>
            <b/>
            <sz val="9"/>
            <color indexed="81"/>
            <rFont val="Tahoma"/>
            <family val="2"/>
          </rPr>
          <t>Usuario de Windows:</t>
        </r>
        <r>
          <rPr>
            <sz val="9"/>
            <color indexed="81"/>
            <rFont val="Tahoma"/>
            <family val="2"/>
          </rPr>
          <t xml:space="preserve">
PORH LA CHORRERA EL CHUSCAL ADOPTADO CON RES 3811 DE 2022</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F22" authorId="0" shapeId="0" xr:uid="{00000000-0006-0000-0E00-000001000000}">
      <text>
        <r>
          <rPr>
            <b/>
            <sz val="9"/>
            <color indexed="81"/>
            <rFont val="Tahoma"/>
            <family val="2"/>
          </rPr>
          <t>Usuario de Windows:</t>
        </r>
        <r>
          <rPr>
            <sz val="9"/>
            <color indexed="81"/>
            <rFont val="Tahoma"/>
            <family val="2"/>
          </rPr>
          <t xml:space="preserve">
REGLAMENTACION TUNE LA  GUAGUA</t>
        </r>
      </text>
    </comment>
    <comment ref="G22" authorId="0" shapeId="0" xr:uid="{00000000-0006-0000-0E00-000002000000}">
      <text>
        <r>
          <rPr>
            <b/>
            <sz val="9"/>
            <color indexed="81"/>
            <rFont val="Tahoma"/>
            <family val="2"/>
          </rPr>
          <t>Usuario de Windows:</t>
        </r>
        <r>
          <rPr>
            <sz val="9"/>
            <color indexed="81"/>
            <rFont val="Tahoma"/>
            <family val="2"/>
          </rPr>
          <t xml:space="preserve">
QUEBRADA LA RIVERA RES 3812 DE 2022</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Jose Deyson Velasquez Sanchez</author>
  </authors>
  <commentList>
    <comment ref="G22" authorId="0" shapeId="0" xr:uid="{00000000-0006-0000-1000-000001000000}">
      <text>
        <r>
          <rPr>
            <b/>
            <sz val="9"/>
            <color indexed="81"/>
            <rFont val="Tahoma"/>
            <family val="2"/>
          </rPr>
          <t>son 3 PMAM CON YAGUILGA</t>
        </r>
        <r>
          <rPr>
            <sz val="9"/>
            <color indexed="81"/>
            <rFont val="Tahoma"/>
            <family val="2"/>
          </rPr>
          <t xml:space="preserve">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tc={9CB463AE-A55E-446D-9B44-5835674B7BFE}</author>
    <author>tc={A5516378-ADDF-4E61-98DF-BD414214AE3D}</author>
  </authors>
  <commentList>
    <comment ref="M15" authorId="0" shapeId="0" xr:uid="{00000000-0006-0000-15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CVC-GUIA DE 2020 REVISAR - GUILLERMO MURCIA DIRECCIÓN DE BOSQUES</t>
        </r>
      </text>
    </comment>
    <comment ref="L28" authorId="1" shapeId="0" xr:uid="{00000000-0006-0000-1500-000002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Revisar con IMG POMCAS,  allí no se requiere dato de adopción - CVC</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Usuario de Windows</author>
  </authors>
  <commentList>
    <comment ref="D57" authorId="0" shapeId="0" xr:uid="{00000000-0006-0000-1F00-000001000000}">
      <text>
        <r>
          <rPr>
            <b/>
            <sz val="9"/>
            <color indexed="81"/>
            <rFont val="Tahoma"/>
            <family val="2"/>
          </rPr>
          <t>Usuario de Windows:</t>
        </r>
        <r>
          <rPr>
            <sz val="9"/>
            <color indexed="81"/>
            <rFont val="Tahoma"/>
            <family val="2"/>
          </rPr>
          <t xml:space="preserve">
Preguntar a Jesús Octvio</t>
        </r>
      </text>
    </comment>
  </commentList>
</comments>
</file>

<file path=xl/sharedStrings.xml><?xml version="1.0" encoding="utf-8"?>
<sst xmlns="http://schemas.openxmlformats.org/spreadsheetml/2006/main" count="8571" uniqueCount="2598">
  <si>
    <t>ANEXOS INFORME DE SEGUIMIENTO AL PLAN DE ACCIÓN 2020-2023</t>
  </si>
  <si>
    <t>Nombre de la Corporación</t>
  </si>
  <si>
    <t>Corporación Autónoma Regional del Alto Magdalena - CAM</t>
  </si>
  <si>
    <t>Periodo a reportar</t>
  </si>
  <si>
    <t>Corporación Autónoma Regional de Cundinamarca – CAR</t>
  </si>
  <si>
    <t>Nombre de la persona responsable del reporte</t>
  </si>
  <si>
    <t>Corporación Autónoma Regional del Canal del Dique – CARDIQUE</t>
  </si>
  <si>
    <t>Dependencia</t>
  </si>
  <si>
    <t>Corporación Autónoma Regional de Sucre – CARSUCRE</t>
  </si>
  <si>
    <t>Cargo</t>
  </si>
  <si>
    <t>Corporación Autónoma Regional de Santander – CAS</t>
  </si>
  <si>
    <t>Correo electrónico</t>
  </si>
  <si>
    <t>Corporación para el Desarrollo Sostenible del Norte y el Oriente Amazónico – CDA</t>
  </si>
  <si>
    <t>Teléfono</t>
  </si>
  <si>
    <t>Corporación Autónoma Regional para la Defensa de la Meseta de Bucaramanga – CDMB</t>
  </si>
  <si>
    <t>Corporación Autónoma Regional para el Desarrollo Sostenible del Chocó – CODECHOCÓ</t>
  </si>
  <si>
    <t>Corporación para el Desarrollo Sostenible del Archipiélago de San Andrés, Providencia y Santa Catalina – CORALINA</t>
  </si>
  <si>
    <t>Corporación Autónoma Regional del Centro de Antioquia – CORANTIOQUIA</t>
  </si>
  <si>
    <t>Corporación para el Desarrollo Sostenible del Área de Manejo Especial de La Macarena – CORMACARENA</t>
  </si>
  <si>
    <t>Corporación Autónoma Regional de las Cuencas de los Ríos Negro y Nare – CORNARE</t>
  </si>
  <si>
    <t>Corporación Autónoma Regional del Magdalena – CORPAMAG</t>
  </si>
  <si>
    <t>Corporación para el Desarrollo Sostenible del Sur de la Amazonia – CORPOAMAZONIA</t>
  </si>
  <si>
    <t>Corporación Autónoma Regional de Boyacá – CORPOBOYACÁ</t>
  </si>
  <si>
    <t>Corporación Autónoma Regional de Caldas – CORPOCALDAS</t>
  </si>
  <si>
    <t>Corporación Autónoma Regional del Cesar – CORPOCESAR</t>
  </si>
  <si>
    <t>Corporación Autónoma Regional de Chivor – CORPOCHIVOR</t>
  </si>
  <si>
    <t>Corporación Autónoma Regional de La Guajira – CORPOGUAJIRA</t>
  </si>
  <si>
    <t>Corporación Autónoma Regional del Guavio – CORPOGUAVIO</t>
  </si>
  <si>
    <t>Corporación para el Desarrollo Sostenible de La Mojana y El San Jorge – CORPOMOJANA</t>
  </si>
  <si>
    <t>Corporación Autónoma Regional de Nariño – CORPONARIÑO</t>
  </si>
  <si>
    <t>Corporación Autónoma Regional de la Frontera Nororiental – CORPONOR</t>
  </si>
  <si>
    <t>Corporación Autónoma Regional de Risaralda – CARDER</t>
  </si>
  <si>
    <t>Corporación Autónoma Regional de la Orinoquia – CORPORINOQUIA</t>
  </si>
  <si>
    <t>Corporación para el Desarrollo Sostenible del Urabá – CORPOURABA</t>
  </si>
  <si>
    <t>Corporación Autónoma Regional del Tolima – CORTOLIMA</t>
  </si>
  <si>
    <t>Corporación Autónoma Regional del Atlántico – CRA</t>
  </si>
  <si>
    <t>Corporación Autónoma Regional del Cauca – CRC</t>
  </si>
  <si>
    <t>Corporación Autónoma Regional del Quindío – CRQ</t>
  </si>
  <si>
    <t>Corporación Autónoma Regional del Sur de Bolívar – CSB</t>
  </si>
  <si>
    <t>Corporación Autónoma Regional del Valle del Cauca – CVC</t>
  </si>
  <si>
    <t>Corporación Autónoma Regional de los Valles del Sinú y del San Jorge – CVS</t>
  </si>
  <si>
    <t>2016-I</t>
  </si>
  <si>
    <t>2016-II</t>
  </si>
  <si>
    <t>2017-I</t>
  </si>
  <si>
    <t>2017-II</t>
  </si>
  <si>
    <t>2018-I</t>
  </si>
  <si>
    <t>2018-II</t>
  </si>
  <si>
    <t>2019-I</t>
  </si>
  <si>
    <t>2019-II</t>
  </si>
  <si>
    <t>2020-I</t>
  </si>
  <si>
    <t>2020-II</t>
  </si>
  <si>
    <t>2021-I</t>
  </si>
  <si>
    <t>2021-II</t>
  </si>
  <si>
    <t>2022-I</t>
  </si>
  <si>
    <t>2022-II</t>
  </si>
  <si>
    <t>2023-I</t>
  </si>
  <si>
    <t>2023-II</t>
  </si>
  <si>
    <t>2024-I</t>
  </si>
  <si>
    <t>2024-II</t>
  </si>
  <si>
    <t>2025-I</t>
  </si>
  <si>
    <t>2025-II</t>
  </si>
  <si>
    <t xml:space="preserve">MATRIZ DE SEGUIMIENTO DEL PLAN DE ACCIÓN
ANEXO No. 1. AVANCE EN LAS METAS FÍSICAS Y FINANCIERAS DEL PLAN DE ACCIÓN  </t>
  </si>
  <si>
    <t>PERIODO REPORTADO:</t>
  </si>
  <si>
    <t>COMPORTAMIENTO META FISICA 
PLAN DE ACCION</t>
  </si>
  <si>
    <t>(25)
OBSERVACIONES</t>
  </si>
  <si>
    <t>(26)
PROGRAMA DE INVERSIÓN PUBLICA A LA QUE APORTA</t>
  </si>
  <si>
    <t>(27)
IMG AL QUE  APORTA</t>
  </si>
  <si>
    <t>COD. FUENTE</t>
  </si>
  <si>
    <t>SCRIP</t>
  </si>
  <si>
    <t xml:space="preserve">   (2) UNIDAD DE MEDIDA</t>
  </si>
  <si>
    <t>(3)META FISICA ANUAL
 (Según unidad de medida)</t>
  </si>
  <si>
    <t>(4)
AVANCE DE LA META
FISICA  
(Según unidad de medida y Periodo Evaluado)</t>
  </si>
  <si>
    <t>(4A)
AVANCE DEL REZAGO DE LA META
FISICA 
(Según unidad de medida y Periodo Evaluado)</t>
  </si>
  <si>
    <t xml:space="preserve">(5)
PORCENTAJE DE AVANCE 
FISICO %
(Periodo Evaluado)
((4/3)*100)
</t>
  </si>
  <si>
    <t>(5-A) DESCRIPCIÓN DEL AVANCE 
(Se puede describir en texto lo que se desea aclarar del avance númerico respectivo)</t>
  </si>
  <si>
    <t xml:space="preserve">(6) FECHA DE EJECUCION DE  LA EVIDENCIA </t>
  </si>
  <si>
    <t xml:space="preserve">(7) TIPO DE EVIDENCIA </t>
  </si>
  <si>
    <t>(7-A) ACCIONES DE FUNCIONAMIENTO</t>
  </si>
  <si>
    <t>(7-B) ESTADO CONTRATO</t>
  </si>
  <si>
    <t>(7-B.1) N° CONTRATO</t>
  </si>
  <si>
    <t>(8) VALOR</t>
  </si>
  <si>
    <t>(8-A) PAGO DEL CONTRATO</t>
  </si>
  <si>
    <t>(8-B) FECHA DE PAGO</t>
  </si>
  <si>
    <t>(9)
PORCENTAJE DE AVANCE PROCESO DE GESTION DE LA META
FISICA
(aplica unicamente para el informe del primer semestre)</t>
  </si>
  <si>
    <t xml:space="preserve"> (10) META FISICA DEL PLAN (Según unidad de medida)</t>
  </si>
  <si>
    <t>(11) ACUMULADO DE LA META FISICA (Según unidad de medida)</t>
  </si>
  <si>
    <t>(13)               PONDERACIONES DE PROGRAMAS  Y PROYECTOS</t>
  </si>
  <si>
    <t>(14) PONDERACIONES DE PROGRAMAS  Y PROYECTOS VIGENCIA 2021 (OPCIONAL DE ACUERDO AL PLAN DE ACCIÓN)</t>
  </si>
  <si>
    <t>(15) META FINANCIERA ANUAL  ($)</t>
  </si>
  <si>
    <t>(16) AVANCE DE LA META FINANCIERA (Recursos comprometidos periodo Evaluado) ($)</t>
  </si>
  <si>
    <t>(17)  PORCENTAJE DEL AVANCE FINANCIERO % (Periodo Evaluado) 
((12/11)*100)</t>
  </si>
  <si>
    <t>(18) AVANCE DE LOS RECURSOS OBLIGADOS $</t>
  </si>
  <si>
    <t>(19) PORCENTAJE DE AVANCE DE LOS RECURSOS OBLIGADOS ((18/16)*100)</t>
  </si>
  <si>
    <t>(20) RESERVA PRESUPUESTAL $
(16-18)</t>
  </si>
  <si>
    <t>(21-B) PORCENTAJE DE AVANCE EJECUCIÓN DE LA RESERVA $
(21-A/21)</t>
  </si>
  <si>
    <t>(22)                                         META FINANCIERA   DEL PLAN             ($)</t>
  </si>
  <si>
    <t xml:space="preserve">(23) AVANCE 
ACUMULADO DE LA META
FINANCIERA
$
</t>
  </si>
  <si>
    <t xml:space="preserve">(24)
PORCENTAJE DE  AVANCE FINANCIERO ACUMULADO %
((23/22)*100)
</t>
  </si>
  <si>
    <t>contract</t>
  </si>
  <si>
    <t>Porcentaje</t>
  </si>
  <si>
    <t>Programa</t>
  </si>
  <si>
    <t>Proyecto</t>
  </si>
  <si>
    <t>Actividad</t>
  </si>
  <si>
    <t>Linea Estratégica</t>
  </si>
  <si>
    <t>(18) TOTAL METAS FISICAS Y FINANCIERAS*</t>
  </si>
  <si>
    <t>*El total de las metas fisicas y financieras sera el resultado de una sumatoria, promedios aritmetico o ponderados segun el caso y solo se aplica para las columnas relacionadas con porcentajes de avance y metas financieras.</t>
  </si>
  <si>
    <t>3201 – Fortalecimiento del desempeño ambiental de los sectores productivos.</t>
  </si>
  <si>
    <t>Porcentaje de avance en la formulación y/o ajuste de los Planes de Ordenación y Manejo de Cuencas (POMCAS), Planes de Manejo de Acuíferos (PMA) y Planes de Manejo de Microcuencas (PMM)</t>
  </si>
  <si>
    <t>3202 – Conservación de la biodiversidad y sus servicios ecosistémicos.</t>
  </si>
  <si>
    <t>Porcentaje de cuerpos de agua con planes de ordenamiento del recurso hídrico (PORH) adoptados</t>
  </si>
  <si>
    <t>3203 – Gestión integral del recurso hídrico.</t>
  </si>
  <si>
    <t>Porcentaje de Planes de Saneamiento y Manejo de Vertimientos (PSMV) con seguimiento</t>
  </si>
  <si>
    <t>3204 – Gestión de la información y el conocimiento ambiental.</t>
  </si>
  <si>
    <t>Porcentaje de cuerpos de agua con reglamentación del uso de las aguas</t>
  </si>
  <si>
    <t>3205 – Ordenamiento ambiental territorial.</t>
  </si>
  <si>
    <t>Porcentaje de Programas de Uso Eficiente y Ahorro del Agua (PUEAA) con seguimiento</t>
  </si>
  <si>
    <t>3206 – Gestión del cambio climático para un desarrollo bajo en carbono y resiliente al clima.</t>
  </si>
  <si>
    <t>Porcentaje de Planes de Ordenación y Manejo de Cuencas (POMCAS), Planes de Manejo de Acuíferos (PMA) y Planes de Manejo de Microcuencas (PMM) en ejecución</t>
  </si>
  <si>
    <t>3207 – Gestión integral de mares, costas y recursos acuáticos.</t>
  </si>
  <si>
    <t>Porcentaje de entes territoriales asesorados en la incorporación, planificación y ejecución de acciones relacionadas con cambio climático en el marco de los instrumentos de planificación territorial</t>
  </si>
  <si>
    <t>3208 – Educación Ambiental.</t>
  </si>
  <si>
    <t>Porcentaje de suelos degradados en recuperación o rehabilitación</t>
  </si>
  <si>
    <t>3299 – Fortalecimiento de la gestión y dirección del Sector Ambiente y Desarrollo Sostenible.</t>
  </si>
  <si>
    <t>Porcentaje de la superficie de áreas protegidas regionales declaradas, homologadas o recategorizadas, inscritas en el RUNAP</t>
  </si>
  <si>
    <t>No Aplica</t>
  </si>
  <si>
    <t>Porcentaje de páramos delimitados por el MADS, con zonificación y régimen de usos adoptados por la CAR</t>
  </si>
  <si>
    <t>Porcentaje de avance en la formulación del Plan de Ordenación Forestal</t>
  </si>
  <si>
    <t>Porcentaje de áreas protegidas con planes de manejo en ejecución</t>
  </si>
  <si>
    <t>Porcentaje de especies amenazadas con medidas de conservación y manejo en ejecución</t>
  </si>
  <si>
    <t>Porcentaje de especies invasoras con medidas de prevención, control y manejo en ejecución</t>
  </si>
  <si>
    <t>Porcentaje de áreas de ecosistemas en restauración, rehabilitación y reforestación</t>
  </si>
  <si>
    <t>Implementación de acciones en manejo integrado de zonas costeras</t>
  </si>
  <si>
    <t>Porcentaje de Planes de Gestión Integral de Residuos Sólidos (PGIRS) con seguimiento a metas de aprovechamiento</t>
  </si>
  <si>
    <t>Porcentaje de sectores con acompañamiento para la reconversión hacia sistemas sostenibles de producción</t>
  </si>
  <si>
    <t>Porcentaje de ejecución de acciones en Gestión Ambiental Urbana</t>
  </si>
  <si>
    <t>Implementación del Programa Regional de Negocios Verdes por la autoridad ambiental</t>
  </si>
  <si>
    <t>Tiempo promedio de trámite para la resolución de autorizaciones ambientales otorgadas por la corporación</t>
  </si>
  <si>
    <t>Porcentaje de autorizaciones ambientales con seguimiento</t>
  </si>
  <si>
    <t>Porcentaje de Procesos Sancionatorios Resueltos</t>
  </si>
  <si>
    <t>Porcentaje de municipios asesorados o asistidos en la inclusión del componente ambiental en los procesos de planificación y ordenamiento territorial, con énfasis en la incorporación de las determinantes ambientales para la revisión y ajuste de los POT</t>
  </si>
  <si>
    <t>Porcentaje de redes y estaciones de monitoreo en operación</t>
  </si>
  <si>
    <t>Porcentaje de actualización y reporte de la información en el SIAC</t>
  </si>
  <si>
    <t>Ejecución de Acciones en Educación Ambiental</t>
  </si>
  <si>
    <t>ANEXO No. 2.PROTOCOLO O GUÍA DE DILIGENCIAMIENTO</t>
  </si>
  <si>
    <t xml:space="preserve">MATRIZ DE SEGUIMIENTO A LA GESTIÓN Y DE AVANCE EN LAS METAS FÍSICAS Y FINANCIERAS DEL PLAN DE ACCIÓN </t>
  </si>
  <si>
    <t xml:space="preserve">ITEM </t>
  </si>
  <si>
    <t>DEFINICIONES</t>
  </si>
  <si>
    <t>(1) LINEAS ESTRATEGICAS - PROGRAMAS - PROYECTOS Y ACTIVIDADES DEL PLAN DE ACCIÓN 2020-2023</t>
  </si>
  <si>
    <t>Enuncie el nombre del total de los componentes programáticos del PAI: Lineas estrategicas, programas, proyectos y actividades aprobados en el Plan de Acción, utilizando la misma estructura jerárquica del Plan.  Inserte filas cuando sea necesario ingresar mas componentes.  Recuerde que jerárquicamente las lineas están integrados por  programas, estos se componen de proyectos y estos por actividades, y en la matriz se busca conocer hasta la escala de actividad o acción estratégica.</t>
  </si>
  <si>
    <t>(2) UNIDAD DE MEDIDA</t>
  </si>
  <si>
    <t>Indique la unidad de medida correspondiente a la meta y el avance de la meta física de las actividades, ejemplo hectáreas reforestadas, hectáreas con POMCA, PGIRS Apoyados, etc.  Para el caso de Lineas estrategicas, programas y proyectos no es necesario definir la unidad de medida.</t>
  </si>
  <si>
    <t>(3) META FÍSICA ANUAL</t>
  </si>
  <si>
    <t>Identifique el valor de la meta anual programada para la vigencia que se este evaluando, con relación a la actividad que se relaciona en la columna (1). Ejemplo: hectáreas reforestadas, microcuencas con plan de ordenamiento formulado, # de vertimientos reglamentados, etc.</t>
  </si>
  <si>
    <t>(4) AVANCE DE LA META FISICA</t>
  </si>
  <si>
    <t>Reporte el avance acumulado para el periodo evaluado, en la ejecución física de la respectiva meta anual programada en la columna (3). Ejemplo: 35 hectáreas reforestadas, 3 microcuencas con plan de ordenamiento formulado, etc.  Si no se presenta avance en el programa o proyecto, se deberá diligenciar la matriz con ceros (0,0) y en ningún caso dejar celdas en blanco.</t>
  </si>
  <si>
    <t xml:space="preserve">(4A) AVANCE DEL REZAGO DE LA META FISICA </t>
  </si>
  <si>
    <t>Reporte el avance efectuado en la ejecución de actividades que presentaron rezago en la vigencia inmediatamente anterior.</t>
  </si>
  <si>
    <t>(5) PORCENTAJE DE AVANCE FISICO (Periodo Evaluado)</t>
  </si>
  <si>
    <t>Calcule el porcentaje del avance anual de la Meta física programada. Divida el valor de la columna  (4) con el valor de la columna (3) y multiplique por 100. Si no se presenta avance en la actividad, se deberá diligenciar la matriz con ceros (0,0) y en ningún caso dejar celdas en blanco. Para el cálculo de avance de las líneas, programas y proyectos se debe tener en cuenta el valor de ponderación para la vigencia columna 14, si hay actividades que no tienen meta asociada para el periodo el valor de distribución de las ponderaciones debe distribuirse de forma proporcional entre las actividades que si tienen meta.</t>
  </si>
  <si>
    <t xml:space="preserve">(5-A) DESCRIPCIÓN DEL AVANCE </t>
  </si>
  <si>
    <t xml:space="preserve">En esta columna debe incluir una descripción o justificación o aclaración del avance del programa, proyecto, actividad. Indicar la cantidad, lugar donde se desarrollo el producto, alcance, etc. </t>
  </si>
  <si>
    <t>(6) FECHA DE EJECUCION DE  LA EVIDENCIA</t>
  </si>
  <si>
    <t>Especifique la fecha en la cual se hace el registro de la evidencia</t>
  </si>
  <si>
    <t>En esta columna se debera seleccionar si el tipo de evidencia que se esta reportando. Debe seleccionar entre las siguientes opciones: 1.Contrato  2. Funcionamiento</t>
  </si>
  <si>
    <t xml:space="preserve">TIPO DE EVIDENCIA </t>
  </si>
  <si>
    <t>funcionting</t>
  </si>
  <si>
    <t>ACCIONES DE FUNCIONAMIENTO</t>
  </si>
  <si>
    <t>Personal</t>
  </si>
  <si>
    <t>Bienes y Servicios</t>
  </si>
  <si>
    <t>Transferencia</t>
  </si>
  <si>
    <t>Si en la columna 7, se selecciono la opción contract, indicar en que estado se encuentra el contrato: Liquidado, en ejecució, saldo a favor o en reserva</t>
  </si>
  <si>
    <t>ESTADO CTO</t>
  </si>
  <si>
    <t>1153- En ejecución</t>
  </si>
  <si>
    <t>1154- Liquidado</t>
  </si>
  <si>
    <t>1155- En reserva</t>
  </si>
  <si>
    <t xml:space="preserve">1201- Saldo a Favor </t>
  </si>
  <si>
    <t>Si  selecciona en la columna 7 la opcion contrac, Indique el o los numeros de contratos asociados al avance de la actividad  separados de punto y coma (;)</t>
  </si>
  <si>
    <t>Relacione el valor comprometido para la ejecución de la actividad.</t>
  </si>
  <si>
    <t>Si para el desarrollo de la actividad se ha efectuado algún pago, indique el valor que corresponda a lo pagado</t>
  </si>
  <si>
    <t>Si en la columna 8A indico un valor pagado, especifique la fecha en la cual se efectuo.</t>
  </si>
  <si>
    <t>(9) PORCENTAJE DE AVANCE PROCESO DE GESTION DE LA META FISICA (aplica unicamente para el informe del primer semestre)</t>
  </si>
  <si>
    <t>Cuando el avance de la meta física prevista para cada proyecto no es cuantificable, para el corte del periodo evaluado, reporte en porcentaje, el equivalente a la gestión realizada.  Esta columna solamente aplica para el primer semestre de cada año, dado que en el informe anualizado se debe contar con algún tipo de producto o parte de este, de acuerdo con la meta planteada, por lo tanto en el informe anualizado esta columna debera ser diligenciada con NA. correspondiente</t>
  </si>
  <si>
    <t>(10) META FÍSICA DEL PLAN</t>
  </si>
  <si>
    <t>Identifique el valor  (en numero) de la meta del plan de acción con relación al programa y/o proyecto reportado en la columna (1). Ejemplo: hectáreas reforestadas, microcuencas con plan de ordenamiento formulado, # de vertimientos reglamentados, etc.</t>
  </si>
  <si>
    <t>(11) ACUMULADO DE LA META FISICA</t>
  </si>
  <si>
    <t>Reporte el avance acumulado de la meta física que se obtenga desde la aprobación del Plan de Acción, incluyendo el periodo evaluado.  Ejemplo 100 Ha reforestadas (2020), más 140 Ha reforestadas (2021), para un acumulado de 240 Ha (2020+2021)</t>
  </si>
  <si>
    <t>(12) PORCENTAJE DE AVANCE FISICO ACUMULADO</t>
  </si>
  <si>
    <t>Calcule el porcentaje del avance de la Meta física acumulada. Divida el valor de la columna  (11) con el valor de la columna (11) y multiplique por 100. Para el cálculo de avance de las líneas, programas y proyectos se debe tener en cuenta el valor de ponderación para la vigencia columna 13</t>
  </si>
  <si>
    <t xml:space="preserve">(13) PONDERACIONES DE PROGRAMAS </t>
  </si>
  <si>
    <t>Indique el valor de las ponderaciones o pesos definidos para cada uno de los componente del PAI.</t>
  </si>
  <si>
    <t>Indique el valor de las ponderaciones o pesos definidos para cada uno de los componente del PAI en la vigencia objeto de reporte. Si hay actividades que no tienen meta asociada para el periodo el valor de distribución de las ponderaciones debe distribuirse de forma proporcional entre las actividades que si tienen meta para la vigencia.</t>
  </si>
  <si>
    <t>(15) META FINANCIERA ANUAL</t>
  </si>
  <si>
    <t xml:space="preserve">Relacione aquí de acuerdo al plan de inversión vigente (incluye adiciones o modificaciones) los montos de inversión anual previstos para cada programa o proyecto </t>
  </si>
  <si>
    <t>(16) AVANCE DE LA META FINANCIERA PROGRAMADA (Periodo Evaluado)</t>
  </si>
  <si>
    <r>
      <t>Reporte el avance acumulado para el periodo evaluado, en la ejecución financiera de la respectiva meta anual programada en la columna (11). Para el caso de los recursos de inversión ejecutados, se deben relacionar específicamente los montos que esten afectados bajo un</t>
    </r>
    <r>
      <rPr>
        <u/>
        <sz val="7"/>
        <rFont val="Arial Narrow"/>
        <family val="2"/>
      </rPr>
      <t xml:space="preserve"> registro presupuestal</t>
    </r>
    <r>
      <rPr>
        <sz val="7"/>
        <rFont val="Arial Narrow"/>
        <family val="2"/>
      </rPr>
      <t>, es decir, los recursos que han surtido todos lo pasos de destinación y efectivamente están designados para la ejecución de un proyecto o actividad.</t>
    </r>
  </si>
  <si>
    <t>(17)  PORCENTAJE DE AVANCE FINANCIERO (Periodo evaluado)</t>
  </si>
  <si>
    <t xml:space="preserve">Calcule el porcentaje del avance anual de la Meta financiera programada. Divida el valor de la columna  (12) con el valor de la columna (11) y multiplique por 100. </t>
  </si>
  <si>
    <t>Relacione aquí los recursos obligados a corte del reporte, los recursos obligadoss son aquellos que presupuestalmente son reconocidos para pago estos recursos pueden generarse el pago efectivo o quedan en cuentas por pagar.</t>
  </si>
  <si>
    <t>(19) PORCENTAJE DE AVANCE DE LOS RECURSOS OBLIGADOS</t>
  </si>
  <si>
    <t>Se calcula el avance porcentual a la relación entre el avance de la meta financiera (12) y los recursos obligados (14)</t>
  </si>
  <si>
    <t>(20) RESERVA PRESUPUESTAL</t>
  </si>
  <si>
    <t>se calcula la diferencia entre los el avance de la meta financiera (12) y los recursos obligados (14)</t>
  </si>
  <si>
    <t>(21) RESERVA PRESUPUESTAL DEL 2020</t>
  </si>
  <si>
    <t>Indique el valor correspondiente a los recursos que se comprometieron en la vigencia anterior pero no fueron pagados</t>
  </si>
  <si>
    <t>(21-A) OBLIGACIONES DE LA RESERVA 2020</t>
  </si>
  <si>
    <t>Indique el valor correspondiente a los recursos de la reserva presupuestal que se obligaron durante la anualidad objeto de reporte</t>
  </si>
  <si>
    <t>(22) META FINANCIERA DEL PLAN</t>
  </si>
  <si>
    <t>Relacione aquí de acuerdo al plan de inversión del Plan de Acción  los montos de inversión previstos para cada programa o proyecto para los cuatro años. (incluye adiciones o modificaciones).</t>
  </si>
  <si>
    <t xml:space="preserve">(23) AVANCE ACUMULADO DE LA META FINANCIERA </t>
  </si>
  <si>
    <t>Reporte el avance acumulado en la vigencia del Plan de Acción, desde su aprobación hasta el periodo del informe.  Ejemplo $100'000.000.oo (2020) + $150'000.000.oo (2021), da un acumulado de inversión del Plan de Acción de $250'000.000.oo</t>
  </si>
  <si>
    <t>(24) PORCENTAJE DE AVANCE FINANCIERO ACUMULADO %</t>
  </si>
  <si>
    <t>Calcule el porcentaje del avance acumulado de la Meta financiera programada en el Plan de Acción. Divida el valor de la columna  (17) con el valor de la columna (18) y multiplique por 100.</t>
  </si>
  <si>
    <t>(25) OBSERVACIONES</t>
  </si>
  <si>
    <t>Realice las respectivas observaciones que sean necesarias, principalmente cuando se requiera hacer alguna precisión sobre el avance de las metas físicas y financieras..</t>
  </si>
  <si>
    <t>(26) PROGRAMA DE INVERSIÓN PUBLICA A LA QUE APORTA</t>
  </si>
  <si>
    <t>Indique el programa de inversión pública del sector ambiente con el cual se articularon los programas del PAI.</t>
  </si>
  <si>
    <t>(27) IMG AL QUE  APORTA</t>
  </si>
  <si>
    <t>Indique el indicador minimo de gestión al cual aporta la ejecución de las actividades o acciones estratégicas del PAI.</t>
  </si>
  <si>
    <t>(28) INDICADOR ODS AL QUE LE APORTA</t>
  </si>
  <si>
    <t>Indique el indicador de Objetivo de desarrollo sostenible al cual se aporta con los productos del PAI</t>
  </si>
  <si>
    <t xml:space="preserve"> INFORME DE EJECUCION PRESUPUESTAL DE INGRESOS </t>
  </si>
  <si>
    <t>(1)
ESTRUCTURA RENTISTICA</t>
  </si>
  <si>
    <t>(2)
CONCEPTO</t>
  </si>
  <si>
    <t>(3)
PROYECTADO PLAN FINANCIERO</t>
  </si>
  <si>
    <t>MODIFICACIONES</t>
  </si>
  <si>
    <t xml:space="preserve">(6)
APROPIACIÓN FINAL
(3+4-5)
</t>
  </si>
  <si>
    <t>DISTRIBUCIÓN</t>
  </si>
  <si>
    <t>(11)
DERECHOS POR COBRAR</t>
  </si>
  <si>
    <t>(12)
RECAUDO
EFECTIVO</t>
  </si>
  <si>
    <t>(13)
% DE RECAUDO</t>
  </si>
  <si>
    <t>(14)
OBSERVACIONES</t>
  </si>
  <si>
    <t>DEFINICIÓN</t>
  </si>
  <si>
    <t>SOPORTE LEGAL</t>
  </si>
  <si>
    <t>NIVEL ESTRUCTURAL</t>
  </si>
  <si>
    <t>NIVEL RENTISTICO</t>
  </si>
  <si>
    <t>SUBNIVEL RENTISTICO</t>
  </si>
  <si>
    <t>CONCEPTO</t>
  </si>
  <si>
    <t>NIVEL 1</t>
  </si>
  <si>
    <t>NIVEL 2</t>
  </si>
  <si>
    <t>NIVEL 3</t>
  </si>
  <si>
    <t>NIVEL 4</t>
  </si>
  <si>
    <t>NIVEL 5</t>
  </si>
  <si>
    <t>(4)
ADICIÓN</t>
  </si>
  <si>
    <t>(5)
REDUCCIÓN</t>
  </si>
  <si>
    <t>(7)
FUNCIONAMIENTO</t>
  </si>
  <si>
    <t>(8)
INVERSIÓN</t>
  </si>
  <si>
    <t>(9)
FCA</t>
  </si>
  <si>
    <t>(10)
SERVICIO A LA DEUDA</t>
  </si>
  <si>
    <t>1</t>
  </si>
  <si>
    <t>Ingresos</t>
  </si>
  <si>
    <t>Ingresos Corrientes</t>
  </si>
  <si>
    <t>01</t>
  </si>
  <si>
    <t>Ingresos tributarios</t>
  </si>
  <si>
    <t>Impuestos directos</t>
  </si>
  <si>
    <t>2</t>
  </si>
  <si>
    <t>02</t>
  </si>
  <si>
    <t>Ingresos no tributarios</t>
  </si>
  <si>
    <t>Contribuciones</t>
  </si>
  <si>
    <t>05</t>
  </si>
  <si>
    <t>Contribuciones diversas</t>
  </si>
  <si>
    <t>Contribución sector eléctrico</t>
  </si>
  <si>
    <t>Tasas y derechos administrativos</t>
  </si>
  <si>
    <t>Tasa por el uso del agua</t>
  </si>
  <si>
    <t>Tasa retributiva</t>
  </si>
  <si>
    <t>Sobretasa ambiental - Peajes</t>
  </si>
  <si>
    <t>03</t>
  </si>
  <si>
    <t>Multas, sanciones e intereses de mora</t>
  </si>
  <si>
    <t>Multas y sanciones</t>
  </si>
  <si>
    <t>04</t>
  </si>
  <si>
    <t>13</t>
  </si>
  <si>
    <t>Multas ambientales</t>
  </si>
  <si>
    <t>Intereses de mora</t>
  </si>
  <si>
    <t>Venta de bienes y servicios</t>
  </si>
  <si>
    <t>Ventas de establecimientos de mercado</t>
  </si>
  <si>
    <t>Agricultura, silvicultura y productos de la pesca</t>
  </si>
  <si>
    <t>Productos metálicos, maquinaria y equipo</t>
  </si>
  <si>
    <t>06</t>
  </si>
  <si>
    <t>07</t>
  </si>
  <si>
    <t>08</t>
  </si>
  <si>
    <t>09</t>
  </si>
  <si>
    <t>10</t>
  </si>
  <si>
    <t>Transferencias corrientes</t>
  </si>
  <si>
    <t>14</t>
  </si>
  <si>
    <t>Conciliaciones</t>
  </si>
  <si>
    <t>Indemnizaciones relacionadas con seguros no de vida</t>
  </si>
  <si>
    <t>Recursos de capital</t>
  </si>
  <si>
    <t>Disposición de activos</t>
  </si>
  <si>
    <t>Acciones</t>
  </si>
  <si>
    <t>Disposición de activos no financieros</t>
  </si>
  <si>
    <t>Disposición de activos fijos</t>
  </si>
  <si>
    <t>Disposición de edificaciones y estructuras</t>
  </si>
  <si>
    <t>Disposición de maquinaria y equipo</t>
  </si>
  <si>
    <t>Disposición de otros activos fijos</t>
  </si>
  <si>
    <t>Disposición de productos de la propiedad intelectual</t>
  </si>
  <si>
    <t>Disposición de activos no producidos</t>
  </si>
  <si>
    <t>Disposición de  tierras y terrenos</t>
  </si>
  <si>
    <t>Rendimientos financieros</t>
  </si>
  <si>
    <t>11</t>
  </si>
  <si>
    <t>12</t>
  </si>
  <si>
    <t>Recursos de crédito externo</t>
  </si>
  <si>
    <t>Recursos de contratos de empréstitos externos</t>
  </si>
  <si>
    <t>Bancos comerciales</t>
  </si>
  <si>
    <t>Entidades de fomento</t>
  </si>
  <si>
    <t>Recursos de crédito interno</t>
  </si>
  <si>
    <t>Recursos de contratos de empréstitos internos</t>
  </si>
  <si>
    <t>Colocación y títulos TES clase B a corto plazo</t>
  </si>
  <si>
    <t>Colocación y títulos TES clase B a largo plazo</t>
  </si>
  <si>
    <t>Donaciones</t>
  </si>
  <si>
    <t>Recuperación cuotas partes pensionales</t>
  </si>
  <si>
    <t>Recursos del balance</t>
  </si>
  <si>
    <t>Aportes de la Nación para Gastos de personal</t>
  </si>
  <si>
    <t>Aportes de la Nación para Adquisición de bienes y servicios</t>
  </si>
  <si>
    <t>Aportes de la Nación para Transferencias corrientes</t>
  </si>
  <si>
    <t xml:space="preserve">Aportes Fondo de Compensación Ambiental -FCA, Funcionamiento </t>
  </si>
  <si>
    <t>Aportes del FCA para Gastos de personal</t>
  </si>
  <si>
    <t>Aportes del FCA para Adquisición de bienes y servicios</t>
  </si>
  <si>
    <t>Aportes del FCA para Transferencias corrientes</t>
  </si>
  <si>
    <t>Aportes inversión Fondo de Compensación Ambiental -FCA</t>
  </si>
  <si>
    <t>Aportes inversión Fondo Nacional Ambiental - FONAM</t>
  </si>
  <si>
    <t>Aportes del Sistema de Participación General de Regalias - SPGR</t>
  </si>
  <si>
    <t>Aportes del SPGR para Funcionamiento</t>
  </si>
  <si>
    <t>Aportes del SPGR para Servicio de la Deuda</t>
  </si>
  <si>
    <t>Aportes del SPGR para Inversión</t>
  </si>
  <si>
    <t>ANEXO No. 2. PROTOCOLO O GUÍA DE DILIGENCIAMIENTO</t>
  </si>
  <si>
    <t>ÍTEM</t>
  </si>
  <si>
    <t>(1) ESTRUCTURA RENTÍSTICA</t>
  </si>
  <si>
    <t>Es el conjunto de elementos que rigen la clasificación, el ordenamiento y la presentación del Presupuesto.</t>
  </si>
  <si>
    <t>(2) CONCEPTO</t>
  </si>
  <si>
    <t>Cuentas que conforma el presupuesto de ingresos.</t>
  </si>
  <si>
    <t>(3) PROYECTADO PLAN FINANCIERO</t>
  </si>
  <si>
    <t xml:space="preserve">Indique el valor proyectado en el Plan Financiero del Plan de Acción y el cual es la base para la formulación del presupuesto de la vigencia de reporte. </t>
  </si>
  <si>
    <t>(4) ADICIÓN</t>
  </si>
  <si>
    <t>Indique las modificaciones positivas que se realizan al presupuesto de la Corporación, que buscan adecuarlo a nuevas condiciones que se presentan en la ejecución y que no fueron contempladas en la etapa de programación (Plan Financiero); este debe reflejarse tanto en el presupuesto de ingresos como en el gasto con el fin que haya un equilibrio presupuestal.</t>
  </si>
  <si>
    <t>(5) REDUCCIÓN</t>
  </si>
  <si>
    <t>Indique las modificaciones negativas que se realizan al presupuesto de la Corporación, que buscan adecuarlo a nuevas condiciones que se presentan en la ejecución y que afecta la etapa de programación (Plan Financiero); este debe reflejarse tanto en el presupuesto de ingresos como en el gasto con el fin que haya un equilibrio presupuestal.</t>
  </si>
  <si>
    <t>(6) APROPIACIÓN FINAL</t>
  </si>
  <si>
    <t>Es el resultado de la suma de lo programado en el Plan Financiero (3) más las adiciones (4) y menos las reducciones (5).</t>
  </si>
  <si>
    <t>(7) FUNCIONAMIENTO</t>
  </si>
  <si>
    <t>Indique los recursos que se asignan a la cuenta de Funcionamiento por cada una de las fuentes de financiación.</t>
  </si>
  <si>
    <t>(8) INVERSIÓN</t>
  </si>
  <si>
    <t>Indique los recursos que se asignan a la cuenta de Inversión por cada una de las fuentes de financiación.</t>
  </si>
  <si>
    <t>(9) FCA</t>
  </si>
  <si>
    <t>Indique los recursos que se asignan a la cuenta del Fondo de Compensación Ambiental -FCA, por cada una de las fuentes de financiación, atendiendo el artículo 24 de la Ley 344 de 1996, es decir el veinte por ciento (20%) de los recursos percibidos por las Corporaciones Autónomas Regionales, con excepción de las de Desarrollo Sostenible, por concepto de transferencias del sector eléctrico y el diez por ciento (10%) de las restantes rentas propias, con excepción del porcentaje ambiental de los gravámenes a la propiedad inmueble percibidos por ellas y de aquéllas que tengan como origen relaciones contractuales interadministrativas.</t>
  </si>
  <si>
    <t>(10) SERVICIO A LA DEUDA</t>
  </si>
  <si>
    <t>Indique los recursos que, se destina en la vigencia para disminuir el capital adeudado, e intereses, que se calculan sobre el capital adeudado. El servicio de la deuda de un período incluye a todas las obligaciones de un período determinado, es decir, que puede incluir a varios acreedores.</t>
  </si>
  <si>
    <t>(11) DERECHOS POR COBRAR</t>
  </si>
  <si>
    <t>Indique los recursos de los créditos a favor de la corporación y a los cuales realizará el proceso de cobro, estos pueden ser generados por la facturación por la prestación de un servicio, así mismo, se incluyen los valores que se giraran de otras entidades por contratos interinstitucionales, asignación de recursos para ejecución de proyectos, recursos asignados por la nación, los certificados por los entes territoriales por concepto de sobretasa o porcentaje ambiental, las certificaciones de las generadores de energía, por concepto de TSE, etc.</t>
  </si>
  <si>
    <t>(12) RECAUDO EFECTIVO</t>
  </si>
  <si>
    <t>Indique los recursos percibidos por la Corporación durante la vigencia de reporte</t>
  </si>
  <si>
    <t>(13) % DE RECAUDO</t>
  </si>
  <si>
    <t>Es la efectividad de la ejecución de los derechos por cobrar, es la división entre el recaudo efectivo (12) y los derechos por cobrar (11)</t>
  </si>
  <si>
    <t>(14) OBSERVACIONES</t>
  </si>
  <si>
    <t>Si es el caso, relacione lo que considere importante para la respectiva revisión y análisis que realizará DOAT-SINA.</t>
  </si>
  <si>
    <t>CONCEPTO 
(2)</t>
  </si>
  <si>
    <t xml:space="preserve">RECURSOS PROPIOS
(3)
</t>
  </si>
  <si>
    <t xml:space="preserve">RECURSOS DE LA NACIÓN 
(4)
</t>
  </si>
  <si>
    <t>RECURSOS FONDO DE COMPENSACIÓN AMBIENTAL
(5)</t>
  </si>
  <si>
    <t>RECURSOS DE REGALÍAS
(6)</t>
  </si>
  <si>
    <t>TOTAL RECURSOS
(7)</t>
  </si>
  <si>
    <t>OBSERVACIONES (8)</t>
  </si>
  <si>
    <t>PRESUPUESTADO</t>
  </si>
  <si>
    <t>COMPROMETIDO</t>
  </si>
  <si>
    <t>OBLIGACIONES</t>
  </si>
  <si>
    <t xml:space="preserve">PAGOS </t>
  </si>
  <si>
    <t>PAGOS</t>
  </si>
  <si>
    <t>GASTOS DE FUNCIONAMIENTO</t>
  </si>
  <si>
    <t>GASTOS DE PERSONAL</t>
  </si>
  <si>
    <t>ADQUISICIÓN DE BIENES Y SERVICIOS</t>
  </si>
  <si>
    <t>Adquisición de activos no financieros</t>
  </si>
  <si>
    <t>Adquisiciones diferentes de activos</t>
  </si>
  <si>
    <t>TRANSFERENCIAS CORRIENTES</t>
  </si>
  <si>
    <t>A ENTIDADES DE GOBIERNO</t>
  </si>
  <si>
    <t>A ORGANOS DEL PGN</t>
  </si>
  <si>
    <t>Fondo de Compensación Ambiental - Ministerio del Medio Ambiente Art 24 Ley 344 de 1996</t>
  </si>
  <si>
    <t>Fondo de Compensación Ambiental - TSE (20%)</t>
  </si>
  <si>
    <t>Fondo de Compensación Ambiental - Recursos propios diferentes a TSE (10%)</t>
  </si>
  <si>
    <t>A ESQUEMAS ASOCIATIVOS</t>
  </si>
  <si>
    <t>Aportes a ASOCARS</t>
  </si>
  <si>
    <t xml:space="preserve">PRESTACIONES SOCIALES </t>
  </si>
  <si>
    <t>Prestaciones sociales relacionadas con el empleo</t>
  </si>
  <si>
    <t>Mesadas pensionales (de pensiones)</t>
  </si>
  <si>
    <t>Bonos pensionales (de pensiones)</t>
  </si>
  <si>
    <t>SENTENCIAS Y CONCILIACIONES</t>
  </si>
  <si>
    <t>Comisiones y otros gastos</t>
  </si>
  <si>
    <t>GASTOS POR TRIBUTOS, MULTAS, SANCIONES E INTERESES DE MORA</t>
  </si>
  <si>
    <t>IMPUESTOS</t>
  </si>
  <si>
    <t>IMPUESTOS TERRITORIALES</t>
  </si>
  <si>
    <t>Impuesto predial y Sobretasa ambiental</t>
  </si>
  <si>
    <t>Impuesto sobre vehículos automotores.</t>
  </si>
  <si>
    <t>TASAS Y DERECHOS ADMINISTRATIVOS</t>
  </si>
  <si>
    <t>Peajes.</t>
  </si>
  <si>
    <t>CONTRIBUCIONES</t>
  </si>
  <si>
    <t>Cuota de fiscalización y auditaje</t>
  </si>
  <si>
    <t>Multas</t>
  </si>
  <si>
    <t>Sanciones</t>
  </si>
  <si>
    <t>SERVICIO DE LA DEUDA</t>
  </si>
  <si>
    <t>Servicios de la deuda pública externa</t>
  </si>
  <si>
    <t>Intereses de la deduda pública externa</t>
  </si>
  <si>
    <t>Servicios de la deuda pública interna</t>
  </si>
  <si>
    <t>Intereses de la deduda pública interna</t>
  </si>
  <si>
    <t>Fondo de contigencias</t>
  </si>
  <si>
    <r>
      <t xml:space="preserve">TOTAL GASTOS DE INVERSIÓN </t>
    </r>
    <r>
      <rPr>
        <b/>
        <sz val="10"/>
        <color rgb="FFFF0000"/>
        <rFont val="Arial Narrow"/>
        <family val="2"/>
      </rPr>
      <t>(inserte filas cuando sea necesario)</t>
    </r>
  </si>
  <si>
    <t xml:space="preserve">Objetivo. </t>
  </si>
  <si>
    <t>Producto</t>
  </si>
  <si>
    <t xml:space="preserve">Proyecto </t>
  </si>
  <si>
    <t>FUENTE DE FINANCIACIÓN XXXXXXXXXXXX</t>
  </si>
  <si>
    <t>ANEXO No. 5.2. PROTOCOLO O GUÍA DE DILIGENCIAMIENTO</t>
  </si>
  <si>
    <t>Cuentas que conforma el presupuesto de los gastos.</t>
  </si>
  <si>
    <t>(3) RECURSOS PROPIOS</t>
  </si>
  <si>
    <t>Por cada cuenta que conforma el presupuesto de gastos por concepto de recursos propios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</si>
  <si>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(4) RECURSOS NACIÓN</t>
  </si>
  <si>
    <t>Por cada cuenta que conforma el presupuesto de gastos por concepto de los recursos recibidos por el Presupuesto General de la Nación,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</si>
  <si>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(5) RECURSOS FONDO DE COMPENSACIÓN AMBIENTAL</t>
  </si>
  <si>
    <t>Por cada cuenta que conforma el presupuesto de gastos por concepto de los recursos recibidos por el Fondo de Compensación Ambiental,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</si>
  <si>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(6) RECURSOS DE REGALÍAS</t>
  </si>
  <si>
    <t>Por cada cuenta que conforma el presupuesto de gastos por concepto de los recursos recibidos por el Sistema General de Regalías, indique cuanto se apropió (cuanto se programó en el presupuesto, este valor puede cambiar conforme a los ajustes realizados al plan financiero), comprometió (registro presupuestal conforme a lo apropiado, el valor de lo comprometido no debe superar lo apropiado), obligó (de lo comprometido, cuanto fueron la exigibilidades por la entrega de bienes y servicios) y pagó (cuanto de esas exigibilidades ya se giraron), en la vigencia del reporte.</t>
  </si>
  <si>
    <t>(7) TOTAL RECURSOS</t>
  </si>
  <si>
    <t>Es la sumatoria del gasto realizado por recursos propios, Nación, Regalías y Fondo de Compensación Ambiental.</t>
  </si>
  <si>
    <t>(8) OBSERVACIONES</t>
  </si>
  <si>
    <t xml:space="preserve">ANEXO NO. 3. MATRIZ DE REPORTE DE AVANCE DE INDICADORES MÍNIMOS DE GESTIÓN INCORPORADOS EN LA RESOLUCIÓN 667 DE 2016  </t>
  </si>
  <si>
    <t>N</t>
  </si>
  <si>
    <t>Indicador</t>
  </si>
  <si>
    <t>Acuerdo</t>
  </si>
  <si>
    <t>Programas</t>
  </si>
  <si>
    <t>Observaciones</t>
  </si>
  <si>
    <t>Acuerdo Consejo Directivo</t>
  </si>
  <si>
    <t>Programa o Proyecto asociado</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</si>
  <si>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</si>
  <si>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</si>
  <si>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</si>
  <si>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</si>
  <si>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</si>
  <si>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</si>
  <si>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</si>
  <si>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</si>
  <si>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</si>
  <si>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</si>
  <si>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</si>
  <si>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</si>
  <si>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</si>
  <si>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</si>
  <si>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</si>
  <si>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</si>
  <si>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</si>
  <si>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</si>
  <si>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</si>
  <si>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</si>
  <si>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</si>
  <si>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</si>
  <si>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</si>
  <si>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</si>
  <si>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</si>
  <si>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</si>
  <si>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</si>
  <si>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</si>
  <si>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r>
      <t>Porcentaje de avance en la formulación y/o ajuste de los Planes de Ordenación y Manejo de Cuencas (POMCAS), Planes de Manejo de Acuíferos (PMA) y Planes de Manejo de Microcuencas (PMM</t>
    </r>
    <r>
      <rPr>
        <b/>
        <sz val="9"/>
        <color rgb="FF000000"/>
        <rFont val="Calibri"/>
        <family val="2"/>
        <scheme val="minor"/>
      </rPr>
      <t>)</t>
    </r>
  </si>
  <si>
    <t>(Hoja metodológica versión 1,00)</t>
  </si>
  <si>
    <t>Datos reportados por la Corporación</t>
  </si>
  <si>
    <t>Datos establecidos por el MADS</t>
  </si>
  <si>
    <t xml:space="preserve">Año </t>
  </si>
  <si>
    <t>Datos calculados por el sistema</t>
  </si>
  <si>
    <t>VOLVER AL INDICE</t>
  </si>
  <si>
    <t xml:space="preserve"> ¿El Indicador aplica por las especificades ambientales regionales? </t>
  </si>
  <si>
    <t>SI APLICA</t>
  </si>
  <si>
    <t>SI SE REPORTA</t>
  </si>
  <si>
    <t xml:space="preserve">Observaciones </t>
  </si>
  <si>
    <t>Metodología de cálculo</t>
  </si>
  <si>
    <t>Para su cálculo, se diligencia la siguiente información:</t>
  </si>
  <si>
    <t>Número de cuencas objeto de POMCA en la jurisdicción de la CAR según la zonificación hidrográfica:</t>
  </si>
  <si>
    <t>Número de cuencas objeto de POMCA priorizadas para el cuatrienio en la jurisdicción de la CAR:</t>
  </si>
  <si>
    <t>Meta de POMCAS aprobados para el cuatrienio 2020-2023 (número):</t>
  </si>
  <si>
    <t>Meta de PMA aprobados para el cuatrienio 2020-2023 (número):</t>
  </si>
  <si>
    <t>Meta de PMM aprobados para el cuatrienio 2020-2023 (número):</t>
  </si>
  <si>
    <t>Datos generales de los POMCAS:</t>
  </si>
  <si>
    <t>Cuencas, acuíferos y microcuencas objeto de planes en la jurisdicción de la CAR</t>
  </si>
  <si>
    <t>Tipo de Plan (a)</t>
  </si>
  <si>
    <t>Código (b)</t>
  </si>
  <si>
    <t>Nombre de Cuenca, Microcuenca, Acuífero</t>
  </si>
  <si>
    <t>Área (Has)</t>
  </si>
  <si>
    <t>POMCA</t>
  </si>
  <si>
    <t>PMA</t>
  </si>
  <si>
    <t>PMM</t>
  </si>
  <si>
    <t>Utilice tantas líneas cuantas sean necesarias.</t>
  </si>
  <si>
    <r>
      <t>(a)</t>
    </r>
    <r>
      <rPr>
        <sz val="7"/>
        <color rgb="FF000000"/>
        <rFont val="Times New Roman"/>
        <family val="1"/>
      </rPr>
      <t xml:space="preserve">     </t>
    </r>
    <r>
      <rPr>
        <sz val="9"/>
        <color rgb="FF000000"/>
        <rFont val="Calibri"/>
        <family val="2"/>
      </rPr>
      <t>POMCA, PMA, PMM</t>
    </r>
  </si>
  <si>
    <r>
      <t>(b)</t>
    </r>
    <r>
      <rPr>
        <sz val="7"/>
        <color rgb="FF000000"/>
        <rFont val="Times New Roman"/>
        <family val="1"/>
      </rPr>
      <t xml:space="preserve">     </t>
    </r>
    <r>
      <rPr>
        <sz val="9"/>
        <color rgb="FF000000"/>
        <rFont val="Calibri"/>
        <family val="2"/>
      </rPr>
      <t>Si aplica</t>
    </r>
  </si>
  <si>
    <r>
      <t>(c)</t>
    </r>
    <r>
      <rPr>
        <sz val="7"/>
        <color rgb="FF000000"/>
        <rFont val="Times New Roman"/>
        <family val="1"/>
      </rPr>
      <t xml:space="preserve">     </t>
    </r>
    <r>
      <rPr>
        <sz val="9"/>
        <color rgb="FF000000"/>
        <rFont val="Calibri"/>
        <family val="2"/>
      </rPr>
      <t>Procesos formales previos, En Fase de Aprestamiento, Diagnóstico, En Fase de Prospectiva y Zonificación Ambiental, en Fase de Formulación y Aprobado. Si está aprobado, escriba el número del acto administrativo.</t>
    </r>
  </si>
  <si>
    <t>Meta anual de avance (%) en la formulación de cada plan</t>
  </si>
  <si>
    <t>Año 1</t>
  </si>
  <si>
    <t>Año 2</t>
  </si>
  <si>
    <t>Año 3</t>
  </si>
  <si>
    <t>Año 4</t>
  </si>
  <si>
    <t>Utilice tantas líneas cuantas sean necesarias e indique las metas anuales teniendo como base la ponderación establecida para cada fase, hasta alcanzar el 100% con la aprobación del plan.</t>
  </si>
  <si>
    <t>Reporte de porcentaje de avance en la formulación de cada plan (*) (%)</t>
  </si>
  <si>
    <t>Código</t>
  </si>
  <si>
    <t>(*) Para el caso de los POMCA, el avance alcanza el 100% cuando ha sido aprobado a través del respectivo acto administrativo, pues de acuerdo con la Guía Técnica para la formulación de Planes de Ordenación y manejo de Cuencas Hidrográficas (Resolución 1907 de 2013), la fase de formulación concluye con la publicidad y aprobación del plan.</t>
  </si>
  <si>
    <t>Porcentaje de avance de la meta anual en la formulación de cada plan</t>
  </si>
  <si>
    <t>Porcentaje promedio de avance anual en la formulación de los planes</t>
  </si>
  <si>
    <t>Tipo de Plan</t>
  </si>
  <si>
    <t>Ponderación regional</t>
  </si>
  <si>
    <t>POMCAS</t>
  </si>
  <si>
    <t>PAFP t =</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</si>
  <si>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y/o ajuste de los Planes de Ordenación y Manejo de Cuencas (POMCAS), Planes de Manejo de Acuíferos (PMA) y Planes de Manejo de Microcuencas (PMM)</t>
    </r>
  </si>
  <si>
    <t>Interpretación</t>
  </si>
  <si>
    <t>El indicador hace seguimiento a la función de planificación ambiental relacionada con el recurso hídrico a cargo de las corporaciones autónomas regionales. Cuanto más cercano a cien por ciento, mayor es el cumplimiento de las metas establecidas en la planificación de dicho recurso.</t>
  </si>
  <si>
    <t>Restricciones o Limitaciones</t>
  </si>
  <si>
    <t>Teniendo en cuenta que la formulación de los POMCAS, PMA y PMM que realizan las Corporaciones Autónomas Regionales y de Desarrollo Sostenible en el marco de sus competencias obedecen a procesos técnicos y sociales particulares de cada región, se pueden presentar situaciones de orden operativo, político y social que pueden afectar los cronogramas definidos para la formulación de dichos instrumentos de planificación.</t>
  </si>
  <si>
    <t>Responsable del reporte de las variables del indicador</t>
  </si>
  <si>
    <t>Entidad</t>
  </si>
  <si>
    <t>Nombre del funcionario</t>
  </si>
  <si>
    <t>Dirección</t>
  </si>
  <si>
    <t>Responsable del cálculo del indicador</t>
  </si>
  <si>
    <t>Ministerio de Ambiente y Desarrollo Sostenible MADS</t>
  </si>
  <si>
    <t>Dirección de Ordenamiento Territorial y Coordinación del Sistema Ambiental – SINA</t>
  </si>
  <si>
    <t xml:space="preserve">Información sobre la Hoja Metodológica </t>
  </si>
  <si>
    <t>Fecha</t>
  </si>
  <si>
    <t>Versión</t>
  </si>
  <si>
    <t>Datos del autor o de quien ajustó la hoja metodológica</t>
  </si>
  <si>
    <t>Descripción de los ajustes</t>
  </si>
  <si>
    <r>
      <t>Hoja Metodológica de referencia:</t>
    </r>
    <r>
      <rPr>
        <sz val="9"/>
        <color rgb="FF000000"/>
        <rFont val="Calibri"/>
        <family val="2"/>
        <scheme val="minor"/>
      </rPr>
      <t xml:space="preserve"> MADS (2016). </t>
    </r>
    <r>
      <rPr>
        <i/>
        <sz val="9"/>
        <color rgb="FF000000"/>
        <rFont val="Calibri"/>
        <family val="2"/>
        <scheme val="minor"/>
      </rPr>
      <t>Hoja metodológica del Porcentaje de avance en la formulación de los Planes de Ordenación y Manejo de Cuencas (POMCAS), Planes de Manejo de Acuíferos (PMA) y Planes de Manejo de Microcuencas (PMM) (Versión 1.0).</t>
    </r>
    <r>
      <rPr>
        <sz val="9"/>
        <color rgb="FF000000"/>
        <rFont val="Calibri"/>
        <family val="2"/>
        <scheme val="minor"/>
      </rPr>
      <t xml:space="preserve"> Ministerio de Ambiente y Desarrollo Sostenible MADS, DGOAT-SINA y DRH.</t>
    </r>
  </si>
  <si>
    <t>Descripción del Indicador</t>
  </si>
  <si>
    <t>Definición</t>
  </si>
  <si>
    <t>Es el porcentaje de avance en la formulación o ajuste de los Planes de Ordenación y Manejo de Cuencas (POMCAS), Planes de Manejo de Acuíferos (PMA) y Planes de Manejo de Microcuencas (PMM) priorizados por la Corporación.</t>
  </si>
  <si>
    <t>Pertinencia</t>
  </si>
  <si>
    <t>Finalidad / Propósito:</t>
  </si>
  <si>
    <t>El indicador mide el cumplimiento de las metas establecidas en relación con la formulación o ajuste de los Planes de Ordenación y Manejo de Cuencas (POMCAS), Planes de Manejo de Acuíferos (PMA) y Planes de Manejo de Microcuencas (PMM).</t>
  </si>
  <si>
    <t>Seguimiento a las metas del Plan Nacional de Desarrollo 2014-2018 (POMCAS formulados)</t>
  </si>
  <si>
    <t>Normatividad de soporte:</t>
  </si>
  <si>
    <t>Ley 99 de 1993.</t>
  </si>
  <si>
    <t>Decreto 1076 de 2015.</t>
  </si>
  <si>
    <t>Resolución 1907 de 2013.</t>
  </si>
  <si>
    <t>Resolución 509 de 2013.</t>
  </si>
  <si>
    <t>Documentación de Referencia:</t>
  </si>
  <si>
    <t>Política Nacional para la Gestión Integral del Recurso Hídrico</t>
  </si>
  <si>
    <t>Plan Nacional de Desarrollo 2014-2018</t>
  </si>
  <si>
    <t>Guía Técnica para la formulación de Planes de Ordenación y manejo de Cuencas Hidrográficas.</t>
  </si>
  <si>
    <t>Metas / Estándares</t>
  </si>
  <si>
    <t>Marco conceptual</t>
  </si>
  <si>
    <t>El Plan de Ordenación y manejo de Cuencas Hidrográficas (POMCA) es el instrumento a través del cual se realiza la planeación del uso coordinado del suelo, de las aguas, de la flora y la fauna; y el manejo de la cuenca, entendido como la ejecución de obras y tratamientos, en la perspectiva de mantener el equilibrio entre el aprovechamiento social y económico de tales recursos, y la conservación de la estructura físico -biótica de la cuenca y particularmente del recurso hídrico (Artículo 2.2.3.1.5.1 del Decreto 1076 de 2015).</t>
  </si>
  <si>
    <r>
      <t>Plan de Ordenación y Manejo de Cuenca (POMCA)</t>
    </r>
    <r>
      <rPr>
        <sz val="9"/>
        <color rgb="FF000000"/>
        <rFont val="Calibri"/>
        <family val="2"/>
        <scheme val="minor"/>
      </rPr>
      <t>:</t>
    </r>
  </si>
  <si>
    <t>Para la elaboración o ajuste de los POMCAS, las Corporaciones Autónomas Regionales y de Desarrollo Sostenible deberán desarrollar los siguientes procesos formales previos, las fases e hitos establecidos en la Resolución 1907 de 2013:</t>
  </si>
  <si>
    <r>
      <t>1.</t>
    </r>
    <r>
      <rPr>
        <sz val="7"/>
        <color rgb="FF000000"/>
        <rFont val="Times New Roman"/>
        <family val="1"/>
      </rPr>
      <t xml:space="preserve">       </t>
    </r>
    <r>
      <rPr>
        <sz val="9"/>
        <color rgb="FF000000"/>
        <rFont val="Calibri"/>
        <family val="2"/>
        <scheme val="minor"/>
      </rPr>
      <t>Procesos formales previos (Priorización de Cuencas, Conformación o Reconformación de Comisiones Conjuntas, Declaratoria de Cuencas en Ordenación)</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</si>
  <si>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</si>
  <si>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</si>
  <si>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</si>
  <si>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</si>
  <si>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Plan de Manejo de Acuíferos (PMA)</t>
    </r>
    <r>
      <rPr>
        <sz val="9"/>
        <color rgb="FF000000"/>
        <rFont val="Calibri"/>
        <family val="2"/>
        <scheme val="minor"/>
      </rPr>
      <t>:</t>
    </r>
  </si>
  <si>
    <t>Para la elaboración o ajuste de PMA con base en el Decreto 1076 de 2015 (Dto 1640 de 2012), las Corporaciones Autónomas Regionales y de Desarrollo Sostenible deberán desarrollar las siguientes fases:</t>
  </si>
  <si>
    <r>
      <t>1.</t>
    </r>
    <r>
      <rPr>
        <sz val="7"/>
        <color rgb="FF000000"/>
        <rFont val="Times New Roman"/>
        <family val="1"/>
      </rPr>
      <t xml:space="preserve">       </t>
    </r>
    <r>
      <rPr>
        <sz val="9"/>
        <color rgb="FF000000"/>
        <rFont val="Calibri"/>
        <family val="2"/>
        <scheme val="minor"/>
      </rPr>
      <t>Fase de Aprestamiento</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</si>
  <si>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</si>
  <si>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</si>
  <si>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 (PMM)</t>
    </r>
    <r>
      <rPr>
        <sz val="9"/>
        <color rgb="FF000000"/>
        <rFont val="Calibri"/>
        <family val="2"/>
        <scheme val="minor"/>
      </rPr>
      <t>:</t>
    </r>
  </si>
  <si>
    <t>Para la elaboración o ajuste de PMM con base en el Decreto 1076 de 2015 (Dto 1640 de 2012), las Corporaciones Autónomas Regionales y de Desarrollo Sostenible deberán desarrollar las siguientes fases:</t>
  </si>
  <si>
    <r>
      <t>3.</t>
    </r>
    <r>
      <rPr>
        <i/>
        <sz val="7"/>
        <color rgb="FF000000"/>
        <rFont val="Times New Roman"/>
        <family val="1"/>
      </rPr>
      <t xml:space="preserve">       </t>
    </r>
    <r>
      <rPr>
        <sz val="9"/>
        <color rgb="FF000000"/>
        <rFont val="Calibri"/>
        <family val="2"/>
        <scheme val="minor"/>
      </rPr>
      <t>Fase de Formulación</t>
    </r>
  </si>
  <si>
    <t>Fórmula de cálculo</t>
  </si>
  <si>
    <t>Donde:</t>
  </si>
  <si>
    <r>
      <t xml:space="preserve">PAFP </t>
    </r>
    <r>
      <rPr>
        <vertAlign val="subscript"/>
        <sz val="9"/>
        <color rgb="FF000000"/>
        <rFont val="Calibri"/>
        <family val="2"/>
        <scheme val="minor"/>
      </rPr>
      <t>t</t>
    </r>
    <r>
      <rPr>
        <sz val="9"/>
        <color rgb="FF000000"/>
        <rFont val="Calibri"/>
        <family val="2"/>
        <scheme val="minor"/>
      </rPr>
      <t xml:space="preserve"> = Porcentaje de avance en la formulación de los Planes de Ordenación y Manejo de Cuencas (POMCAS), Planes de Manejo de Acuíferos (PMA) y Planes de Manejo de Microcuencas (PMM), en el tiempo t.</t>
    </r>
  </si>
  <si>
    <r>
      <t xml:space="preserve">PPAPOMCAS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Ordenación y Manejo de Cuencas (POMCAS), en el tiempo t.</t>
    </r>
  </si>
  <si>
    <r>
      <t xml:space="preserve">PPAPMA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Manejo de Acuíferos (PMA), en el tiempo t.</t>
    </r>
  </si>
  <si>
    <r>
      <t xml:space="preserve">PPAPMM </t>
    </r>
    <r>
      <rPr>
        <vertAlign val="subscript"/>
        <sz val="9"/>
        <color rgb="FF000000"/>
        <rFont val="Calibri"/>
        <family val="2"/>
        <scheme val="minor"/>
      </rPr>
      <t>t</t>
    </r>
    <r>
      <rPr>
        <sz val="9"/>
        <color rgb="FF000000"/>
        <rFont val="Calibri"/>
        <family val="2"/>
        <scheme val="minor"/>
      </rPr>
      <t xml:space="preserve"> = Porcentaje promedio de avance en la formulación de los Planes de Microcuencas (PMM), en el tiempo t.</t>
    </r>
  </si>
  <si>
    <t>a = ponderador de POMCAS</t>
  </si>
  <si>
    <t>b = ponderador de PMA</t>
  </si>
  <si>
    <t>c = ponderador de PMM</t>
  </si>
  <si>
    <t>a + b + c = 1</t>
  </si>
  <si>
    <t>Los ponderadores de POMCAS, PMA y PMM serán definidos por cada CAR teniendo en cuenta las metas de los diferentes tipos de planes y las condiciones particulares regionales.</t>
  </si>
  <si>
    <t>Los ponderadores de las fases de POMCAS, PMA y PMM en el cuatrienio son los siguientes:</t>
  </si>
  <si>
    <r>
      <t>Plan de Ordenación y Manejo de Cuenca (POMCA)</t>
    </r>
    <r>
      <rPr>
        <sz val="9"/>
        <color rgb="FF000000"/>
        <rFont val="Calibri"/>
        <family val="2"/>
        <scheme val="minor"/>
      </rPr>
      <t xml:space="preserve">: </t>
    </r>
  </si>
  <si>
    <t>Fase</t>
  </si>
  <si>
    <t>Ponderación fase</t>
  </si>
  <si>
    <t>Ponderación acumulada</t>
  </si>
  <si>
    <r>
      <t>1.</t>
    </r>
    <r>
      <rPr>
        <sz val="7"/>
        <color rgb="FF000000"/>
        <rFont val="Times New Roman"/>
        <family val="1"/>
      </rPr>
      <t xml:space="preserve"> </t>
    </r>
    <r>
      <rPr>
        <sz val="9"/>
        <color rgb="FF000000"/>
        <rFont val="Calibri"/>
        <family val="2"/>
        <scheme val="minor"/>
      </rPr>
      <t>Procesos formales previos</t>
    </r>
  </si>
  <si>
    <r>
      <t>2.</t>
    </r>
    <r>
      <rPr>
        <sz val="7"/>
        <color rgb="FF000000"/>
        <rFont val="Times New Roman"/>
        <family val="1"/>
      </rPr>
      <t xml:space="preserve"> </t>
    </r>
    <r>
      <rPr>
        <sz val="9"/>
        <color rgb="FF000000"/>
        <rFont val="Calibri"/>
        <family val="2"/>
        <scheme val="minor"/>
      </rPr>
      <t>Fase de Aprestamiento</t>
    </r>
  </si>
  <si>
    <r>
      <t>3.</t>
    </r>
    <r>
      <rPr>
        <sz val="7"/>
        <color rgb="FF000000"/>
        <rFont val="Times New Roman"/>
        <family val="1"/>
      </rPr>
      <t xml:space="preserve"> </t>
    </r>
    <r>
      <rPr>
        <sz val="9"/>
        <color rgb="FF000000"/>
        <rFont val="Calibri"/>
        <family val="2"/>
        <scheme val="minor"/>
      </rPr>
      <t>Fase Diagnóstico</t>
    </r>
  </si>
  <si>
    <r>
      <t>4.</t>
    </r>
    <r>
      <rPr>
        <sz val="7"/>
        <color rgb="FF000000"/>
        <rFont val="Times New Roman"/>
        <family val="1"/>
      </rPr>
      <t xml:space="preserve"> </t>
    </r>
    <r>
      <rPr>
        <sz val="9"/>
        <color rgb="FF000000"/>
        <rFont val="Calibri"/>
        <family val="2"/>
        <scheme val="minor"/>
      </rPr>
      <t>Fase de Prospectiva y Zonificación Ambiental</t>
    </r>
  </si>
  <si>
    <r>
      <t>5.</t>
    </r>
    <r>
      <rPr>
        <sz val="7"/>
        <color rgb="FF000000"/>
        <rFont val="Times New Roman"/>
        <family val="1"/>
      </rPr>
      <t xml:space="preserve"> </t>
    </r>
    <r>
      <rPr>
        <sz val="9"/>
        <color rgb="FF000000"/>
        <rFont val="Calibri"/>
        <family val="2"/>
        <scheme val="minor"/>
      </rPr>
      <t>Fase de Formulación</t>
    </r>
  </si>
  <si>
    <r>
      <t>1.</t>
    </r>
    <r>
      <rPr>
        <sz val="7"/>
        <color rgb="FF000000"/>
        <rFont val="Times New Roman"/>
        <family val="1"/>
      </rPr>
      <t xml:space="preserve">                </t>
    </r>
    <r>
      <rPr>
        <sz val="9"/>
        <color rgb="FF000000"/>
        <rFont val="Calibri"/>
        <family val="2"/>
        <scheme val="minor"/>
      </rPr>
      <t xml:space="preserve">Fase de Aprestamiento </t>
    </r>
  </si>
  <si>
    <r>
      <t>2.</t>
    </r>
    <r>
      <rPr>
        <sz val="7"/>
        <color rgb="FF000000"/>
        <rFont val="Times New Roman"/>
        <family val="1"/>
      </rPr>
      <t xml:space="preserve">                </t>
    </r>
    <r>
      <rPr>
        <sz val="9"/>
        <color rgb="FF000000"/>
        <rFont val="Calibri"/>
        <family val="2"/>
        <scheme val="minor"/>
      </rPr>
      <t>Fase Diagnóstico</t>
    </r>
  </si>
  <si>
    <r>
      <t>3.</t>
    </r>
    <r>
      <rPr>
        <sz val="7"/>
        <color rgb="FF000000"/>
        <rFont val="Times New Roman"/>
        <family val="1"/>
      </rPr>
      <t xml:space="preserve">                </t>
    </r>
    <r>
      <rPr>
        <sz val="9"/>
        <color rgb="FF000000"/>
        <rFont val="Calibri"/>
        <family val="2"/>
        <scheme val="minor"/>
      </rPr>
      <t>Fase de Formulación</t>
    </r>
  </si>
  <si>
    <r>
      <t>Plan de Manejo de Microcuencas</t>
    </r>
    <r>
      <rPr>
        <sz val="9"/>
        <color rgb="FF000000"/>
        <rFont val="Calibri"/>
        <family val="2"/>
        <scheme val="minor"/>
      </rPr>
      <t xml:space="preserve"> </t>
    </r>
  </si>
  <si>
    <r>
      <t>1.</t>
    </r>
    <r>
      <rPr>
        <sz val="7"/>
        <color rgb="FF000000"/>
        <rFont val="Times New Roman"/>
        <family val="1"/>
      </rPr>
      <t xml:space="preserve">                </t>
    </r>
    <r>
      <rPr>
        <sz val="9"/>
        <color rgb="FF000000"/>
        <rFont val="Calibri"/>
        <family val="2"/>
        <scheme val="minor"/>
      </rPr>
      <t>Fase de Aprestamiento</t>
    </r>
  </si>
  <si>
    <r>
      <t>Porcentaje de avance de la meta anual en la formulación de cada plan</t>
    </r>
    <r>
      <rPr>
        <sz val="9"/>
        <color rgb="FF000000"/>
        <rFont val="Calibri"/>
        <family val="2"/>
        <scheme val="minor"/>
      </rPr>
      <t xml:space="preserve"> (ejemplo: POMCA de Cuenca Río Frío)</t>
    </r>
  </si>
  <si>
    <t>Es resultado del cociente entre el avance en la formulación de cada plan y la meta anual en la formulación de un determinado plan, al cierre de cada vigencia.</t>
  </si>
  <si>
    <t xml:space="preserve"> * 100</t>
  </si>
  <si>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del Plan z, en el tiempo t.</t>
    </r>
  </si>
  <si>
    <r>
      <t xml:space="preserve">PAFP </t>
    </r>
    <r>
      <rPr>
        <vertAlign val="subscript"/>
        <sz val="9"/>
        <color rgb="FF000000"/>
        <rFont val="Calibri"/>
        <family val="2"/>
        <scheme val="minor"/>
      </rPr>
      <t>zt</t>
    </r>
    <r>
      <rPr>
        <sz val="9"/>
        <color rgb="FF000000"/>
        <rFont val="Calibri"/>
        <family val="2"/>
        <scheme val="minor"/>
      </rPr>
      <t xml:space="preserve"> = Porcentaje de avance en la formulación del Plan z, en el tiempo t.</t>
    </r>
  </si>
  <si>
    <r>
      <t>MFP</t>
    </r>
    <r>
      <rPr>
        <vertAlign val="subscript"/>
        <sz val="9"/>
        <color rgb="FF000000"/>
        <rFont val="Calibri"/>
        <family val="2"/>
        <scheme val="minor"/>
      </rPr>
      <t xml:space="preserve"> zt</t>
    </r>
    <r>
      <rPr>
        <sz val="9"/>
        <color rgb="FF000000"/>
        <rFont val="Calibri"/>
        <family val="2"/>
        <scheme val="minor"/>
      </rPr>
      <t xml:space="preserve"> = Meta anual de avance (%) en la formulación del plan z, en el tiempo t.</t>
    </r>
  </si>
  <si>
    <r>
      <t xml:space="preserve">Porcentaje promedio de avance anual en la formulación de los planes </t>
    </r>
    <r>
      <rPr>
        <sz val="9"/>
        <color rgb="FF000000"/>
        <rFont val="Calibri"/>
        <family val="2"/>
        <scheme val="minor"/>
      </rPr>
      <t>(ejemplo: los POMCAS priorizados para el cuatrienio)</t>
    </r>
  </si>
  <si>
    <t>El cálculo del Porcentaje promedio de avance anual en la formulación de los planes se obtiene de la siguiente manera:</t>
  </si>
  <si>
    <r>
      <t xml:space="preserve">PPAP </t>
    </r>
    <r>
      <rPr>
        <vertAlign val="subscript"/>
        <sz val="9"/>
        <color rgb="FF000000"/>
        <rFont val="Calibri"/>
        <family val="2"/>
        <scheme val="minor"/>
      </rPr>
      <t>it</t>
    </r>
    <r>
      <rPr>
        <sz val="9"/>
        <color rgb="FF000000"/>
        <rFont val="Calibri"/>
        <family val="2"/>
        <scheme val="minor"/>
      </rPr>
      <t xml:space="preserve"> = Porcentaje promedio de avance anual en la formulación de los planes i, en el tiempo t.</t>
    </r>
  </si>
  <si>
    <r>
      <t xml:space="preserve">PAMAP </t>
    </r>
    <r>
      <rPr>
        <vertAlign val="subscript"/>
        <sz val="9"/>
        <color rgb="FF000000"/>
        <rFont val="Calibri"/>
        <family val="2"/>
        <scheme val="minor"/>
      </rPr>
      <t>zt</t>
    </r>
    <r>
      <rPr>
        <sz val="9"/>
        <color rgb="FF000000"/>
        <rFont val="Calibri"/>
        <family val="2"/>
        <scheme val="minor"/>
      </rPr>
      <t xml:space="preserve"> = Porcentaje de avance de la meta anual en la formulación del Plan z, en el tiempo t.</t>
    </r>
  </si>
  <si>
    <r>
      <t xml:space="preserve">N </t>
    </r>
    <r>
      <rPr>
        <vertAlign val="subscript"/>
        <sz val="9"/>
        <color rgb="FF000000"/>
        <rFont val="Calibri"/>
        <family val="2"/>
        <scheme val="minor"/>
      </rPr>
      <t>t</t>
    </r>
    <r>
      <rPr>
        <sz val="9"/>
        <color rgb="FF000000"/>
        <rFont val="Calibri"/>
        <family val="2"/>
        <scheme val="minor"/>
      </rPr>
      <t xml:space="preserve"> = número total de planes en el tiempo t</t>
    </r>
  </si>
  <si>
    <r>
      <t xml:space="preserve">i = </t>
    </r>
    <r>
      <rPr>
        <sz val="9"/>
        <color rgb="FF000000"/>
        <rFont val="Calibri"/>
        <family val="2"/>
        <scheme val="minor"/>
      </rPr>
      <t>Planes de Ordenación y Manejo de Cuencas (POMCAS), Planes de Manejo de Acuíferos (PMA) y Planes de Manejo de Microcuencas (PMM)</t>
    </r>
    <r>
      <rPr>
        <i/>
        <sz val="9"/>
        <color rgb="FF000000"/>
        <rFont val="Calibri"/>
        <family val="2"/>
        <scheme val="minor"/>
      </rPr>
      <t xml:space="preserve"> </t>
    </r>
  </si>
  <si>
    <t>Número total de cuerpos de agua sujeto de reglamentación de planes de ordenamiento del recurso hídrico (PORH):</t>
  </si>
  <si>
    <t>Número total de Cuerpos de agua con plan de ordenamiento del recurso hídrico (PORH) priorizados por la Corporación para su adopción durante el cuatrienio:</t>
  </si>
  <si>
    <t>Variable</t>
  </si>
  <si>
    <t>Total</t>
  </si>
  <si>
    <t>A</t>
  </si>
  <si>
    <t>Meta de cuerpos de agua con planes de ordenamiento del recurso hídrico (PORH) adoptados MPORHA</t>
  </si>
  <si>
    <t>B</t>
  </si>
  <si>
    <t>Número de cuerpos de agua con planes de ordenamiento del recurso hídrico adoptados (PORHA)</t>
  </si>
  <si>
    <t>C</t>
  </si>
  <si>
    <t>Porcentaje de Cuerpos de agua con planes de ordenamiento del recurso hídrico adoptados (PPORHA) (C = B / A)</t>
  </si>
  <si>
    <t>Cuanto más cercano a cien por ciento, mayor es el cumplimiento de las metas que la autoridad ambiental se ha propuesto alcanzar en relación con el número de cuerpos de agua con planes de ordenamiento del recurso hídrico (PORH) adoptados.</t>
  </si>
  <si>
    <t>Se pueden presentar situaciones de orden operativo, político y social que pueden afectar la ejecución de los presupuestos y el cumplimiento de los cronogramas definidos en el Plan de Acción de la Corporación.</t>
  </si>
  <si>
    <t>Dirección de Ordenamiento Territorial y Coordinación del Sistema Ambiental - SINA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</si>
  <si>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planes de ordenamiento del recurso hídrico (PORH) adoptados (Versión 1.0).</t>
    </r>
    <r>
      <rPr>
        <sz val="9"/>
        <color rgb="FF000000"/>
        <rFont val="Calibri"/>
        <family val="2"/>
        <scheme val="minor"/>
      </rPr>
      <t xml:space="preserve"> Ministerio de Ambiente y Desarrollo Sostenible, DGOAT-SINA y DRH.</t>
    </r>
  </si>
  <si>
    <t>Es la relación entre el número de cuerpos de agua con planes de ordenamiento del recurso hídrico (PORH) adoptados y la meta de cuerpos de agua priorizados para la adopción de dichos planes por parte de la autoridad ambiental.</t>
  </si>
  <si>
    <t>El indicador mide el cumplimiento de las metas que la autoridad ambiental se ha propuesto alcanzar en relación con el número de cuerpos de agua con planes de ordenamiento del recurso hídrico (PORH) adoptados.</t>
  </si>
  <si>
    <t>Normatividad relacionada:</t>
  </si>
  <si>
    <t>Decreto Ley 2811/74, Decreto-Ley 1875 de 1979</t>
  </si>
  <si>
    <t>Ley 99 de 1993. Ley Marco del Medio Ambiente.</t>
  </si>
  <si>
    <t>Decreto 1076 de 2015,</t>
  </si>
  <si>
    <t>Resolución 509 de 2013. Define los lineamientos para la conformación de los Consejos de Cuenca y su participación en las fases del plan de ordenación y manejo de la cuenca</t>
  </si>
  <si>
    <t>Resolución 1907 de 2013. Expide la Guía técnica para la formulación de los planes de ordenación y manejo de cuencas hidrográficas.</t>
  </si>
  <si>
    <t>Resolución 1207 de 2014. Adopta disposiciones relacionadas con el uso de aguas residuales tratadas.</t>
  </si>
  <si>
    <t>Documentación de referencia:</t>
  </si>
  <si>
    <t>Política Nacional de Gestión Integral del Recurso Hídrico – PNGIRH.</t>
  </si>
  <si>
    <t>El Plan de Ordenamiento del Recurso Hídrico- PORH es el instrumento de planificación que se rige por lo dispuesto en el Decreto 1076 de 2015.</t>
  </si>
  <si>
    <r>
      <t xml:space="preserve">PPORHA </t>
    </r>
    <r>
      <rPr>
        <vertAlign val="subscript"/>
        <sz val="9"/>
        <color rgb="FF000000"/>
        <rFont val="Calibri"/>
        <family val="2"/>
        <scheme val="minor"/>
      </rPr>
      <t>t</t>
    </r>
    <r>
      <rPr>
        <sz val="9"/>
        <color rgb="FF000000"/>
        <rFont val="Calibri"/>
        <family val="2"/>
        <scheme val="minor"/>
      </rPr>
      <t xml:space="preserve"> = Porcentaje de cuerpos de agua con planes de ordenamiento del recurso hídrico (PORH) adoptados, en el tiempo t.</t>
    </r>
  </si>
  <si>
    <r>
      <t xml:space="preserve">PORHA </t>
    </r>
    <r>
      <rPr>
        <vertAlign val="subscript"/>
        <sz val="9"/>
        <color rgb="FF000000"/>
        <rFont val="Calibri"/>
        <family val="2"/>
        <scheme val="minor"/>
      </rPr>
      <t>t</t>
    </r>
    <r>
      <rPr>
        <sz val="9"/>
        <color rgb="FF000000"/>
        <rFont val="Calibri"/>
        <family val="2"/>
        <scheme val="minor"/>
      </rPr>
      <t xml:space="preserve"> = Número de Cuerpos de agua con planes de ordenamiento del recurso hídrico adoptados, en el tiempo t.</t>
    </r>
  </si>
  <si>
    <r>
      <t xml:space="preserve">MPORHA </t>
    </r>
    <r>
      <rPr>
        <vertAlign val="subscript"/>
        <sz val="9"/>
        <color rgb="FF000000"/>
        <rFont val="Calibri"/>
        <family val="2"/>
        <scheme val="minor"/>
      </rPr>
      <t>t</t>
    </r>
    <r>
      <rPr>
        <sz val="9"/>
        <color rgb="FF000000"/>
        <rFont val="Calibri"/>
        <family val="2"/>
        <scheme val="minor"/>
      </rPr>
      <t xml:space="preserve"> = Meta de Cuerpos de agua con plan de ordenamiento del recurso hídrico adoptados, en el tiempo t.</t>
    </r>
  </si>
  <si>
    <t>La meta de número de cuerpos de agua con planes de ordenamiento del recurso hídrico adoptados es establecida en el Plan de Acción de la Corporación.</t>
  </si>
  <si>
    <t>Número total de Planes de Saneamiento y Manejo de Vertimientos (PSMV) aprobados por la Corporación:</t>
  </si>
  <si>
    <t>Número total de Planes de Saneamiento y Manejo de Vertimientos (PSMV) priorizados por la Corporación para hacer seguimiento en el cuatrienio:</t>
  </si>
  <si>
    <t>Meta de Planes de Saneamiento y Manejo de Vertimientos (PSMV) con seguimiento MPSMVCS</t>
  </si>
  <si>
    <t>Número de Planes de Saneamiento y Manejo de Vertimientos con seguimiento (PSMVCS)</t>
  </si>
  <si>
    <t>Porcentaje de Planes de Saneamiento y Manejo de Vertimientos con seguimiento (PPSMVCS) (C = B / A)</t>
  </si>
  <si>
    <t>Cuanto más cercano a cien por ciento, mayor es el cumplimiento de las metas que la autoridad ambiental se ha propuesto alcanzar en relación con el seguimiento a los Planes de Saneamiento y Manejo de Vertimientos (PSMV)</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</si>
  <si>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Saneamiento y Manejo de Vertimientos (PSMV) con seguimiento (Versión 1.0).</t>
    </r>
    <r>
      <rPr>
        <sz val="9"/>
        <color rgb="FF000000"/>
        <rFont val="Calibri"/>
        <family val="2"/>
        <scheme val="minor"/>
      </rPr>
      <t xml:space="preserve"> Ministerio de Ambiente y Desarrollo Sostenible, DGOAT-SINA y DRH.</t>
    </r>
  </si>
  <si>
    <t>Es la relación entre el número de Planes de Saneamiento y Manejo de Vertimientos (PSMV) con seguimiento con respecto a la meta de seguimiento de dichos planes por parte de la autoridad ambiental.</t>
  </si>
  <si>
    <t>El indicador mide el cumplimiento de las metas que la autoridad ambiental se ha propuesto alcanzar en relación con el seguimiento a los Planes de Saneamiento y Manejo de Vertimientos (PSMV).</t>
  </si>
  <si>
    <t>Decreto 1076 de 2015</t>
  </si>
  <si>
    <t>Resolución SSPD 20151300054195 de 2015</t>
  </si>
  <si>
    <t>Resolución 1433 de 2004 del MAVDT</t>
  </si>
  <si>
    <t>Resolución 2145 de 2005 de MAVDT</t>
  </si>
  <si>
    <t>El prestador del servicio de alcantarillado como usuario del recurso hídrico, deberá dar cumplimiento a la norma de vertimiento vigente y contar con el respectivo permiso de vertimiento o con el Plan de Saneamiento y Manejo de Vertimientos – PSMV reglamentado por la Resolución 1433 de 2004 del Ministerio de Ambiente y Desarrollo Sostenible.</t>
  </si>
  <si>
    <t>Por su parte, las autoridades ambientales deberán realizar el seguimiento, control y verificación del cumplimiento de lo dispuesto en los permisos de vertimiento, los Planes de Cumplimiento y Planes de Saneamiento y Manejo de Vertimientos, y efectuarán inspecciones periódicas a todos los usuarios.</t>
  </si>
  <si>
    <t>El incumplimiento de los términos, condiciones y obligaciones previstos en el permiso de vertimiento, Plan de Cumplimiento o Plan de Saneamiento y Manejo de Vertimientos, dará lugar a la imposición de las medidas preventivas y sancionatorias, siguiendo el procedimiento previsto en la Ley 1333 de 2009 o la norma que la adicione, modifique o sustituya.</t>
  </si>
  <si>
    <r>
      <t xml:space="preserve">PPSMVCS </t>
    </r>
    <r>
      <rPr>
        <vertAlign val="subscript"/>
        <sz val="9"/>
        <color rgb="FF000000"/>
        <rFont val="Calibri"/>
        <family val="2"/>
        <scheme val="minor"/>
      </rPr>
      <t>t</t>
    </r>
    <r>
      <rPr>
        <sz val="9"/>
        <color rgb="FF000000"/>
        <rFont val="Calibri"/>
        <family val="2"/>
        <scheme val="minor"/>
      </rPr>
      <t xml:space="preserve"> = Porcentaje de Planes de Saneamiento y Manejo de Vertimientos (PSMV) con seguimiento, en el tiempo t.</t>
    </r>
  </si>
  <si>
    <r>
      <t xml:space="preserve">PSMVCS </t>
    </r>
    <r>
      <rPr>
        <vertAlign val="subscript"/>
        <sz val="9"/>
        <color rgb="FF000000"/>
        <rFont val="Calibri"/>
        <family val="2"/>
        <scheme val="minor"/>
      </rPr>
      <t>t</t>
    </r>
    <r>
      <rPr>
        <sz val="9"/>
        <color rgb="FF000000"/>
        <rFont val="Calibri"/>
        <family val="2"/>
        <scheme val="minor"/>
      </rPr>
      <t xml:space="preserve"> = Número de Planes de Saneamiento y Manejo de Vertimientos con seguimiento, en el tiempo t.</t>
    </r>
  </si>
  <si>
    <r>
      <t xml:space="preserve">MPSMVCS </t>
    </r>
    <r>
      <rPr>
        <vertAlign val="subscript"/>
        <sz val="9"/>
        <color rgb="FF000000"/>
        <rFont val="Calibri"/>
        <family val="2"/>
        <scheme val="minor"/>
      </rPr>
      <t>t</t>
    </r>
    <r>
      <rPr>
        <sz val="9"/>
        <color rgb="FF000000"/>
        <rFont val="Calibri"/>
        <family val="2"/>
        <scheme val="minor"/>
      </rPr>
      <t xml:space="preserve"> = Meta de Planes de Saneamiento y Manejo de Vertimientos con seguimiento, en el tiempo t.</t>
    </r>
  </si>
  <si>
    <t>La meta de número de Planes de Saneamiento y Manejo de Vertimientos sujetos a seguimiento es establecida en el Plan de Acción de la Corporación.</t>
  </si>
  <si>
    <t>Número total de cuerpos de agua sujeto de reglamentación del uso de las aguas:</t>
  </si>
  <si>
    <t>Número total de cuerpos de agua a ser reglamentados en su uso de las aguas durante el cuatrienio:</t>
  </si>
  <si>
    <t>Meta de cuerpos de agua con reglamentación del uso de las aguas (MRUA)</t>
  </si>
  <si>
    <t>Número de cuerpos de agua con reglamentación del uso de las aguas (RUA)</t>
  </si>
  <si>
    <t>Porcentaje de Cuerpos de agua con reglamentación del uso de las aguas (PRUA) (C = B / A)</t>
  </si>
  <si>
    <t>Cuanto más cercano a cien por ciento, mayor es el cumplimiento de las metas que la autoridad ambiental se ha propuesto alcanzar en relación con el número de cuerpos de agua con reglamentación del uso de las aguas.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</si>
  <si>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Cuerpos de agua con reglamentación del uso de las aguas (Versión 1.0).</t>
    </r>
    <r>
      <rPr>
        <sz val="9"/>
        <color rgb="FF000000"/>
        <rFont val="Calibri"/>
        <family val="2"/>
        <scheme val="minor"/>
      </rPr>
      <t xml:space="preserve"> Ministerio de Ambiente y Desarrollo Sostenible, DGOAT-SINA y DRH.</t>
    </r>
  </si>
  <si>
    <t>Es la relación entre el número de cuerpos de agua con reglamentación del uso de las aguas y la meta de cuerpos de agua a ser reglamentados en su uso de las aguas por parte de la autoridad ambiental.</t>
  </si>
  <si>
    <t>El indicador mide el cumplimiento de las metas que la autoridad ambiental se ha propuesto alcanzar en relación con el número de cuerpos de agua con reglamentación del uso de las aguas.</t>
  </si>
  <si>
    <t>La reglamentación del uso de las aguas es un instrumento que busca distribuir adecuadamente el agua en las corrientes hídricas, establecer obras de captación y conducción para el uso racional del recurso hídrico, legalizar el uso del agua, incentivar un manejo responsable del caudal otorgado y un uso eficiente del recurso.</t>
  </si>
  <si>
    <t>Así mismo el decreto 1076 de 2015, precisa que: “en todo caso, el Plan de Ordenamiento del Recurso Hídrico deberá definir la conveniencia de adelantar la reglamentación del uso de las aguas, de conformidad con lo establecido en el artículo 2.2.3.2.13.2 del presente Decreto o la norma que lo modifique o sustituya, y la reglamentación de vertimientos según lo dispuesto en el presente decreto o de administrar el cuerpo de agua a través de concesiones de agua y permisos de vertimiento. Así mismo, dará lugar al ajuste de la reglamentación del uso de las aguas, de la reglamentación de vertimientos, de las concesiones, de los permisos de vertimiento, de los planes de cumplimiento y de los planes de saneamiento y manejo de vertimientos y de las metas de reducción, según el caso.”</t>
  </si>
  <si>
    <t>De lo anterior se concluye que adelantar los procedimientos mencionados obedecerá a los resultados de los análisis elaborados en el PORH.</t>
  </si>
  <si>
    <r>
      <t xml:space="preserve">PRUA </t>
    </r>
    <r>
      <rPr>
        <vertAlign val="subscript"/>
        <sz val="9"/>
        <color rgb="FF000000"/>
        <rFont val="Calibri"/>
        <family val="2"/>
        <scheme val="minor"/>
      </rPr>
      <t>t</t>
    </r>
    <r>
      <rPr>
        <sz val="9"/>
        <color rgb="FF000000"/>
        <rFont val="Calibri"/>
        <family val="2"/>
        <scheme val="minor"/>
      </rPr>
      <t xml:space="preserve"> = Porcentaje de cuerpos de agua con reglamentación del uso de las aguas, en el tiempo t.</t>
    </r>
  </si>
  <si>
    <r>
      <t xml:space="preserve">RUA </t>
    </r>
    <r>
      <rPr>
        <vertAlign val="subscript"/>
        <sz val="9"/>
        <color rgb="FF000000"/>
        <rFont val="Calibri"/>
        <family val="2"/>
        <scheme val="minor"/>
      </rPr>
      <t>t</t>
    </r>
    <r>
      <rPr>
        <sz val="9"/>
        <color rgb="FF000000"/>
        <rFont val="Calibri"/>
        <family val="2"/>
        <scheme val="minor"/>
      </rPr>
      <t xml:space="preserve"> = Número de cuerpos de agua con reglamentación del uso de las aguas, en el tiempo t.</t>
    </r>
  </si>
  <si>
    <r>
      <t xml:space="preserve">MRUA </t>
    </r>
    <r>
      <rPr>
        <vertAlign val="subscript"/>
        <sz val="9"/>
        <color rgb="FF000000"/>
        <rFont val="Calibri"/>
        <family val="2"/>
        <scheme val="minor"/>
      </rPr>
      <t>t</t>
    </r>
    <r>
      <rPr>
        <sz val="9"/>
        <color rgb="FF000000"/>
        <rFont val="Calibri"/>
        <family val="2"/>
        <scheme val="minor"/>
      </rPr>
      <t xml:space="preserve"> = Meta de número de cuerpos de agua con reglamentación del uso de las aguas, en el tiempo t.</t>
    </r>
  </si>
  <si>
    <t>La meta de número de cuerpos de agua con reglamentación del uso de las aguas es establecida en el Plan de Acción de la Corporación.</t>
  </si>
  <si>
    <t>Número total de Programas de Uso Eficiente y Ahorro del Agua (PUEAA) priorizados por la Corporación para hacer seguimiento en el cuatrienio:</t>
  </si>
  <si>
    <t>Meta de Programas de Uso Eficiente y Ahorro del Agua (PUEAA) con seguimiento MPUEAACS</t>
  </si>
  <si>
    <t>Número de Programas de Uso Eficiente y Ahorro del Agua con seguimiento (PPUEAACS)</t>
  </si>
  <si>
    <t>Porcentaje de Programas de Uso Eficiente y Ahorro del Agua con seguimiento (PPUEAACS) (C = B / A)</t>
  </si>
  <si>
    <t>Cuanto más cercano a cien por ciento, mayor es el cumplimiento de las metas que la autoridad ambiental se ha propuesto alcanzar en relación con el seguimiento a los Programas de Uso Eficiente y Ahorro del Agua (PUEAA)</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</si>
  <si>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Programas de Uso Eficiente y Ahorro del Agua (PUEAA) con seguimiento (Versión 1.0).</t>
    </r>
    <r>
      <rPr>
        <sz val="9"/>
        <color rgb="FF000000"/>
        <rFont val="Calibri"/>
        <family val="2"/>
        <scheme val="minor"/>
      </rPr>
      <t xml:space="preserve"> Ministerio de Ambiente y Desarrollo Sostenible, DGOAT-SINA y DRH.</t>
    </r>
  </si>
  <si>
    <t>Es la relación entre el número de Programas de Uso Eficiente y Ahorro del Agua (PUEAA) con seguimiento con respecto a la meta de seguimiento de dichos planes por parte de la autoridad ambiental.</t>
  </si>
  <si>
    <t>El indicador mide el cumplimiento de las metas que la autoridad ambiental se ha propuesto alcanzar en relación con el seguimiento a los Programas de Uso Eficiente y Ahorro del Agua (PUEAA).</t>
  </si>
  <si>
    <t>Ley 1437 de 2011</t>
  </si>
  <si>
    <t>Ley 373 de 1997</t>
  </si>
  <si>
    <t>Ley 1450 de 2011 (literal h del artículo 215) (vigente)</t>
  </si>
  <si>
    <t>La Ley 373 de 1997 define por programa para el uso eficiente y ahorro de agua el conjunto de proyectos y acciones que deben elaborar y adoptar las entidades encargadas de la prestación de los servicios de acueducto, alcantarillado, riego y drenaje, producción hidroeléctrica y demás usuarios del recurso hídrico. Así mismo, la mencionada Ley establece que todo plan ambiental regional y municipal debe incorporar obligatoriamente un programa para el uso eficiente y ahorro de agua.</t>
  </si>
  <si>
    <t>Adicionalmente, la citada Ley determina que las Corporaciones Autónomas Regionales y demás autoridades ambientales encargadas del manejo, protección y control del recurso hídrico en su respectiva jurisdicción, aprobarán la implantación y ejecución de dichos programas en coordinación con otras corporaciones autónomas que compartan las fuentes que abastecen los diferentes usos.</t>
  </si>
  <si>
    <t>El Programa de Uso Eficiente y Ahorro del Agua (PUEAA) es quinquenal y deberá estar basado en el diagnóstico de la oferta hídrica de las fuentes de abastecimiento y la demanda de agua, y contener las metas anuales de reducción de pérdidas, las campañas educativas a la comunidad, la utilización de aguas superficiales, lluvias y subterráneas, los incentivos y otros aspectos que definan las Corporaciones Autónomas Regionales y demás autoridades ambientales, las entidades prestadoras de los servicios de acueducto y alcantarillado, las que manejen proyectos de riego y drenaje, las hidroeléctricas y demás usuarios del recurso, que se consideren convenientes para el cumplimiento del programa.</t>
  </si>
  <si>
    <t>Por su parte, el literal h del artículo 215 de la Ley 1450 de 2011 (vigente) estableció la competencia de las corporaciones autónomas regionales en el seguimiento a los Planes de Uso Eficiente y Ahorro del Agua.</t>
  </si>
  <si>
    <r>
      <t xml:space="preserve">PPUEAACS </t>
    </r>
    <r>
      <rPr>
        <vertAlign val="subscript"/>
        <sz val="9"/>
        <color rgb="FF000000"/>
        <rFont val="Calibri"/>
        <family val="2"/>
        <scheme val="minor"/>
      </rPr>
      <t>t</t>
    </r>
    <r>
      <rPr>
        <sz val="9"/>
        <color rgb="FF000000"/>
        <rFont val="Calibri"/>
        <family val="2"/>
        <scheme val="minor"/>
      </rPr>
      <t xml:space="preserve"> = Porcentaje de Programas de Uso Eficiente y Ahorro del Agua (PUEAA) con seguimiento, en el tiempo t.</t>
    </r>
  </si>
  <si>
    <r>
      <t xml:space="preserve">PUEAACS </t>
    </r>
    <r>
      <rPr>
        <vertAlign val="subscript"/>
        <sz val="9"/>
        <color rgb="FF000000"/>
        <rFont val="Calibri"/>
        <family val="2"/>
        <scheme val="minor"/>
      </rPr>
      <t>t</t>
    </r>
    <r>
      <rPr>
        <sz val="9"/>
        <color rgb="FF000000"/>
        <rFont val="Calibri"/>
        <family val="2"/>
        <scheme val="minor"/>
      </rPr>
      <t xml:space="preserve"> = Número de Programas de Uso Eficiente y Ahorro del Agua con seguimiento, en el tiempo t.</t>
    </r>
  </si>
  <si>
    <r>
      <t xml:space="preserve">MPUEAACS </t>
    </r>
    <r>
      <rPr>
        <vertAlign val="subscript"/>
        <sz val="9"/>
        <color rgb="FF000000"/>
        <rFont val="Calibri"/>
        <family val="2"/>
        <scheme val="minor"/>
      </rPr>
      <t>t</t>
    </r>
    <r>
      <rPr>
        <sz val="9"/>
        <color rgb="FF000000"/>
        <rFont val="Calibri"/>
        <family val="2"/>
        <scheme val="minor"/>
      </rPr>
      <t xml:space="preserve"> = Meta de Programas de Uso Eficiente y Ahorro del Agua con seguimiento, en el tiempo t.</t>
    </r>
  </si>
  <si>
    <t>La meta de número de Programas de Uso Eficiente y Ahorro del Agua sujetos a seguimiento es establecida en el Plan de Acción de la Corporación.</t>
  </si>
  <si>
    <t>Reporte de ejecución de POMCAS, PMA y PMM</t>
  </si>
  <si>
    <t>Número / Año</t>
  </si>
  <si>
    <t>Número de POMCAS aprobados</t>
  </si>
  <si>
    <t>Número de POMCAS en ejecución</t>
  </si>
  <si>
    <t>Número de PMA aprobados</t>
  </si>
  <si>
    <t>D</t>
  </si>
  <si>
    <t>Número de PMA en ejecución</t>
  </si>
  <si>
    <t>E</t>
  </si>
  <si>
    <t>F</t>
  </si>
  <si>
    <t>G</t>
  </si>
  <si>
    <t>Porcentaje de POMCAS en ejecución (G = B / A)</t>
  </si>
  <si>
    <t>H</t>
  </si>
  <si>
    <t>Porcentaje de PMA en ejecución (H = D /C)</t>
  </si>
  <si>
    <t>I</t>
  </si>
  <si>
    <t>Porcentaje de PMM en ejecución (I = F / E)</t>
  </si>
  <si>
    <t>Promedio de Planes en ejecución</t>
  </si>
  <si>
    <t>Indicador complementario:</t>
  </si>
  <si>
    <t>Ejecución presupuestal de acciones relacionadas con la implementación de los POMCAS, PMA y PMM</t>
  </si>
  <si>
    <t>Nombre de acción / proyecto (*)</t>
  </si>
  <si>
    <t>Plan</t>
  </si>
  <si>
    <t>PPTO Inicial</t>
  </si>
  <si>
    <t>PPTO. Def.</t>
  </si>
  <si>
    <t>Compromisos</t>
  </si>
  <si>
    <t>Pagos</t>
  </si>
  <si>
    <t>(*) nombre del proyecto o actividad en el Plan de Acción de la Corporación. Utilice tantas filas cuantas sean necesarias</t>
  </si>
  <si>
    <t>Cuanto más cercano a cien por ciento, mayor es el cumplimiento de las metas establecidas en relación con la implementación de los Planes de Ordenación y Manejo de Cuencas (POMCAS), Planes de Manejo de Acuíferos (PMA) y Planes de Manejo de Microcuencas (PMM) aprobados.</t>
  </si>
  <si>
    <t>Se pueden presentar situaciones de orden operativo, político y social que pueden afectar los cronogramas definidos.</t>
  </si>
  <si>
    <r>
      <t>Hoja Metodológica de referencia:</t>
    </r>
    <r>
      <rPr>
        <sz val="9"/>
        <color rgb="FF000000"/>
        <rFont val="Calibri"/>
        <family val="2"/>
        <scheme val="minor"/>
      </rPr>
      <t xml:space="preserve"> MADS (2016). </t>
    </r>
    <r>
      <rPr>
        <i/>
        <sz val="9"/>
        <color rgb="FF000000"/>
        <rFont val="Calibri"/>
        <family val="2"/>
        <scheme val="minor"/>
      </rPr>
      <t>Hoja metodológica de Planes de Ordenación y Manejo de Cuencas (POMCAS), Planes de Manejo de Acuíferos (PMA) y Planes de Manejo de Microcuencas (PMM) en ejecución (Versión 1.0).</t>
    </r>
    <r>
      <rPr>
        <sz val="9"/>
        <color rgb="FF000000"/>
        <rFont val="Calibri"/>
        <family val="2"/>
        <scheme val="minor"/>
      </rPr>
      <t xml:space="preserve"> Ministerio de Ambiente y Desarrollo Sostenible MADS, DGOAT-SINA y DRH.</t>
    </r>
  </si>
  <si>
    <t>Es el porcentaje de Planes de Ordenación y Manejo de Cuencas (POMCAS), Planes de Manejo de Acuíferos (PMA) y Planes de Manejo de Microcuencas (PMM) en ejecución, en relación con los Planes de Ordenación y Manejo de Cuencas (POMCAS), Planes de Manejo de Acuíferos (PMA) y Planes de Manejo de Microcuencas (PMM) aprobados en la corporación.</t>
  </si>
  <si>
    <t>El indicador mide el cumplimiento de las metas establecidas en relación con la ejecución de los Planes de Ordenación y Manejo de Cuencas (POMCAS), Planes de Manejo de Acuíferos (PMA) y Planes de Manejo de Microcuencas (PMM).</t>
  </si>
  <si>
    <t>Seguimiento a las metas del Plan Nacional de Desarrollo 2014-2018 (Planes Estratégicos de Macrocuenca, POMCA y PMA acuíferos en implementación)</t>
  </si>
  <si>
    <r>
      <t>Normatividad de soporte</t>
    </r>
    <r>
      <rPr>
        <sz val="9"/>
        <color rgb="FF000000"/>
        <rFont val="Calibri"/>
        <family val="2"/>
        <scheme val="minor"/>
      </rPr>
      <t>:</t>
    </r>
  </si>
  <si>
    <t>Resolución 1907 de 2013</t>
  </si>
  <si>
    <t>El Plan de Ordenación y manejo de Cuencas Hidrográficas (POMCA) es el instrumento a través del cual se realiza la planeación del adecuado uso del suelo, de las aguas, de la flora y la fauna; y el manejo de la cuenca, entendido como la ejecución de obras y tratamientos, con el propósito de mantener el equilibrio entre el aprovechamiento social y el aprovechamiento económico de tales recursos, así como la conservación de la estructura físico -biótica de la cuenca y particularmente del recurso hídrico.</t>
  </si>
  <si>
    <t>La implementación de los POMCAS es resultado de un esfuerzo conjunto de diversas instituciones presentes en la región. El indicador se centra en la implementación de las acciones previstas en los POMCAS que están a cargo de las corporaciones autónomas regionales, incluyendo el seguimiento por parte de la autoridad ambiental a los compromisos de las demás entidades responsables de la ejecución de los POMCAS.</t>
  </si>
  <si>
    <r>
      <t xml:space="preserve">PPEE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Planes de Manejo de Acuíferos (PMA) y Planes de Manejo de Microcuencas (PMM) en ejecución, en el tiempo t.</t>
    </r>
  </si>
  <si>
    <r>
      <t xml:space="preserve">PPOMCASEE </t>
    </r>
    <r>
      <rPr>
        <vertAlign val="subscript"/>
        <sz val="9"/>
        <color rgb="FF000000"/>
        <rFont val="Calibri"/>
        <family val="2"/>
        <scheme val="minor"/>
      </rPr>
      <t>t</t>
    </r>
    <r>
      <rPr>
        <sz val="9"/>
        <color rgb="FF000000"/>
        <rFont val="Calibri"/>
        <family val="2"/>
        <scheme val="minor"/>
      </rPr>
      <t xml:space="preserve"> = Porcentaje de Planes de Ordenación y Manejo de Cuencas (POMCAS) en ejecución, en el tiempo t.</t>
    </r>
  </si>
  <si>
    <r>
      <t xml:space="preserve">PPMAEE </t>
    </r>
    <r>
      <rPr>
        <vertAlign val="subscript"/>
        <sz val="9"/>
        <color rgb="FF000000"/>
        <rFont val="Calibri"/>
        <family val="2"/>
        <scheme val="minor"/>
      </rPr>
      <t>t</t>
    </r>
    <r>
      <rPr>
        <sz val="9"/>
        <color rgb="FF000000"/>
        <rFont val="Calibri"/>
        <family val="2"/>
        <scheme val="minor"/>
      </rPr>
      <t xml:space="preserve"> = Porcentaje de Planes de Manejo de Acuíferos (PMA) en ejecución, en el tiempo t.</t>
    </r>
  </si>
  <si>
    <r>
      <t xml:space="preserve">PPMMME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</si>
  <si>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t>a = ponderador de PPOMCASEE</t>
  </si>
  <si>
    <t>b = ponderador de PPMAEE</t>
  </si>
  <si>
    <t>c = ponderador de PPMMME</t>
  </si>
  <si>
    <r>
      <t>Nota:</t>
    </r>
    <r>
      <rPr>
        <sz val="9"/>
        <color rgb="FF000000"/>
        <rFont val="Calibri"/>
        <family val="2"/>
        <scheme val="minor"/>
      </rPr>
      <t xml:space="preserve"> los ponderadores de las acciones serán definidos por las CAR teniendo en cuenta el presupuesto asignado para cada una de ellas. Por su parte, la ejecución de cada acción corresponde a la ejecución presupuestal de la acción (compromisos / presupuesto definitivo).</t>
    </r>
  </si>
  <si>
    <r>
      <t xml:space="preserve">Porcentaje de POMCAS en ejecución </t>
    </r>
    <r>
      <rPr>
        <sz val="9"/>
        <color rgb="FF000000"/>
        <rFont val="Calibri"/>
        <family val="2"/>
        <scheme val="minor"/>
      </rPr>
      <t>(PPOMCASEE)</t>
    </r>
  </si>
  <si>
    <r>
      <t xml:space="preserve">POMCASEE </t>
    </r>
    <r>
      <rPr>
        <vertAlign val="subscript"/>
        <sz val="9"/>
        <color rgb="FF000000"/>
        <rFont val="Calibri"/>
        <family val="2"/>
        <scheme val="minor"/>
      </rPr>
      <t>t</t>
    </r>
    <r>
      <rPr>
        <sz val="9"/>
        <color rgb="FF000000"/>
        <rFont val="Calibri"/>
        <family val="2"/>
        <scheme val="minor"/>
      </rPr>
      <t xml:space="preserve"> = Número de POMCAS en ejecución, en el tiempo t.</t>
    </r>
  </si>
  <si>
    <t>POMCASF = Número de POMCAS aprobados.</t>
  </si>
  <si>
    <r>
      <t>Porcentaje de PMA en ejecución (</t>
    </r>
    <r>
      <rPr>
        <sz val="9"/>
        <color rgb="FF000000"/>
        <rFont val="Calibri"/>
        <family val="2"/>
        <scheme val="minor"/>
      </rPr>
      <t>PPMAEE)</t>
    </r>
  </si>
  <si>
    <r>
      <t xml:space="preserve">PMAEE </t>
    </r>
    <r>
      <rPr>
        <vertAlign val="subscript"/>
        <sz val="9"/>
        <color rgb="FF000000"/>
        <rFont val="Calibri"/>
        <family val="2"/>
        <scheme val="minor"/>
      </rPr>
      <t>t</t>
    </r>
    <r>
      <rPr>
        <sz val="9"/>
        <color rgb="FF000000"/>
        <rFont val="Calibri"/>
        <family val="2"/>
        <scheme val="minor"/>
      </rPr>
      <t xml:space="preserve"> = Número de POMCAS en ejecución, en el tiempo t.</t>
    </r>
  </si>
  <si>
    <t>PMAF = Número de POMCAS aprobados.</t>
  </si>
  <si>
    <r>
      <t>Porcentaje de PMM en ejecución (</t>
    </r>
    <r>
      <rPr>
        <sz val="9"/>
        <color rgb="FF000000"/>
        <rFont val="Calibri"/>
        <family val="2"/>
        <scheme val="minor"/>
      </rPr>
      <t>PPMMEE)</t>
    </r>
  </si>
  <si>
    <r>
      <t xml:space="preserve">PPMMEE </t>
    </r>
    <r>
      <rPr>
        <vertAlign val="subscript"/>
        <sz val="9"/>
        <color rgb="FF000000"/>
        <rFont val="Calibri"/>
        <family val="2"/>
        <scheme val="minor"/>
      </rPr>
      <t>t</t>
    </r>
    <r>
      <rPr>
        <sz val="9"/>
        <color rgb="FF000000"/>
        <rFont val="Calibri"/>
        <family val="2"/>
        <scheme val="minor"/>
      </rPr>
      <t xml:space="preserve"> = Porcentaje de Planes de Manejo de Microcuencas (PMM) en ejecución, en el tiempo t.</t>
    </r>
  </si>
  <si>
    <r>
      <t xml:space="preserve">PMMEE </t>
    </r>
    <r>
      <rPr>
        <vertAlign val="subscript"/>
        <sz val="9"/>
        <color rgb="FF000000"/>
        <rFont val="Calibri"/>
        <family val="2"/>
        <scheme val="minor"/>
      </rPr>
      <t>t</t>
    </r>
    <r>
      <rPr>
        <sz val="9"/>
        <color rgb="FF000000"/>
        <rFont val="Calibri"/>
        <family val="2"/>
        <scheme val="minor"/>
      </rPr>
      <t xml:space="preserve"> = Número de PMM en ejecución, en el tiempo t.</t>
    </r>
  </si>
  <si>
    <t>PMMF = Número de PMM aprobados.</t>
  </si>
  <si>
    <t>.</t>
  </si>
  <si>
    <r>
      <t xml:space="preserve">EPPAM </t>
    </r>
    <r>
      <rPr>
        <vertAlign val="subscript"/>
        <sz val="9"/>
        <color rgb="FF000000"/>
        <rFont val="Calibri"/>
        <family val="2"/>
        <scheme val="minor"/>
      </rPr>
      <t>t</t>
    </r>
    <r>
      <rPr>
        <sz val="9"/>
        <color rgb="FF000000"/>
        <rFont val="Calibri"/>
        <family val="2"/>
        <scheme val="minor"/>
      </rPr>
      <t xml:space="preserve"> = Ejecución presupuestal de acciones relacionadas con la implementación de los POMCAS, PMA y PMM, en el año t.</t>
    </r>
  </si>
  <si>
    <r>
      <t xml:space="preserve">CPAM </t>
    </r>
    <r>
      <rPr>
        <vertAlign val="subscript"/>
        <sz val="9"/>
        <color rgb="FF000000"/>
        <rFont val="Calibri"/>
        <family val="2"/>
        <scheme val="minor"/>
      </rPr>
      <t>it</t>
    </r>
    <r>
      <rPr>
        <sz val="9"/>
        <color rgb="FF000000"/>
        <rFont val="Calibri"/>
        <family val="2"/>
        <scheme val="minor"/>
      </rPr>
      <t xml:space="preserve"> = Compromisos correspondientes a la acción i relacionada con la implementación de los POMCAS, PMA y PMM, en el año t.</t>
    </r>
  </si>
  <si>
    <r>
      <t xml:space="preserve">PDPAM </t>
    </r>
    <r>
      <rPr>
        <vertAlign val="subscript"/>
        <sz val="9"/>
        <color rgb="FF000000"/>
        <rFont val="Calibri"/>
        <family val="2"/>
        <scheme val="minor"/>
      </rPr>
      <t>it</t>
    </r>
    <r>
      <rPr>
        <sz val="9"/>
        <color rgb="FF000000"/>
        <rFont val="Calibri"/>
        <family val="2"/>
        <scheme val="minor"/>
      </rPr>
      <t xml:space="preserve"> = Presupuesto definitivo a la acción i relacionada con la implementación de los POMCAS, PMA y PMM, en el año t.</t>
    </r>
  </si>
  <si>
    <t>Meta de entes territoriales a ser asesorados en la incorporación, planificación y ejecución de cambio climático en los instrumentos de planificación territorial (METACC)</t>
  </si>
  <si>
    <t>Entes territoriales efectivamente asesorados en la incorporación, planificación y ejecución de cambio climático en los instrumentos de planificación territorial (ETACC)</t>
  </si>
  <si>
    <t>Porcentaje de entes territoriales asesorados en la incorporación, planificación y ejecución de cambio climático en los instrumentos de planificación territorial (PETACC)</t>
  </si>
  <si>
    <t>Detalle de acciones de asesoría realizadas en la vigencia (utilice tantas filas cuantas sean necesarias)</t>
  </si>
  <si>
    <t xml:space="preserve">Número de entes territoriales </t>
  </si>
  <si>
    <t>Nombres de entidades territoriales</t>
  </si>
  <si>
    <t>Cuanto más cercano a cien por ciento, mayor es el cumplimiento de las metas establecidas en relación con la asesoría a los entes territoriales en la incorporación de cambio climático en los instrumentos de planificación territorial.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</si>
  <si>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entes territoriales asesorados en la incorporación de cambio climático en los instrumentos de planificación territorial (Versión 1.0).</t>
    </r>
    <r>
      <rPr>
        <sz val="9"/>
        <color rgb="FF000000"/>
        <rFont val="Calibri"/>
        <family val="2"/>
        <scheme val="minor"/>
      </rPr>
      <t xml:space="preserve"> Ministerio de Ambiente y Desarrollo Sostenible MADS, DGOAT-SINA y DCC.</t>
    </r>
  </si>
  <si>
    <t>Es la relación entre el número de entes territoriales asesorados en la incorporación, planificación y ejecución de acciones relacionadas con cambio climático en el marco de los instrumentos de planificación territorial, con respecto a la meta de entes territoriales a ser asesorados durante un periodo de gobierno en los departamentos y municipios.</t>
  </si>
  <si>
    <t>El indicador mide el cumplimiento de las metas establecidas, por parte de la Corporación Autónoma Regional, en relación con la asesoría a los entes territoriales en la incorporación, planificación y ejecución de acciones de cambio climático en sus instrumentos de planificación territorial.</t>
  </si>
  <si>
    <t>Cumplimiento y Seguimiento a las metas del Plan Nacional de Desarrollo 2014-2018 (Entidades territoriales que incorporan en los instrumentos de planificación acciones de cambio climático)</t>
  </si>
  <si>
    <t>Convención Marco de Cambio Climático CMCC</t>
  </si>
  <si>
    <t>Objetivos de Desarrollo Sostenible, Objetivo 13: adoptar medidas urgentes para combatir el cambio climático y sus efectos.</t>
  </si>
  <si>
    <t>Ley 99 de 1993, Artículo 31, numerales 4 y 5.</t>
  </si>
  <si>
    <t>Ley 1753 de 2015, Plan Nacional de Desarrollo (Crecimiento Verde), Artículo 170 y ss.</t>
  </si>
  <si>
    <t>Documentos de referencia:</t>
  </si>
  <si>
    <t>Plan Nacional de Desarrollo</t>
  </si>
  <si>
    <t>Acuerdo COP 21 y Guía para la incorporación de cambio climático en el ciclo del ordenamiento territorial.</t>
  </si>
  <si>
    <t>Mayor información: http://cambioclimatico.minambiente.gov.co/</t>
  </si>
  <si>
    <t>El Plan Nacional de Desarrollo 2014-2018 (crecimiento verde) establece que las entidades territoriales incorporen, en sus instrumentos formales de planificación del desarrollo y de ordenamiento territorial, acciones de adaptación y/o mitigación al cambio climático; mediante la reducción de vulnerabilidad, el incremento de la capacidad adaptativa y la reducción de la exposición y sensibilidad; así como la reducción de emisiones de Gases de Efecto Invernadero. Cabe indicar que los instrumentos formales de planificación del desarrollo y de ordenamiento territorial abarcan los Planes de Desarrollo departamentales y municipales y Planes de Ordenamiento Territorial.</t>
  </si>
  <si>
    <t>En éste mismo sentido la Ley 99 de 1993 en su Artículo 31, numerales 4 y 5, contempla que “asesorar a los Departamentos, Distritos y Municipios de su comprensión territorial en la definición de los planes de desarrollo ambiental y en sus programas y proyectos en materia de protección del medio ambiente” y “Participar con los demás organismos y entes competentes en el ámbito de su jurisdicción, en los procesos de planificación y ordenamiento territorial a fin de que el factor ambiental sea tenido en cuenta en las decisiones que se adopten”</t>
  </si>
  <si>
    <t>Las autoridades ambientales juegan un papel central como asesores técnicos de la incorporación del cambio climático en sus instrumentos de planificación de los entes territoriales, tanto a nivel departamental como municipal.</t>
  </si>
  <si>
    <t>Por asesoría se entienden las siguientes acciones:</t>
  </si>
  <si>
    <r>
      <t>·</t>
    </r>
    <r>
      <rPr>
        <sz val="7"/>
        <color rgb="FF000000"/>
        <rFont val="Times New Roman"/>
        <family val="1"/>
      </rPr>
      <t xml:space="preserve">        </t>
    </r>
    <r>
      <rPr>
        <sz val="9"/>
        <color rgb="FF000000"/>
        <rFont val="Calibri"/>
        <family val="2"/>
      </rPr>
      <t>Elaborar informes de análisis de la incorporación de cambio climático en el proceso de formulación de los Planes de Desarrollo departamentales y municipales y en los Planes de Ordenamiento Territorial.</t>
    </r>
  </si>
  <si>
    <r>
      <t>·</t>
    </r>
    <r>
      <rPr>
        <sz val="7"/>
        <color rgb="FF000000"/>
        <rFont val="Times New Roman"/>
        <family val="1"/>
      </rPr>
      <t xml:space="preserve">        </t>
    </r>
    <r>
      <rPr>
        <sz val="9"/>
        <color rgb="FF000000"/>
        <rFont val="Calibri"/>
        <family val="2"/>
      </rPr>
      <t>Entregar a los territorios documentos con recomendaciones y orientaciones específicas para la incorporación, planificación y ejecución de acciones de cambio climático en los instrumentos de planificación del desarrollo y de ordenamiento territorial</t>
    </r>
  </si>
  <si>
    <r>
      <t>·</t>
    </r>
    <r>
      <rPr>
        <sz val="7"/>
        <color rgb="FF000000"/>
        <rFont val="Times New Roman"/>
        <family val="1"/>
      </rPr>
      <t xml:space="preserve">        </t>
    </r>
    <r>
      <rPr>
        <sz val="9"/>
        <color rgb="FF000000"/>
        <rFont val="Calibri"/>
        <family val="2"/>
      </rPr>
      <t>Elaborar estudios para medir el riesgo climático en la jurisdicción y realizar la socialización con los entes territoriales.</t>
    </r>
  </si>
  <si>
    <r>
      <t>·</t>
    </r>
    <r>
      <rPr>
        <sz val="7"/>
        <color rgb="FF000000"/>
        <rFont val="Times New Roman"/>
        <family val="1"/>
      </rPr>
      <t xml:space="preserve">        </t>
    </r>
    <r>
      <rPr>
        <sz val="9"/>
        <color rgb="FF000000"/>
        <rFont val="Calibri"/>
        <family val="2"/>
      </rPr>
      <t>Elaboración y difusión de estudios sobre las oportunidades del cambio climático a nivel regional.</t>
    </r>
  </si>
  <si>
    <r>
      <t>·</t>
    </r>
    <r>
      <rPr>
        <sz val="7"/>
        <color rgb="FF000000"/>
        <rFont val="Times New Roman"/>
        <family val="1"/>
      </rPr>
      <t xml:space="preserve">        </t>
    </r>
    <r>
      <rPr>
        <sz val="9"/>
        <color rgb="FF000000"/>
        <rFont val="Calibri"/>
        <family val="2"/>
      </rPr>
      <t>Fortalecer los sistemas de información que permitan generar conocimiento del cambio climático y sus efectos a nivel regional y local.</t>
    </r>
  </si>
  <si>
    <r>
      <t>·</t>
    </r>
    <r>
      <rPr>
        <sz val="7"/>
        <color rgb="FF000000"/>
        <rFont val="Times New Roman"/>
        <family val="1"/>
      </rPr>
      <t xml:space="preserve">        </t>
    </r>
    <r>
      <rPr>
        <sz val="9"/>
        <color rgb="FF000000"/>
        <rFont val="Calibri"/>
        <family val="2"/>
      </rPr>
      <t>Realizar eventos de capacitación para la incorporación de cambio climático en los Planes de Desarrollo departamentales y municipales y en los Planes de Ordenamiento Territorial.</t>
    </r>
  </si>
  <si>
    <r>
      <t xml:space="preserve">PETACC </t>
    </r>
    <r>
      <rPr>
        <vertAlign val="subscript"/>
        <sz val="9"/>
        <color rgb="FF000000"/>
        <rFont val="Calibri"/>
        <family val="2"/>
        <scheme val="minor"/>
      </rPr>
      <t>t</t>
    </r>
    <r>
      <rPr>
        <sz val="9"/>
        <color rgb="FF000000"/>
        <rFont val="Calibri"/>
        <family val="2"/>
        <scheme val="minor"/>
      </rPr>
      <t xml:space="preserve"> = Porcentaje de entes territoriales asesorados en la incorporación, planificación y ejecución de cambio climático en los instrumentos de planificación territorial, en el tiempo t.</t>
    </r>
  </si>
  <si>
    <r>
      <t xml:space="preserve">ETACC </t>
    </r>
    <r>
      <rPr>
        <vertAlign val="subscript"/>
        <sz val="9"/>
        <color rgb="FF000000"/>
        <rFont val="Calibri"/>
        <family val="2"/>
        <scheme val="minor"/>
      </rPr>
      <t>t</t>
    </r>
    <r>
      <rPr>
        <sz val="9"/>
        <color rgb="FF000000"/>
        <rFont val="Calibri"/>
        <family val="2"/>
        <scheme val="minor"/>
      </rPr>
      <t xml:space="preserve"> = Número de entes territoriales efectivamente asesorados en la incorporación, planificación y ejecución de cambio climático en los instrumentos de planificación territorial, en el tiempo t.</t>
    </r>
  </si>
  <si>
    <r>
      <t xml:space="preserve">METACC </t>
    </r>
    <r>
      <rPr>
        <vertAlign val="subscript"/>
        <sz val="9"/>
        <color rgb="FF000000"/>
        <rFont val="Calibri"/>
        <family val="2"/>
        <scheme val="minor"/>
      </rPr>
      <t>t</t>
    </r>
    <r>
      <rPr>
        <sz val="9"/>
        <color rgb="FF000000"/>
        <rFont val="Calibri"/>
        <family val="2"/>
        <scheme val="minor"/>
      </rPr>
      <t xml:space="preserve"> = Meta de entes territoriales a ser asesorados en la incorporación, planificación y ejecución de cambio climático en los instrumentos de planificación territorial, en el tiempo t.</t>
    </r>
  </si>
  <si>
    <t>Para su cálculo, se reporta la siguiente información:</t>
  </si>
  <si>
    <t>Variable  (*)</t>
  </si>
  <si>
    <t>Meta de suelos degradados en recuperación o rehabilitación (ha)</t>
  </si>
  <si>
    <t>Áreas de suelos degradados en recuperación o rehabilitación (ha)</t>
  </si>
  <si>
    <t>Porcentaje de suelos degradados en recuperación o rehabilitación (C = B / A)</t>
  </si>
  <si>
    <t>* Valor Acumulado</t>
  </si>
  <si>
    <t>Inversión asociada a recuperación o rehabilitación de suelos degradados (Millones de $)</t>
  </si>
  <si>
    <t>(*) Adicione tantas filas cuantas sean necesarias.</t>
  </si>
  <si>
    <t xml:space="preserve">Tipo de acción </t>
  </si>
  <si>
    <t>Área de intervención (ha)</t>
  </si>
  <si>
    <t>Ppto. inicial</t>
  </si>
  <si>
    <t>Presupuesto Definitivo</t>
  </si>
  <si>
    <r>
      <t>Cuanto más cercano a cien por ciento, mayor es el cumplimiento de las metas establecidas por la Corporación en materia de recuperación o rehabilitación</t>
    </r>
    <r>
      <rPr>
        <b/>
        <sz val="9"/>
        <color rgb="FF000000"/>
        <rFont val="Calibri"/>
        <family val="2"/>
        <scheme val="minor"/>
      </rPr>
      <t xml:space="preserve"> </t>
    </r>
    <r>
      <rPr>
        <sz val="9"/>
        <color rgb="FF000000"/>
        <rFont val="Calibri"/>
        <family val="2"/>
        <scheme val="minor"/>
      </rPr>
      <t>de suelos degradados.</t>
    </r>
  </si>
  <si>
    <t>Se pueden presentar situaciones de orden operativo, financiero, político y social que pueden afectar los presupuestos y los cronogramas definidos en 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</si>
  <si>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suelos degradados en recuperación o rehabilitación. (Versión 1.0).</t>
    </r>
    <r>
      <rPr>
        <sz val="9"/>
        <color rgb="FF000000"/>
        <rFont val="Calibri"/>
        <family val="2"/>
        <scheme val="minor"/>
      </rPr>
      <t xml:space="preserve"> Ministerio de Ambiente y Desarrollo Sostenible MADS, DGOAT-SINA y DAASU.</t>
    </r>
  </si>
  <si>
    <t>Es la relación entre la superficie de suelos en restauración y en rehabilitación, con respecto a la meta de suelos en restauración y rehabilitación priorizadas por la Corporación.</t>
  </si>
  <si>
    <t>El indicador mide el cumplimiento de las metas de la Corporación en materia de restauración y rehabilitación de suelos, como contribución a la implementación regional de la Política de Gestión Sostenible del Suelo.</t>
  </si>
  <si>
    <t>Normas soporte:</t>
  </si>
  <si>
    <t>Ley 99 de 1993</t>
  </si>
  <si>
    <t>Decreto 1076 de 2015. Artículo 2.2.1.1.18.7. “En todo caso los propietarios están obligados a…… cooperar en las labores de prevención o corrección que adelante la autoridad ambiental competente”</t>
  </si>
  <si>
    <t>La estrategia transversal “Crecimiento Verde” del Plan Nacional de Desarrollo 2014-2018, “Todos por un nuevo país: Paz, Equidad y Educación”, tiene entre sus objetivos: “Proteger y asegurar el uso sostenible del capital natural y mejorar la calidad y la gobernanza ambiental”, y plantea como una de sus acciones prioritarias, aprobar e implementar la política para la gestión sostenible del suelo, “(…) a través de la cual se definirán los lineamientos para su uso sostenible relacionados con 1) promover la investigación, innovación y transferencia de tecnología para el conocimiento de los suelos, su conservación, recuperación, uso y manejo sostenible; 2) articular instrumentos normativos relacionados con la gestión del suelo y; 3) adelantar procesos de monitoreo y seguimiento a la calidad de los suelos”.</t>
  </si>
  <si>
    <t>Política de Gestión Sostenible del Suelo</t>
  </si>
  <si>
    <t>La Política de Gestión Sostenible del Suelo concibe los suelos como sistemas complejos y dinámicos, que se constituyen en componente fundamental del ambiente, y cumplen múltiples funciones vitales para la supervivencia humana y las relaciones sociales. Entre los servicios ecosistémicos asociados al suelo se destacan: producción de alimentos; filtrado e intercambio de gases; depuración de la contaminación; regulación climática e hídrica; ciclado de nutrientes; filtrado de agua; soporte para industria, infraestructura y turismo; entre otros.</t>
  </si>
  <si>
    <t>Los suelos hacen parte de la diversidad natural y biológica y están compuestos por minerales, agua, aire y organismos vivos; sus usos son esencialmente culturales, según las prácticas y las costumbres de los individuos y las comunidades, las cuales están predeterminadas por normas, reglas u orientaciones sociales, comunitarias o estatales.</t>
  </si>
  <si>
    <t>Así mismo, son indispensables y determinantes para la estructura y el funcionamiento de los ciclos del agua, del aire y de los nutrientes, así como para la biodiversidad. Esto en razón a que el suelo es parte esencial de los ciclos biogeoquímicos, en los cuales hay distribución, transporte, almacenamiento y transformación de materiales y energía necesarios para la vida en el planeta.</t>
  </si>
  <si>
    <t>A pesar de su importancia, el uso insostenible del suelo, entre otras actividades antrópicas, ocasiona su degradación, la cual resulta particularmente preocupante, por el efecto negativo en los ecosistemas, los organismos y las comunidades.</t>
  </si>
  <si>
    <t>Los procesos de degradación más relevantes en Colombia son la erosión, el sellamiento de suelos, la contaminación, la pérdida de la materia orgánica, la salinización, la compactación y la desertificación.</t>
  </si>
  <si>
    <t>Los procesos de recuperación o rehabilitación de suelos degradados deben dar cuenta de las acciones adelantadas para el mejoramiento de las condiciones del suelo (propiedades físicas, químicas y bilógicas) y las acciones para el monitoreo y seguimiento al mejoramiento de su calidad de acuerdo con las orientaciones establecidas en la Política para la Gestión Sostenible del Suelo. La Corporación partiendo de la información línea base disponible deberá identificar y priorizar las áreas con suelos degradados a intervenir, las cuales serán objeto de seguimiento al presente indicador.</t>
  </si>
  <si>
    <t>Entre la información línea base, se encuentra el mapa de degradación de suelos por erosión a escala 1:100.000 elaborado por el IDEAM y el MADS, los estudios de suelos e información del IGAC, las investigaciones desarrolladas por los Institutos de Investigación y las Universidades y la generada por las Corporaciones.</t>
  </si>
  <si>
    <t>Porcentaje de suelos degradados en recuperación o rehabilitación.</t>
  </si>
  <si>
    <r>
      <t xml:space="preserve">PSER </t>
    </r>
    <r>
      <rPr>
        <vertAlign val="subscript"/>
        <sz val="9"/>
        <color rgb="FF000000"/>
        <rFont val="Calibri"/>
        <family val="2"/>
        <scheme val="minor"/>
      </rPr>
      <t>t</t>
    </r>
    <r>
      <rPr>
        <sz val="9"/>
        <color rgb="FF000000"/>
        <rFont val="Calibri"/>
        <family val="2"/>
        <scheme val="minor"/>
      </rPr>
      <t xml:space="preserve"> = Porcentaje de suelos degradados en recuperación o rehabilitación, en el tiempo t.</t>
    </r>
  </si>
  <si>
    <r>
      <t xml:space="preserve">SER </t>
    </r>
    <r>
      <rPr>
        <vertAlign val="subscript"/>
        <sz val="9"/>
        <color rgb="FF000000"/>
        <rFont val="Calibri"/>
        <family val="2"/>
        <scheme val="minor"/>
      </rPr>
      <t>it</t>
    </r>
    <r>
      <rPr>
        <sz val="9"/>
        <color rgb="FF000000"/>
        <rFont val="Calibri"/>
        <family val="2"/>
        <scheme val="minor"/>
      </rPr>
      <t xml:space="preserve"> = Superficie de suelos degradados en recuperación o rehabilitación (ha), en el tiempo t.</t>
    </r>
  </si>
  <si>
    <r>
      <t xml:space="preserve">MSER </t>
    </r>
    <r>
      <rPr>
        <vertAlign val="subscript"/>
        <sz val="9"/>
        <color rgb="FF000000"/>
        <rFont val="Calibri"/>
        <family val="2"/>
        <scheme val="minor"/>
      </rPr>
      <t>it</t>
    </r>
    <r>
      <rPr>
        <sz val="9"/>
        <color rgb="FF000000"/>
        <rFont val="Calibri"/>
        <family val="2"/>
        <scheme val="minor"/>
      </rPr>
      <t xml:space="preserve"> = Meta de suelos degradados en recuperación o rehabilitación (ha), en el tiempo t.</t>
    </r>
  </si>
  <si>
    <r>
      <t xml:space="preserve">IRSD </t>
    </r>
    <r>
      <rPr>
        <vertAlign val="subscript"/>
        <sz val="9"/>
        <color rgb="FF000000"/>
        <rFont val="Calibri"/>
        <family val="2"/>
        <scheme val="minor"/>
      </rPr>
      <t>t</t>
    </r>
    <r>
      <rPr>
        <sz val="9"/>
        <color rgb="FF000000"/>
        <rFont val="Calibri"/>
        <family val="2"/>
        <scheme val="minor"/>
      </rPr>
      <t xml:space="preserve"> = Inversión asociada a recuperación o rehabilitación de suelos degradados, en el año t.</t>
    </r>
  </si>
  <si>
    <r>
      <t xml:space="preserve">PDARSD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recuperación o rehabilitación de suelos degradados, en el año t.</t>
    </r>
  </si>
  <si>
    <t>Continentales</t>
  </si>
  <si>
    <t>Marinas, costeras  e Insulares (*)</t>
  </si>
  <si>
    <t>Meta de áreas protegidas regionales a ser homologadas o recategorizadas, e inscritas en el RUNAP en el cuatrienio (ha)</t>
  </si>
  <si>
    <t xml:space="preserve">Meta total de nuevas áreas protegidas a ser inscritas en el RUNAP en el cuatrienio (ha) </t>
  </si>
  <si>
    <t>(*) si aplica. Para evitar doble contabilidad, se clasifican en el grupo de áreas marinas, costeras e insulares, aquellas áreas protegidas con superficie tanto en áreas marinas y continentales.</t>
  </si>
  <si>
    <t>AREAS PROTEGIDAS CONTINENTALES</t>
  </si>
  <si>
    <t>Número de áreas protegidas en proceso de declaratoria (*)</t>
  </si>
  <si>
    <t>Meta de áreas inscritas en el RUNAP</t>
  </si>
  <si>
    <t>Sin iniciar</t>
  </si>
  <si>
    <t>FASE I: Preparación</t>
  </si>
  <si>
    <t>FASE II: Aprestamiento</t>
  </si>
  <si>
    <t>FASE III: Declaratoria o Ampliación</t>
  </si>
  <si>
    <t>Inscritas en el RUNAP</t>
  </si>
  <si>
    <t>(*) Ubique cada área protegida sólo en la última etapa que se encuentre</t>
  </si>
  <si>
    <t>La suma de las áreas protegidas debe ser igual a la meta de número de áreas protegidas en el cuatrienio</t>
  </si>
  <si>
    <t>Superficie de áreas protegidas en proceso de declaratoria (*)</t>
  </si>
  <si>
    <t>(*) Ubique la superficie de cada área protegida sólo en la última etapa que se encuentre</t>
  </si>
  <si>
    <t>La suma de las áreas protegidas debe ser igual a la meta de superficie de áreas protegidas en el cuatrienio.</t>
  </si>
  <si>
    <t>AREAS PROTEGIDAS MARINAS, COSTERAS E INSULARES</t>
  </si>
  <si>
    <t>Inscrita en el RUNAP</t>
  </si>
  <si>
    <t>Relación de áreas protegidas en proceso de declaración</t>
  </si>
  <si>
    <t>Nombre de área protegida</t>
  </si>
  <si>
    <t>Tipo (continental, marina, costera, insular)</t>
  </si>
  <si>
    <t>Categoría</t>
  </si>
  <si>
    <t>Superficie en acto administrativo (ha) (*)</t>
  </si>
  <si>
    <t>Superficie en shape (ha)(a)</t>
  </si>
  <si>
    <t>Estado de avance (b)</t>
  </si>
  <si>
    <t>Acto administrativo</t>
  </si>
  <si>
    <t>de declaratoria</t>
  </si>
  <si>
    <t>(a) superficie estimada</t>
  </si>
  <si>
    <t>(b) en preparación, en aprestamiento, en declaración y declarado. Si está declarado, escriba el número del acto administrativo correspondiente.</t>
  </si>
  <si>
    <t>Resumen del Indicador</t>
  </si>
  <si>
    <t>Meta de áreas inscritas en el RUNAP (ha)</t>
  </si>
  <si>
    <t>Superficie total de áreas protegidas regionales declaradas, homologadas o recategorizadas, inscritas en el RUNAP</t>
  </si>
  <si>
    <t>Cuanto más cercano a cien por ciento, mayor es el cumplimiento de las metas establecidas por la Corporación en materia de declaración de nuevas áreas protegidas.</t>
  </si>
  <si>
    <t>Se pueden llegar a presentar superposiciones en áreas protegidas declaradas u homologadas, es decir, que sobre una misma área se hayan declarado una figura regional o una nacional, con distintas definiciones y regímenes de manejo. Para efectos del presente indicador sólo se cuantificará una vez el área, eliminando en el reporte de área las superposiciones, es decir, que se deberá contar solo una vez las áreas traslapadas.</t>
  </si>
  <si>
    <r>
      <t>Lo anterior teniendo en cuenta que el artículo 2.2.2.1.3.5 del Decreto 1076 de 2015 (artículo 26 del Decreto 2372 de 2010) contempla que “</t>
    </r>
    <r>
      <rPr>
        <i/>
        <sz val="9"/>
        <color rgb="FF000000"/>
        <rFont val="Calibri"/>
        <family val="2"/>
        <scheme val="minor"/>
      </rPr>
      <t>No podrán superponerse categorías de manejo de áreas públicas</t>
    </r>
    <r>
      <rPr>
        <sz val="9"/>
        <color rgb="FF000000"/>
        <rFont val="Calibri"/>
        <family val="2"/>
        <scheme val="minor"/>
      </rPr>
      <t xml:space="preserve">”. Por tal razón, recomendamos a las Autoridades Ambientales revisar la información oficial que se encuentra en el RUNAP y cotejarla con sus procesos de declaratoria para evitar traslapes que pueden llegar a limitar el registro de las áreas protegidas en el RUNAP. </t>
    </r>
  </si>
  <si>
    <r>
      <t>Hoja Metodológica de referencia:</t>
    </r>
    <r>
      <rPr>
        <sz val="9"/>
        <color rgb="FF000000"/>
        <rFont val="Calibri"/>
        <family val="2"/>
        <scheme val="minor"/>
      </rPr>
      <t xml:space="preserve"> MADS (2016). </t>
    </r>
    <r>
      <rPr>
        <i/>
        <sz val="9"/>
        <color rgb="FF000000"/>
        <rFont val="Calibri"/>
        <family val="2"/>
        <scheme val="minor"/>
      </rPr>
      <t>Hoja metodológica Porcentaje de la Superficie de áreas protegidas regionales declaradas, homologadas o recategorizadas, inscritas en el RUNAP (Versión 1.0).</t>
    </r>
    <r>
      <rPr>
        <sz val="9"/>
        <color rgb="FF000000"/>
        <rFont val="Calibri"/>
        <family val="2"/>
        <scheme val="minor"/>
      </rPr>
      <t xml:space="preserve"> Ministerio de Ambiente y Desarrollo Sostenible MADS y Parques Nacionales de Colombia.</t>
    </r>
  </si>
  <si>
    <t>Se recomienda a las Autoridades Ambientales enviar adicionalmente reportes cualitativos del avance de los procesos de declaratoria regionales de manera periódica (mensualmente) a Parques Nacionales Naturales de Colombia, dado que en el marco de la Coordinación del SINAP y Administración del RUNAP debe entregar el respectivo reporte oficial al DNP y diferentes entidades.</t>
  </si>
  <si>
    <t>Mide la superficie en hectáreas de las áreas protegidas regionales, declaradas homologadas o recategorizadas inscritas en el RUNAP, con respecto a la meta de áreas protegidas regionales definida en el Plan de Acción de la Corporación. Comprende las áreas protegidas tanto continentales como marinas, costeras e insulares.</t>
  </si>
  <si>
    <t>El indicador busca hacer seguimiento a la contribución de las CAR a la Política Nacional de Gestión Integral de la Biodiversidad y sus Servicios Ecosistémicos y específicamente a la estrategia de declaración de áreas protegidas.</t>
  </si>
  <si>
    <t>Contribución a la Meta del plan de desarrollo (Hectáreas de Áreas Protegidas declaradas en el SINAP)</t>
  </si>
  <si>
    <t>Resolución 1125 de 2015.</t>
  </si>
  <si>
    <t>Política Nacional de Gestión Integral de la Biodiversidad y sus Servicios Ecosistémicos.</t>
  </si>
  <si>
    <t>Ruta declaratoria de áreas protegidas del Sistema Nacional de Áreas Protegidas (SINAP).</t>
  </si>
  <si>
    <t>Plan Nacional de Desarrollo 2014-2018.</t>
  </si>
  <si>
    <t>El Convenio sobre Diversidad Biológica, aprobado por la Ley 165 de 1994, señala que los objetivos de conservación de la biodiversidad que se persiguen son: la conservación de la diversidad, la utilización sostenible de sus componentes y la participación justa y equitativa en los beneficios que se deriven del uso de recursos genéticos.</t>
  </si>
  <si>
    <t>La Decisión VII.28 de la Séptima Conferencia de las Partes -COP 7- del Convenio sobre Diversidad Biológica, aprobó el Programa Temático de Áreas Protegidas que confirma que es indispensable hacer esfuerzos para establecer y mantener sistemas de áreas protegidas, aplicando el enfoque ecosistémico con el objetivo de establecer y mantener sistemas completos, eficazmente manejados y ecológicamente representativos de áreas protegidas.</t>
  </si>
  <si>
    <r>
      <t xml:space="preserve">La Meta 11 de Aichi planteada en el marco del plan estratégico de biodiversidad definido en Nagoya establece que para </t>
    </r>
    <r>
      <rPr>
        <b/>
        <sz val="9"/>
        <color rgb="FF000000"/>
        <rFont val="Calibri"/>
        <family val="2"/>
        <scheme val="minor"/>
      </rPr>
      <t xml:space="preserve">2020, </t>
    </r>
    <r>
      <rPr>
        <sz val="9"/>
        <color rgb="FF000000"/>
        <rFont val="Calibri"/>
        <family val="2"/>
        <scheme val="minor"/>
      </rPr>
      <t xml:space="preserve">al menos el </t>
    </r>
    <r>
      <rPr>
        <b/>
        <sz val="9"/>
        <color rgb="FF000000"/>
        <rFont val="Calibri"/>
        <family val="2"/>
        <scheme val="minor"/>
      </rPr>
      <t xml:space="preserve">17 por ciento de las zonas terrestres </t>
    </r>
    <r>
      <rPr>
        <sz val="9"/>
        <color rgb="FF000000"/>
        <rFont val="Calibri"/>
        <family val="2"/>
        <scheme val="minor"/>
      </rPr>
      <t xml:space="preserve">y de aguas continentales y el </t>
    </r>
    <r>
      <rPr>
        <b/>
        <sz val="9"/>
        <color rgb="FF000000"/>
        <rFont val="Calibri"/>
        <family val="2"/>
        <scheme val="minor"/>
      </rPr>
      <t xml:space="preserve">10 por ciento de las zonas marinas y costeras, </t>
    </r>
    <r>
      <rPr>
        <sz val="9"/>
        <color rgb="FF000000"/>
        <rFont val="Calibri"/>
        <family val="2"/>
        <scheme val="minor"/>
      </rPr>
      <t xml:space="preserve">especialmente aquellas de particular importancia para la diversidad biológica y los servicios de los ecosistemas, </t>
    </r>
    <r>
      <rPr>
        <b/>
        <sz val="9"/>
        <color rgb="FF000000"/>
        <rFont val="Calibri"/>
        <family val="2"/>
        <scheme val="minor"/>
      </rPr>
      <t xml:space="preserve">se conservan por medio de sistemas de áreas protegidas administrados de manera eficaz y equitativa, ecológicamente representativos y bien conectados </t>
    </r>
    <r>
      <rPr>
        <sz val="9"/>
        <color rgb="FF000000"/>
        <rFont val="Calibri"/>
        <family val="2"/>
        <scheme val="minor"/>
      </rPr>
      <t>y otras medidas de conservación eficaces basadas en áreas, y están integradas en los paisajes terrestres y marinos más amplios.</t>
    </r>
  </si>
  <si>
    <t>En tal sentido, el Decreto 1076 de 2015 define un área protegida como una superficie definida geográficamente que haya sido designada, regulada y administrada a fin de alcanzar objetivos específicos de conservación.</t>
  </si>
  <si>
    <t>De acuerdo con el Decreto 1076 de 2015, las categorías de áreas protegidas son: Sistema de Parques Nacionales Naturales, Reserva Forestal Protectora Nacional, Distrito de Manejo Integrado Nacional, Reserva Forestal Protectora Regional, Distrito de Manejo Integrado Regional, Distrito de Conservación de Suelos, Área de Recreación y Reserva Natural de la Sociedad Civil.</t>
  </si>
  <si>
    <r>
      <t xml:space="preserve">PAPR </t>
    </r>
    <r>
      <rPr>
        <vertAlign val="subscript"/>
        <sz val="9"/>
        <color rgb="FF000000"/>
        <rFont val="Calibri"/>
        <family val="2"/>
        <scheme val="minor"/>
      </rPr>
      <t>t</t>
    </r>
    <r>
      <rPr>
        <sz val="9"/>
        <color rgb="FF000000"/>
        <rFont val="Calibri"/>
        <family val="2"/>
        <scheme val="minor"/>
      </rPr>
      <t xml:space="preserve"> = Porcentaje de áreas protegidas regionales declaradas, homologadas o recategorizadas, inscritas en el RUNAP, en el tiempo t.</t>
    </r>
  </si>
  <si>
    <r>
      <t xml:space="preserve">SAPR </t>
    </r>
    <r>
      <rPr>
        <vertAlign val="subscript"/>
        <sz val="9"/>
        <color rgb="FF000000"/>
        <rFont val="Calibri"/>
        <family val="2"/>
        <scheme val="minor"/>
      </rPr>
      <t>it</t>
    </r>
    <r>
      <rPr>
        <sz val="9"/>
        <color rgb="FF000000"/>
        <rFont val="Calibri"/>
        <family val="2"/>
        <scheme val="minor"/>
      </rPr>
      <t xml:space="preserve"> = Superficie de áreas protegidas regionales declaradas, homologadas o recategorizadas, inscritas en el RUNAP (ha), en el tiempo t.</t>
    </r>
  </si>
  <si>
    <r>
      <t xml:space="preserve">MAPR </t>
    </r>
    <r>
      <rPr>
        <vertAlign val="subscript"/>
        <sz val="9"/>
        <color rgb="FF000000"/>
        <rFont val="Calibri"/>
        <family val="2"/>
        <scheme val="minor"/>
      </rPr>
      <t>it</t>
    </r>
    <r>
      <rPr>
        <sz val="9"/>
        <color rgb="FF000000"/>
        <rFont val="Calibri"/>
        <family val="2"/>
        <scheme val="minor"/>
      </rPr>
      <t xml:space="preserve"> = Meta de áreas protegidas regionales declaradas, homologadas o recategorizadas, inscritas en el RUNAP (ha), en el tiempo t.</t>
    </r>
  </si>
  <si>
    <t>NO APLICA</t>
  </si>
  <si>
    <t>Reporte de avance</t>
  </si>
  <si>
    <t>Etapa</t>
  </si>
  <si>
    <t>Año 0 (2019) (*)</t>
  </si>
  <si>
    <t>Páramos delimitados por el MADS (número) ubicados en la jurisdicción de la Corporación</t>
  </si>
  <si>
    <t>Actos Administrativos de la CAR que adoptan la Zonificación y régimen de usos de páramos (número)</t>
  </si>
  <si>
    <t>Relación de páramos delimitados por el MADS, con zonificación y régimen de usos adoptados por la CAR</t>
  </si>
  <si>
    <t>Nombre del páramo</t>
  </si>
  <si>
    <t>Estado de avance</t>
  </si>
  <si>
    <t>Cuanto más cercano a cien por ciento, mayor es el cumplimiento de las metas de la autoridad ambiental en la gestión de paramos ubicados en la jurisdicción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</si>
  <si>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páramos delimitados, con zonificación y régimen de usos (Versión 1.0).</t>
    </r>
    <r>
      <rPr>
        <sz val="9"/>
        <color rgb="FF000000"/>
        <rFont val="Calibri"/>
        <family val="2"/>
        <scheme val="minor"/>
      </rPr>
      <t xml:space="preserve"> Ministerio de Ambiente y Desarrollo Sostenible MADS, DGOAT-SINA y DBBSE.</t>
    </r>
  </si>
  <si>
    <t>Observaciones.</t>
  </si>
  <si>
    <t>Es el porcentaje de páramos con zonificación y régimen de usos adoptados por la CAR, en relación con los páramos delimitados por el MADS en la jurisdicción de la Corporación.</t>
  </si>
  <si>
    <t>Mide el avance en la zonificación y en la determinación del régimen de usos, de las áreas de páramo delimitadas por el MADS, que están ubicados en la jurisdicción de la Corporación. De esta manera, el indicador busca hacer seguimiento a la contribución de las CAR a la ejecución de la Política Nacional de Gestión Integral de la Biodiversidad y sus Servicios Ecosistémicos.</t>
  </si>
  <si>
    <t>Ley 1753 de 2015</t>
  </si>
  <si>
    <t>Resolución 769 de 2002</t>
  </si>
  <si>
    <t>Resolución 839 de 2003</t>
  </si>
  <si>
    <t>Resolución 1128 de 2006</t>
  </si>
  <si>
    <t>Resolución 937 de 2011</t>
  </si>
  <si>
    <t>Los ecosistemas de páramos han sido reconocidos como áreas de especial importancia ecológica que cuentan con una protección especial por parte del Estado, toda vez que resultan de vital importancia por los servicios ecosistémicos que prestan a la población colombiana, especialmente los relacionados con la estabilidad de los ciclos climáticos e hidrológicos y con la regulación de los flujos de agua en cantidad y calidad.</t>
  </si>
  <si>
    <t>Por ello, el artículo 1° de la Ley 99 de 1993, establece entre los Principios Generales Ambientales que las zonas de páramos, subpáramos, los nacimientos de agua y las zonas de recarga de acuíferos serán objeto de protección especial.</t>
  </si>
  <si>
    <t>El artículo 173 de la Ley 1753 de 2015 determina que en las áreas delimitadas como páramos no se podrán adelantar actividades agropecuarias ni de exploración o explotación de recursos naturales no renovables, ni construcción de refinerías de hidrocarburos.</t>
  </si>
  <si>
    <t>El Parágrafo 3 del mencionado artículo establece que “dentro de los tres (3) años siguientes a la delimitación, las autoridades ambientales deberán zonificar y determinar el régimen de usos del área de páramo delimitada, de acuerdo con los lineamientos que para el efecto defina el Ministerio de Ambiente y Desarrollo Sostenible”.</t>
  </si>
  <si>
    <r>
      <t xml:space="preserve">PPDZRU </t>
    </r>
    <r>
      <rPr>
        <vertAlign val="subscript"/>
        <sz val="9"/>
        <color rgb="FF000000"/>
        <rFont val="Calibri"/>
        <family val="2"/>
        <scheme val="minor"/>
      </rPr>
      <t>t</t>
    </r>
    <r>
      <rPr>
        <sz val="9"/>
        <color rgb="FF000000"/>
        <rFont val="Calibri"/>
        <family val="2"/>
        <scheme val="minor"/>
      </rPr>
      <t xml:space="preserve"> = Porcentaje de los páramos delimitados por el MADS, a los cuales la CAR les expide el Acto Administrativo de zonificación y régimen de usos, en el tiempo t.</t>
    </r>
  </si>
  <si>
    <r>
      <t xml:space="preserve">PZRU </t>
    </r>
    <r>
      <rPr>
        <vertAlign val="subscript"/>
        <sz val="9"/>
        <color rgb="FF000000"/>
        <rFont val="Calibri"/>
        <family val="2"/>
        <scheme val="minor"/>
      </rPr>
      <t>it</t>
    </r>
    <r>
      <rPr>
        <sz val="9"/>
        <color rgb="FF000000"/>
        <rFont val="Calibri"/>
        <family val="2"/>
        <scheme val="minor"/>
      </rPr>
      <t xml:space="preserve"> = Número de páramos previamente delimitados por el MADS en la jurisdicción de la CAR, a los cuales la CAR les expide el Acto Administrativo de zonificación y régimen de usos, en el tiempo t.</t>
    </r>
  </si>
  <si>
    <r>
      <t xml:space="preserve">PD </t>
    </r>
    <r>
      <rPr>
        <vertAlign val="subscript"/>
        <sz val="9"/>
        <color rgb="FF000000"/>
        <rFont val="Calibri"/>
        <family val="2"/>
        <scheme val="minor"/>
      </rPr>
      <t>it</t>
    </r>
    <r>
      <rPr>
        <sz val="9"/>
        <color rgb="FF000000"/>
        <rFont val="Calibri"/>
        <family val="2"/>
        <scheme val="minor"/>
      </rPr>
      <t xml:space="preserve"> = Número de páramos delimitados por el MADS en la jurisdicción de la CAR, en el tiempo t.</t>
    </r>
  </si>
  <si>
    <t>Ponderaciones de referencia</t>
  </si>
  <si>
    <t>NO SE REPORTA</t>
  </si>
  <si>
    <t>Descripción</t>
  </si>
  <si>
    <t>Ponderación</t>
  </si>
  <si>
    <t>Preparación</t>
  </si>
  <si>
    <t xml:space="preserve">Definición de la unidad objeto de ordenación forestal
Asignación de recursos
Inicio del proceso pre y contractual
Conformación del equipo de trabajo  </t>
  </si>
  <si>
    <t>Superficie cubierta en el Plan de Ordenación Forestal adoptado a 31/12/2019 (ha)</t>
  </si>
  <si>
    <t>Aprestamiento</t>
  </si>
  <si>
    <t>Consulta, validación y digitalización de información secundaria
Procesamiento e interpretación de imágenes satelitales
Generación de información cartográfica preliminar
Definición de metodología para levantamiento de información primaria</t>
  </si>
  <si>
    <t>Meta de nuevas hectáreas forestales a ser ordenadas en el Plan de Ordenación Forestal en el cuatrienio (ha)</t>
  </si>
  <si>
    <t>Logística</t>
  </si>
  <si>
    <t>Socialización y acuerdos con actores regionales y locales
Chequeo cartografía en campo
Desarrollo del premuestreo, ajuste y realización del inventario forestal
Desarrollo del componente fauna
Desarrollo del componente socieconomico
Desarrollo del componente suelos</t>
  </si>
  <si>
    <t>Meta de hectáreas forestales a ser actualizadas en el Plan de Ordenación Forestal en el cuatrienio (ha) -si aplica-</t>
  </si>
  <si>
    <t>Oficina</t>
  </si>
  <si>
    <t xml:space="preserve">Procesamiento y análisis de información primaria
Propuesta zonificación inicial de la UOF
Propuesta de zonificación de las áreas forestales que componen la UOF
 Formulación del POF para cada área forestal de la UOF
</t>
  </si>
  <si>
    <t>Meta: hectáreas forestales sujeto de ordenación en el cuatrienio (ha) (B+C)</t>
  </si>
  <si>
    <t>Formulación</t>
  </si>
  <si>
    <t>Socialización versión premiminar de los POF
Armonización de los POF con actores locales y regionales
Edición y ajustes de los POF</t>
  </si>
  <si>
    <t>Superficie total del Plan de Ordenación Forestal a 31/12/2023 (ha)</t>
  </si>
  <si>
    <t>Aprobación</t>
  </si>
  <si>
    <t>Aprobación de los POF por el Consejo Directivo de la autoridad ambiental competente</t>
  </si>
  <si>
    <t>Actividades de referencia  en el proceso de formulación, implementación y seguimiento del Plan de Ordenación Forestal</t>
  </si>
  <si>
    <t>Superficie a ser ordenada en el Plan de Ordenación Forestal (*)</t>
  </si>
  <si>
    <t>Avance (Ponderación acumulada)</t>
  </si>
  <si>
    <t>Meta: hectáreas forestales sujeto de ordenación (a)</t>
  </si>
  <si>
    <t>En formulación</t>
  </si>
  <si>
    <t>En actualización</t>
  </si>
  <si>
    <t>Plan forestal adoptado</t>
  </si>
  <si>
    <t>Superfice de avance anual (ha)</t>
  </si>
  <si>
    <t>(*) Ubique cada superficie sólo en la última etapa que se encuentre</t>
  </si>
  <si>
    <t>Avance Cuatrienal (%)</t>
  </si>
  <si>
    <t>La suma de la superficie de las áreas en proceso de ordenación debe ser igual a la meta de hectáreas forestales a ser ordenadas.</t>
  </si>
  <si>
    <t>Meta de avance anual (%)</t>
  </si>
  <si>
    <t>Relación de áreas a ser ordenadas en el Plan de Ordenación Forestal</t>
  </si>
  <si>
    <t>Meta de avance anual (ha)</t>
  </si>
  <si>
    <t>Nombre del área a ser ordenada</t>
  </si>
  <si>
    <t>Municipios donde se ubica</t>
  </si>
  <si>
    <t>Superficie (ha)</t>
  </si>
  <si>
    <t>Estado de avance (a)</t>
  </si>
  <si>
    <t>Acto administrativo de adopción</t>
  </si>
  <si>
    <t>Determinación de la Meta de Avance Anual</t>
  </si>
  <si>
    <t>Ponderador acumulado esperado en cada fase</t>
  </si>
  <si>
    <t>Hectareas</t>
  </si>
  <si>
    <t>Avance esperado (Ponderación acumulada)</t>
  </si>
  <si>
    <t>(a) en formulación, en actualización, en adopción, adoptado. Si está adoptado, escriba el número del acto administrativo correspondiente.</t>
  </si>
  <si>
    <t>Cuanto más cercano a cien por ciento, mayor es el cumplimiento de las metas establecidas por la Corporación en materia de ordenación de las áreas forestales.</t>
  </si>
  <si>
    <t>Meta de avance anual ponderada (ha)</t>
  </si>
  <si>
    <r>
      <t>Hoja Metodológica de referencia:</t>
    </r>
    <r>
      <rPr>
        <sz val="9"/>
        <color rgb="FF000000"/>
        <rFont val="Calibri"/>
        <family val="2"/>
        <scheme val="minor"/>
      </rPr>
      <t xml:space="preserve"> MADS (2016). </t>
    </r>
    <r>
      <rPr>
        <i/>
        <sz val="9"/>
        <color rgb="FF000000"/>
        <rFont val="Calibri"/>
        <family val="2"/>
        <scheme val="minor"/>
      </rPr>
      <t>Hoja metodológica Porcentaje de avance en la formulación del Plan de Ordenación Forestal (Versión 1.0).</t>
    </r>
    <r>
      <rPr>
        <sz val="9"/>
        <color rgb="FF000000"/>
        <rFont val="Calibri"/>
        <family val="2"/>
        <scheme val="minor"/>
      </rPr>
      <t xml:space="preserve"> Ministerio de Ambiente y Desarrollo Sostenible MADS, DGOAT-SINA y DBBSE.</t>
    </r>
  </si>
  <si>
    <t>Es el porcentaje de avance en la formulación del Plan de Ordenación Forestal, con respecto a la meta de Ordenación Forestal definida en el Plan de Acción de la Corporación.</t>
  </si>
  <si>
    <t>Mide el avance del Plan de Ordenación Forestal, con respecto a la meta de Ordenación Forestal definida en el Plan de Acción de la Corporación. De esta manera, el indicador busca hacer seguimiento a la contribución de las CAR a la Política Nacional de Gestión Integral de la Biodiversidad y sus Servicios Ecosistémicos, así como a los instrumentos de política relacionados con el recurso forestal.</t>
  </si>
  <si>
    <r>
      <t>·</t>
    </r>
    <r>
      <rPr>
        <sz val="7"/>
        <color rgb="FF000000"/>
        <rFont val="Times New Roman"/>
        <family val="1"/>
      </rPr>
      <t xml:space="preserve">        </t>
    </r>
    <r>
      <rPr>
        <sz val="9"/>
        <color rgb="FF000000"/>
        <rFont val="Calibri"/>
        <family val="2"/>
      </rPr>
      <t>Ley 2ª de 1959</t>
    </r>
  </si>
  <si>
    <r>
      <t>·</t>
    </r>
    <r>
      <rPr>
        <sz val="7"/>
        <color rgb="FF000000"/>
        <rFont val="Times New Roman"/>
        <family val="1"/>
      </rPr>
      <t xml:space="preserve">        </t>
    </r>
    <r>
      <rPr>
        <sz val="9"/>
        <color rgb="FF000000"/>
        <rFont val="Calibri"/>
        <family val="2"/>
      </rPr>
      <t>Ley 99 de 1993</t>
    </r>
  </si>
  <si>
    <r>
      <t>·</t>
    </r>
    <r>
      <rPr>
        <sz val="7"/>
        <color rgb="FF000000"/>
        <rFont val="Times New Roman"/>
        <family val="1"/>
      </rPr>
      <t xml:space="preserve">        </t>
    </r>
    <r>
      <rPr>
        <sz val="9"/>
        <color rgb="FF000000"/>
        <rFont val="Calibri"/>
        <family val="2"/>
      </rPr>
      <t>Decreto-Ley 2811 de 1974.</t>
    </r>
  </si>
  <si>
    <r>
      <t>·</t>
    </r>
    <r>
      <rPr>
        <sz val="7"/>
        <color rgb="FF000000"/>
        <rFont val="Times New Roman"/>
        <family val="1"/>
      </rPr>
      <t xml:space="preserve">        </t>
    </r>
    <r>
      <rPr>
        <sz val="9"/>
        <color rgb="FF000000"/>
        <rFont val="Calibri"/>
        <family val="2"/>
      </rPr>
      <t>Decreto 1076 de 2015.</t>
    </r>
  </si>
  <si>
    <t>Los artículos 8°, 79 y 80 de la Constitución Política de Colombia, señalan que es deber del Estado proteger la diversidad e integridad del ambiente, conservar las áreas de especial importancia ecológica, fomentar la educación para el logro de estos fines, planificar el manejo y aprovechamiento de los recursos naturales para garantizar su desarrollo sostenible, su conservación, restauración o sustitución.</t>
  </si>
  <si>
    <t>El Plan de ordenación forestal es el estudio elaborado por las Corporaciones que, fundamentado en la descripción de los aspectos bióticos, abióticos, sociales y económicos, tiene por objeto asegurar que el interesado en utilizar el recurso en un área forestal productora, desarrolle su actividad en forma planificada para así garantizar el manejo adecuado y el aprovechamiento sostenible del recurso</t>
  </si>
  <si>
    <r>
      <t xml:space="preserve">PAPOF </t>
    </r>
    <r>
      <rPr>
        <vertAlign val="subscript"/>
        <sz val="9"/>
        <color rgb="FF000000"/>
        <rFont val="Calibri"/>
        <family val="2"/>
        <scheme val="minor"/>
      </rPr>
      <t>t</t>
    </r>
    <r>
      <rPr>
        <sz val="9"/>
        <color rgb="FF000000"/>
        <rFont val="Calibri"/>
        <family val="2"/>
        <scheme val="minor"/>
      </rPr>
      <t xml:space="preserve"> = Porcentaje de avance en la formulación del Plan de Ordenación Forestal, en el tiempo t.</t>
    </r>
  </si>
  <si>
    <r>
      <t xml:space="preserve">APOF </t>
    </r>
    <r>
      <rPr>
        <vertAlign val="subscript"/>
        <sz val="9"/>
        <color rgb="FF000000"/>
        <rFont val="Calibri"/>
        <family val="2"/>
        <scheme val="minor"/>
      </rPr>
      <t>it</t>
    </r>
    <r>
      <rPr>
        <sz val="9"/>
        <color rgb="FF000000"/>
        <rFont val="Calibri"/>
        <family val="2"/>
        <scheme val="minor"/>
      </rPr>
      <t xml:space="preserve"> = Superficie de avance en la formulación del Plan de Ordenación Forestal (ha), en el tiempo t.</t>
    </r>
  </si>
  <si>
    <r>
      <t xml:space="preserve">MAPOF </t>
    </r>
    <r>
      <rPr>
        <vertAlign val="subscript"/>
        <sz val="9"/>
        <color rgb="FF000000"/>
        <rFont val="Calibri"/>
        <family val="2"/>
        <scheme val="minor"/>
      </rPr>
      <t>it</t>
    </r>
    <r>
      <rPr>
        <sz val="9"/>
        <color rgb="FF000000"/>
        <rFont val="Calibri"/>
        <family val="2"/>
        <scheme val="minor"/>
      </rPr>
      <t xml:space="preserve"> = Meta de avance en la formulación del Plan de Ordenación Forestal (ha), en el tiempo t.</t>
    </r>
  </si>
  <si>
    <t>VARIABLE</t>
  </si>
  <si>
    <t>CONTINENTALES</t>
  </si>
  <si>
    <t>MARINAS, COSTERAS E INSULARES</t>
  </si>
  <si>
    <t>TOTAL</t>
  </si>
  <si>
    <t xml:space="preserve">Número de áreas protegidas cuya administración es responsabilidad de la Corporación Autónoma Regional </t>
  </si>
  <si>
    <t>Número de áreas protegidas con plan de manejo adoptado</t>
  </si>
  <si>
    <t>Número de áreas protegidas con plan de manejo en ejecución</t>
  </si>
  <si>
    <t>Inversión asociada a la ejecución de los planes de manejo de áreas protegidas (Millones de $)</t>
  </si>
  <si>
    <t>Nombre de AP</t>
  </si>
  <si>
    <t>Categoría de AP</t>
  </si>
  <si>
    <t>Ppto.</t>
  </si>
  <si>
    <t>Presupuesto</t>
  </si>
  <si>
    <t>Inicial</t>
  </si>
  <si>
    <t>Definitivo</t>
  </si>
  <si>
    <t>Cuanto más cercano a cien por ciento, mayores son las acciones que la autoridad ambiental realiza para la ejecución de los planes de manejo de las áreas protegidas que están a cargo de la Corporación Autónoma Regional.</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</si>
  <si>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protegidas con planes de manejo en ejecución (Versión 1.0).</t>
    </r>
    <r>
      <rPr>
        <sz val="9"/>
        <color rgb="FF000000"/>
        <rFont val="Calibri"/>
        <family val="2"/>
        <scheme val="minor"/>
      </rPr>
      <t xml:space="preserve"> Ministerio de Ambiente y Desarrollo Sostenible y Parques Nacionales Naturales.</t>
    </r>
  </si>
  <si>
    <t>Se recomienda a las autoridades ambientales que una vez el plan de manejo ya esté aprobado y soportado bajo acto administrativo este sea cargado en la Plataforma del RUNAP. http://runap.parquesnacionales.gov.co)</t>
  </si>
  <si>
    <t xml:space="preserve">Descripción del Indicador </t>
  </si>
  <si>
    <t>Es la relación entre el número de áreas protegidas con planes de manejo en ejecución y el número de áreas protegidas regionales en jurisdicción de la Corporación registradas en el RUNAP, cuya administración es responsabilidad de la autoridad ambiental. Comprende áreas protegidas tanto continentales como marinas, costeras e insulares.</t>
  </si>
  <si>
    <t>El indicador mide que la autoridad ambiental realice acciones dirigidas a la implementación de los planes de manejo de las áreas protegidas, cuya administración es responsabilidad de la autoridad ambiental. De esta manera, la Corporación contribuye a la ejecución a nivel regional de la Política Nacional de Gestión de la Biodiversidad y sus Servicios Ecosistémicos.</t>
  </si>
  <si>
    <t>Política Nacional de Gestión Integral de la Biodiversidad y sus Servicios Ecosistémicos</t>
  </si>
  <si>
    <t>El mencionado Decreto, establece las categorías de áreas protegidas nacionales y regionales.</t>
  </si>
  <si>
    <t>Adicionalmente, el Decreto ibídem, establece que cada una de las áreas protegidas que integran el SINAP contarán con un plan de manejo que será el principal instrumento de planificación que orienta su gestión de conservación para un periodo de cinco (5) años de manera que se evidencien resultados frente al logro de los objetivos de conservación que motivaron su designación y su contribución al desarrollo del SINAP. Este plan deberá formularse dentro del año siguiente a la declaratoria o en el caso de las áreas existentes que se integren al SINAP dentro del año siguiente al registro.</t>
  </si>
  <si>
    <t>Indicador Porcentaje de áreas protegidas con planes de manejo en ejecución</t>
  </si>
  <si>
    <r>
      <t xml:space="preserve">PAPME </t>
    </r>
    <r>
      <rPr>
        <vertAlign val="subscript"/>
        <sz val="9"/>
        <color rgb="FF000000"/>
        <rFont val="Calibri"/>
        <family val="2"/>
        <scheme val="minor"/>
      </rPr>
      <t>t</t>
    </r>
    <r>
      <rPr>
        <sz val="9"/>
        <color rgb="FF000000"/>
        <rFont val="Calibri"/>
        <family val="2"/>
        <scheme val="minor"/>
      </rPr>
      <t xml:space="preserve"> = Porcentaje de áreas protegidas con planes de manejo en ejecución, en el tiempo t.</t>
    </r>
  </si>
  <si>
    <r>
      <t xml:space="preserve">APME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con planes de manejo en ejecución, en el tiempo t.</t>
    </r>
  </si>
  <si>
    <r>
      <t xml:space="preserve">APCAR </t>
    </r>
    <r>
      <rPr>
        <vertAlign val="subscript"/>
        <sz val="9"/>
        <color rgb="FF000000"/>
        <rFont val="Calibri"/>
        <family val="2"/>
        <scheme val="minor"/>
      </rPr>
      <t>it</t>
    </r>
    <r>
      <rPr>
        <sz val="9"/>
        <color rgb="FF000000"/>
        <rFont val="Calibri"/>
        <family val="2"/>
        <scheme val="minor"/>
      </rPr>
      <t xml:space="preserve"> = Número de áreas protegidas </t>
    </r>
    <r>
      <rPr>
        <i/>
        <sz val="9"/>
        <color rgb="FF000000"/>
        <rFont val="Calibri"/>
        <family val="2"/>
        <scheme val="minor"/>
      </rPr>
      <t>i</t>
    </r>
    <r>
      <rPr>
        <sz val="9"/>
        <color rgb="FF000000"/>
        <rFont val="Calibri"/>
        <family val="2"/>
        <scheme val="minor"/>
      </rPr>
      <t xml:space="preserve"> cuya administración es responsabilidad de la Corporación Autónoma Regional, en el tiempo t.</t>
    </r>
  </si>
  <si>
    <t>Inversión asociada a la ejecución de los planes de manejo de áreas protegidas</t>
  </si>
  <si>
    <r>
      <t xml:space="preserve">IPMAP </t>
    </r>
    <r>
      <rPr>
        <vertAlign val="subscript"/>
        <sz val="9"/>
        <color rgb="FF000000"/>
        <rFont val="Calibri"/>
        <family val="2"/>
        <scheme val="minor"/>
      </rPr>
      <t>t</t>
    </r>
    <r>
      <rPr>
        <sz val="9"/>
        <color rgb="FF000000"/>
        <rFont val="Calibri"/>
        <family val="2"/>
        <scheme val="minor"/>
      </rPr>
      <t xml:space="preserve"> = Inversión asociada a la ejecución de los planes de manejo de las áreas protegidas a cargo de la Corporación Autónoma Regional, en el año t.</t>
    </r>
  </si>
  <si>
    <r>
      <t xml:space="preserve">PDAP </t>
    </r>
    <r>
      <rPr>
        <vertAlign val="subscript"/>
        <sz val="9"/>
        <color rgb="FF000000"/>
        <rFont val="Calibri"/>
        <family val="2"/>
        <scheme val="minor"/>
      </rPr>
      <t>i</t>
    </r>
    <r>
      <rPr>
        <sz val="9"/>
        <color rgb="FF000000"/>
        <rFont val="Calibri"/>
        <family val="2"/>
        <scheme val="minor"/>
      </rPr>
      <t xml:space="preserve"> = Presupuesto definitivo asociado a la ejecución del plan de manejo del área protegida i, en el año t.</t>
    </r>
  </si>
  <si>
    <t>ESPECIES AMENAZADAS CONTINENTALES</t>
  </si>
  <si>
    <t>ESPECIES AMENAZADAS MARINAS</t>
  </si>
  <si>
    <t>FLORA</t>
  </si>
  <si>
    <t>FAUNA</t>
  </si>
  <si>
    <t>CR</t>
  </si>
  <si>
    <t>EN</t>
  </si>
  <si>
    <t>VU</t>
  </si>
  <si>
    <t>Número de especies amenazadas presentes en la jurisdicción</t>
  </si>
  <si>
    <t>Número de especies amenazadas con medidas de conservación y manejo formulado</t>
  </si>
  <si>
    <t>Número de especies amenazadas con medidas de conservación y manejo en ejecución</t>
  </si>
  <si>
    <t>(CR) Especie en peligro crítico</t>
  </si>
  <si>
    <t>(EN) Especie en peligro</t>
  </si>
  <si>
    <t>(VU) Especie vulnerable</t>
  </si>
  <si>
    <t>Inversión asociada a la ejecución de las medidas de conservación y manejo de especies amenazadas (Millones de $)</t>
  </si>
  <si>
    <t>Tipo (Continental o marina)</t>
  </si>
  <si>
    <t>Tipo (Flora o fauna)</t>
  </si>
  <si>
    <t>Nombre (común y/o científico)</t>
  </si>
  <si>
    <t>Cuanto más cercano a cien por ciento, mayores son las acciones que la autoridad ambiental realiza para la ejecución de las medidas de conservación y manejo de las especies amenazadas que cuentan con plan de manejo, dadas las prioridades regionales que se han definido en este campo.</t>
  </si>
  <si>
    <t>Ministerio de Ambiente y Desarrollo Sostenible - MADS</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</si>
  <si>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amenazadas con medidas de manejo en ejecución (Versión 1.0).</t>
    </r>
    <r>
      <rPr>
        <sz val="9"/>
        <color rgb="FF000000"/>
        <rFont val="Calibri"/>
        <family val="2"/>
        <scheme val="minor"/>
      </rPr>
      <t xml:space="preserve"> Ministerio de Ambiente y Desarrollo Sostenible MADS, DGOAT-SINA, DBBSE y DAMCRA.</t>
    </r>
  </si>
  <si>
    <t>- La formulación de las medidas de conservación y manejo estaran a cargo del MADS y/o de las CARs.</t>
  </si>
  <si>
    <t>- Como limitación tambien se identifica la información disponible que sobre estas especies pueda tener cada CAR.</t>
  </si>
  <si>
    <t>Es la relación entre el número de especies amenazadas con medidas de conservación y manejo en ejecución y el número de especies que cuentan con medidas de manejo formuladas, tanto para fauna y flora como en el medio continental y marino.</t>
  </si>
  <si>
    <t>El indicador mide que la autoridad ambiental realice acciones dirigidas a la implementación de las medidas de conservación y manejo de especies amenazadas. De esta manera, la Corporación contribuye a la ejecución a nivel regional de la Política Nacional de Gestión de la Biodiversidad y sus Servicios Ecosistémicos, así como de las Metas Aichi.</t>
  </si>
  <si>
    <t>Decreto 1071 de 2015, compilatorio del Decreto 1124 de 2013, por el cual se adopta el Plan de Acción Nacional para la Conservación y Manejo de Tiburones, Rayas y Quimeras de Colombia – PAN Tiburones Colombia</t>
  </si>
  <si>
    <t>Resolución 2210 de 2010</t>
  </si>
  <si>
    <t>Resolución 0192 de 2014</t>
  </si>
  <si>
    <t>El Plan Estratégico para la Diversidad Biológica 2011-2020 y las Metas de Aichi se agrupan en los siguientes objetivos estratégicos:</t>
  </si>
  <si>
    <r>
      <t>A.</t>
    </r>
    <r>
      <rPr>
        <sz val="7"/>
        <color rgb="FF000000"/>
        <rFont val="Times New Roman"/>
        <family val="1"/>
      </rPr>
      <t xml:space="preserve">    </t>
    </r>
    <r>
      <rPr>
        <sz val="9"/>
        <color rgb="FF000000"/>
        <rFont val="Calibri"/>
        <family val="2"/>
      </rPr>
      <t>Abordar las causas subyacentes de la pérdida de diversidad biológica mediante la incorporación de la diversidad biológica en todos los ámbitos gubernamentales y de la sociedad.</t>
    </r>
  </si>
  <si>
    <r>
      <t>B.</t>
    </r>
    <r>
      <rPr>
        <sz val="7"/>
        <color rgb="FF000000"/>
        <rFont val="Times New Roman"/>
        <family val="1"/>
      </rPr>
      <t xml:space="preserve">    </t>
    </r>
    <r>
      <rPr>
        <sz val="9"/>
        <color rgb="FF000000"/>
        <rFont val="Calibri"/>
        <family val="2"/>
      </rPr>
      <t>Reducir las presiones directas sobre la diversidad biológica y promover la utilización sostenible.</t>
    </r>
  </si>
  <si>
    <r>
      <t>C.</t>
    </r>
    <r>
      <rPr>
        <sz val="7"/>
        <color rgb="FF000000"/>
        <rFont val="Times New Roman"/>
        <family val="1"/>
      </rPr>
      <t xml:space="preserve">    </t>
    </r>
    <r>
      <rPr>
        <sz val="9"/>
        <color rgb="FF000000"/>
        <rFont val="Calibri"/>
        <family val="2"/>
      </rPr>
      <t>Mejorar la situación de la diversidad biológica salvaguardando los ecosistemas, las especies y la diversidad genética.</t>
    </r>
  </si>
  <si>
    <r>
      <t>D.</t>
    </r>
    <r>
      <rPr>
        <sz val="7"/>
        <color rgb="FF000000"/>
        <rFont val="Times New Roman"/>
        <family val="1"/>
      </rPr>
      <t xml:space="preserve">    </t>
    </r>
    <r>
      <rPr>
        <sz val="9"/>
        <color rgb="FF000000"/>
        <rFont val="Calibri"/>
        <family val="2"/>
      </rPr>
      <t>Aumentar los beneficios de la diversidad biológica y los servicios de los ecosistemas para todos</t>
    </r>
  </si>
  <si>
    <t>La Resolución 192 de 2014 define Especie Amenazada, como aquella que ha sido declarada como tal por Tratados o Convenios Internacionales aprobados y ratificados por Colombia o haya sido declarada en alguna categoría de amenaza por el Ministerio de Ambiente y Desarrollo Sostenible.</t>
  </si>
  <si>
    <t>Especie en Peligro Crítico (CR): Aquellas que están enfrentando un riesgo de extinción extremadamente alto en estado de vida silvestre.</t>
  </si>
  <si>
    <t>Especie en Peligro (EN): Aquellas que están enfrentando un riesgo de extinción muy alto en estado de vida silvestre.</t>
  </si>
  <si>
    <t>Especie Vulnerable (VU): Aquellas que están enfrentando un riesgo de extinción alto en estado de vida silvestre.</t>
  </si>
  <si>
    <t>Adicionalmente, la Resolución 192 de 2014 establece que “el Ministerio de Ambiente y Desarrollo Sostenible en conjunto con las demás entidades del SINA, definirán las medidas de conservación y manejo de las especies amenazadas, sin perjuicio de las funciones y competencias asignadas a otras entidades públicas”</t>
  </si>
  <si>
    <t>Indicador Porcentaje de especies amenazadas con medidas de manejo en ejecución</t>
  </si>
  <si>
    <t xml:space="preserve"> x 100</t>
  </si>
  <si>
    <r>
      <t xml:space="preserve">PEAMME </t>
    </r>
    <r>
      <rPr>
        <vertAlign val="subscript"/>
        <sz val="9"/>
        <color rgb="FF000000"/>
        <rFont val="Calibri"/>
        <family val="2"/>
        <scheme val="minor"/>
      </rPr>
      <t>t</t>
    </r>
    <r>
      <rPr>
        <sz val="9"/>
        <color rgb="FF000000"/>
        <rFont val="Calibri"/>
        <family val="2"/>
        <scheme val="minor"/>
      </rPr>
      <t xml:space="preserve"> = Porcentaje de especies amenazadas con medidas de conservación y manejo en ejecución, en tiempo t.</t>
    </r>
  </si>
  <si>
    <r>
      <t xml:space="preserve">EAMME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en ejecución, en el tiempo t.</t>
    </r>
  </si>
  <si>
    <r>
      <t xml:space="preserve">EAMMF </t>
    </r>
    <r>
      <rPr>
        <vertAlign val="subscript"/>
        <sz val="9"/>
        <color rgb="FF000000"/>
        <rFont val="Calibri"/>
        <family val="2"/>
        <scheme val="minor"/>
      </rPr>
      <t>it</t>
    </r>
    <r>
      <rPr>
        <sz val="9"/>
        <color rgb="FF000000"/>
        <rFont val="Calibri"/>
        <family val="2"/>
        <scheme val="minor"/>
      </rPr>
      <t xml:space="preserve"> = Número de especies amenazadas </t>
    </r>
    <r>
      <rPr>
        <i/>
        <sz val="9"/>
        <color rgb="FF000000"/>
        <rFont val="Calibri"/>
        <family val="2"/>
        <scheme val="minor"/>
      </rPr>
      <t>i</t>
    </r>
    <r>
      <rPr>
        <sz val="9"/>
        <color rgb="FF000000"/>
        <rFont val="Calibri"/>
        <family val="2"/>
        <scheme val="minor"/>
      </rPr>
      <t xml:space="preserve"> con medidas de conservación y manejo formuladas, en el tiempo t.</t>
    </r>
  </si>
  <si>
    <t>Inversión asociada a la ejecución de las medidas de conservación y manejo de especies amenazadas</t>
  </si>
  <si>
    <r>
      <t xml:space="preserve">IMMEA </t>
    </r>
    <r>
      <rPr>
        <vertAlign val="subscript"/>
        <sz val="9"/>
        <color rgb="FF000000"/>
        <rFont val="Calibri"/>
        <family val="2"/>
        <scheme val="minor"/>
      </rPr>
      <t>t</t>
    </r>
    <r>
      <rPr>
        <sz val="9"/>
        <color rgb="FF000000"/>
        <rFont val="Calibri"/>
        <family val="2"/>
        <scheme val="minor"/>
      </rPr>
      <t xml:space="preserve"> = Inversión asociada a la ejecución de las medidas de conservación y manejo de especies amenazadas, en el año t.</t>
    </r>
  </si>
  <si>
    <r>
      <t xml:space="preserve">PDEA </t>
    </r>
    <r>
      <rPr>
        <vertAlign val="subscript"/>
        <sz val="9"/>
        <color rgb="FF000000"/>
        <rFont val="Calibri"/>
        <family val="2"/>
        <scheme val="minor"/>
      </rPr>
      <t>i</t>
    </r>
    <r>
      <rPr>
        <sz val="9"/>
        <color rgb="FF000000"/>
        <rFont val="Calibri"/>
        <family val="2"/>
        <scheme val="minor"/>
      </rPr>
      <t xml:space="preserve"> = Presupuesto definitivo asociado a la ejecución de medidas de conservación y manejo de la especie amenazada i, en el año t.</t>
    </r>
  </si>
  <si>
    <t>CONTINENTAL</t>
  </si>
  <si>
    <t>MARINA</t>
  </si>
  <si>
    <t>SUBTOTAL</t>
  </si>
  <si>
    <t>Número de especies invasoras en la jurisdicción</t>
  </si>
  <si>
    <t>Número de especies invasoras con medidas de prevención, control y manejo formulado</t>
  </si>
  <si>
    <t>Número de especies invasoras con medidas de prevención, control y manejo en ejecución</t>
  </si>
  <si>
    <t>Inversión asociada a la ejecución de las medidas de prevención, control y manejo de especies invasoras (Millones de $)</t>
  </si>
  <si>
    <t>Cuanto más cercano a cien por ciento, mayores son las acciones que la autoridad ambiental realiza para la ejecución de las medidas de prevención, control y manejo de las especies invasoras que cuentan con medidas de prevención, control y manejo, dadas las prioridades regionales que se han definido en este campo.</t>
  </si>
  <si>
    <t>Se pueden presentar situaciones de orden operativo, financiero, político y social que pueden afectar los presupuestos y los cronogramas definidos en el Plan de Acción de la Corporación. Así mismo, pueden existir limitaciones de información sobre las especies invasoras presentes en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</si>
  <si>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especies invasoras con medidas de manejo en ejecución (Versión 1.0).</t>
    </r>
    <r>
      <rPr>
        <sz val="9"/>
        <color rgb="FF000000"/>
        <rFont val="Calibri"/>
        <family val="2"/>
        <scheme val="minor"/>
      </rPr>
      <t xml:space="preserve"> Ministerio de Ambiente y Desarrollo Sostenible MADS, DGOAT-SINA, DBBSE y DAMCRA.</t>
    </r>
  </si>
  <si>
    <t>La formulación de las medidas de prevención, control y manejo estarán a cargo del MADS y/o las CARs.</t>
  </si>
  <si>
    <t>Es la relación entre el número de especies invasoras con medidas de prevención, control y manejo en ejecución y el número de especies que cuentan con medidas de prevención, control y manejo formulado, tanto para fauna y flora como en el medio continental y marino.</t>
  </si>
  <si>
    <t>El indicador mide que la autoridad ambiental realice acciones dirigidas a la implementación de las medidas de prevención, control y manejo de especies invasoras. De esta manera, la Corporación contribuye a la ejecución a nivel regional de la Política Nacional de Gestión de la Biodiversidad y sus Servicios Ecosistémicos, así como al cumplimiento de las Metas Aichi.</t>
  </si>
  <si>
    <t>Resolución 848 de 2008, especies exóticas invasoras.</t>
  </si>
  <si>
    <t>Resolución 132 de 2010, pez león.</t>
  </si>
  <si>
    <t>Resolución 207 de 2010, pez león y caracol tigre.</t>
  </si>
  <si>
    <t>Resolución 654 de 2011, caracol gigante africano.</t>
  </si>
  <si>
    <t>Resolución 675 de 2013, adopta el Plan y Protocolo de manejo del pez león.</t>
  </si>
  <si>
    <t>Plan de Acción para la Prevención, Manejo y Control de las Especies Introducidas, Trasplantadas e Invasoras.</t>
  </si>
  <si>
    <t>Baptiste M.P., Castaño N., Cárdenas D., Gutiérrez F. P., Gil D.L. y Lasso C.A. (eds). 2010. Análisis de riesgo y propuesta de categorización de especies introducidas para Colombia. Instituto de Investigación de Recursos Biológicos Alexander von Humboldt. Bogotá, D. C., Colombia. 200 p.</t>
  </si>
  <si>
    <t>Las especies invasoras, son la segunda causa de pérdida de biodiversidad en el mundo, ya que afectan su funcionalidad y estructura además de traer consecuencias de alto impacto en el ámbito económico, la salud pública y la cultura (Baptiste et al., 2010).</t>
  </si>
  <si>
    <t>El Convenio sobre Diversidad Biológica, aprobado en Colombia a través de la Ley 165 de 1994, se refiere en el artículo 8° a las obligaciones de los países parte y en su literal h) establece: “impedirá que se introduzcan, controlará o erradicará las especies exóticas que amenacen a ecosistemas, hábitats o especies.</t>
  </si>
  <si>
    <t>Se entiende por especies exóticas de carácter invasor aquellas que han sido capaces de colonizar efectivamente un área en donde se ha interrumpido la barrera geográfica y se han propagado sin asistencia humana directa en hábitats naturales o seminaturales y cuyo establecimiento y expansión amenaza los ecosistemas, hábitats o especies con daños económicos o ambientales (Resolución 848 de 2008).</t>
  </si>
  <si>
    <t>El artículo 3° de la Resolución 848 de 2008 establece que las autoridades ambientales regionales deberán tomar medidas para la prevención, control y manejo de las especies introducidas exóticas, invasoras y trasplantadas presentes en el territorio nacional, que se estimen pertinentes, tales como el otorgamiento de permisos de caza de control y demás medidas de manejo que resulten aplicables conforme a las disposiciones legales vigentes.</t>
  </si>
  <si>
    <r>
      <t xml:space="preserve">PEIME </t>
    </r>
    <r>
      <rPr>
        <vertAlign val="subscript"/>
        <sz val="9"/>
        <color rgb="FF000000"/>
        <rFont val="Calibri"/>
        <family val="2"/>
        <scheme val="minor"/>
      </rPr>
      <t>t</t>
    </r>
    <r>
      <rPr>
        <sz val="9"/>
        <color rgb="FF000000"/>
        <rFont val="Calibri"/>
        <family val="2"/>
        <scheme val="minor"/>
      </rPr>
      <t xml:space="preserve"> = Porcentaje de especies invasoras con medidas de prevención, control y manejo en ejecución, en tiempo t.</t>
    </r>
  </si>
  <si>
    <r>
      <t xml:space="preserve">EIPMEE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en ejecución, en tiempo t.</t>
    </r>
  </si>
  <si>
    <r>
      <t xml:space="preserve">EIPMEF </t>
    </r>
    <r>
      <rPr>
        <vertAlign val="subscript"/>
        <sz val="9"/>
        <color rgb="FF000000"/>
        <rFont val="Calibri"/>
        <family val="2"/>
        <scheme val="minor"/>
      </rPr>
      <t>it</t>
    </r>
    <r>
      <rPr>
        <sz val="9"/>
        <color rgb="FF000000"/>
        <rFont val="Calibri"/>
        <family val="2"/>
        <scheme val="minor"/>
      </rPr>
      <t xml:space="preserve"> = Número de especies invasoras </t>
    </r>
    <r>
      <rPr>
        <i/>
        <sz val="9"/>
        <color rgb="FF000000"/>
        <rFont val="Calibri"/>
        <family val="2"/>
        <scheme val="minor"/>
      </rPr>
      <t>i</t>
    </r>
    <r>
      <rPr>
        <sz val="9"/>
        <color rgb="FF000000"/>
        <rFont val="Calibri"/>
        <family val="2"/>
        <scheme val="minor"/>
      </rPr>
      <t xml:space="preserve"> con medidas de prevención, control y manejo formulado, en el tiempo t.</t>
    </r>
  </si>
  <si>
    <t>Inversión asociada a la ejecución de medidas de manejo de especies invasoras</t>
  </si>
  <si>
    <r>
      <t xml:space="preserve">IPMEI </t>
    </r>
    <r>
      <rPr>
        <vertAlign val="subscript"/>
        <sz val="9"/>
        <color rgb="FF000000"/>
        <rFont val="Calibri"/>
        <family val="2"/>
        <scheme val="minor"/>
      </rPr>
      <t>t</t>
    </r>
    <r>
      <rPr>
        <sz val="9"/>
        <color rgb="FF000000"/>
        <rFont val="Calibri"/>
        <family val="2"/>
        <scheme val="minor"/>
      </rPr>
      <t xml:space="preserve"> = Inversión asociada a la ejecución de las medidas de prevención, control y manejo de especies invasoras, en el año t.</t>
    </r>
  </si>
  <si>
    <r>
      <t xml:space="preserve">PDEI </t>
    </r>
    <r>
      <rPr>
        <vertAlign val="subscript"/>
        <sz val="9"/>
        <color rgb="FF000000"/>
        <rFont val="Calibri"/>
        <family val="2"/>
        <scheme val="minor"/>
      </rPr>
      <t>i</t>
    </r>
    <r>
      <rPr>
        <sz val="9"/>
        <color rgb="FF000000"/>
        <rFont val="Calibri"/>
        <family val="2"/>
        <scheme val="minor"/>
      </rPr>
      <t xml:space="preserve"> = Presupuesto definitivo asociado a la ejecución de las medidas de prevención, control y manejo de la especie invasora i, en el año t.</t>
    </r>
  </si>
  <si>
    <t>Meta de áreas de ecosistemas en restauración, rehabilitación y recuperación (ha)</t>
  </si>
  <si>
    <t>Áreas de ecosistemas en restauración ecológica</t>
  </si>
  <si>
    <t>Áreas de ecosistemas en rehabilitación</t>
  </si>
  <si>
    <t>Áreas de ecosistemas en recuperación</t>
  </si>
  <si>
    <t>Inversión asociada a restauración, rehabilitación y recuperación de los ecosistemas (Millones de $)</t>
  </si>
  <si>
    <t>Tipo de acción (restauración, rehabilitación o recuperación)</t>
  </si>
  <si>
    <t>Área en restauración, rehabilitación o recuperación (ha)</t>
  </si>
  <si>
    <t>Cuanto más cercano a cien por ciento, mayor es el cumplimiento de las metas establecidas por la Corporación en materia de restauración, rehabilitación y reforestación.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</si>
  <si>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áreas de ecosistemas en restauración, rehabilitación y reforestación (Versión 1.0).</t>
    </r>
    <r>
      <rPr>
        <sz val="9"/>
        <color rgb="FF000000"/>
        <rFont val="Calibri"/>
        <family val="2"/>
        <scheme val="minor"/>
      </rPr>
      <t xml:space="preserve"> Ministerio de Ambiente y Desarrollo Sostenible MADS, DGOAT-SINA, DBBSE y DAMCRA.</t>
    </r>
  </si>
  <si>
    <t>Mide la superficie de ecosistemas en restauración, rehabilitación y reforestación, con respecto a la meta de áreas en restauración, rehabilitación y recuperación priorizadas por la Corporación.</t>
  </si>
  <si>
    <t>El indicador busca hacer seguimiento a la contribución de las CAR a la Política Nacional de Gestión Integral de la Biodiversidad y sus Servicios Ecosistémicos y específicamente las acciones relacionadas con la restauración, recuperación y rehabilitación de ecosistemas.</t>
  </si>
  <si>
    <t>Contribución a la Meta del plan de desarrollo (Hectáreas en Proceso de Restauración)</t>
  </si>
  <si>
    <t>Plan Nacional de Restauración</t>
  </si>
  <si>
    <t>El Plan Nacional de Restauración concibe la restauración, en su visión amplia, como el restablecimiento parcial o totalmente la composición, estructura y función de la biodiversidad, que hayan sido alterados o degradados.</t>
  </si>
  <si>
    <t>La restauración ecológica, por su parte, es el proceso de ayudar al restablecimiento de un ecosistema que se ha degradado, dañado o destruido. Es una actividad deliberada que inicia o acelera la recuperación de un ecosistema con respecto a su salud, integridad y sostenibilidad y busca iniciar o facilitar la reanudación de estos procesos, los cuales retornarán el ecosistema a la trayectoria deseada.</t>
  </si>
  <si>
    <t>La rehabilitación de ecosistemas enfatiza la reparación de los procesos, la productividad y los servicios de un ecosistema. Comparte con la restauración un enfoque fundamental en los ecosistemas históricos o preexistentes como modelos o referencias, pero las dos actividades difieren en sus metas y estrategias.</t>
  </si>
  <si>
    <t>La recuperación de ecosistemas incluye la estabilización del terreno, el aseguramiento de la seguridad pública, el mejoramiento estético y, por lo general, el retorno de las tierras a lo que se consideraría un propósito útil dentro del contexto regional.</t>
  </si>
  <si>
    <t>Se debe tener en cuenta que la restauración es un proceso a largo plazo por lo que sólo el establecimiento (revegetación) no significa que el ecosistema haya sido restaurado, si no que corresponde a una fase en el proceso, por lo tanto, las hectáreas establecidas se encuentran en “Proceso de restauración”.</t>
  </si>
  <si>
    <t>Se considera que el proyecto de restauración, en este caso el área, se encuentra en proceso de restauración cuando se han realizado las etapas de un proyecto de restauración.</t>
  </si>
  <si>
    <t>Las mencionadas etapas de un proyecto de restauración, identificadas en el Plan Nacional de Restauración, son: a. planeación del proyecto de restauración; b. ejecución; c. mantenimiento; d. monitoreo; y e. divulgación de modelos regionales.</t>
  </si>
  <si>
    <r>
      <t xml:space="preserve">PAERRR </t>
    </r>
    <r>
      <rPr>
        <vertAlign val="subscript"/>
        <sz val="9"/>
        <color rgb="FF000000"/>
        <rFont val="Calibri"/>
        <family val="2"/>
        <scheme val="minor"/>
      </rPr>
      <t>t</t>
    </r>
    <r>
      <rPr>
        <sz val="9"/>
        <color rgb="FF000000"/>
        <rFont val="Calibri"/>
        <family val="2"/>
        <scheme val="minor"/>
      </rPr>
      <t xml:space="preserve"> = Porcentaje de áreas de ecosistemas en restauración, rehabilitación y recuperación, en el tiempo t.</t>
    </r>
  </si>
  <si>
    <r>
      <t xml:space="preserve">AERRR </t>
    </r>
    <r>
      <rPr>
        <vertAlign val="subscript"/>
        <sz val="9"/>
        <color rgb="FF000000"/>
        <rFont val="Calibri"/>
        <family val="2"/>
        <scheme val="minor"/>
      </rPr>
      <t>it</t>
    </r>
    <r>
      <rPr>
        <sz val="9"/>
        <color rgb="FF000000"/>
        <rFont val="Calibri"/>
        <family val="2"/>
        <scheme val="minor"/>
      </rPr>
      <t xml:space="preserve"> = Superficie de áreas en restauración, rehabilitación y recuperación (ha), en el tiempo t.</t>
    </r>
  </si>
  <si>
    <r>
      <t xml:space="preserve">MAERRR </t>
    </r>
    <r>
      <rPr>
        <vertAlign val="subscript"/>
        <sz val="9"/>
        <color rgb="FF000000"/>
        <rFont val="Calibri"/>
        <family val="2"/>
        <scheme val="minor"/>
      </rPr>
      <t>it</t>
    </r>
    <r>
      <rPr>
        <sz val="9"/>
        <color rgb="FF000000"/>
        <rFont val="Calibri"/>
        <family val="2"/>
        <scheme val="minor"/>
      </rPr>
      <t xml:space="preserve"> = Meta de áreas en restauración, rehabilitación y recuperación (ha), en el tiempo t.</t>
    </r>
  </si>
  <si>
    <t>Inversión asociada a restauración, rehabilitación y recuperación de los ecosistemas naturales</t>
  </si>
  <si>
    <t>(Millones de $)</t>
  </si>
  <si>
    <r>
      <t xml:space="preserve">IRRR </t>
    </r>
    <r>
      <rPr>
        <vertAlign val="subscript"/>
        <sz val="9"/>
        <color rgb="FF000000"/>
        <rFont val="Calibri"/>
        <family val="2"/>
        <scheme val="minor"/>
      </rPr>
      <t>t</t>
    </r>
    <r>
      <rPr>
        <sz val="9"/>
        <color rgb="FF000000"/>
        <rFont val="Calibri"/>
        <family val="2"/>
        <scheme val="minor"/>
      </rPr>
      <t xml:space="preserve"> = Inversión asociada a restauración, rehabilitación y recuperación de los ecosistemas naturales, en el año t.</t>
    </r>
  </si>
  <si>
    <r>
      <t xml:space="preserve">PDIRRR </t>
    </r>
    <r>
      <rPr>
        <vertAlign val="subscript"/>
        <sz val="9"/>
        <color rgb="FF000000"/>
        <rFont val="Calibri"/>
        <family val="2"/>
        <scheme val="minor"/>
      </rPr>
      <t>i</t>
    </r>
    <r>
      <rPr>
        <sz val="9"/>
        <color rgb="FF000000"/>
        <rFont val="Calibri"/>
        <family val="2"/>
        <scheme val="minor"/>
      </rPr>
      <t xml:space="preserve"> = Presupuesto definitivo asociado a la ejecución de la acción o proyecto i relacionado con la restauración, rehabilitación y recuperación de los ecosistemas naturales, en el año t.</t>
    </r>
  </si>
  <si>
    <t>Porcentaje de ejecución de acciones relacionadas con el manejo integrado de zonas costeras.</t>
  </si>
  <si>
    <t>Acumulado</t>
  </si>
  <si>
    <t>Número de acciones relacionadas con el manejo integrado de zonas Costeras</t>
  </si>
  <si>
    <t>Ejecución física de las acciones relacionadas con el manejo integrado de zonas costeras</t>
  </si>
  <si>
    <t>Temática</t>
  </si>
  <si>
    <t>Ejecución Física (%)</t>
  </si>
  <si>
    <t>% Ejecución Física Cuatrienal</t>
  </si>
  <si>
    <t>% Ejecución Física Anual</t>
  </si>
  <si>
    <t>Ponderación (100%)</t>
  </si>
  <si>
    <t>Ejecución ponderada (%)</t>
  </si>
  <si>
    <t>(*) Nombre de la acción, actividad o proyecto en el Plan de Acción de la Corporación.</t>
  </si>
  <si>
    <t>Cuanto más cercano a cien por ciento, mayor es el cumplimiento de las metas que la autoridad ambiental se ha propuesto alcanzar en relación con el manejo integrado de zonas costeras, en el marco del Plan de Acción de la Corporación.</t>
  </si>
  <si>
    <t>Se pueden presentar situaciones de orden operativo, financiero, político y social que pueden afectar los presupuestos y los cronogramas definidos en el Plan de Acción de la Corporación. Así mismo, pueden existir limitaciones sobre la disponibilidad de información.</t>
  </si>
  <si>
    <r>
      <t xml:space="preserve">Hoja Metodológica de referencia: MADS (2016). </t>
    </r>
    <r>
      <rPr>
        <i/>
        <sz val="9"/>
        <color rgb="FF000000"/>
        <rFont val="Calibri"/>
        <family val="2"/>
        <scheme val="minor"/>
      </rPr>
      <t>Hoja metodológica Ejecución de acciones en Manejo Integrado de Zonas Costeras (Versión 1.0).</t>
    </r>
    <r>
      <rPr>
        <sz val="9"/>
        <color rgb="FF000000"/>
        <rFont val="Calibri"/>
        <family val="2"/>
        <scheme val="minor"/>
      </rPr>
      <t xml:space="preserve"> Ministerio de Ambiente y Desarrollo Sostenible MADS, DGOAT-SINA y DAMCRA.</t>
    </r>
  </si>
  <si>
    <t>Es el porcentaje de avance en la ejecución, por parte de la corporación autónoma regional, de las acciones relacionadas con el manejo integrado de zonas costeras en el marco del Plan de Acción.</t>
  </si>
  <si>
    <t>El indicador mide el cumplimiento de las metas que la autoridad ambiental se ha propuesto alcanzar en relación con el manejo integrado de zonas costeras, en el marco del Plan de Acción de la Corporación. De esta manera, contribuye a la implementación regional de la Política nacional ambiental para el desarrollo sostenible de los espacios oceánicos y las zonas costeras e insulares de Colombia.</t>
  </si>
  <si>
    <t>Ley 99 de 1993, Ley Marco de Medio Ambiente.</t>
  </si>
  <si>
    <t>Ley 1450 de 2011 (artículos 207 y 208) (vigentes).</t>
  </si>
  <si>
    <t>Decreto 1076 de 2015, Decreto Único Reglamentario.</t>
  </si>
  <si>
    <t>Resolución 1602 de 1995, manglares</t>
  </si>
  <si>
    <t>Resolución 20 de 1996, manglares</t>
  </si>
  <si>
    <t>Resolución 924 de 1997, manglares</t>
  </si>
  <si>
    <t>Política nacional ambiental para el desarrollo sostenible de los espacios oceánicos y las zonas costeras e insulares de Colombia – PNAOCI 2000</t>
  </si>
  <si>
    <t>La Política Nacional Ambiental para el Desarrollo Sostenible de los Espacios Oceánicos y las Zonas Costeras e Insulares de Colombia- PNAOCI-, , señala que el manejo integrado costero es un proceso de planificación especial dirigido hacia un área compleja y dinámica, que se enfoca en la interfase mar – tierra y que considera los siguientes aspectos: algunos conceptos fijos y otros flexibles que la demarcan, una ética de conservación de los ecosistemas, metas socioeconómicas, un estilo de manejo activo participativo y de solución de problemas, y una fuerte base científica.</t>
  </si>
  <si>
    <t>La mencionada política promueve el ordenamiento territorial para asignar usos sostenibles al territorio marítimo y costero nacional, la formas mejoradas de gobierno que armonicen y articulen la planificación del desarrollo costero sectorial, la conservación y restauración de los bienes y servicios que proveen sus ecosistemas, la generación de conocimiento que permita la obtención de información estratégica para la toma de decisiones de manejo integrado de esta áreas, y los procesos de autogestión comunitaria y de aprendizaje que permitan integrar a los múltiples usuarios de la zona costera en la gestión de su manejo sostenible.</t>
  </si>
  <si>
    <t>Las principales temáticas en el Manejo Integrado de Zonas Costeras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</si>
  <si>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de la Unidad Ambiental Costera UAC</t>
    </r>
  </si>
  <si>
    <r>
      <t>a)</t>
    </r>
    <r>
      <rPr>
        <sz val="7"/>
        <color rgb="FF000000"/>
        <rFont val="Times New Roman"/>
        <family val="1"/>
      </rPr>
      <t xml:space="preserve">      </t>
    </r>
    <r>
      <rPr>
        <sz val="9"/>
        <color rgb="FF000000"/>
        <rFont val="Calibri"/>
        <family val="2"/>
        <scheme val="minor"/>
      </rPr>
      <t>Participación en la Formulación del POMIUAC en el marco de la Unidad Ambiental Costera correspondiente a su jurisdicción y en el Diagnóstico y Zonificación de los Manglares.</t>
    </r>
  </si>
  <si>
    <r>
      <t>2)</t>
    </r>
    <r>
      <rPr>
        <sz val="7"/>
        <color rgb="FF000000"/>
        <rFont val="Times New Roman"/>
        <family val="1"/>
      </rPr>
      <t xml:space="preserve">      </t>
    </r>
    <r>
      <rPr>
        <sz val="9"/>
        <color rgb="FF000000"/>
        <rFont val="Calibri"/>
        <family val="2"/>
        <scheme val="minor"/>
      </rPr>
      <t>Gestión ambiental en las zonas costeras de su jurisdicción</t>
    </r>
  </si>
  <si>
    <r>
      <t>a)</t>
    </r>
    <r>
      <rPr>
        <sz val="7"/>
        <color rgb="FF000000"/>
        <rFont val="Times New Roman"/>
        <family val="1"/>
      </rPr>
      <t xml:space="preserve">      </t>
    </r>
    <r>
      <rPr>
        <sz val="9"/>
        <color rgb="FF000000"/>
        <rFont val="Calibri"/>
        <family val="2"/>
        <scheme val="minor"/>
      </rPr>
      <t>Manejo de ecosistemas marinos y costeros.</t>
    </r>
  </si>
  <si>
    <r>
      <t>3)</t>
    </r>
    <r>
      <rPr>
        <sz val="7"/>
        <color rgb="FF000000"/>
        <rFont val="Times New Roman"/>
        <family val="1"/>
      </rPr>
      <t xml:space="preserve">      </t>
    </r>
    <r>
      <rPr>
        <sz val="9"/>
        <color rgb="FF000000"/>
        <rFont val="Calibri"/>
        <family val="2"/>
        <scheme val="minor"/>
      </rPr>
      <t>Articulación junto con los entes territoriales en el manejo integrado de zonas costeras.</t>
    </r>
  </si>
  <si>
    <r>
      <t>4)</t>
    </r>
    <r>
      <rPr>
        <sz val="7"/>
        <color rgb="FF000000"/>
        <rFont val="Times New Roman"/>
        <family val="1"/>
      </rPr>
      <t xml:space="preserve">      </t>
    </r>
    <r>
      <rPr>
        <sz val="9"/>
        <color rgb="FF000000"/>
        <rFont val="Calibri"/>
        <family val="2"/>
        <scheme val="minor"/>
      </rPr>
      <t>Educación y participación en manejo integrado de zonas costeras.</t>
    </r>
  </si>
  <si>
    <r>
      <t>5)</t>
    </r>
    <r>
      <rPr>
        <sz val="7"/>
        <color rgb="FF000000"/>
        <rFont val="Times New Roman"/>
        <family val="1"/>
      </rPr>
      <t xml:space="preserve">      </t>
    </r>
    <r>
      <rPr>
        <sz val="9"/>
        <color rgb="FF000000"/>
        <rFont val="Calibri"/>
        <family val="2"/>
        <scheme val="minor"/>
      </rPr>
      <t>Gestión de Información en manejo integrado de zonas costeras</t>
    </r>
  </si>
  <si>
    <r>
      <t>a)</t>
    </r>
    <r>
      <rPr>
        <sz val="7"/>
        <color rgb="FF000000"/>
        <rFont val="Times New Roman"/>
        <family val="1"/>
      </rPr>
      <t xml:space="preserve">      </t>
    </r>
    <r>
      <rPr>
        <sz val="9"/>
        <color rgb="FF000000"/>
        <rFont val="Calibri"/>
        <family val="2"/>
        <scheme val="minor"/>
      </rPr>
      <t>Monitoreo de la calidad ambiental en las zonas marinas y costeras</t>
    </r>
  </si>
  <si>
    <r>
      <t>b)</t>
    </r>
    <r>
      <rPr>
        <sz val="7"/>
        <color rgb="FF000000"/>
        <rFont val="Times New Roman"/>
        <family val="1"/>
      </rPr>
      <t xml:space="preserve">      </t>
    </r>
    <r>
      <rPr>
        <sz val="9"/>
        <color rgb="FF000000"/>
        <rFont val="Calibri"/>
        <family val="2"/>
        <scheme val="minor"/>
      </rPr>
      <t>Fortalecimiento de los sistemas de información regional ambiental en el ámbito marino-costero</t>
    </r>
  </si>
  <si>
    <r>
      <t>c)</t>
    </r>
    <r>
      <rPr>
        <sz val="7"/>
        <color rgb="FF000000"/>
        <rFont val="Times New Roman"/>
        <family val="1"/>
      </rPr>
      <t xml:space="preserve">       </t>
    </r>
    <r>
      <rPr>
        <sz val="9"/>
        <color rgb="FF000000"/>
        <rFont val="Calibri"/>
        <family val="2"/>
        <scheme val="minor"/>
      </rPr>
      <t>Monitoreo de ecosistemas y recursos acuáticos marinos y costeros</t>
    </r>
  </si>
  <si>
    <t>Cabe señalar que las acciones a ser realizadas por las Corporaciones deben corresponder a las competencias otorgadas por la normatividad y en el marco de sus funciones misionales.</t>
  </si>
  <si>
    <t>Porcentaje de ejecución de acciones relacionadas con el manejo integrado de zonas costeras</t>
  </si>
  <si>
    <t>Es el promedio ponderado de la ejecución de acciones relacionadas con el manejo integrado de las zonas costeras.</t>
  </si>
  <si>
    <r>
      <t xml:space="preserve">ETAMIZC </t>
    </r>
    <r>
      <rPr>
        <vertAlign val="subscript"/>
        <sz val="9"/>
        <color rgb="FF000000"/>
        <rFont val="Calibri"/>
        <family val="2"/>
        <scheme val="minor"/>
      </rPr>
      <t>t</t>
    </r>
    <r>
      <rPr>
        <sz val="9"/>
        <color rgb="FF000000"/>
        <rFont val="Calibri"/>
        <family val="2"/>
        <scheme val="minor"/>
      </rPr>
      <t xml:space="preserve"> = Porcentaje de ejecución total de acciones en manejo integrado de zonas costeras, en el tiempo t.</t>
    </r>
  </si>
  <si>
    <r>
      <t xml:space="preserve">EAMIZC </t>
    </r>
    <r>
      <rPr>
        <vertAlign val="subscript"/>
        <sz val="9"/>
        <color rgb="FF000000"/>
        <rFont val="Calibri"/>
        <family val="2"/>
        <scheme val="minor"/>
      </rPr>
      <t>It</t>
    </r>
    <r>
      <rPr>
        <sz val="9"/>
        <color rgb="FF000000"/>
        <rFont val="Calibri"/>
        <family val="2"/>
        <scheme val="minor"/>
      </rPr>
      <t xml:space="preserve"> = Porcentaje de ejecución de la acción </t>
    </r>
    <r>
      <rPr>
        <i/>
        <sz val="9"/>
        <color rgb="FF000000"/>
        <rFont val="Calibri"/>
        <family val="2"/>
        <scheme val="minor"/>
      </rPr>
      <t>i</t>
    </r>
    <r>
      <rPr>
        <sz val="9"/>
        <color rgb="FF000000"/>
        <rFont val="Calibri"/>
        <family val="2"/>
        <scheme val="minor"/>
      </rPr>
      <t xml:space="preserve"> relacionada con el manejo integrado de zonas costeras, en el tiempo t.</t>
    </r>
  </si>
  <si>
    <r>
      <t xml:space="preserve"> a </t>
    </r>
    <r>
      <rPr>
        <vertAlign val="subscript"/>
        <sz val="9"/>
        <color rgb="FF000000"/>
        <rFont val="Calibri"/>
        <family val="2"/>
        <scheme val="minor"/>
      </rPr>
      <t>i</t>
    </r>
    <r>
      <rPr>
        <sz val="9"/>
        <color rgb="FF000000"/>
        <rFont val="Calibri"/>
        <family val="2"/>
        <scheme val="minor"/>
      </rPr>
      <t xml:space="preserve"> = ponderador de la acción i de manejo integrado de zonas costeras</t>
    </r>
  </si>
  <si>
    <r>
      <t xml:space="preserve">Σ a </t>
    </r>
    <r>
      <rPr>
        <vertAlign val="subscript"/>
        <sz val="9"/>
        <color rgb="FF000000"/>
        <rFont val="Calibri"/>
        <family val="2"/>
        <scheme val="minor"/>
      </rPr>
      <t>i</t>
    </r>
    <r>
      <rPr>
        <sz val="9"/>
        <color rgb="FF000000"/>
        <rFont val="Calibri"/>
        <family val="2"/>
        <scheme val="minor"/>
      </rPr>
      <t xml:space="preserve"> = 1.</t>
    </r>
  </si>
  <si>
    <r>
      <t>Nota:</t>
    </r>
    <r>
      <rPr>
        <sz val="9"/>
        <color rgb="FF000000"/>
        <rFont val="Calibri"/>
        <family val="2"/>
        <scheme val="minor"/>
      </rPr>
      <t xml:space="preserve"> los ponderadores de las acciones serán definidos por las CAR teniendo en cuenta el peso asignado para cada una de ellas.</t>
    </r>
  </si>
  <si>
    <t>Número total de Planes de Gestión Integral de Residuos Sólidos (PGIRS) de la jurisdicción de la Corporación:</t>
  </si>
  <si>
    <t>Número total de Planes de Gestión Integral de Residuos Sólidos (PGIRS) priorizados por la Corporación para hacer seguimiento, exclusivamente en lo relacionado con las metas de aprovechamiento, en el cuatrienio:</t>
  </si>
  <si>
    <t>Meta de Planes de Gestión Integral de Residuos Sólidos (PGIRS) con seguimiento a las metas de aprovechamiento MPGIRSCS</t>
  </si>
  <si>
    <t>Número de Planes de Gestión Integral de Residuos Sólidos con seguimiento a las metas de aprovechamiento (PPGIRSCS)</t>
  </si>
  <si>
    <t>Porcentaje de Planes de Gestión Integral de Residuos Sólidos con seguimiento exclusivamente en lo relacionado con las metas de aprovechamiento (PPGIRSCS)</t>
  </si>
  <si>
    <t>Cuanto más cercano a cien por ciento, mayor es el cumplimiento de las metas que la autoridad ambiental se ha propuesto alcanzar en relación con el seguimiento a los Planes de Gestión Integral de Residuos Sólidos (PGIRS)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</si>
  <si>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Planes de Gestión Integral de Residuos Sólidos (PGIRS) con seguimiento (Versión 1.0).</t>
    </r>
    <r>
      <rPr>
        <sz val="9"/>
        <color rgb="FF000000"/>
        <rFont val="Calibri"/>
        <family val="2"/>
        <scheme val="minor"/>
      </rPr>
      <t xml:space="preserve"> Ministerio de Ambiente y Desarrollo Sostenible, DGOAT-SINA y DAASU.</t>
    </r>
  </si>
  <si>
    <t>Es la relación entre el número de Planes de Gestión Integral de Residuos Sólidos (PGIRS) con seguimiento con respecto a la meta de seguimiento de dichos planes por parte de la autoridad ambiental, exclusivamente en lo relacionado con las metas de aprovechamiento.</t>
  </si>
  <si>
    <t>El indicador mide el cumplimiento de las metas que la autoridad ambiental se ha propuesto alcanzar en relación con el seguimiento a los Planes de Gestión Integral de Residuos Sólidos (PGIRS), exclusivamente en lo relacionado con las metas de aprovechamiento.</t>
  </si>
  <si>
    <t>Decreto 1076 de 2015, Decreto Único Reglamentario Sector Ambiente, Articulo 2.2.6.1.1.1 al 2.2.7.3.1.7.</t>
  </si>
  <si>
    <t>Decreto 1077 de 2015. Artículo 2.3.2.2.3.90. Programa de aprovechamiento.</t>
  </si>
  <si>
    <t>Resolución 754 de 2014</t>
  </si>
  <si>
    <t>Metodología para la formulación, implementación, evaluación, seguimiento, control y actualización de los Planes de Gestión Integral de Residuos Sólidos (PGIRS)</t>
  </si>
  <si>
    <t>El Decreto 1077 de 2015 define el Plan de Gestión Integral de Residuos Sólidos como el “instrumento de planeación municipal o regional que contiene un conjunto ordenado de objetivos, metas, programas, proyectos, actividades y recursos definidos por uno o más entes territoriales para el manejo de los residuos sólidos, basado en la política de gestión integral de los mismos, el cual se ejecutará durante un período determinado, basándose en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</si>
  <si>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El parágrafo del artículo 2.3.2.2.3.90 del mencionado decreto determina que “a las autoridades ambientales competentes, les corresponde realizar el control y seguimiento de la ejecución del PGIRS, exclusivamente en lo relacionado con las metas de aprovechamiento y las autorizaciones ambientales que requiera el prestador del servicio de aseo, de conformidad con la normatividad ambiental vigente”.</t>
  </si>
  <si>
    <t>Por su parte, la Resolución 754 de 2014 adopta la metodología para la formulación, implementación, evaluación, seguimiento, control y actualización de los Planes de Gestión Integral de Residuos Sólidos (PGIRS).</t>
  </si>
  <si>
    <r>
      <t xml:space="preserve">PPGIRSCS </t>
    </r>
    <r>
      <rPr>
        <vertAlign val="subscript"/>
        <sz val="9"/>
        <color rgb="FF000000"/>
        <rFont val="Calibri"/>
        <family val="2"/>
        <scheme val="minor"/>
      </rPr>
      <t>t</t>
    </r>
    <r>
      <rPr>
        <sz val="9"/>
        <color rgb="FF000000"/>
        <rFont val="Calibri"/>
        <family val="2"/>
        <scheme val="minor"/>
      </rPr>
      <t xml:space="preserve"> = Porcentaje de Planes de Gestión Integral de Residuos Sólidos (PGIRS) con seguimiento, exclusivamente en lo relacionado con las metas de aprovechamiento en el tiempo t.</t>
    </r>
  </si>
  <si>
    <r>
      <t xml:space="preserve">PGIRSCS </t>
    </r>
    <r>
      <rPr>
        <vertAlign val="subscript"/>
        <sz val="9"/>
        <color rgb="FF000000"/>
        <rFont val="Calibri"/>
        <family val="2"/>
        <scheme val="minor"/>
      </rPr>
      <t>t</t>
    </r>
    <r>
      <rPr>
        <sz val="9"/>
        <color rgb="FF000000"/>
        <rFont val="Calibri"/>
        <family val="2"/>
        <scheme val="minor"/>
      </rPr>
      <t xml:space="preserve"> = Número de Planes de Gestión Integral de Residuos Sólidos con seguimiento a las metas de aprovechamiento, en el tiempo t.</t>
    </r>
  </si>
  <si>
    <r>
      <t xml:space="preserve">MPGIRSCS </t>
    </r>
    <r>
      <rPr>
        <vertAlign val="subscript"/>
        <sz val="9"/>
        <color rgb="FF000000"/>
        <rFont val="Calibri"/>
        <family val="2"/>
        <scheme val="minor"/>
      </rPr>
      <t>t</t>
    </r>
    <r>
      <rPr>
        <sz val="9"/>
        <color rgb="FF000000"/>
        <rFont val="Calibri"/>
        <family val="2"/>
        <scheme val="minor"/>
      </rPr>
      <t xml:space="preserve"> = Meta de Planes de Gestión Integral de Residuos Sólidos con seguimiento a las metas de aprovechamiento, en el tiempo t.</t>
    </r>
  </si>
  <si>
    <t>La meta de número de Planes de Gestión Integral de Residuos Sólidos sujetos a seguimiento es establecida en el Plan de Acción de la Corporación. (Exclusivamente en lo relacionado con las metas de aprovechamiento)</t>
  </si>
  <si>
    <t>Número de sectores priorizados para acompañamiento en la reconversión hacia sistemas sostenibles de producción (SPA)</t>
  </si>
  <si>
    <t>Sectores acompañados en la reconversión hacia sistemas sostenibles de producción (SA)</t>
  </si>
  <si>
    <t>Porcentaje de sectores con acompañamiento para la reconversión hacia sistemas sostenibles de producción (PSA = SA / SPA)</t>
  </si>
  <si>
    <t>Indicador Complementario:</t>
  </si>
  <si>
    <t>Ejecución presupuestal de acciones relacionadas con el acompañamiento para la reconversión hacia sistemas sostenibles de producción</t>
  </si>
  <si>
    <t>Sector(es)</t>
  </si>
  <si>
    <t>Ejecución Presupuestal (%)</t>
  </si>
  <si>
    <t>Ppto. Definitivo</t>
  </si>
  <si>
    <t>inicial</t>
  </si>
  <si>
    <t>Cálculo de la ejecución física y presupuestal de acciones relacionadas con el acompañamiento para la reconversión hacia sistemas sostenibles de producción</t>
  </si>
  <si>
    <t>Ponderador</t>
  </si>
  <si>
    <t>Ejecución Presupuestal</t>
  </si>
  <si>
    <t>Compromisos / Ppto. Definitivo</t>
  </si>
  <si>
    <t>Pagos /</t>
  </si>
  <si>
    <t>Cuanto más cercano a cien por ciento, mayor es el cumplimiento de las metas establecidas en relación con los sectores priorizados por la Corporación para hacerles acompañamiento en la reconversión hacia sistemas sostenibles de producción.</t>
  </si>
  <si>
    <r>
      <t>Hoja Metodológica de referencia:</t>
    </r>
    <r>
      <rPr>
        <sz val="9"/>
        <color rgb="FF000000"/>
        <rFont val="Calibri"/>
        <family val="2"/>
        <scheme val="minor"/>
      </rPr>
      <t xml:space="preserve"> MADS (2016). </t>
    </r>
    <r>
      <rPr>
        <i/>
        <sz val="9"/>
        <color rgb="FF000000"/>
        <rFont val="Calibri"/>
        <family val="2"/>
        <scheme val="minor"/>
      </rPr>
      <t>Hoja metodológica Porcentaje de sectores con acompañamiento para la reconversión hacia sistemas sostenibles de producción (Versión 1.0).</t>
    </r>
    <r>
      <rPr>
        <sz val="9"/>
        <color rgb="FF000000"/>
        <rFont val="Calibri"/>
        <family val="2"/>
        <scheme val="minor"/>
      </rPr>
      <t xml:space="preserve"> Ministerio de Ambiente y Desarrollo Sostenible MADS, DGOAT-SINA y DAASU.</t>
    </r>
  </si>
  <si>
    <t>Es la relación entre el número de sectores acompañados por la Corporación Autónoma Regional en la reconversión hacia sistemas sostenibles de producción, y la meta de sectores priorizados por la autoridad ambiental para dicho acompañamiento.</t>
  </si>
  <si>
    <t>El indicador mide el cumplimiento de las metas establecidas en relación con los sectores priorizados por la Corporación para hacerles acompañamiento en la reconversión hacia sistemas sostenibles de producción. De esta manera, contribuye a la implementación de la Política de Producción y Consumo Sostenible y de la Estrategia de Crecimiento Verde del Plan Nacional de Desarrollo 2014-2018.</t>
  </si>
  <si>
    <t>Decreto 1076 de 2016.</t>
  </si>
  <si>
    <t>Ley 1753 de 2015, Plan Nacional de Desarrollo.</t>
  </si>
  <si>
    <t>Política de Producción y Consumo Sostenible (PPyCS)</t>
  </si>
  <si>
    <t>Plan Nacional de Desarrollo PND 2015-2018</t>
  </si>
  <si>
    <r>
      <t xml:space="preserve">El Ministerio de Ambiente formuló en 2010 la </t>
    </r>
    <r>
      <rPr>
        <b/>
        <sz val="9"/>
        <color rgb="FF000000"/>
        <rFont val="Calibri"/>
        <family val="2"/>
        <scheme val="minor"/>
      </rPr>
      <t>Política Nacional de Producción y Consumo Sostenible (PPyCS)</t>
    </r>
    <r>
      <rPr>
        <sz val="9"/>
        <color rgb="FF000000"/>
        <rFont val="Calibri"/>
        <family val="2"/>
        <scheme val="minor"/>
      </rPr>
      <t>, con el propósito de orientar el cambio de los patrones de producción y consumo de la economía colombiana hacia la sostenibilidad ambiental y consecuente con ello, contribuir al mejoramiento de la competitividad empresarial.</t>
    </r>
  </si>
  <si>
    <t>Los sectores prioritarios de la PPyCS son:</t>
  </si>
  <si>
    <r>
      <t xml:space="preserve">Sector </t>
    </r>
    <r>
      <rPr>
        <b/>
        <sz val="9"/>
        <color rgb="FF000000"/>
        <rFont val="Calibri"/>
        <family val="2"/>
        <scheme val="minor"/>
      </rPr>
      <t xml:space="preserve">público </t>
    </r>
    <r>
      <rPr>
        <sz val="9"/>
        <color rgb="FF000000"/>
        <rFont val="Calibri"/>
        <family val="2"/>
        <scheme val="minor"/>
      </rPr>
      <t>(obras de infraestructura, vivienda social, tecnologías, transporte público, generación de energía). (i) Con perspectivas de incidir en avances de sostenibilidad de obras y proyectos de gran impacto; (ii) Con potencial de que sea considerado como ejemplo en las prácticas de producción y consumo sostenible.</t>
    </r>
  </si>
  <si>
    <r>
      <t xml:space="preserve">Sector de la </t>
    </r>
    <r>
      <rPr>
        <b/>
        <sz val="9"/>
        <color rgb="FF000000"/>
        <rFont val="Calibri"/>
        <family val="2"/>
        <scheme val="minor"/>
      </rPr>
      <t>construcción</t>
    </r>
    <r>
      <rPr>
        <sz val="9"/>
        <color rgb="FF000000"/>
        <rFont val="Calibri"/>
        <family val="2"/>
        <scheme val="minor"/>
      </rPr>
      <t>. (i) Con perspectivas de incidir a través de su diseño, en el consumo de energía y agua y en el manejo de residuos en el sector doméstico. (ii) Gran escala y crecimiento. (iii) Con perspectivas de utilizar materiales sostenibles y estimular a los proveedores hacia procesos de producción más sostenibles.</t>
    </r>
  </si>
  <si>
    <r>
      <t xml:space="preserve">Sector </t>
    </r>
    <r>
      <rPr>
        <b/>
        <sz val="9"/>
        <color rgb="FF000000"/>
        <rFont val="Calibri"/>
        <family val="2"/>
        <scheme val="minor"/>
      </rPr>
      <t>manufacturero</t>
    </r>
    <r>
      <rPr>
        <sz val="9"/>
        <color rgb="FF000000"/>
        <rFont val="Calibri"/>
        <family val="2"/>
        <scheme val="minor"/>
      </rPr>
      <t xml:space="preserve"> (envases y empaques, alimentos, productos químicos, metalurgia). (i)Con perspectivas de optimizar en sus procesos productivos el uso eficiente de energía, agua y materias primas. (ii) Con potencial para la reducción y el aprovechamiento de los residuos. (iii) Con potencial de reducir su huella de carbono.</t>
    </r>
  </si>
  <si>
    <r>
      <t xml:space="preserve">Sector </t>
    </r>
    <r>
      <rPr>
        <b/>
        <sz val="9"/>
        <color rgb="FF000000"/>
        <rFont val="Calibri"/>
        <family val="2"/>
        <scheme val="minor"/>
      </rPr>
      <t>agroindustrial</t>
    </r>
    <r>
      <rPr>
        <sz val="9"/>
        <color rgb="FF000000"/>
        <rFont val="Calibri"/>
        <family val="2"/>
        <scheme val="minor"/>
      </rPr>
      <t xml:space="preserve"> (azúcar, flores, banano, biocombustibles). (i) Con alto potencial de exportación. (ii) Sector en crecimiento, especialmente en relación con los biocombustibles. (iii) Sector intensivo en el uso de recursos y con alto potencial de optimización.</t>
    </r>
  </si>
  <si>
    <r>
      <t xml:space="preserve">Sector </t>
    </r>
    <r>
      <rPr>
        <b/>
        <sz val="9"/>
        <color rgb="FF000000"/>
        <rFont val="Calibri"/>
        <family val="2"/>
        <scheme val="minor"/>
      </rPr>
      <t>turismo</t>
    </r>
    <r>
      <rPr>
        <sz val="9"/>
        <color rgb="FF000000"/>
        <rFont val="Calibri"/>
        <family val="2"/>
        <scheme val="minor"/>
      </rPr>
      <t>. (i) Sector estratégico dentro las políticas de competitividad nacional. (ii) Con potencial para hacer uso eficiente de energía y agua y manejo adecuado de residuos. (iii) Con potencial para ser ejemplo por el uso racional de los recursos.</t>
    </r>
  </si>
  <si>
    <r>
      <t xml:space="preserve">Sector de </t>
    </r>
    <r>
      <rPr>
        <b/>
        <sz val="9"/>
        <color rgb="FF000000"/>
        <rFont val="Calibri"/>
        <family val="2"/>
        <scheme val="minor"/>
      </rPr>
      <t>alimentos ecológicos</t>
    </r>
    <r>
      <rPr>
        <sz val="9"/>
        <color rgb="FF000000"/>
        <rFont val="Calibri"/>
        <family val="2"/>
        <scheme val="minor"/>
      </rPr>
      <t>. (i) Con potencial de crecimiento hacia la exportación. (ii) Con potencial de ser considerado como ejemplo para prácticas de producción y consumo sostenible. Sector de productos y servicios provenientes de la biodiversidad. (i) Con potencial de crecimiento hacia la exportación. (ii) Con potencial de ser considerado como ejemplo para prácticas de producción, consumo y aprovechamiento sostenible. Pymes proveedoras de grandes empresas. (i) Con potencial de difusión de prácticas entre grupos de empresas. (ii) Con potencial de generación y conservación de empleo (iii) Con potencial para implementar prácticas de producción y consumo sostenible.</t>
    </r>
  </si>
  <si>
    <r>
      <t xml:space="preserve">Por su parte, el Plan Nacional de Desarrollo 2014-2018 incluyó la </t>
    </r>
    <r>
      <rPr>
        <b/>
        <sz val="9"/>
        <color rgb="FF000000"/>
        <rFont val="Calibri"/>
        <family val="2"/>
        <scheme val="minor"/>
      </rPr>
      <t>Estrategia Transversal y Envolvente de Crecimiento Verde</t>
    </r>
    <r>
      <rPr>
        <sz val="9"/>
        <color rgb="FF000000"/>
        <rFont val="Calibri"/>
        <family val="2"/>
        <scheme val="minor"/>
      </rPr>
      <t xml:space="preserve"> con el fin de alcanzar una Colombia en paz y un desarrollo económico sostenible. El crecimiento verde propende por un desarrollo sostenible que garantice el bienestar económico y social de la población en el largo plazo, asegurando que la base de los recursos provea los bienes y servicios ecosistémicos que el país necesita y el ambiente natural sea capaz de recuperarse ante los impactos de las actividades productivas (DNP 2014)</t>
    </r>
  </si>
  <si>
    <t>La Estrategia Nacional de Crecimiento Verde cuenta con tres objetivos:</t>
  </si>
  <si>
    <r>
      <t>1.</t>
    </r>
    <r>
      <rPr>
        <sz val="7"/>
        <color rgb="FF000000"/>
        <rFont val="Times New Roman"/>
        <family val="1"/>
      </rPr>
      <t xml:space="preserve">       </t>
    </r>
    <r>
      <rPr>
        <sz val="9"/>
        <color rgb="FF000000"/>
        <rFont val="Calibri"/>
        <family val="2"/>
      </rPr>
      <t>Avanzar hacia un crecimiento sostenible y bajo en carbono</t>
    </r>
  </si>
  <si>
    <r>
      <t>2.</t>
    </r>
    <r>
      <rPr>
        <sz val="7"/>
        <color rgb="FF000000"/>
        <rFont val="Times New Roman"/>
        <family val="1"/>
      </rPr>
      <t xml:space="preserve">       </t>
    </r>
    <r>
      <rPr>
        <sz val="9"/>
        <color rgb="FF000000"/>
        <rFont val="Calibri"/>
        <family val="2"/>
      </rPr>
      <t>Proteger y asegurar el uso sostenible del capital natural y mejorar la calidad y gobernanza ambiental</t>
    </r>
  </si>
  <si>
    <r>
      <t>3.</t>
    </r>
    <r>
      <rPr>
        <sz val="7"/>
        <color rgb="FF000000"/>
        <rFont val="Times New Roman"/>
        <family val="1"/>
      </rPr>
      <t xml:space="preserve">       </t>
    </r>
    <r>
      <rPr>
        <sz val="9"/>
        <color rgb="FF000000"/>
        <rFont val="Calibri"/>
        <family val="2"/>
      </rPr>
      <t>lograr un crecimiento resiliente y reducir la vulnerabilidad frente a los riesgos de desastres y al cambio climático.</t>
    </r>
  </si>
  <si>
    <t>En particular, la Estrategia promueve la adopción de prácticas de generación de valor agregado por parte de todos los sectores productivos; así como la identificación y aprovechamiento de las oportunidades de aumento en la competitividad, productividad y eficiencia, que a su vez reduzcan las emisiones de GEI en los diferentes sectores de la economía nacional y promuevan la resiliencia a los efectos adversos del cambio climático.</t>
  </si>
  <si>
    <t>Ahora bien, el papel de las Corporaciones Autónomas Regionales en este campo es acompañar los sectores productivos hacia la reconversión a sistemas sostenibles de producción.</t>
  </si>
  <si>
    <t>Se entiende por acompañamiento a los sectores productivos contiene las siguientes acciones:</t>
  </si>
  <si>
    <r>
      <t>·</t>
    </r>
    <r>
      <rPr>
        <sz val="7"/>
        <color rgb="FF000000"/>
        <rFont val="Times New Roman"/>
        <family val="1"/>
      </rPr>
      <t xml:space="preserve">        </t>
    </r>
    <r>
      <rPr>
        <sz val="9"/>
        <color rgb="FF000000"/>
        <rFont val="Calibri"/>
        <family val="2"/>
      </rPr>
      <t>Reuniones de construcción de agendas conjuntas de trabajo y de actualización de los convenios sectoriales de producción más limpia firmados como espacios de concertación</t>
    </r>
  </si>
  <si>
    <r>
      <t>·</t>
    </r>
    <r>
      <rPr>
        <sz val="7"/>
        <color rgb="FF000000"/>
        <rFont val="Times New Roman"/>
        <family val="1"/>
      </rPr>
      <t xml:space="preserve">        </t>
    </r>
    <r>
      <rPr>
        <sz val="9"/>
        <color rgb="FF000000"/>
        <rFont val="Calibri"/>
        <family val="2"/>
      </rPr>
      <t>Informes de seguimiento al cumplimiento de las agendas sectoriales.</t>
    </r>
  </si>
  <si>
    <r>
      <t>·</t>
    </r>
    <r>
      <rPr>
        <sz val="7"/>
        <color rgb="FF000000"/>
        <rFont val="Times New Roman"/>
        <family val="1"/>
      </rPr>
      <t xml:space="preserve">        </t>
    </r>
    <r>
      <rPr>
        <sz val="9"/>
        <color rgb="FF000000"/>
        <rFont val="Calibri"/>
        <family val="2"/>
      </rPr>
      <t>Eventos de capacitación a los sectores sobre producción y consumo sostenible.</t>
    </r>
  </si>
  <si>
    <r>
      <t>·</t>
    </r>
    <r>
      <rPr>
        <sz val="7"/>
        <color rgb="FF000000"/>
        <rFont val="Times New Roman"/>
        <family val="1"/>
      </rPr>
      <t xml:space="preserve">        </t>
    </r>
    <r>
      <rPr>
        <sz val="9"/>
        <color rgb="FF000000"/>
        <rFont val="Calibri"/>
        <family val="2"/>
      </rPr>
      <t>Eventos de socialización de experiencias exitosas de sistemas productivos sostenibles.</t>
    </r>
  </si>
  <si>
    <t>Número de sectores con acompañamiento para la reconversión hacia sistemas sostenibles de producción</t>
  </si>
  <si>
    <r>
      <t>PSA</t>
    </r>
    <r>
      <rPr>
        <vertAlign val="subscript"/>
        <sz val="9"/>
        <color rgb="FF000000"/>
        <rFont val="Calibri"/>
        <family val="2"/>
        <scheme val="minor"/>
      </rPr>
      <t xml:space="preserve"> t</t>
    </r>
    <r>
      <rPr>
        <sz val="9"/>
        <color rgb="FF000000"/>
        <rFont val="Calibri"/>
        <family val="2"/>
        <scheme val="minor"/>
      </rPr>
      <t xml:space="preserve"> = Porcentaje de sectores con acompañamiento para la reconversión hacia sistemas sostenibles de producción (PSA)</t>
    </r>
  </si>
  <si>
    <r>
      <t xml:space="preserve">SA </t>
    </r>
    <r>
      <rPr>
        <vertAlign val="subscript"/>
        <sz val="9"/>
        <color rgb="FF000000"/>
        <rFont val="Calibri"/>
        <family val="2"/>
        <scheme val="minor"/>
      </rPr>
      <t>it</t>
    </r>
    <r>
      <rPr>
        <sz val="9"/>
        <color rgb="FF000000"/>
        <rFont val="Calibri"/>
        <family val="2"/>
        <scheme val="minor"/>
      </rPr>
      <t xml:space="preserve"> = Sectores acompañados en la reconversión hacia sistemas sostenibles de producción (SA)</t>
    </r>
  </si>
  <si>
    <r>
      <t xml:space="preserve">SPA </t>
    </r>
    <r>
      <rPr>
        <vertAlign val="subscript"/>
        <sz val="9"/>
        <color rgb="FF000000"/>
        <rFont val="Calibri"/>
        <family val="2"/>
        <scheme val="minor"/>
      </rPr>
      <t>it</t>
    </r>
    <r>
      <rPr>
        <sz val="9"/>
        <color rgb="FF000000"/>
        <rFont val="Calibri"/>
        <family val="2"/>
        <scheme val="minor"/>
      </rPr>
      <t xml:space="preserve"> = Número de sectores priorizados para acompañamiento en la reconversión hacia sistemas sostenibles de producción (SPA)</t>
    </r>
  </si>
  <si>
    <r>
      <t xml:space="preserve">EPAARSSP </t>
    </r>
    <r>
      <rPr>
        <vertAlign val="subscript"/>
        <sz val="9"/>
        <color rgb="FF000000"/>
        <rFont val="Calibri"/>
        <family val="2"/>
        <scheme val="minor"/>
      </rPr>
      <t>t</t>
    </r>
    <r>
      <rPr>
        <sz val="9"/>
        <color rgb="FF000000"/>
        <rFont val="Calibri"/>
        <family val="2"/>
        <scheme val="minor"/>
      </rPr>
      <t xml:space="preserve"> = Ejecución presupuestal de acciones relacionadas con el acompañamiento para la reconversión hacia sistemas sostenibles de producción, en el tiempo t</t>
    </r>
  </si>
  <si>
    <r>
      <t xml:space="preserve">CARSSP </t>
    </r>
    <r>
      <rPr>
        <vertAlign val="subscript"/>
        <sz val="9"/>
        <color rgb="FF000000"/>
        <rFont val="Calibri"/>
        <family val="2"/>
        <scheme val="minor"/>
      </rPr>
      <t>it</t>
    </r>
    <r>
      <rPr>
        <sz val="9"/>
        <color rgb="FF000000"/>
        <rFont val="Calibri"/>
        <family val="2"/>
        <scheme val="minor"/>
      </rPr>
      <t xml:space="preserve"> = Compromisos correspondientes a la acción i relacionada con el acompañamiento para la reconversión hacia sistemas sostenibles de producción, en el tiempo t.</t>
    </r>
  </si>
  <si>
    <r>
      <t xml:space="preserve">PDAARSSP </t>
    </r>
    <r>
      <rPr>
        <vertAlign val="subscript"/>
        <sz val="9"/>
        <color rgb="FF000000"/>
        <rFont val="Calibri"/>
        <family val="2"/>
        <scheme val="minor"/>
      </rPr>
      <t>it</t>
    </r>
    <r>
      <rPr>
        <sz val="9"/>
        <color rgb="FF000000"/>
        <rFont val="Calibri"/>
        <family val="2"/>
        <scheme val="minor"/>
      </rPr>
      <t xml:space="preserve"> = Presupuesto definitivo a la acción i relacionada con el acompañamiento para la reconversión hacia sistemas sostenibles de producción, en el tiempo t.</t>
    </r>
  </si>
  <si>
    <t>Porcentaje de ejecución de acciones relacionadas con la gestión ambiental urbana.</t>
  </si>
  <si>
    <t>Número de acciones relacionadas con gestión ambiental urbana</t>
  </si>
  <si>
    <t>Ejecución física de las acciones relacionadas con la gestión ambiental urbana</t>
  </si>
  <si>
    <t>Ejecución presupuestal de acciones relacionadas con la gestión ambiental urbana (utilice tantas filas cuantas sean necesarias)</t>
  </si>
  <si>
    <t>Presupuesto inicial</t>
  </si>
  <si>
    <t>Compromisos / Ppto Def.</t>
  </si>
  <si>
    <t>Pagos / Compromisos</t>
  </si>
  <si>
    <t>Cuanto más cercano a cien por ciento, mayor es el cumplimiento de las metas que la autoridad ambiental se ha propuesto alcanzar en relación con la gestión ambiental urbana, en el marco del Plan de Acción de la Corporación.</t>
  </si>
  <si>
    <r>
      <t xml:space="preserve">Hoja Metodológica de referencia: MADS (2016). </t>
    </r>
    <r>
      <rPr>
        <i/>
        <sz val="9"/>
        <color rgb="FF000000"/>
        <rFont val="Calibri"/>
        <family val="2"/>
        <scheme val="minor"/>
      </rPr>
      <t>Hoja metodológica Ejecución de Acciones en Gestión Ambiental Urbana (Versión 1.0).</t>
    </r>
    <r>
      <rPr>
        <sz val="9"/>
        <color rgb="FF000000"/>
        <rFont val="Calibri"/>
        <family val="2"/>
        <scheme val="minor"/>
      </rPr>
      <t xml:space="preserve"> Ministerio de Ambiente y Desarrollo Sostenible MADS, DGOAT-SINA y DAASU.</t>
    </r>
  </si>
  <si>
    <t>Es el porcentaje de avance en la ejecución, por parte de la corporación autónoma regional, de las acciones relacionadas con la gestión ambiental urbana en el marco del Plan de Acción.</t>
  </si>
  <si>
    <t>El indicador mide el cumplimiento de las metas que la autoridad ambiental se ha propuesto alcanzar en relación con la gestión ambiental urbana, en el marco del Plan de Acción de la Corporación. De esta manera, contribuye a la ejecución, a nivel regional y local, de la Política de Gestión Ambiental Urbana (2008).</t>
  </si>
  <si>
    <t>Ley 1753 de 2015.</t>
  </si>
  <si>
    <t>Espacio público: Decreto 1077 de 2015.</t>
  </si>
  <si>
    <t>Estructura Ecológica Principal: Decreto 1077 de 2015.</t>
  </si>
  <si>
    <t>Política de Gestión Ambiental Urbana.</t>
  </si>
  <si>
    <t>Política para la Prevención y Control de la Contaminación del Aire.</t>
  </si>
  <si>
    <t>Política para la Gestión Integral de Residuos Sólidos.</t>
  </si>
  <si>
    <t>Política para la Gestión Integral de la Biodiversidad y sus servicios ecosistémicos.</t>
  </si>
  <si>
    <t>CONPES 3718 de 2012, Espacio público.</t>
  </si>
  <si>
    <t>CONPES 3819 de 2014</t>
  </si>
  <si>
    <t>Circular 8000-2-344415 de 2013, ICAU.</t>
  </si>
  <si>
    <t>La gestión ambiental urbana se refiere a la “gestión de los recursos naturales renovables y los problemas ambientales urbanos y sus efectos en la región o regiones vecinas. La gestión ambiental urbana es una acción conjunta entre el Estado y los actores sociales, que se articula con la gestión territorial, las políticas ambientales y las políticas o planes sectoriales que tienen relación o afectan el medio ambiente en el ámbito urbano regional. Esta gestión, demanda el uso selectivo y combinado de herramientas jurídicas, de planeación, técnicas, económicas, financieras y administrativas para lograr la protección y funcionamiento de los ecosistemas y el mejoramiento de la calidad de vida de la población, dentro de un marco de ciudad sostenible” (Política de Gestión Ambiental Urbana).</t>
  </si>
  <si>
    <t>La gestión ambiental urbana se centra en dos ejes principales:</t>
  </si>
  <si>
    <r>
      <t>1)</t>
    </r>
    <r>
      <rPr>
        <sz val="7"/>
        <color rgb="FF000000"/>
        <rFont val="Times New Roman"/>
        <family val="1"/>
      </rPr>
      <t xml:space="preserve">      </t>
    </r>
    <r>
      <rPr>
        <sz val="9"/>
        <color rgb="FF000000"/>
        <rFont val="Calibri"/>
        <family val="2"/>
        <scheme val="minor"/>
      </rPr>
      <t>La gestión ambiental de los componentes constitutivos del medio ambiente, comúnmente denominados recursos naturales renovables: agua (en cualquier estado), atmósfera (troposfera y estratosfera), suelo y subsuelo, biodiversidad (ecosistemas, especies, recursos genéticos), fuentes primarias de energía no agotable y paisaje.</t>
    </r>
  </si>
  <si>
    <r>
      <t>2)</t>
    </r>
    <r>
      <rPr>
        <sz val="7"/>
        <color rgb="FF000000"/>
        <rFont val="Times New Roman"/>
        <family val="1"/>
      </rPr>
      <t xml:space="preserve">      </t>
    </r>
    <r>
      <rPr>
        <sz val="9"/>
        <color rgb="FF000000"/>
        <rFont val="Calibri"/>
        <family val="2"/>
        <scheme val="minor"/>
      </rPr>
      <t>La gestión ambiental de los problemas ambientales, entendida como la gestión sobre los elementos o factores que interactúan e inciden sobre el ambiente en las áreas urbanas, entre los cuales se pueden mencionar: factores que ocasionan contaminación y deterioro de los recursos naturales renovables; factores que ocasionan pérdida o deterioro de la biodiversidad; factores que ocasionan pérdida o deterioro del espacio público y del paisaje; inadecuada gestión y disposición de residuos sólidos, líquidos y gaseosos; uso ineficiente de la energía y falta de uso de fuentes no convencionales de energía; riesgos de origen natural y antrópico; pasivos ambientales, patrones insostenibles de ocupación del territorio, patrones insostenibles de producción y consumo; baja o falta de conciencia y cultura ambiental de la población de las áreas urbanas; pérdida de valores socio - culturales de la población urbana, que puede llevar a la pérdida de su identidad cultural y en consecuencia de su sentido de pertenencia del entorno; e insuficiente respuesta institucional del SINA, en términos de escasos niveles de coordinación y baja capacidad técnica y operativa para atender la problemática urbana (PGAU)</t>
    </r>
  </si>
  <si>
    <t>Cabe aclarar que la gestión para el manejo de estos recursos, elementos y factores en las áreas urbanas involucra, de manera diferenciada, a las autoridades ambientales: (Corporaciones autónomas regionales y de desarrollo sostenible); Grandes Centros Urbanos a que se refiere el artículo 66 de la Ley 99 de 1993, a los establecimientos públicos de que trata del artículo 13 de la Ley 768 de 2003; el artículo 124 de la Ley 1617 de 2013; las áreas metropolitanas a que se refiere el literal J del artículo 7 de la Ley 1625 de 2013 y a los entes territoriales, dentro de su respectivo marco de competencias y jurisdicción.</t>
  </si>
  <si>
    <t>Dicha gestión se realiza en el marco de la Política de Gestión Ambiental Urbana. En tal sentido, las principales temáticas en gestión ambiental urbana en las que tienen competencia las Corporaciones Autónomas Regionales son:</t>
  </si>
  <si>
    <r>
      <t>1)</t>
    </r>
    <r>
      <rPr>
        <sz val="7"/>
        <color rgb="FF000000"/>
        <rFont val="Times New Roman"/>
        <family val="1"/>
      </rPr>
      <t xml:space="preserve">      </t>
    </r>
    <r>
      <rPr>
        <sz val="9"/>
        <color rgb="FF000000"/>
        <rFont val="Calibri"/>
        <family val="2"/>
        <scheme val="minor"/>
      </rPr>
      <t>Planificación y ordenamiento ambiental en áreas urbanas</t>
    </r>
  </si>
  <si>
    <r>
      <t>2)</t>
    </r>
    <r>
      <rPr>
        <sz val="7"/>
        <color rgb="FF000000"/>
        <rFont val="Times New Roman"/>
        <family val="1"/>
      </rPr>
      <t xml:space="preserve">      </t>
    </r>
    <r>
      <rPr>
        <sz val="9"/>
        <color rgb="FF000000"/>
        <rFont val="Calibri"/>
        <family val="2"/>
        <scheme val="minor"/>
      </rPr>
      <t>Gestión ambiental del Riesgo en áreas urbanas</t>
    </r>
  </si>
  <si>
    <r>
      <t>3)</t>
    </r>
    <r>
      <rPr>
        <sz val="7"/>
        <color rgb="FF000000"/>
        <rFont val="Times New Roman"/>
        <family val="1"/>
      </rPr>
      <t xml:space="preserve">      </t>
    </r>
    <r>
      <rPr>
        <sz val="9"/>
        <color rgb="FF000000"/>
        <rFont val="Calibri"/>
        <family val="2"/>
        <scheme val="minor"/>
      </rPr>
      <t>Gestión ambiental del Espacio Público en áreas urbanas</t>
    </r>
  </si>
  <si>
    <r>
      <t>4)</t>
    </r>
    <r>
      <rPr>
        <sz val="7"/>
        <color rgb="FF000000"/>
        <rFont val="Times New Roman"/>
        <family val="1"/>
      </rPr>
      <t xml:space="preserve">      </t>
    </r>
    <r>
      <rPr>
        <sz val="9"/>
        <color rgb="FF000000"/>
        <rFont val="Calibri"/>
        <family val="2"/>
        <scheme val="minor"/>
      </rPr>
      <t>Prevención y Control de la Contaminación del Aire en áreas urbanas (fenómeno de acumulación o concentración de contaminantes en el aire generado por diferentes tipos entre ellos contaminantes criterio, ruido y olores ofensivos)</t>
    </r>
  </si>
  <si>
    <r>
      <t>5)</t>
    </r>
    <r>
      <rPr>
        <sz val="7"/>
        <color rgb="FF000000"/>
        <rFont val="Times New Roman"/>
        <family val="1"/>
      </rPr>
      <t xml:space="preserve">      </t>
    </r>
    <r>
      <rPr>
        <sz val="9"/>
        <color rgb="FF000000"/>
        <rFont val="Calibri"/>
        <family val="2"/>
        <scheme val="minor"/>
      </rPr>
      <t>Gestión del Recurso Hídrico en áreas urbanas</t>
    </r>
  </si>
  <si>
    <r>
      <t>6)</t>
    </r>
    <r>
      <rPr>
        <sz val="7"/>
        <color rgb="FF000000"/>
        <rFont val="Times New Roman"/>
        <family val="1"/>
      </rPr>
      <t xml:space="preserve">      </t>
    </r>
    <r>
      <rPr>
        <sz val="9"/>
        <color rgb="FF000000"/>
        <rFont val="Calibri"/>
        <family val="2"/>
        <scheme val="minor"/>
      </rPr>
      <t>Gestión de Residuos sólidos en áreas urbanas</t>
    </r>
  </si>
  <si>
    <r>
      <t>7)</t>
    </r>
    <r>
      <rPr>
        <sz val="7"/>
        <color rgb="FF000000"/>
        <rFont val="Times New Roman"/>
        <family val="1"/>
      </rPr>
      <t xml:space="preserve">      </t>
    </r>
    <r>
      <rPr>
        <sz val="9"/>
        <color rgb="FF000000"/>
        <rFont val="Calibri"/>
        <family val="2"/>
        <scheme val="minor"/>
      </rPr>
      <t>Índice de calidad ambiental urbana</t>
    </r>
  </si>
  <si>
    <r>
      <t>8)</t>
    </r>
    <r>
      <rPr>
        <sz val="7"/>
        <color rgb="FF000000"/>
        <rFont val="Times New Roman"/>
        <family val="1"/>
      </rPr>
      <t xml:space="preserve">      </t>
    </r>
    <r>
      <rPr>
        <sz val="9"/>
        <color rgb="FF000000"/>
        <rFont val="Calibri"/>
        <family val="2"/>
        <scheme val="minor"/>
      </rPr>
      <t>Participación en gestión ambiental urbana</t>
    </r>
  </si>
  <si>
    <t>Las principales acciones relacionadas con la gestión ambiental urbana son las siguientes:</t>
  </si>
  <si>
    <r>
      <t>1)</t>
    </r>
    <r>
      <rPr>
        <sz val="7"/>
        <color rgb="FF000000"/>
        <rFont val="Times New Roman"/>
        <family val="1"/>
      </rPr>
      <t xml:space="preserve">      </t>
    </r>
    <r>
      <rPr>
        <sz val="9"/>
        <color rgb="FF000000"/>
        <rFont val="Calibri"/>
        <family val="2"/>
        <scheme val="minor"/>
      </rPr>
      <t>Planificación y ordenamiento ambiental en áreas urbanas, que incluye:</t>
    </r>
  </si>
  <si>
    <r>
      <t>a)</t>
    </r>
    <r>
      <rPr>
        <sz val="7"/>
        <color rgb="FF000000"/>
        <rFont val="Times New Roman"/>
        <family val="1"/>
      </rPr>
      <t xml:space="preserve">      </t>
    </r>
    <r>
      <rPr>
        <sz val="9"/>
        <color rgb="FF000000"/>
        <rFont val="Calibri"/>
        <family val="2"/>
        <scheme val="minor"/>
      </rPr>
      <t>Identificar y gestionar la estructura ecológica urbana</t>
    </r>
  </si>
  <si>
    <r>
      <t>b)</t>
    </r>
    <r>
      <rPr>
        <sz val="7"/>
        <color rgb="FF000000"/>
        <rFont val="Times New Roman"/>
        <family val="1"/>
      </rPr>
      <t xml:space="preserve">      </t>
    </r>
    <r>
      <rPr>
        <sz val="9"/>
        <color rgb="FF000000"/>
        <rFont val="Calibri"/>
        <family val="2"/>
        <scheme val="minor"/>
      </rPr>
      <t>Asesorar a los entes territoriales en la inclusión del componente ambiental urbano en los procesos de planificación y ordenamiento territorial, incluyendo el establecimiento de determinantes ambientales urbanos.</t>
    </r>
  </si>
  <si>
    <r>
      <t>c)</t>
    </r>
    <r>
      <rPr>
        <sz val="7"/>
        <color rgb="FF000000"/>
        <rFont val="Times New Roman"/>
        <family val="1"/>
      </rPr>
      <t xml:space="preserve">       </t>
    </r>
    <r>
      <rPr>
        <sz val="9"/>
        <color rgb="FF000000"/>
        <rFont val="Calibri"/>
        <family val="2"/>
        <scheme val="minor"/>
      </rPr>
      <t>Implementar estrategias de conservación y uso sostenible de los recursos naturales renovables que conforman la base natural.</t>
    </r>
  </si>
  <si>
    <r>
      <t>2)</t>
    </r>
    <r>
      <rPr>
        <sz val="7"/>
        <color rgb="FF000000"/>
        <rFont val="Times New Roman"/>
        <family val="1"/>
      </rPr>
      <t xml:space="preserve">      </t>
    </r>
    <r>
      <rPr>
        <sz val="9"/>
        <color rgb="FF000000"/>
        <rFont val="Calibri"/>
        <family val="2"/>
        <scheme val="minor"/>
      </rPr>
      <t>Gestión ambiental del Espacio Público en áreas urbanas, sin perjuicio de las competencias de las entidades territoriales.</t>
    </r>
  </si>
  <si>
    <r>
      <t>a)</t>
    </r>
    <r>
      <rPr>
        <sz val="7"/>
        <color rgb="FF000000"/>
        <rFont val="Times New Roman"/>
        <family val="1"/>
      </rPr>
      <t xml:space="preserve">      </t>
    </r>
    <r>
      <rPr>
        <sz val="9"/>
        <color rgb="FF000000"/>
        <rFont val="Calibri"/>
        <family val="2"/>
        <scheme val="minor"/>
      </rPr>
      <t>Conservar, manejar y restaurar elementos naturales del espacio público urbano.</t>
    </r>
  </si>
  <si>
    <r>
      <t>b)</t>
    </r>
    <r>
      <rPr>
        <sz val="7"/>
        <color rgb="FF000000"/>
        <rFont val="Times New Roman"/>
        <family val="1"/>
      </rPr>
      <t xml:space="preserve">      </t>
    </r>
    <r>
      <rPr>
        <sz val="9"/>
        <color rgb="FF000000"/>
        <rFont val="Calibri"/>
        <family val="2"/>
        <scheme val="minor"/>
      </rPr>
      <t>Prevenir y controlar la afectación ambiental en el espacio público.</t>
    </r>
  </si>
  <si>
    <r>
      <t>c)</t>
    </r>
    <r>
      <rPr>
        <sz val="7"/>
        <color rgb="FF000000"/>
        <rFont val="Times New Roman"/>
        <family val="1"/>
      </rPr>
      <t xml:space="preserve">       </t>
    </r>
    <r>
      <rPr>
        <sz val="9"/>
        <color rgb="FF000000"/>
        <rFont val="Calibri"/>
        <family val="2"/>
        <scheme val="minor"/>
      </rPr>
      <t>Promover, orientar y acompañar la gestión ambiental del espacio público por parte de las entidades territoriales.</t>
    </r>
  </si>
  <si>
    <r>
      <t>3)</t>
    </r>
    <r>
      <rPr>
        <sz val="7"/>
        <color rgb="FF000000"/>
        <rFont val="Times New Roman"/>
        <family val="1"/>
      </rPr>
      <t xml:space="preserve">      </t>
    </r>
    <r>
      <rPr>
        <sz val="9"/>
        <color rgb="FF000000"/>
        <rFont val="Calibri"/>
        <family val="2"/>
        <scheme val="minor"/>
      </rPr>
      <t>Prevención y Control de la Contaminación del Aire en áreas urbanas.</t>
    </r>
  </si>
  <si>
    <r>
      <t>a)</t>
    </r>
    <r>
      <rPr>
        <sz val="7"/>
        <color rgb="FF000000"/>
        <rFont val="Times New Roman"/>
        <family val="1"/>
      </rPr>
      <t xml:space="preserve">      </t>
    </r>
    <r>
      <rPr>
        <sz val="9"/>
        <color rgb="FF000000"/>
        <rFont val="Calibri"/>
        <family val="2"/>
        <scheme val="minor"/>
      </rPr>
      <t>Diseñar y ejecutar acciones integrales para la prevención y control de la contaminación del aire.</t>
    </r>
  </si>
  <si>
    <r>
      <t>b)</t>
    </r>
    <r>
      <rPr>
        <sz val="7"/>
        <color rgb="FF000000"/>
        <rFont val="Times New Roman"/>
        <family val="1"/>
      </rPr>
      <t xml:space="preserve">      </t>
    </r>
    <r>
      <rPr>
        <sz val="9"/>
        <color rgb="FF000000"/>
        <rFont val="Calibri"/>
        <family val="2"/>
        <scheme val="minor"/>
      </rPr>
      <t>Fortalecer la capacidad institucional para el control y seguimiento de la contaminación del aire.</t>
    </r>
  </si>
  <si>
    <r>
      <t>c)</t>
    </r>
    <r>
      <rPr>
        <sz val="7"/>
        <color rgb="FF000000"/>
        <rFont val="Times New Roman"/>
        <family val="1"/>
      </rPr>
      <t xml:space="preserve">       </t>
    </r>
    <r>
      <rPr>
        <sz val="9"/>
        <color rgb="FF000000"/>
        <rFont val="Calibri"/>
        <family val="2"/>
        <scheme val="minor"/>
      </rPr>
      <t>Establecer e implementar programas de reducción de la contaminación del aire, cuando se requiera.</t>
    </r>
  </si>
  <si>
    <r>
      <t>d)</t>
    </r>
    <r>
      <rPr>
        <sz val="7"/>
        <color rgb="FF000000"/>
        <rFont val="Times New Roman"/>
        <family val="1"/>
      </rPr>
      <t xml:space="preserve">      </t>
    </r>
    <r>
      <rPr>
        <sz val="9"/>
        <color rgb="FF000000"/>
        <rFont val="Calibri"/>
        <family val="2"/>
        <scheme val="minor"/>
      </rPr>
      <t>Fortalecer las mesas regionales de calidad del aire donde se establezca la articulación entre las diferentes entidades relacionadas con la prevención y el control de la contaminación del aire.</t>
    </r>
  </si>
  <si>
    <r>
      <t>e)</t>
    </r>
    <r>
      <rPr>
        <sz val="7"/>
        <color rgb="FF000000"/>
        <rFont val="Times New Roman"/>
        <family val="1"/>
      </rPr>
      <t xml:space="preserve">      </t>
    </r>
    <r>
      <rPr>
        <sz val="9"/>
        <color rgb="FF000000"/>
        <rFont val="Calibri"/>
        <family val="2"/>
        <scheme val="minor"/>
      </rPr>
      <t>Asesorar a los entes territoriales para el mejor cumplimiento de sus funciones de control y vigilancia de los fenómenos de contaminación del aire.</t>
    </r>
  </si>
  <si>
    <r>
      <t>4)</t>
    </r>
    <r>
      <rPr>
        <sz val="7"/>
        <color rgb="FF000000"/>
        <rFont val="Times New Roman"/>
        <family val="1"/>
      </rPr>
      <t xml:space="preserve">      </t>
    </r>
    <r>
      <rPr>
        <sz val="9"/>
        <color rgb="FF000000"/>
        <rFont val="Calibri"/>
        <family val="2"/>
        <scheme val="minor"/>
      </rPr>
      <t>Gestión del Recurso Hídrico en áreas urbanas.</t>
    </r>
  </si>
  <si>
    <r>
      <t>a)</t>
    </r>
    <r>
      <rPr>
        <sz val="7"/>
        <color rgb="FF000000"/>
        <rFont val="Times New Roman"/>
        <family val="1"/>
      </rPr>
      <t xml:space="preserve">      </t>
    </r>
    <r>
      <rPr>
        <sz val="9"/>
        <color rgb="FF000000"/>
        <rFont val="Calibri"/>
        <family val="2"/>
        <scheme val="minor"/>
      </rPr>
      <t>Promover el uso eficiente y ahorro de agua.</t>
    </r>
  </si>
  <si>
    <r>
      <t>5)</t>
    </r>
    <r>
      <rPr>
        <sz val="7"/>
        <color rgb="FF000000"/>
        <rFont val="Times New Roman"/>
        <family val="1"/>
      </rPr>
      <t xml:space="preserve">      </t>
    </r>
    <r>
      <rPr>
        <sz val="9"/>
        <color rgb="FF000000"/>
        <rFont val="Calibri"/>
        <family val="2"/>
        <scheme val="minor"/>
      </rPr>
      <t>Gestión de Residuos sólidos en áreas urbanas.</t>
    </r>
  </si>
  <si>
    <r>
      <t>a)</t>
    </r>
    <r>
      <rPr>
        <sz val="7"/>
        <color rgb="FF000000"/>
        <rFont val="Times New Roman"/>
        <family val="1"/>
      </rPr>
      <t xml:space="preserve">      </t>
    </r>
    <r>
      <rPr>
        <sz val="9"/>
        <color rgb="FF000000"/>
        <rFont val="Calibri"/>
        <family val="2"/>
        <scheme val="minor"/>
      </rPr>
      <t>Promover el aprovechamiento de residuos sólidos.</t>
    </r>
  </si>
  <si>
    <r>
      <t>6)</t>
    </r>
    <r>
      <rPr>
        <sz val="7"/>
        <color rgb="FF000000"/>
        <rFont val="Times New Roman"/>
        <family val="1"/>
      </rPr>
      <t xml:space="preserve">      </t>
    </r>
    <r>
      <rPr>
        <sz val="9"/>
        <color rgb="FF000000"/>
        <rFont val="Calibri"/>
        <family val="2"/>
        <scheme val="minor"/>
      </rPr>
      <t>Compilar y reportar la información relacionada con los indicadores que conformar el Índice de Calidad Ambiental Urbana (ICAU)</t>
    </r>
  </si>
  <si>
    <r>
      <t>7)</t>
    </r>
    <r>
      <rPr>
        <sz val="7"/>
        <color rgb="FF000000"/>
        <rFont val="Times New Roman"/>
        <family val="1"/>
      </rPr>
      <t xml:space="preserve">      </t>
    </r>
    <r>
      <rPr>
        <sz val="9"/>
        <color rgb="FF000000"/>
        <rFont val="Calibri"/>
        <family val="2"/>
        <scheme val="minor"/>
      </rPr>
      <t>Participación en gestión ambiental urbana</t>
    </r>
  </si>
  <si>
    <r>
      <t>a)</t>
    </r>
    <r>
      <rPr>
        <sz val="7"/>
        <color rgb="FF000000"/>
        <rFont val="Times New Roman"/>
        <family val="1"/>
      </rPr>
      <t xml:space="preserve">      </t>
    </r>
    <r>
      <rPr>
        <sz val="9"/>
        <color rgb="FF000000"/>
        <rFont val="Calibri"/>
        <family val="2"/>
        <scheme val="minor"/>
      </rPr>
      <t xml:space="preserve">Promover y fortalecer los espacios de participación social en gestión ambiental urbana </t>
    </r>
  </si>
  <si>
    <r>
      <t xml:space="preserve">ETAGAU </t>
    </r>
    <r>
      <rPr>
        <vertAlign val="subscript"/>
        <sz val="9"/>
        <color rgb="FF000000"/>
        <rFont val="Calibri"/>
        <family val="2"/>
        <scheme val="minor"/>
      </rPr>
      <t>t</t>
    </r>
    <r>
      <rPr>
        <sz val="9"/>
        <color rgb="FF000000"/>
        <rFont val="Calibri"/>
        <family val="2"/>
        <scheme val="minor"/>
      </rPr>
      <t xml:space="preserve"> = Porcentaje de ejecución total de acciones en gestión ambiental urbana, en el tiempo t.</t>
    </r>
  </si>
  <si>
    <r>
      <t xml:space="preserve">EAGAU </t>
    </r>
    <r>
      <rPr>
        <vertAlign val="subscript"/>
        <sz val="9"/>
        <color rgb="FF000000"/>
        <rFont val="Calibri"/>
        <family val="2"/>
        <scheme val="minor"/>
      </rPr>
      <t>t1t</t>
    </r>
    <r>
      <rPr>
        <sz val="9"/>
        <color rgb="FF000000"/>
        <rFont val="Calibri"/>
        <family val="2"/>
        <scheme val="minor"/>
      </rPr>
      <t xml:space="preserve"> = Porcentaje de ejecución de la acción </t>
    </r>
    <r>
      <rPr>
        <i/>
        <sz val="9"/>
        <color rgb="FF000000"/>
        <rFont val="Calibri"/>
        <family val="2"/>
        <scheme val="minor"/>
      </rPr>
      <t>1</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</si>
  <si>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2t</t>
    </r>
    <r>
      <rPr>
        <sz val="9"/>
        <color rgb="FF000000"/>
        <rFont val="Calibri"/>
        <family val="2"/>
        <scheme val="minor"/>
      </rPr>
      <t xml:space="preserve"> = Porcentaje de ejecución de la acción </t>
    </r>
    <r>
      <rPr>
        <i/>
        <sz val="9"/>
        <color rgb="FF000000"/>
        <rFont val="Calibri"/>
        <family val="2"/>
        <scheme val="minor"/>
      </rPr>
      <t>2</t>
    </r>
    <r>
      <rPr>
        <sz val="9"/>
        <color rgb="FF000000"/>
        <rFont val="Calibri"/>
        <family val="2"/>
        <scheme val="minor"/>
      </rPr>
      <t xml:space="preserve"> relacionada con la gestión ambiental urbana, en el tiempo t.</t>
    </r>
  </si>
  <si>
    <r>
      <t xml:space="preserve">EAGAU </t>
    </r>
    <r>
      <rPr>
        <vertAlign val="subscript"/>
        <sz val="9"/>
        <color rgb="FF000000"/>
        <rFont val="Calibri"/>
        <family val="2"/>
        <scheme val="minor"/>
      </rPr>
      <t>nt</t>
    </r>
    <r>
      <rPr>
        <sz val="9"/>
        <color rgb="FF000000"/>
        <rFont val="Calibri"/>
        <family val="2"/>
        <scheme val="minor"/>
      </rPr>
      <t xml:space="preserve"> = Porcentaje de ejecución de la acción </t>
    </r>
    <r>
      <rPr>
        <i/>
        <sz val="9"/>
        <color rgb="FF000000"/>
        <rFont val="Calibri"/>
        <family val="2"/>
        <scheme val="minor"/>
      </rPr>
      <t>n</t>
    </r>
    <r>
      <rPr>
        <sz val="9"/>
        <color rgb="FF000000"/>
        <rFont val="Calibri"/>
        <family val="2"/>
        <scheme val="minor"/>
      </rPr>
      <t xml:space="preserve"> relacionada con la gestión ambiental urbana, en el tiempo t.</t>
    </r>
  </si>
  <si>
    <r>
      <t>a = ponderador de EAGAU</t>
    </r>
    <r>
      <rPr>
        <vertAlign val="subscript"/>
        <sz val="9"/>
        <color rgb="FF000000"/>
        <rFont val="Calibri"/>
        <family val="2"/>
        <scheme val="minor"/>
      </rPr>
      <t>1</t>
    </r>
    <r>
      <rPr>
        <sz val="9"/>
        <color rgb="FF000000"/>
        <rFont val="Calibri"/>
        <family val="2"/>
        <scheme val="minor"/>
      </rPr>
      <t>.</t>
    </r>
  </si>
  <si>
    <r>
      <t>b = ponderador de EAGAU</t>
    </r>
    <r>
      <rPr>
        <vertAlign val="subscript"/>
        <sz val="9"/>
        <color rgb="FF000000"/>
        <rFont val="Calibri"/>
        <family val="2"/>
        <scheme val="minor"/>
      </rPr>
      <t>2</t>
    </r>
    <r>
      <rPr>
        <sz val="9"/>
        <color rgb="FF000000"/>
        <rFont val="Calibri"/>
        <family val="2"/>
        <scheme val="minor"/>
      </rPr>
      <t>.</t>
    </r>
  </si>
  <si>
    <r>
      <t>z = ponderador de EAGAU</t>
    </r>
    <r>
      <rPr>
        <vertAlign val="subscript"/>
        <sz val="9"/>
        <color rgb="FF000000"/>
        <rFont val="Calibri"/>
        <family val="2"/>
        <scheme val="minor"/>
      </rPr>
      <t>n</t>
    </r>
    <r>
      <rPr>
        <sz val="9"/>
        <color rgb="FF000000"/>
        <rFont val="Calibri"/>
        <family val="2"/>
        <scheme val="minor"/>
      </rPr>
      <t>.</t>
    </r>
  </si>
  <si>
    <t>a + b + c+…+z = 1.</t>
  </si>
  <si>
    <t>Ejecución presupuestal de acciones relacionadas con la gestión ambiental urbana.</t>
  </si>
  <si>
    <r>
      <t xml:space="preserve">EPAGAU </t>
    </r>
    <r>
      <rPr>
        <vertAlign val="subscript"/>
        <sz val="9"/>
        <color rgb="FF000000"/>
        <rFont val="Calibri"/>
        <family val="2"/>
        <scheme val="minor"/>
      </rPr>
      <t>t</t>
    </r>
    <r>
      <rPr>
        <sz val="9"/>
        <color rgb="FF000000"/>
        <rFont val="Calibri"/>
        <family val="2"/>
        <scheme val="minor"/>
      </rPr>
      <t xml:space="preserve"> = Ejecución presupuestal de acciones en gestión ambiental urbana, en el año t.</t>
    </r>
  </si>
  <si>
    <r>
      <t xml:space="preserve">CGAU </t>
    </r>
    <r>
      <rPr>
        <vertAlign val="subscript"/>
        <sz val="9"/>
        <color rgb="FF000000"/>
        <rFont val="Calibri"/>
        <family val="2"/>
        <scheme val="minor"/>
      </rPr>
      <t>it</t>
    </r>
    <r>
      <rPr>
        <sz val="9"/>
        <color rgb="FF000000"/>
        <rFont val="Calibri"/>
        <family val="2"/>
        <scheme val="minor"/>
      </rPr>
      <t xml:space="preserve"> = Compromisos correspondientes a la acción i en gestión ambiental urbana, en el año t.</t>
    </r>
  </si>
  <si>
    <r>
      <t xml:space="preserve">PDAGAU </t>
    </r>
    <r>
      <rPr>
        <vertAlign val="subscript"/>
        <sz val="9"/>
        <color rgb="FF000000"/>
        <rFont val="Calibri"/>
        <family val="2"/>
        <scheme val="minor"/>
      </rPr>
      <t>it</t>
    </r>
    <r>
      <rPr>
        <sz val="9"/>
        <color rgb="FF000000"/>
        <rFont val="Calibri"/>
        <family val="2"/>
        <scheme val="minor"/>
      </rPr>
      <t xml:space="preserve"> = Presupuesto definitivo a la acción i en gestión ambiental urbana, en el año t.</t>
    </r>
  </si>
  <si>
    <t>Número de acciones relacionadas con la implementación del Programa Regional de Negocios Verdes por la autoridad ambiental</t>
  </si>
  <si>
    <t>Presupuesto definitivo</t>
  </si>
  <si>
    <t>Ejecución física y financiera de acciones relacionadas con la implementación del Programa Regional de Negocios Verdes por la autoridad ambiental</t>
  </si>
  <si>
    <t>(*) Nombre de la acción, actividad o proyecto en el Plan de Acción de la Corporación</t>
  </si>
  <si>
    <t>Cálculo de la ejecución física y financiera de acciones relacionadas con la implementación del Programa Regional de Negocios Verdes por la autoridad ambiental</t>
  </si>
  <si>
    <t>Avance Físico</t>
  </si>
  <si>
    <t>Ejecución Anual</t>
  </si>
  <si>
    <t>*</t>
  </si>
  <si>
    <t>El indicador hace seguimiento a la contribución de las CAR a la ejecución del Plan Nacional de Negocios Verdes y el Plan Regional de Negocios Verdes. Cuanto más cercano a cien por ciento, mayor es el cumplimiento de las metas, a cargo de la Autoridad Ambiental, en el marco del Plan Nacional de Negocios Verdes y el Plan Regional de Negocios Verdes.</t>
  </si>
  <si>
    <r>
      <t>Hoja Metodológica de referencia:</t>
    </r>
    <r>
      <rPr>
        <sz val="9"/>
        <color rgb="FF000000"/>
        <rFont val="Calibri"/>
        <family val="2"/>
        <scheme val="minor"/>
      </rPr>
      <t xml:space="preserve"> MADS (2016). </t>
    </r>
    <r>
      <rPr>
        <i/>
        <sz val="9"/>
        <color rgb="FF000000"/>
        <rFont val="Calibri"/>
        <family val="2"/>
        <scheme val="minor"/>
      </rPr>
      <t>Hoja metodológica Implementación del programa regional de negocios verdes por la autoridad ambiental (Versión 1.0).</t>
    </r>
    <r>
      <rPr>
        <sz val="9"/>
        <color rgb="FF000000"/>
        <rFont val="Calibri"/>
        <family val="2"/>
        <scheme val="minor"/>
      </rPr>
      <t xml:space="preserve"> Ministerio de Ambiente y Desarrollo Sostenible MADS, DGOAT-SINA y ONV.</t>
    </r>
  </si>
  <si>
    <t>Es el porcentaje de avance en la implementación de las acciones a cargo de la Corporación en el marco del Programa Regional de Negocios Verdes</t>
  </si>
  <si>
    <t>El indicador mide el cumplimiento de las metas, a cargo de la Autoridad Ambiental, en el marco del Plan Nacional de Negocios Verdes y el Plan Regional de Negocios Verdes. De esta forma contribuye a la implementación del Plan Nacional de Negocios Verdes y de la Estrategia Crecimiento Verde del Plan Nacional de Desarrollo 2014-2018</t>
  </si>
  <si>
    <r>
      <t xml:space="preserve"> </t>
    </r>
    <r>
      <rPr>
        <b/>
        <sz val="9"/>
        <color rgb="FF000000"/>
        <rFont val="Calibri"/>
        <family val="2"/>
        <scheme val="minor"/>
      </rPr>
      <t>Normatividad de soporte:</t>
    </r>
  </si>
  <si>
    <t>Decreto 1076 de 2016, Decreto Único Reglamentario.</t>
  </si>
  <si>
    <t>Ley 1753 de 2015, Plan Nacional de Desarrollo PND 2014-2018.</t>
  </si>
  <si>
    <t>Política Nacional de Producción y Consumo Sostenible.</t>
  </si>
  <si>
    <t>Plan Nacional de Negocios Verdes PNNV.</t>
  </si>
  <si>
    <t>Política Nacional para la Gestión Integral de la Biodiversidad y sus Servicios Ecosistémicos.</t>
  </si>
  <si>
    <t>Declaración de Crecimiento Verde de la Organización para la Cooperación y el Desarrollo Económico OCDE.</t>
  </si>
  <si>
    <t>Estrategia de Crecimiento Verde del Plan Nacional de Desarrollo.</t>
  </si>
  <si>
    <t>Metodología para la Implementación de los PRNV, elaborada y publicada con la Agencia de Cooperación Alemana- GIZ, en coordinación con el MADS.</t>
  </si>
  <si>
    <t>Programas Regionales de Negocios Verdes PRNV para las Regiones: Caribe, Pacifico, Central, Amazonia, y Orinoquia.</t>
  </si>
  <si>
    <t>Programa Nacional de Biocomercio Sostenible</t>
  </si>
  <si>
    <t>Guía de Verificación y Evaluación de Criterios de Negocios Verdes.</t>
  </si>
  <si>
    <t>https://www.minambiente.gov.co/index.php/ambientes-y-desarrollos-sostenibles/negocios-verdes-y-sostenibles</t>
  </si>
  <si>
    <t>Los Negocios Verdes y Sostenibles comprenden las actividades económicas en las que se ofrecen bienes o servicios que generan impactos ambientales positivos y que, además, incorporan buenas prácticas ambientales, sociales y económicas, con enfoque de ciclo de vida, contribuyendo a la conservación del ambiente como capital natural que soporta el desarrollo del territorio (Oficina de Negocios Verdes Sostenibles ONVS, 2014)</t>
  </si>
  <si>
    <t>El Objetivo 2 de la Estrategia Crecimiento Verde, incorporada en el PND 2014-2018, busca proteger y asegurar el uso sostenible del capital natural y mejorar la calidad y gobernanza ambiental. Para ello la Estrategia tiene como fin mejorar la calidad ambiental a partir del fortalecimiento del desempeño ambiental de los sectores productivos, buscando mejorar su competitividad; en la cual se inscribe la Meta Nacional Estratégica No. 13: Cinco (5) Programas Regionales de Negocios Verdes implementados para el aumento de la competitividad, a cargo de las CAR y la ONVS.</t>
  </si>
  <si>
    <r>
      <t xml:space="preserve">La implementación de los </t>
    </r>
    <r>
      <rPr>
        <b/>
        <sz val="9"/>
        <color rgb="FF000000"/>
        <rFont val="Calibri"/>
        <family val="2"/>
        <scheme val="minor"/>
      </rPr>
      <t>Programas Regionales de Negocios Verdes</t>
    </r>
    <r>
      <rPr>
        <sz val="9"/>
        <color rgb="FF000000"/>
        <rFont val="Calibri"/>
        <family val="2"/>
        <scheme val="minor"/>
      </rPr>
      <t>- PRNV se evaluará de acuerdo a tres (3) criterios:</t>
    </r>
  </si>
  <si>
    <t>1) Formulación de Planes de acción para la ejecución del PRNV en la jurisdicción de cada Autoridad Ambiental</t>
  </si>
  <si>
    <t>2) Conformación de la Ventanilla/Nodo de Negocios Verdes o realización de alianzas o acuerdos con otras instituciones.</t>
  </si>
  <si>
    <t>3) Contar con mínimo dos pilotos de Negocios Verdes verificados bajo los criterios descritos en el Plan Nacional de Negocios Verdes y PRNV</t>
  </si>
  <si>
    <t>Las principales acciones relacionadas con la ejecución Implementación del Programa Regional de Negocios Verdes por la autoridad ambiental son:</t>
  </si>
  <si>
    <r>
      <t>1)</t>
    </r>
    <r>
      <rPr>
        <sz val="7"/>
        <color rgb="FF000000"/>
        <rFont val="Times New Roman"/>
        <family val="1"/>
      </rPr>
      <t xml:space="preserve">      </t>
    </r>
    <r>
      <rPr>
        <sz val="9"/>
        <color rgb="FF000000"/>
        <rFont val="Calibri"/>
        <family val="2"/>
      </rPr>
      <t>Formulación de los Planes de Acción para la ejecución del Programa Regional de Negocios Verdes</t>
    </r>
  </si>
  <si>
    <r>
      <t>a)</t>
    </r>
    <r>
      <rPr>
        <sz val="7"/>
        <color rgb="FF000000"/>
        <rFont val="Times New Roman"/>
        <family val="1"/>
      </rPr>
      <t xml:space="preserve">      </t>
    </r>
    <r>
      <rPr>
        <sz val="9"/>
        <color rgb="FF000000"/>
        <rFont val="Calibri"/>
        <family val="2"/>
      </rPr>
      <t>Talleres de construcción del plan de trabajo, de la Corporación en el marco de la etapa de planeación.</t>
    </r>
  </si>
  <si>
    <r>
      <t>b)</t>
    </r>
    <r>
      <rPr>
        <sz val="7"/>
        <color rgb="FF000000"/>
        <rFont val="Times New Roman"/>
        <family val="1"/>
      </rPr>
      <t xml:space="preserve">      </t>
    </r>
    <r>
      <rPr>
        <sz val="9"/>
        <color rgb="FF000000"/>
        <rFont val="Calibri"/>
        <family val="2"/>
      </rPr>
      <t>Capacitación en criterios de Negocios Verdes</t>
    </r>
  </si>
  <si>
    <r>
      <t>c)</t>
    </r>
    <r>
      <rPr>
        <sz val="7"/>
        <color rgb="FF000000"/>
        <rFont val="Times New Roman"/>
        <family val="1"/>
      </rPr>
      <t xml:space="preserve">       </t>
    </r>
    <r>
      <rPr>
        <sz val="9"/>
        <color rgb="FF000000"/>
        <rFont val="Calibri"/>
        <family val="2"/>
      </rPr>
      <t>Levantamiento Línea Base de Negocios Verdes en la región</t>
    </r>
  </si>
  <si>
    <r>
      <t>2)</t>
    </r>
    <r>
      <rPr>
        <sz val="7"/>
        <color rgb="FF000000"/>
        <rFont val="Times New Roman"/>
        <family val="1"/>
      </rPr>
      <t xml:space="preserve">      </t>
    </r>
    <r>
      <rPr>
        <sz val="9"/>
        <color rgb="FF000000"/>
        <rFont val="Calibri"/>
        <family val="2"/>
      </rPr>
      <t>Conformación de la ventanilla o nodo de negocios verdes o realización de alianzas o acuerdos con otras instituciones para la implementación en la AA</t>
    </r>
  </si>
  <si>
    <r>
      <t>a)</t>
    </r>
    <r>
      <rPr>
        <sz val="7"/>
        <color rgb="FF000000"/>
        <rFont val="Times New Roman"/>
        <family val="1"/>
      </rPr>
      <t xml:space="preserve">      </t>
    </r>
    <r>
      <rPr>
        <sz val="9"/>
        <color rgb="FF000000"/>
        <rFont val="Calibri"/>
        <family val="2"/>
      </rPr>
      <t>Protocolización de la creación de la ventanilla o nodo de negocios verdes en la A.A.</t>
    </r>
  </si>
  <si>
    <r>
      <t>b)</t>
    </r>
    <r>
      <rPr>
        <sz val="7"/>
        <color rgb="FF000000"/>
        <rFont val="Times New Roman"/>
        <family val="1"/>
      </rPr>
      <t xml:space="preserve">      </t>
    </r>
    <r>
      <rPr>
        <sz val="9"/>
        <color rgb="FF000000"/>
        <rFont val="Calibri"/>
        <family val="2"/>
      </rPr>
      <t>Suscripción de alianzas o acuerdos publico privadas para la ejecución del PRNV (*)</t>
    </r>
  </si>
  <si>
    <r>
      <t>3)</t>
    </r>
    <r>
      <rPr>
        <sz val="7"/>
        <color rgb="FF000000"/>
        <rFont val="Times New Roman"/>
        <family val="1"/>
      </rPr>
      <t xml:space="preserve">      </t>
    </r>
    <r>
      <rPr>
        <sz val="9"/>
        <color rgb="FF000000"/>
        <rFont val="Calibri"/>
        <family val="2"/>
      </rPr>
      <t>Identificación de la línea base de negocios verdes verificados bajo la herramienta de negocios verdes (Guía de Verificación y Evaluación de Criterios de Negocios Verdes).</t>
    </r>
  </si>
  <si>
    <r>
      <t>a)</t>
    </r>
    <r>
      <rPr>
        <sz val="7"/>
        <color rgb="FF000000"/>
        <rFont val="Times New Roman"/>
        <family val="1"/>
      </rPr>
      <t xml:space="preserve">      </t>
    </r>
    <r>
      <rPr>
        <sz val="9"/>
        <color rgb="FF000000"/>
        <rFont val="Calibri"/>
        <family val="2"/>
      </rPr>
      <t>Al menos dos (2) pilotos verificados por la autoridad ambiental</t>
    </r>
  </si>
  <si>
    <r>
      <t>b)</t>
    </r>
    <r>
      <rPr>
        <sz val="7"/>
        <color rgb="FF000000"/>
        <rFont val="Times New Roman"/>
        <family val="1"/>
      </rPr>
      <t xml:space="preserve">      </t>
    </r>
    <r>
      <rPr>
        <sz val="9"/>
        <color rgb="FF000000"/>
        <rFont val="Calibri"/>
        <family val="2"/>
      </rPr>
      <t>Acompañamiento en la implementación de los planes de mejora</t>
    </r>
  </si>
  <si>
    <r>
      <t>4)</t>
    </r>
    <r>
      <rPr>
        <sz val="7"/>
        <color rgb="FF000000"/>
        <rFont val="Times New Roman"/>
        <family val="1"/>
      </rPr>
      <t xml:space="preserve">      </t>
    </r>
    <r>
      <rPr>
        <sz val="9"/>
        <color rgb="FF000000"/>
        <rFont val="Calibri"/>
        <family val="2"/>
      </rPr>
      <t>Comercialización:</t>
    </r>
  </si>
  <si>
    <r>
      <t>a)</t>
    </r>
    <r>
      <rPr>
        <sz val="7"/>
        <color rgb="FF000000"/>
        <rFont val="Times New Roman"/>
        <family val="1"/>
      </rPr>
      <t xml:space="preserve">      </t>
    </r>
    <r>
      <rPr>
        <sz val="9"/>
        <color rgb="FF000000"/>
        <rFont val="Calibri"/>
        <family val="2"/>
      </rPr>
      <t>Construcción de la estrategia regional de N.V. teniendo en cuenta la oferta y demanda regional.</t>
    </r>
  </si>
  <si>
    <r>
      <t>b)</t>
    </r>
    <r>
      <rPr>
        <sz val="7"/>
        <color rgb="FF000000"/>
        <rFont val="Times New Roman"/>
        <family val="1"/>
      </rPr>
      <t xml:space="preserve">      </t>
    </r>
    <r>
      <rPr>
        <sz val="9"/>
        <color rgb="FF000000"/>
        <rFont val="Calibri"/>
        <family val="2"/>
      </rPr>
      <t>Base de datos de N.V. verificados para alimentar el portafolio de bienes y servicios de negocios del MADS</t>
    </r>
  </si>
  <si>
    <r>
      <t>c)</t>
    </r>
    <r>
      <rPr>
        <sz val="7"/>
        <color rgb="FF000000"/>
        <rFont val="Times New Roman"/>
        <family val="1"/>
      </rPr>
      <t xml:space="preserve">       </t>
    </r>
    <r>
      <rPr>
        <sz val="9"/>
        <color rgb="FF000000"/>
        <rFont val="Calibri"/>
        <family val="2"/>
      </rPr>
      <t>Identificación, Participación y/o realización de ferias de promoción de los N.V.</t>
    </r>
  </si>
  <si>
    <t>* Nota: De manera consistente con el Indicador de Meta Nacional del Plan Nacional de Desarrollo "Programa Regional de Negocios Verdes". Este incluye en la "Metodología de Medición" la conformación de la ventanilla o nodo de negocios o la realización de alianzas o acuerdos con otras instituciones para la implementación del Programa Regional de Negocios Verdes en la autoridad ambiental. Adicionalmente, la publicación "Metodología para implementar el Programa Regional de Negocios Verdes" incluye el proceso de articulación de actores con el objetivo de iniciar el proceso con la autoridad ambiental y entes territoriales para la conformación de la Ventanilla/Nodo de NV o realización de alianzas o acuerdos con otras instituciones para la implementación del PRNV.</t>
  </si>
  <si>
    <t>El listado anterior es indicativo. Las acciones a ser realizadas por las Corporaciones deben corresponder a las acciones priorizadas en el respectivo PRNV.</t>
  </si>
  <si>
    <r>
      <t xml:space="preserve">IPRVAA </t>
    </r>
    <r>
      <rPr>
        <vertAlign val="subscript"/>
        <sz val="9"/>
        <color rgb="FF000000"/>
        <rFont val="Calibri"/>
        <family val="2"/>
        <scheme val="minor"/>
      </rPr>
      <t>t</t>
    </r>
    <r>
      <rPr>
        <sz val="9"/>
        <color rgb="FF000000"/>
        <rFont val="Calibri"/>
        <family val="2"/>
        <scheme val="minor"/>
      </rPr>
      <t xml:space="preserve"> = Implementación del Programa Regional de Negocios Verdes por la autoridad ambiental, en el tiempo t.</t>
    </r>
  </si>
  <si>
    <r>
      <t xml:space="preserve">EAPRNV </t>
    </r>
    <r>
      <rPr>
        <vertAlign val="subscript"/>
        <sz val="9"/>
        <color rgb="FF000000"/>
        <rFont val="Calibri"/>
        <family val="2"/>
        <scheme val="minor"/>
      </rPr>
      <t>1t</t>
    </r>
    <r>
      <rPr>
        <sz val="9"/>
        <color rgb="FF000000"/>
        <rFont val="Calibri"/>
        <family val="2"/>
        <scheme val="minor"/>
      </rPr>
      <t xml:space="preserve"> = Ejecución de acción 1 relacionada con el Programa Regional de Negocios Verdes, en el tiempo t.</t>
    </r>
  </si>
  <si>
    <r>
      <t xml:space="preserve">EAPRNV </t>
    </r>
    <r>
      <rPr>
        <vertAlign val="subscript"/>
        <sz val="9"/>
        <color rgb="FF000000"/>
        <rFont val="Calibri"/>
        <family val="2"/>
        <scheme val="minor"/>
      </rPr>
      <t>2t</t>
    </r>
    <r>
      <rPr>
        <sz val="9"/>
        <color rgb="FF000000"/>
        <rFont val="Calibri"/>
        <family val="2"/>
        <scheme val="minor"/>
      </rPr>
      <t xml:space="preserve"> = Ejecución de acción 2 relacionada con el Programa Regional de Negocios Verdes, en el tiempo t.</t>
    </r>
  </si>
  <si>
    <r>
      <t xml:space="preserve">EAPRNV </t>
    </r>
    <r>
      <rPr>
        <vertAlign val="subscript"/>
        <sz val="9"/>
        <color rgb="FF000000"/>
        <rFont val="Calibri"/>
        <family val="2"/>
        <scheme val="minor"/>
      </rPr>
      <t>nt</t>
    </r>
    <r>
      <rPr>
        <sz val="9"/>
        <color rgb="FF000000"/>
        <rFont val="Calibri"/>
        <family val="2"/>
        <scheme val="minor"/>
      </rPr>
      <t xml:space="preserve"> = Ejecución de acción N relacionada con el Programa Regional de Negocios Verdes, en el tiempo t.</t>
    </r>
  </si>
  <si>
    <r>
      <t>a = ponderador de EAPRNV</t>
    </r>
    <r>
      <rPr>
        <vertAlign val="subscript"/>
        <sz val="9"/>
        <color rgb="FF000000"/>
        <rFont val="Calibri"/>
        <family val="2"/>
        <scheme val="minor"/>
      </rPr>
      <t>1</t>
    </r>
  </si>
  <si>
    <r>
      <t>b = ponderador de EAPRNV</t>
    </r>
    <r>
      <rPr>
        <vertAlign val="subscript"/>
        <sz val="9"/>
        <color rgb="FF000000"/>
        <rFont val="Calibri"/>
        <family val="2"/>
        <scheme val="minor"/>
      </rPr>
      <t>2</t>
    </r>
  </si>
  <si>
    <r>
      <t>z = ponderador de EAPRNV</t>
    </r>
    <r>
      <rPr>
        <vertAlign val="subscript"/>
        <sz val="9"/>
        <color rgb="FF000000"/>
        <rFont val="Calibri"/>
        <family val="2"/>
        <scheme val="minor"/>
      </rPr>
      <t>n</t>
    </r>
  </si>
  <si>
    <t>a + b + c+…+z = 1</t>
  </si>
  <si>
    <t>Ejecución presupuestal de las acciones relacionadas con la Implementación del Programa Regional de Negocios Verdes por la autoridad ambiental</t>
  </si>
  <si>
    <r>
      <t xml:space="preserve">EAPRNV </t>
    </r>
    <r>
      <rPr>
        <vertAlign val="subscript"/>
        <sz val="9"/>
        <color rgb="FF000000"/>
        <rFont val="Calibri"/>
        <family val="2"/>
        <scheme val="minor"/>
      </rPr>
      <t>i</t>
    </r>
    <r>
      <rPr>
        <sz val="9"/>
        <color rgb="FF000000"/>
        <rFont val="Calibri"/>
        <family val="2"/>
        <scheme val="minor"/>
      </rPr>
      <t xml:space="preserve"> = Ejecución presupuestal de la acción </t>
    </r>
    <r>
      <rPr>
        <i/>
        <sz val="9"/>
        <color rgb="FF000000"/>
        <rFont val="Calibri"/>
        <family val="2"/>
        <scheme val="minor"/>
      </rPr>
      <t>i</t>
    </r>
    <r>
      <rPr>
        <sz val="9"/>
        <color rgb="FF000000"/>
        <rFont val="Calibri"/>
        <family val="2"/>
        <scheme val="minor"/>
      </rPr>
      <t xml:space="preserve"> asociada al Programa Regional de Negocios Verdes por la autoridad ambiental, en el año t.</t>
    </r>
  </si>
  <si>
    <r>
      <t xml:space="preserve">CAPRNV </t>
    </r>
    <r>
      <rPr>
        <vertAlign val="subscript"/>
        <sz val="9"/>
        <color rgb="FF000000"/>
        <rFont val="Calibri"/>
        <family val="2"/>
        <scheme val="minor"/>
      </rPr>
      <t>it</t>
    </r>
    <r>
      <rPr>
        <sz val="9"/>
        <color rgb="FF000000"/>
        <rFont val="Calibri"/>
        <family val="2"/>
        <scheme val="minor"/>
      </rPr>
      <t xml:space="preserve"> = Compromisos correspondientes a la acción i en el marco del Programa Regional de Negocios Verdes, en el año t.</t>
    </r>
  </si>
  <si>
    <r>
      <t xml:space="preserve">PDAPRNV </t>
    </r>
    <r>
      <rPr>
        <vertAlign val="subscript"/>
        <sz val="9"/>
        <color rgb="FF000000"/>
        <rFont val="Calibri"/>
        <family val="2"/>
        <scheme val="minor"/>
      </rPr>
      <t>it</t>
    </r>
    <r>
      <rPr>
        <sz val="9"/>
        <color rgb="FF000000"/>
        <rFont val="Calibri"/>
        <family val="2"/>
        <scheme val="minor"/>
      </rPr>
      <t xml:space="preserve"> = Presupuesto definitivo a la acción i en el marco del Programa Regional de Negocios Verdes, en el año t.</t>
    </r>
  </si>
  <si>
    <t>Licencias ambientales</t>
  </si>
  <si>
    <t>TL.A. Tiempo efectivo de duración del trámite de otorgamiento de licencias ambientales (número de días)</t>
  </si>
  <si>
    <t xml:space="preserve">N L.A.: Número de solicitudes de licencia ambiental atendidos </t>
  </si>
  <si>
    <t>Tx L.A. Tiempo promedio efectivo de duración del trámite de licencias ambientales</t>
  </si>
  <si>
    <t>Concesiones de agua</t>
  </si>
  <si>
    <t xml:space="preserve">N C.A.S.: Número de solicitudes de concesión de agua recibidas en el periodo. </t>
  </si>
  <si>
    <t>Tx C.A.S. Tiempo promedio efectivo de duración del trámite de Concesiones de Agua.</t>
  </si>
  <si>
    <t>Permisos de vertimiento de agua</t>
  </si>
  <si>
    <t>TP.V. Tiempo efectivo de duración del trámite de otorgamiento de un permiso de vertimiento (número de días)</t>
  </si>
  <si>
    <t>N P.V.: Número de solicitudes de permisos de vertimiento recibidas en el periodo.</t>
  </si>
  <si>
    <t>Tx P.V. Tiempo promedio efectivo de duración del trámite de otorgamiento de un permiso de vertimiento.</t>
  </si>
  <si>
    <t>Permisos de aprovechamiento forestal</t>
  </si>
  <si>
    <t>N A.F. Número de solicitudes de permisos de aprovechamiento forestal recibidas en el periodo</t>
  </si>
  <si>
    <t xml:space="preserve">Tx A.F. Tiempo promedio efectivo de duración del trámite de otorgamiento de un permiso de aprovechamiento forestal </t>
  </si>
  <si>
    <t>Permisos de emisiones atmosféricas</t>
  </si>
  <si>
    <t xml:space="preserve">TP.E. Tiempo efectivo de duración del trámite de otorgamiento de un permiso de emisión (número de días) </t>
  </si>
  <si>
    <t>N P.E. Número de solicitudes de permisos de emisiones atmosféricas recibidas en el periodo</t>
  </si>
  <si>
    <t>Tx P.E. Tiempo promedio efectivo de duración del trámite de otorgamiento de un permiso de emisión</t>
  </si>
  <si>
    <t>Cálculo del indicador global</t>
  </si>
  <si>
    <t>Tiempo Promedio</t>
  </si>
  <si>
    <t>Meta anual</t>
  </si>
  <si>
    <t>% Meta alcanzada</t>
  </si>
  <si>
    <t>Porcentaje de autorizaciones ambientales con seguimiento (promedio simple)</t>
  </si>
  <si>
    <t>Cuanto menor sea el tiempo promedio, teniendo como referencia los tiempos establecidos en la normativa, mayor es el cumplimiento por parte de la autoridad ambiental en la eficiencia en la resolución de las solicitudes de autorizaciones ambientales (licencias ambientales, concesiones de agua, permisos de aprovechamiento forestal, permisos de emisiones atmosféricas y permisos de vertimiento de agua).</t>
  </si>
  <si>
    <r>
      <t>Hoja Metodológica de referencia:</t>
    </r>
    <r>
      <rPr>
        <sz val="9"/>
        <color rgb="FF000000"/>
        <rFont val="Calibri"/>
        <family val="2"/>
        <scheme val="minor"/>
      </rPr>
      <t xml:space="preserve"> MADS (2016). </t>
    </r>
    <r>
      <rPr>
        <b/>
        <i/>
        <sz val="9"/>
        <color rgb="FF000000"/>
        <rFont val="Calibri"/>
        <family val="2"/>
        <scheme val="minor"/>
      </rPr>
      <t>Tiempo promedio de trámite para la resolución de autorizaciones ambientales otorgadas por la corporación</t>
    </r>
    <r>
      <rPr>
        <i/>
        <sz val="9"/>
        <color rgb="FF000000"/>
        <rFont val="Calibri"/>
        <family val="2"/>
        <scheme val="minor"/>
      </rPr>
      <t xml:space="preserve"> (Versión 1.0).</t>
    </r>
    <r>
      <rPr>
        <sz val="9"/>
        <color rgb="FF000000"/>
        <rFont val="Calibri"/>
        <family val="2"/>
        <scheme val="minor"/>
      </rPr>
      <t xml:space="preserve"> Ministerio de Ambiente y Desarrollo Sostenible MADS, DGOAT-SINA.</t>
    </r>
  </si>
  <si>
    <t>El tiempo promedio de trámite o procedimiento para la resolución de autorizaciones ambientales otorgadas por las autoridades ambientales es el resultado de la suma de los tiempos de cada trámite (licencias ambientales, concesiones de agua, permisos de aprovechamiento forestal, permisos de emisiones atmosféricas y permisos de vertimiento de agua), dividido en el número de trámites resueltos por la autoridad ambiental.</t>
  </si>
  <si>
    <t xml:space="preserve">Se entiende por tiempo efectivo, el periodo de tiempo en días que dura el proceso en manos de la Corporación, que resulta de descontar del tiempo total desde la radicación de la solicitud hasta la manifestación final de la autoridad ambiental, descontado el tiempo utilizado por el peticionario para atender los actos de trámites expedidos en el proceso. </t>
  </si>
  <si>
    <t>El indicador mide los cambios en la eficiencia por parte de la autoridad ambiental en la resolución de las solicitudes de autorizaciones ambientales (licencias ambientales, concesiones de agua, permisos de aprovechamiento forestal, permisos de emisiones atmosféricas y permisos de vertimiento de agua).</t>
  </si>
  <si>
    <t>Resolución 2202 de 2006.</t>
  </si>
  <si>
    <t>Licencias ambientales: Decreto 1076 de 2015</t>
  </si>
  <si>
    <t>Concesiones de agua: Decreto Ley 2811 de 1974, Decreto 1076 de 2015</t>
  </si>
  <si>
    <t>Permisos de vertimiento de agua: Decreto Ley 2811 de 1974, Decreto 1076 de 2015.</t>
  </si>
  <si>
    <t>Permisos de emisión: Decreto Ley 2811 de 1974, Decreto 1076 de 2015, Resolución 619 de 1997 y sus modificaciones, Resolución 909 de 2008 y sus modificaciones.</t>
  </si>
  <si>
    <t>Permisos de aprovechamiento forestal: Decreto Ley 2811 de 1974, Decreto 1076 de 2015, entre otros.</t>
  </si>
  <si>
    <r>
      <t>Las autorizaciones administrativas son 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t>
    </r>
  </si>
  <si>
    <t>A manera de ejemplo encontramos: concesiones de agua, permisos para la exploración y ocupación de cauces, playas y lechos, permisos de aprovechamiento forestal, permiso de emisiones atmosféricas y otros.</t>
  </si>
  <si>
    <t>La Ley 99 de 1993 en su artículo 70 establece como todo trámite ambiental requiere auto de iniciación para comenzar la evaluación hasta la fecha de emisión del acto administrativo definitivo que resuelve la solicitud.</t>
  </si>
  <si>
    <t>Sin embargo, cada autorización administrativa posee un procedimiento propio. El tiempo promedio de trámite para la evaluación de las licencias ambientales, permisos y autorizaciones otorgadas por las autoridades ambientales, se refiere al tiempo efectivo utilizado por la Corporación para manifestarse de manera positiva o negativa sobre la solicitud de licenciamiento o aprovechamiento de recursos, a partir de la fecha de radicación de la solicitud.</t>
  </si>
  <si>
    <t>Se debe entender como tiempo efectivo, el periodo de tiempo en días que dura el proceso en manos de la autoridad ambiental, que resulta de descontar del tiempo total desde la radicación de la solicitud hasta la manifestación final de la autoridad ambiental, descontado el tiempo utilizado por el peticionario para atender los actos de trámites expedidos en el proceso. En los casos de audiencias Públicas o consultas previas también se suspenden términos, los cuales se descuentan del tiempo efectivo de la evaluación.</t>
  </si>
  <si>
    <t xml:space="preserve">En el cálculo de las Solicitudes con vencimiento de términos dentro del periodo de reporte (Denominador del indicador), no se contabilizan las solicitudes que debieron ser resueltas en periodos de reporte anteriores, o que se resuelven antes de términos en los periodos anteriores del periodo de reporte. </t>
  </si>
  <si>
    <t>De igual forma, se aplicará la misma lógica para las solicitudes de concesiones de agua, permisos de aprovechamiento forestal, emisiones atmosféricas y permisos de vertimiento.</t>
  </si>
  <si>
    <t>Tx: Tiempo promedio efectivo de duración del trámite x.</t>
  </si>
  <si>
    <t>Ti: Tiempo de duración de cada trámite i en la categoría x.</t>
  </si>
  <si>
    <t>x = Licencias ambientales, concesiones de agua, permisos de aprovechamiento forestal, permisos de emisiones atmosféricas y permisos de vertimiento de agua.</t>
  </si>
  <si>
    <t>n: Número de trámites atendidos de cada una de las categorías analizadas (Licencia ambiental, concesión de agua, permiso de vertimiento de agua, aprovechamiento forestal, permiso de emisión).</t>
  </si>
  <si>
    <r>
      <t>Definición de las variables del indicador</t>
    </r>
    <r>
      <rPr>
        <sz val="9"/>
        <color rgb="FF000000"/>
        <rFont val="Calibri"/>
        <family val="2"/>
        <scheme val="minor"/>
      </rPr>
      <t>: Los procesos a analizar corresponderán a los trámites más comunes que se adelantan ante la autoridad ambiental, determinando su tiempo de duración así:</t>
    </r>
  </si>
  <si>
    <t>TL.A. = Tiempo efectivo de duración del trámite de otorgamiento de licencias ambientales</t>
  </si>
  <si>
    <t>TC.A. = Tiempo efectivo de duración del trámite de otorgamiento de una concesión de agua</t>
  </si>
  <si>
    <t>T.P.V. = Tiempo efectivo de duración del trámite de otorgamiento de un permiso de vertimiento</t>
  </si>
  <si>
    <t>T.A.F. = Tiempo efectivo de duración del trámite de otorgamiento de un aprovechamiento Forestal</t>
  </si>
  <si>
    <t xml:space="preserve">T.P.E. = Tiempo efectivo de duración del trámite de otorgamiento de un permiso de emisión </t>
  </si>
  <si>
    <t>Seguimiento de licencias ambientales</t>
  </si>
  <si>
    <t>Número total de licencias ambientales priorizadas por la Corporación para hacer seguimiento en el cuatrienio:</t>
  </si>
  <si>
    <t>Meta de licencias ambientales con seguimiento (MLACS)</t>
  </si>
  <si>
    <t>Número de licencias ambientales con seguimiento (LACS)</t>
  </si>
  <si>
    <t>Porcentaje de licencias ambientales con seguimiento (PLACS)</t>
  </si>
  <si>
    <t>Detalle de seguimiento a licencias ambientales en la vigencia</t>
  </si>
  <si>
    <t>Sector</t>
  </si>
  <si>
    <t>Número de licencias por sector</t>
  </si>
  <si>
    <t>Número de expedientes activos</t>
  </si>
  <si>
    <t>Meta de seguimiento (número)</t>
  </si>
  <si>
    <t>Licencias con seguimiento</t>
  </si>
  <si>
    <t>(número)</t>
  </si>
  <si>
    <t>Seguimiento de concesiones de agua</t>
  </si>
  <si>
    <t>Valor</t>
  </si>
  <si>
    <t>Seguimiento de concesiones de agua (número)</t>
  </si>
  <si>
    <t>Meta de número de concesiones de agua con seguimiento (MCACS)</t>
  </si>
  <si>
    <t>Número de concesiones de agua con seguimiento (CACS)</t>
  </si>
  <si>
    <t>Porcentaje de concesiones de agua con seguimiento (PCACS)</t>
  </si>
  <si>
    <t>Seguimiento de concesiones de agua (metros cúbicos / segundo)</t>
  </si>
  <si>
    <t>Meta de concesiones de agua con seguimiento (MCACSMC)</t>
  </si>
  <si>
    <t>Concesiones de agua con seguimiento (CACSMC)</t>
  </si>
  <si>
    <t>Porcentaje de concesiones de agua con seguimiento (PCACSMC)</t>
  </si>
  <si>
    <t>Seguimiento de permisos de vertimiento de agua</t>
  </si>
  <si>
    <t>Seguimiento de permisos de vertimiento de agua (número)</t>
  </si>
  <si>
    <t>Meta de número de permisos de vertimiento de agua con seguimiento (MVACS)</t>
  </si>
  <si>
    <t>Número de permisos de vertimiento de agua con seguimiento (VACS)</t>
  </si>
  <si>
    <t>Porcentaje de permisos de vertimiento de agua con seguimiento (PVACS)</t>
  </si>
  <si>
    <t>Seguimiento de permisos de vertimiento de agua (metros cúbicos / segundo) y PSMV</t>
  </si>
  <si>
    <t>Meta de permisos de vertimiento de agua con seguimiento (MVACSMC)</t>
  </si>
  <si>
    <t>Permisos de vertimiento de agua con seguimiento (VACSMC)</t>
  </si>
  <si>
    <t>Porcentaje de permisos de vertimiento de agua con seguimiento (PVACSMC)</t>
  </si>
  <si>
    <t>Seguimiento de permisos de aprovechamiento forestal</t>
  </si>
  <si>
    <t>Seguimiento de permisos de aprovechamiento forestal (número)</t>
  </si>
  <si>
    <t>Meta de número de permisos de aprovechamiento forestal con seguimiento (MPAFCS)</t>
  </si>
  <si>
    <t>Número de permisos de aprovechamiento forestal con seguimiento (PAFCS)</t>
  </si>
  <si>
    <t>Porcentaje de permisos de aprovechamiento forestal con seguimiento (PPAFCS)</t>
  </si>
  <si>
    <t>Seguimiento de permisos de aprovechamiento forestal (metros cúbicos)</t>
  </si>
  <si>
    <t>Meta de permisos de aprovechamiento forestal con seguimiento (MPACFSMC)</t>
  </si>
  <si>
    <t>Permisos de aprovechamiento forestal con seguimiento (PAFCSMC)</t>
  </si>
  <si>
    <t>Porcentaje de permisos de aprovechamiento forestal con seguimiento (PPAFCSMC)</t>
  </si>
  <si>
    <t>Seguimiento de permisos de emisiones atmosféricas</t>
  </si>
  <si>
    <t>Seguimiento de permisos de emisiones atmosféricas (número)</t>
  </si>
  <si>
    <t>Meta de número de permisos de emisiones atmosféricas con seguimiento (MPEACS)</t>
  </si>
  <si>
    <t>Número de permisos de emisiones atmosféricas con seguimiento (EACS)</t>
  </si>
  <si>
    <t>Porcentaje de permisos de emisiones atmosféricas con seguimiento (PEACS)</t>
  </si>
  <si>
    <t>% Seguimiento</t>
  </si>
  <si>
    <t>Seguimiento ponderado</t>
  </si>
  <si>
    <t>Cuanto más cercano a cien por ciento, mayor es el cumplimiento de las metas que la autoridad ambiental se ha propuesto alcanzar en relación con el seguimiento a las autorizaciones ambientales (licencias ambientales, concesiones de agua, aprovechamiento forestal, emisiones atmosféricas y permisos de vertimiento).</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</si>
  <si>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autorizaciones ambientales con seguimiento (Versión 1.0).</t>
    </r>
    <r>
      <rPr>
        <sz val="9"/>
        <color rgb="FF000000"/>
        <rFont val="Calibri"/>
        <family val="2"/>
        <scheme val="minor"/>
      </rPr>
      <t xml:space="preserve"> Ministerio de Ambiente y Desarrollo Sostenible, DGOAT-SINA.</t>
    </r>
  </si>
  <si>
    <t>Es la relación entre el número de Autorizaciones ambientales con seguimiento con respecto a la meta de seguimiento de dichas autorizaciones por parte de la autoridad ambiental.</t>
  </si>
  <si>
    <t>El indicador mide el cumplimiento de las metas que la autoridad ambiental se ha propuesto alcanzar en relación con el seguimiento a las autorizaciones ambientales (Licencias ambientales, concesiones de agua, permisos de aprovechamiento forestal, permisos de emisiones atmosféricas y permisos de vertimiento de agua).</t>
  </si>
  <si>
    <t>Resolución 619 de 1997 modificada por la Res 1377 de 2015 y Resolución 909 de 2008 y sus modificaciones.</t>
  </si>
  <si>
    <r>
      <t>Las autorizaciones administrativas son</t>
    </r>
    <r>
      <rPr>
        <i/>
        <sz val="9"/>
        <color rgb="FF000000"/>
        <rFont val="Calibri"/>
        <family val="2"/>
        <scheme val="minor"/>
      </rPr>
      <t xml:space="preserve"> </t>
    </r>
    <r>
      <rPr>
        <sz val="9"/>
        <color rgb="FF000000"/>
        <rFont val="Calibri"/>
        <family val="2"/>
        <scheme val="minor"/>
      </rPr>
      <t>un acto administrativo cualquiera que sea su denominación específica, por el cual en uso de una potestad de intervención legalmente atribuida a la Administración, se permite a los particulares el ejercicio de una actividad privada, previa comprobación de su adecuación al ordenamiento jurídico y valoración del interés afectado</t>
    </r>
    <r>
      <rPr>
        <i/>
        <sz val="9"/>
        <color rgb="FF000000"/>
        <rFont val="Calibri"/>
        <family val="2"/>
        <scheme val="minor"/>
      </rPr>
      <t xml:space="preserve">, </t>
    </r>
    <r>
      <rPr>
        <sz val="9"/>
        <color rgb="FF000000"/>
        <rFont val="Calibri"/>
        <family val="2"/>
        <scheme val="minor"/>
      </rPr>
      <t>las cuales en el caso ambiental se traducen en permisos, concesiones, asociaciones y licencias ambientales que permiten el uso, utilización o aprovechamiento de los recursos naturales renovables o la ejecución de proyectos, obras o actividades que puedan producir deterioro grave a los recursos naturales renovables o al medio ambiente o introducir modificaciones considerables o notorias al paisaje. A manera de ejemplo encontramos: concesiones de agua, permisos para la exploración y ocupación de cauces, playas y lechos, permisos de aprovechamiento forestal, permiso de emisiones atmosféricas y otros.</t>
    </r>
  </si>
  <si>
    <t>Una vez otorgadas las autorizaciones administrativas corresponde a la autoridad ambiental realizar su respectivo seguimiento. A manera de ejemplo en licencias ambientales la autoridad ambiental define una priorización de los sectores y/o de los proyectos, obras o actividades licenciados, durante su construcción, operación, desmantelamiento o abandono, que son objeto de control y seguimiento. Esto con el fin de: 1. Verificar la implementación del Plan de Manejo Ambiental, seguimiento y monitoreo, y de contingencia, así como la eficiencia y eficacia de las medidas de manejo implementadas; 2. Constatar y exigir el cumplimiento de todos los términos, obligaciones y condiciones que se deriven de la licencia ambiental o Plan de Manejo Ambiental; 3. Corroborar cómo es el comportamiento real del medio ambiente y de los recursos naturales frente al desarrollo del proyecto; y 4. Evaluar el desempeño ambiental considerando las medidas de manejo establecidas para controlar los impactos ambientales.</t>
  </si>
  <si>
    <t>En el desarrollo de dicha gestión, la autoridad ambiental puede realizar entre otras actividades, visitas al lugar donde se desarrolla el proyecto, hacer requerimientos de información, corroborar, técnicamente o a través de pruebas, los resultados de los monitoreos realizados por el beneficiario de la licencia.</t>
  </si>
  <si>
    <t>Así mismo, para las concesiones de agua, los permisos de aprovechamiento forestal, las emisiones atmosféricas y los permisos de vertimiento de agua, la Corporación una meta cuatrienal y para cada una de las vigencias.</t>
  </si>
  <si>
    <r>
      <t xml:space="preserve">PTAACS </t>
    </r>
    <r>
      <rPr>
        <vertAlign val="subscript"/>
        <sz val="9"/>
        <color rgb="FF000000"/>
        <rFont val="Calibri"/>
        <family val="2"/>
        <scheme val="minor"/>
      </rPr>
      <t>t</t>
    </r>
    <r>
      <rPr>
        <sz val="9"/>
        <color rgb="FF000000"/>
        <rFont val="Calibri"/>
        <family val="2"/>
        <scheme val="minor"/>
      </rPr>
      <t xml:space="preserve"> = Porcentaje total de autorizaciones ambientales con seguimiento, en el tiempo t.</t>
    </r>
  </si>
  <si>
    <r>
      <t xml:space="preserve">PAACS </t>
    </r>
    <r>
      <rPr>
        <vertAlign val="subscript"/>
        <sz val="9"/>
        <color rgb="FF000000"/>
        <rFont val="Calibri"/>
        <family val="2"/>
        <scheme val="minor"/>
      </rPr>
      <t>i</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</si>
  <si>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t>i = Licencias ambientales, concesiones de agua, permisos de aprovechamiento forestal, permisos de emisiones atmosféricas y permisos de vertimiento de agua.</t>
  </si>
  <si>
    <r>
      <t>a</t>
    </r>
    <r>
      <rPr>
        <vertAlign val="subscript"/>
        <sz val="9"/>
        <color rgb="FF000000"/>
        <rFont val="Calibri"/>
        <family val="2"/>
        <scheme val="minor"/>
      </rPr>
      <t xml:space="preserve">i = </t>
    </r>
    <r>
      <rPr>
        <sz val="9"/>
        <color rgb="FF000000"/>
        <rFont val="Calibri"/>
        <family val="2"/>
        <scheme val="minor"/>
      </rPr>
      <t>Ponderación correspondiente a cada autorización ambiental (licencias ambientales, las concesiones de agua, los permisos de aprovechamiento forestal, los permisos de emisiones atmosféricas y los permisos de vertimiento de agua y PSMV). La suma de los ponderadores es igual a 1.</t>
    </r>
  </si>
  <si>
    <t>Porcentaje de seguimiento de cada autorización ambiental</t>
  </si>
  <si>
    <r>
      <t xml:space="preserve">PAACS </t>
    </r>
    <r>
      <rPr>
        <vertAlign val="subscript"/>
        <sz val="9"/>
        <color rgb="FF000000"/>
        <rFont val="Calibri"/>
        <family val="2"/>
        <scheme val="minor"/>
      </rPr>
      <t>it</t>
    </r>
    <r>
      <rPr>
        <sz val="9"/>
        <color rgb="FF000000"/>
        <rFont val="Calibri"/>
        <family val="2"/>
        <scheme val="minor"/>
      </rPr>
      <t xml:space="preserve"> = Porcentaje de la autorización ambiental </t>
    </r>
    <r>
      <rPr>
        <i/>
        <sz val="9"/>
        <color rgb="FF000000"/>
        <rFont val="Calibri"/>
        <family val="2"/>
        <scheme val="minor"/>
      </rPr>
      <t>i</t>
    </r>
    <r>
      <rPr>
        <sz val="9"/>
        <color rgb="FF000000"/>
        <rFont val="Calibri"/>
        <family val="2"/>
        <scheme val="minor"/>
      </rPr>
      <t xml:space="preserve"> con seguimiento, en el tiempo t.</t>
    </r>
  </si>
  <si>
    <r>
      <t xml:space="preserve">AACS </t>
    </r>
    <r>
      <rPr>
        <vertAlign val="subscript"/>
        <sz val="9"/>
        <color rgb="FF000000"/>
        <rFont val="Calibri"/>
        <family val="2"/>
        <scheme val="minor"/>
      </rPr>
      <t>it</t>
    </r>
    <r>
      <rPr>
        <sz val="9"/>
        <color rgb="FF000000"/>
        <rFont val="Calibri"/>
        <family val="2"/>
        <scheme val="minor"/>
      </rPr>
      <t xml:space="preserve"> = Número de autorizaciones ambientales</t>
    </r>
    <r>
      <rPr>
        <i/>
        <sz val="9"/>
        <color rgb="FF000000"/>
        <rFont val="Calibri"/>
        <family val="2"/>
        <scheme val="minor"/>
      </rPr>
      <t xml:space="preserve"> i</t>
    </r>
    <r>
      <rPr>
        <sz val="9"/>
        <color rgb="FF000000"/>
        <rFont val="Calibri"/>
        <family val="2"/>
        <scheme val="minor"/>
      </rPr>
      <t xml:space="preserve"> con seguimiento, en el tiempo t.</t>
    </r>
  </si>
  <si>
    <r>
      <t xml:space="preserve">MAACS </t>
    </r>
    <r>
      <rPr>
        <vertAlign val="subscript"/>
        <sz val="9"/>
        <color rgb="FF000000"/>
        <rFont val="Calibri"/>
        <family val="2"/>
        <scheme val="minor"/>
      </rPr>
      <t>it</t>
    </r>
    <r>
      <rPr>
        <sz val="9"/>
        <color rgb="FF000000"/>
        <rFont val="Calibri"/>
        <family val="2"/>
        <scheme val="minor"/>
      </rPr>
      <t xml:space="preserve"> = Meta de autorizaciones ambientales </t>
    </r>
    <r>
      <rPr>
        <i/>
        <sz val="9"/>
        <color rgb="FF000000"/>
        <rFont val="Calibri"/>
        <family val="2"/>
        <scheme val="minor"/>
      </rPr>
      <t>i</t>
    </r>
    <r>
      <rPr>
        <sz val="9"/>
        <color rgb="FF000000"/>
        <rFont val="Calibri"/>
        <family val="2"/>
        <scheme val="minor"/>
      </rPr>
      <t xml:space="preserve"> con seguimiento, en el tiempo t.</t>
    </r>
  </si>
  <si>
    <t>La meta de número de autorizaciones ambientales sujetos a seguimiento es establecida por la Corporación tanto para el cuatrienio como para cada una de las vigencias.</t>
  </si>
  <si>
    <t>Número de actos administrativos de iniciación de procedimiento sancionatorio expedidos (AIPS)</t>
  </si>
  <si>
    <t>Número de actos administrativos de determinación de la responsabilidad expedidos en la vigencia (ADR)</t>
  </si>
  <si>
    <t>Número de actos administrativos de cesación de procedimiento expedidos en la vigencia (ACP)</t>
  </si>
  <si>
    <t>Porcentaje de Procesos Sancionatorios Resueltos (PPSR)</t>
  </si>
  <si>
    <t>Cuanto más cercano a cien por ciento, mayor es el cumplimiento por parte de la autoridad ambiental de su función de adelantar los procesos sancionatorios por la comisión de infracciones en materia ambiental.</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</si>
  <si>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Procesos Sancionatorios Resueltos (Versión 1.0).</t>
    </r>
    <r>
      <rPr>
        <sz val="9"/>
        <color rgb="FF000000"/>
        <rFont val="Calibri"/>
        <family val="2"/>
        <scheme val="minor"/>
      </rPr>
      <t xml:space="preserve"> Ministerio de Ambiente y Desarrollo Sostenible, DGOAT-SINA.</t>
    </r>
  </si>
  <si>
    <t>Es la relación entre el número de actos administrativos de determinación de la responsabilidad o de cesación de procedimiento expedidos, con respecto al número de actos administrativos de iniciación de procedimiento sancionatorio expedidos por la autoridad ambiental.</t>
  </si>
  <si>
    <r>
      <t>E</t>
    </r>
    <r>
      <rPr>
        <sz val="9"/>
        <color rgb="FF000000"/>
        <rFont val="Calibri"/>
        <family val="2"/>
        <scheme val="minor"/>
      </rPr>
      <t>l indicador mide el cumplimiento por parte de la autoridad ambiental en la gestión de los procesos sancionatorios abiertos, con relación a la ocurrencia de infracciones en materia ambiental en su jurisdicción.</t>
    </r>
  </si>
  <si>
    <t>Ley 99 de 1993, Ley Marco del Medio Ambiente</t>
  </si>
  <si>
    <t>Ley 1333 de 2009, Procedimiento sancionatorio ambiental</t>
  </si>
  <si>
    <t>La autoridad ambiental está en la obligación de establecer la ocurrencia o no de presuntas infracciones ambientales y de determinar la existencia o no de responsabilidad, y en caso afirmativo, sancionar a los responsables de manera oportuna, de tal manera que se garantice el cumplimiento de la normatividad ambiental vigente en las respectivas jurisdicciones de las autoridades ambientales.</t>
  </si>
  <si>
    <t>De conformidad con lo establecido en el artículo 5° de la Ley 1333 de 2009, se considera infracción en materia ambiental “toda acción u omisión que constituya violación de las normas contenidas en el Código de Recursos Naturales Renovables, Decreto-ley 2811 de 1974, en la Ley 99 de 1993, en la Ley 165 de 1994 y en las demás disposiciones ambientales vigentes en que las sustituyan o modifiquen y en los actos administrativos emanados de la autoridad ambiental competente. Será también constitutivo de infracción ambiental la comisión de un daño al medio ambiente, con las mismas condiciones que para configurar la responsabilidad civil extracontractual establece el Código Civil y la legislación complementaria, a saber: El daño, el hecho generador con culpa o dolo y el vínculo causal entre los dos. Cuando estos elementos se configuren darán lugar a una sanción administrativa ambiental, sin perjuicio de la responsabilidad que para terceros pueda generar el hecho en materia civil”.</t>
  </si>
  <si>
    <t>El acto administrativo de iniciación, es el acto mediante el cual se ordena el inicio del procedimiento sancionatorio para verificar los hechos u omisiones constitutivas de infracción a las normas ambientales, de conformidad con el art. 18 de la Ley 1333 de 2009.</t>
  </si>
  <si>
    <t>Cuando aparezca plenamente demostrada alguna de las causales de cesación del procedimiento, se expide un acto administrativo en tal sentido, de conformidad con el artículo 23 de la Ley 1333 de 2009.</t>
  </si>
  <si>
    <t>El acto administrativo de determinación de responsabilidad, es el acto mediante el cual se declara o no la responsabilidad del infractor por violación de la norma ambiental.</t>
  </si>
  <si>
    <r>
      <t xml:space="preserve">PPSR </t>
    </r>
    <r>
      <rPr>
        <vertAlign val="subscript"/>
        <sz val="9"/>
        <color rgb="FF000000"/>
        <rFont val="Calibri"/>
        <family val="2"/>
        <scheme val="minor"/>
      </rPr>
      <t>t</t>
    </r>
    <r>
      <rPr>
        <sz val="9"/>
        <color rgb="FF000000"/>
        <rFont val="Calibri"/>
        <family val="2"/>
        <scheme val="minor"/>
      </rPr>
      <t xml:space="preserve"> = Porcentaje de Procesos Sancionatorios Resueltos, en el tiempo t.</t>
    </r>
  </si>
  <si>
    <r>
      <t xml:space="preserve">ADR </t>
    </r>
    <r>
      <rPr>
        <vertAlign val="subscript"/>
        <sz val="9"/>
        <color rgb="FF000000"/>
        <rFont val="Calibri"/>
        <family val="2"/>
        <scheme val="minor"/>
      </rPr>
      <t>t</t>
    </r>
    <r>
      <rPr>
        <sz val="9"/>
        <color rgb="FF000000"/>
        <rFont val="Calibri"/>
        <family val="2"/>
        <scheme val="minor"/>
      </rPr>
      <t xml:space="preserve"> = Número de actos administrativos de determinación de la responsabilidad expedidos, en el tiempo t.</t>
    </r>
  </si>
  <si>
    <r>
      <t xml:space="preserve">ACP </t>
    </r>
    <r>
      <rPr>
        <vertAlign val="subscript"/>
        <sz val="9"/>
        <color rgb="FF000000"/>
        <rFont val="Calibri"/>
        <family val="2"/>
        <scheme val="minor"/>
      </rPr>
      <t>t</t>
    </r>
    <r>
      <rPr>
        <sz val="9"/>
        <color rgb="FF000000"/>
        <rFont val="Calibri"/>
        <family val="2"/>
        <scheme val="minor"/>
      </rPr>
      <t xml:space="preserve"> = Número de actos administrativos de cesación de procedimiento expedidos, en el tiempo t.</t>
    </r>
  </si>
  <si>
    <t>AIPS = Número de actos administrativos de iniciación de procedimiento sancionatorio expedidos.</t>
  </si>
  <si>
    <t>La variable AIPS comprende el total de los actos administrativos de iniciación de procedimiento sancionatorio expedidos en la vigencia respectiva, más los actos administrativos de iniciación de procedimiento cuyo proceso sancionatorio que se encuentre sin acto administrativo de determinación de la responsabilidad o de cesación de procedimiento expedido, a 31 de diciembre de la vigencia anterior.</t>
  </si>
  <si>
    <t>Meta de municipios a ser asesorados o asistidos en la inclusión del componente ambiental en los procesos de planificación y ordenamiento territorial, con énfasis en la incorporación de las determinantes ambientales para la revisión y ajuste de los POT (MMAPOT)</t>
  </si>
  <si>
    <t>Municipios asesorados o asistidos en la inclusión del componente ambiental en los procesos de planificación y ordenamiento territorial, con énfasis en la incorporación de las determinantes ambientales para la revisión y ajuste de los POT (MAPOT)</t>
  </si>
  <si>
    <t>Porcentaje de municipios asesorados o asistidos en la inclusión del componente ambiental en los procesos de planificación y ordenamiento territorial, con énfasis en la incorporación de las determinantes ambientales para la revisión y ajuste de los POT (PMAPOT) (C = B / A)</t>
  </si>
  <si>
    <t>Detalle de acciones de asesoría o asistencia a los municipios o distritos, realizadas en la vigencia (utilice tantas filas cuantas sean necesarias)</t>
  </si>
  <si>
    <t xml:space="preserve">Número de municipios </t>
  </si>
  <si>
    <t>Nombres de municipios</t>
  </si>
  <si>
    <t>Cuanto más cercano a cien por ciento, mayor es el cumplimiento de las metas establecidas en relación con la asesoría a los municipios en la incorporación de los determinantes ambientales para la revisión y ajuste de los POT.</t>
  </si>
  <si>
    <r>
      <t>Hoja Metodológica de referencia:</t>
    </r>
    <r>
      <rPr>
        <sz val="9"/>
        <color rgb="FF000000"/>
        <rFont val="Calibri"/>
        <family val="2"/>
        <scheme val="minor"/>
      </rPr>
      <t xml:space="preserve"> MADS (2016). </t>
    </r>
    <r>
      <rPr>
        <i/>
        <sz val="9"/>
        <color rgb="FF000000"/>
        <rFont val="Calibri"/>
        <family val="2"/>
        <scheme val="minor"/>
      </rPr>
      <t xml:space="preserve">Hoja metodológica de Porcentaje de municipios asesorados o asistidos en la inclusión del componente ambiental en los procesos de planificación y ordenamiento territorial, con énfasis en la incorporación de las determinantes ambientales para la revisión y ajuste de los POT (Versión 1.0). Ministerio de Ambiente y Desarrollo Sostenible </t>
    </r>
    <r>
      <rPr>
        <sz val="9"/>
        <color rgb="FF000000"/>
        <rFont val="Calibri"/>
        <family val="2"/>
        <scheme val="minor"/>
      </rPr>
      <t>MADS, DGOAT-SINA.</t>
    </r>
  </si>
  <si>
    <t>Es la relación entre el número de municipios asesorados o asistidos en temas relacionados con la inclusión del componente ambiental en los procesos de planificación y ordenamiento territorial, con énfasis en la incorporación de las determinantes ambientales para la revisión y ajuste de los POT, con respecto a la meta de municipios a ser asesorados en dicha incorporación.</t>
  </si>
  <si>
    <t>El indicador mide el cumplimiento de las metas establecidas, por parte de la Corporación Autónoma Regional, en relación con la asesoría a los municipios en la inclusión del componente ambiental en los procesos de planificación y ordenamiento territorial, con énfasis en la incorporación de las determinantes ambientales en la actualización o revisión de los planes de ordenamiento territorial. (Incluye POT, PBOT, EOT)</t>
  </si>
  <si>
    <t>Ley 99 de 1993, Ley Marco del Medio Ambiente. artículo 31, Numerales 4) , 5) y 29) en cuanto a funciones de las CAR (Coordinar el proceso de preparación de los planes, programas y proyectos de desarrollo medioambiental que deban formular los diferentes organismos y entidades integrantes del Sistema Nacional Ambiental (SINA) en el área de su jurisdicción y en especial, asesorar a los Departamentos, Distritos y Municipios de su comprensión territorial en la definición de los planes de desarrollo ambiental y en sus programas y proyectos en materia de protección del medio ambiente y los recursos naturales renovables, de manera que se asegure la armonía y coherencia de las políticas y acciones adoptadas por las distintas entidades territoriales; Participar con los demás organismos y entes competentes en el ámbito de su jurisdicción, en los procesos de planificación y ordenamiento territorial a fin de que el factor ambiental sea tenido en cuenta en las decisiones que se adopten; y Apoyar a los concejos municipales, a las asambleas departamentales y a los consejos de las entidades territoriales indígenas en las funciones de planificación que les otorga la Constitución Nacional).</t>
  </si>
  <si>
    <t>Ley 388 de 1997, Planes de Ordenamiento Territorial. Artículo 10, numeral 1) Determinantes de los planes de ordenamiento territorial. En la elaboración y adopción de sus planes de ordenamiento territorial los municipios y distritos deberán tener en cuenta las siguientes determinantes, que constituyen normas de superior jerarquía, en sus propios ámbitos de competencia, de acuerdo con la Constitución y las leyes: 1.) Las relacionadas con la conservación y protección del medio ambiente, los recursos naturales la prevención de amenazas y riesgos naturales; Artículo 24) Instancias de concertación y consulta. El alcalde distrital o municipal, a través de las oficinas de planeación o de la dependencia que haga sus veces, será responsable de coordinar la formulación oportuna del proyecto del plan de Ordenamiento Territorial, y de someterlo a consideración del Consejo de Gobierno. En todo caso, antes de la presentación del proyecto de plan de ordenamiento territorial a consideración del concejo distrital o municipal, se surtirán los trámites de concertación interinstitucional y consulta ciudadana.</t>
  </si>
  <si>
    <t>Ley 507 de 1999, Artículo 1, parágrafo 6. Parágrafo 6. El Proyecto de Plan de Ordenamiento Territorial (POT) se someterá a consideración de la Corporación Autónoma Regional o autoridad ambiental competente a efectos de que conjuntamente con el municipio y/o distrito concerten lo concerniente a los asuntos exclusivamente ambientales, dentro del ámbito de su competencia de acuerdo con lo dispuesto en la Ley 99 de 1993, para lo cual dispondrán, de treinta (30) días. En relación con los temas sobre los cuales no se logre la concertación, el Ministerio del Medio Ambiente intervendrá con el fin de decidir sobre los puntos de desacuerdo para lo cual dispondrá de un término máximo de treinta (30) días contados a partir del vencimiento del plazo anteriormente señalado en este parágrafo.</t>
  </si>
  <si>
    <t>Ley 1753 de 2015, Plan Nacional de Desarrollo, bases PND estrategia Territorial A y E</t>
  </si>
  <si>
    <t>Decreto 1076 de 2015, Decreto Único Reglamentario del Ambiente.</t>
  </si>
  <si>
    <t>De acuerdo con la Ley 99 de 1993, el objeto de las Corporaciones Autónomas Regionales y las de Desarrollo Sostenible, es la ejecución de políticas, planes, programas y proyectos sobre medio ambiente y recursos naturales renovables en lo relacionado con su administración, manejo y aprovechamiento. Así, las corporaciones son las encargadas de administrar, dentro del área de su jurisdicción, el medio ambiente y los recursos naturales renovables y propender por su desarrollo sostenible, de conformidad con las disposiciones legales y las políticas del Ministerio del Medio Ambiente. Esto significa que las CAR tienen un rol preponderante en la incorporación de los temas ambientales en los ejercicios de planificación y ordenamiento territorial de los municipios y distritos, principalmente, en los modelos de ocupación territorial por ellos propuestos. Para lo anterior, las CAR en conjunto con los organismos nacionales adscritos y vinculados al MADS y con las entidades técnicas y científicas del SINA, deben adelantar estudios e investigaciones, enfocadas al análisis territorial que le permita tomar decisiones y emprender las acciones pertinentes para identificar las determinantes ambientales de su jurisdicción.</t>
  </si>
  <si>
    <t>El factor ambiental es fundamental para asegurar el desarrollo sostenible y la resiliencia territorial de los ejercicios de planificación territorial de los municipios y distritos. Complementario a lo anterior, la Ley 388 de 1997 fijó los objetivos, principios y fines del ordenamiento territorial que rigen las actuaciones de las autoridades municipales y distritales para alcanzar el objeto del ordenamiento del territorio municipal o distrital, esto es, complementar la planificación económica y social con la dimensión territorial, racionalizar las intervenciones sobre el territorio y orientar su desarrollo y aprovechamiento sostenible en los términos de los artículos 1 º, 2 º, 3 º y 6 º de la mencionada ley.</t>
  </si>
  <si>
    <t>La ley 388 de 1997 en su artículo 10º establece los Determinantes ambientales, los constituyen un conjunto de directrices, orientaciones, conceptos y normas que permiten el adecuado reconocimiento del Componente Ambiental en los Planes, Planes Básicos y Esquemas de Ordenamiento Territorial, y su articulación con otros instrumentos de planificación y uso del territorio.</t>
  </si>
  <si>
    <t>La mencionada Ley plantea que en la elaboración y adopción de los planes de ordenamiento territorial los municipios y distritos deberán tener en cuenta, entre otros determinantes, los relacionadas con la conservación y protección del medio ambiente, los recursos naturales la prevención de amenazas y riesgos naturales.</t>
  </si>
  <si>
    <t>Las autoridades ambientales juegan un papel central como asesores técnicos para procurar la inclusión del componente ambiental en los procesos de planificación y ordenamiento de las entidades territoriales, en especial en lo relacionado con la incorporación de las determinantes ambientales en los instrumentos de planificación territorial de los municipios. Una asistencia técnica de las CAR a los municipios y distritos en este sentido, permite a la autoridad ambiental incidir favorablemente en las decisiones sobre aprovechamiento racional de recursos naturales renovables y en su inclusión como elementos estructurantes y articuladores del territorio municipal o distrital, buscando de esta forma garantizar que los procesos de desarrollo territorial sean ambientalmente sostenibles.</t>
  </si>
  <si>
    <t>Por acciones de asesoría y asistencia por parte de la Corporación Autónoma Regional, se entienden las siguientes acciones:</t>
  </si>
  <si>
    <r>
      <t>·</t>
    </r>
    <r>
      <rPr>
        <sz val="7"/>
        <color rgb="FF000000"/>
        <rFont val="Times New Roman"/>
        <family val="1"/>
      </rPr>
      <t xml:space="preserve">        </t>
    </r>
    <r>
      <rPr>
        <sz val="9"/>
        <color rgb="FF000000"/>
        <rFont val="Calibri"/>
        <family val="2"/>
      </rPr>
      <t>Realizar eventos de socialización y capacitación a los municipios y distritos en la inclusión del componente ambiental en los procesos de planificación y ordenamiento territorial, con énfasis en la incorporación de las determinantes ambientales para el ordenamiento territorial municipal.</t>
    </r>
  </si>
  <si>
    <r>
      <t>·</t>
    </r>
    <r>
      <rPr>
        <sz val="7"/>
        <color rgb="FF000000"/>
        <rFont val="Times New Roman"/>
        <family val="1"/>
      </rPr>
      <t xml:space="preserve">        </t>
    </r>
    <r>
      <rPr>
        <sz val="9"/>
        <color rgb="FF000000"/>
        <rFont val="Calibri"/>
        <family val="2"/>
      </rPr>
      <t>Socializar con los municipios de su jurisdicción la información derivada de sus sistemas de información, relacionado con el conocimiento del estado del ambiente a nivel regional y local.</t>
    </r>
  </si>
  <si>
    <r>
      <t>·</t>
    </r>
    <r>
      <rPr>
        <sz val="7"/>
        <color rgb="FF000000"/>
        <rFont val="Times New Roman"/>
        <family val="1"/>
      </rPr>
      <t xml:space="preserve">        </t>
    </r>
    <r>
      <rPr>
        <sz val="9"/>
        <color rgb="FF000000"/>
        <rFont val="Calibri"/>
        <family val="2"/>
      </rPr>
      <t>Capacitar a los municipios y Distritos en lo relacionado con el proceso de Concertación de los asuntos exclusivamente ambientales de los POT</t>
    </r>
    <r>
      <rPr>
        <sz val="12"/>
        <color rgb="FF000000"/>
        <rFont val="Calibri"/>
        <family val="2"/>
      </rPr>
      <t>.</t>
    </r>
  </si>
  <si>
    <t>Porcentaje de municipios asesorados o asistidos en la incorporación de los determinantes ambientales para la revisión y ajuste de los POT</t>
  </si>
  <si>
    <r>
      <t xml:space="preserve">PMAPOT </t>
    </r>
    <r>
      <rPr>
        <vertAlign val="subscript"/>
        <sz val="9"/>
        <color rgb="FF000000"/>
        <rFont val="Calibri"/>
        <family val="2"/>
        <scheme val="minor"/>
      </rPr>
      <t>t</t>
    </r>
    <r>
      <rPr>
        <sz val="9"/>
        <color rgb="FF000000"/>
        <rFont val="Calibri"/>
        <family val="2"/>
        <scheme val="minor"/>
      </rPr>
      <t xml:space="preserve"> = Porcentaje de municipios asesorados o asistidos asesorados o asistidos en la inclusión del componente ambiental en los procesos de planificación y ordenamiento territorial, con énfasis en la incorporación de las determinantes ambientales para la revisión y ajuste de los POT, en el tiempo t.</t>
    </r>
  </si>
  <si>
    <r>
      <t xml:space="preserve">MAPOT </t>
    </r>
    <r>
      <rPr>
        <vertAlign val="subscript"/>
        <sz val="9"/>
        <color rgb="FF000000"/>
        <rFont val="Calibri"/>
        <family val="2"/>
        <scheme val="minor"/>
      </rPr>
      <t>t</t>
    </r>
    <r>
      <rPr>
        <sz val="9"/>
        <color rgb="FF000000"/>
        <rFont val="Calibri"/>
        <family val="2"/>
        <scheme val="minor"/>
      </rPr>
      <t xml:space="preserve"> = Número de municipios asesorados en la inclusión del componente ambiental en los procesos de planificación y ordenamiento territorial, con énfasis en la incorporación de las determinantes ambientales para la revisión y ajuste de los POT, en el tiempo t.</t>
    </r>
  </si>
  <si>
    <r>
      <t xml:space="preserve">MMAPOT </t>
    </r>
    <r>
      <rPr>
        <vertAlign val="subscript"/>
        <sz val="9"/>
        <color rgb="FF000000"/>
        <rFont val="Calibri"/>
        <family val="2"/>
        <scheme val="minor"/>
      </rPr>
      <t>t</t>
    </r>
    <r>
      <rPr>
        <sz val="9"/>
        <color rgb="FF000000"/>
        <rFont val="Calibri"/>
        <family val="2"/>
        <scheme val="minor"/>
      </rPr>
      <t xml:space="preserve"> = Meta de municipios a ser asesorados en la inclusión del componente ambiental en los procesos de planificación y ordenamiento territorial, con énfasis en la incorporación de las determinantes ambientales para la revisión y ajuste de los POT, en el tiempo t.</t>
    </r>
  </si>
  <si>
    <t>AGUA</t>
  </si>
  <si>
    <t>Información de estaciones hidrometeorológicas</t>
  </si>
  <si>
    <t>Tipo de estación</t>
  </si>
  <si>
    <t>Automáticas</t>
  </si>
  <si>
    <t>Manuales</t>
  </si>
  <si>
    <t>Instaladas</t>
  </si>
  <si>
    <t>En operación</t>
  </si>
  <si>
    <t>Estaciones hidrometeorológicas</t>
  </si>
  <si>
    <t>Número total de estaciones hidrometeorológicas instaladas:</t>
  </si>
  <si>
    <t>Número total de estaciones hidrometeorológicas en operación:</t>
  </si>
  <si>
    <t>Porcentaje de estaciones hidrometeorológicas en operación:</t>
  </si>
  <si>
    <t>AIRE</t>
  </si>
  <si>
    <t>MONITOREO DE PM10</t>
  </si>
  <si>
    <t>Número de Sistemas de Vigilancia de Calidad del Aire:</t>
  </si>
  <si>
    <t>Número de estaciones de monitoreo del aire instaladas:</t>
  </si>
  <si>
    <t>Número de Sistemas de Vigilancia de Calidad del Aire acreditados:</t>
  </si>
  <si>
    <t>Información de estaciones de monitoreo de aire</t>
  </si>
  <si>
    <t>Número de red</t>
  </si>
  <si>
    <t>Estación</t>
  </si>
  <si>
    <t>Localización</t>
  </si>
  <si>
    <t>Número de días con datos esperados al año</t>
  </si>
  <si>
    <t>Número de días con datos reportados al año</t>
  </si>
  <si>
    <t>Representatividad temporal igual o superior a 75%</t>
  </si>
  <si>
    <t>(E = D/ C). Si E≥75%, escriba 1; si no, escriba 0.</t>
  </si>
  <si>
    <t>Observaciones / comentarios</t>
  </si>
  <si>
    <t>Información de redes (Sistemas de Vigilancia de Calidad del Aire)</t>
  </si>
  <si>
    <t>Número / red</t>
  </si>
  <si>
    <t>BORRE O AGREGUE REDES</t>
  </si>
  <si>
    <t>Redes instaladas en la Corporación</t>
  </si>
  <si>
    <t>Número de estaciones en operación</t>
  </si>
  <si>
    <t xml:space="preserve">Número de estaciones con representatividad temporal igual o superior a 75%. </t>
  </si>
  <si>
    <t>J</t>
  </si>
  <si>
    <t>Redes con representatividad temporal a 75%</t>
  </si>
  <si>
    <t>J = I / H. Si J≥75%, escriba 1; si no, escriba 0.</t>
  </si>
  <si>
    <t>K</t>
  </si>
  <si>
    <t>Porcentaje de redes en operación (K = ΣJ / G)</t>
  </si>
  <si>
    <t>MONITOREO DE PM2,5</t>
  </si>
  <si>
    <t>(E = D/ C) Si E≥75%, escriba 1; si no, escriba 0.</t>
  </si>
  <si>
    <t>Red1</t>
  </si>
  <si>
    <t>Red2</t>
  </si>
  <si>
    <t>Red3</t>
  </si>
  <si>
    <t>Número de estaciones con representatividad temporal igual o superior a 75%</t>
  </si>
  <si>
    <t>SUBTOTAL RECURSO AIRE</t>
  </si>
  <si>
    <t>L</t>
  </si>
  <si>
    <t>Porcentaje de redes en operación PM 10</t>
  </si>
  <si>
    <t>M</t>
  </si>
  <si>
    <t>Porcentaje de redes en operación PM 2,5</t>
  </si>
  <si>
    <t>Subtotal monitoreo aire: Porcentaje de redes de monitoreo del recurso aire en operación (N = Promedio (M, N)</t>
  </si>
  <si>
    <t>CALCULO FINAL DEL INDICADOR</t>
  </si>
  <si>
    <t>Porcentaje de estaciones hidrometeorológicas en operación</t>
  </si>
  <si>
    <t>Porcentaje de redes de monitoreo del recurso aire en operación</t>
  </si>
  <si>
    <t>Cuanto más cercano a cien por ciento, mayor es el cumplimiento de las metas que la autoridad ambiental se ha propuesto alcanzar en relación con la operación de redes y estaciones de monitoreo,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</si>
  <si>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Porcentaje de redes y estaciones de monitoreo en operación (Versión 1.0).</t>
    </r>
    <r>
      <rPr>
        <sz val="9"/>
        <color rgb="FF000000"/>
        <rFont val="Calibri"/>
        <family val="2"/>
        <scheme val="minor"/>
      </rPr>
      <t xml:space="preserve"> Ministerio de Ambiente y Desarrollo Sostenible, DGOAT-SINA.</t>
    </r>
  </si>
  <si>
    <t>Es el número de redes y estaciones de monitoreo que están en operación y que cumplen con la representatividad de los datos en relación con el número de redes y estaciones de monitoreo instaladas de la Corporación.</t>
  </si>
  <si>
    <t>El indicador mide la gestión de la corporación para el mantenimiento de las redes de monitoreo, el cumplimiento de las metas que la autoridad ambiental se ha propuesto alcanzar en relación con la operación de redes y estaciones de monitoreo, que satisfacen la representatividad temporal de los datos y sigue los protocolos establecidos.</t>
  </si>
  <si>
    <t>SIRH: Decreto 1076 de 2015.</t>
  </si>
  <si>
    <t>SISAIRE: Resolución 601 de 2006, Resolución 650 de 2010, Resolución 651 de 2010, Resolución 760 de 2010, Resolución 2153 de 2010, Resolución 2154 de 2010.</t>
  </si>
  <si>
    <t>www.sisaire.gov.co</t>
  </si>
  <si>
    <t>www.sirh.ideam.gov.co</t>
  </si>
  <si>
    <t>La información sobre la cantidad y calidad de los recursos naturales y del ambiente es la herramienta necesaria para una planificación y administración adecuada de dichos recursos, que garantice su sostenibilidad ambiental.</t>
  </si>
  <si>
    <t>Por ello, el Decreto 1076 de 2015 crea el Sistema de Información del Recurso Hídrico - SIRH, como parte del Sistema de Información Ambiental para Colombia - SIAC, en lo relacionado con aguas superficiales, subterráneas, marinas y estuarinas. El Decreto 1076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t>
  </si>
  <si>
    <t>Adicionalmente, el Decreto 1076 de 2015, establece que las autoridades ambientales deberán realizar el Registro de Usuarios del Recurso Hídrico de manera gradual en las cuencas hidrográficas priorizadas en su jurisdicción.</t>
  </si>
  <si>
    <t>Por otra parte, la Resolución 651 de 2010 crea el Subsistema de Información sobre Calidad del Aire – Sisaire, como parte del Sistema de Información Ambiental para Colombia, SIAC, en lo referente a la información para el diseño, evaluación y ajuste de la política y las estrategias para la prevención y control de la contaminación del aire. La resolución estipula que las corporaciones autónomas regionales que operen Sistemas de Vigilancia de la Calidad del Aire (SVCA) deben realizar el reporte de la información de calidad del aire a nivel de inmisión. Las autoridades ambientales tienen la obligación de reportar al Sisaire la información de calidad del aire, meteorológica y de ruido.</t>
  </si>
  <si>
    <r>
      <t xml:space="preserve">PREMO </t>
    </r>
    <r>
      <rPr>
        <vertAlign val="subscript"/>
        <sz val="9"/>
        <color rgb="FF000000"/>
        <rFont val="Calibri"/>
        <family val="2"/>
        <scheme val="minor"/>
      </rPr>
      <t>t</t>
    </r>
    <r>
      <rPr>
        <sz val="9"/>
        <color rgb="FF000000"/>
        <rFont val="Calibri"/>
        <family val="2"/>
        <scheme val="minor"/>
      </rPr>
      <t xml:space="preserve"> = Porcentaje de redes y estaciones de monitoreo en operación, en el tiempo t.</t>
    </r>
  </si>
  <si>
    <r>
      <t xml:space="preserve">PREMOAG </t>
    </r>
    <r>
      <rPr>
        <vertAlign val="subscript"/>
        <sz val="9"/>
        <color rgb="FF000000"/>
        <rFont val="Calibri"/>
        <family val="2"/>
        <scheme val="minor"/>
      </rPr>
      <t>t</t>
    </r>
    <r>
      <rPr>
        <sz val="9"/>
        <color rgb="FF000000"/>
        <rFont val="Calibri"/>
        <family val="2"/>
        <scheme val="minor"/>
      </rPr>
      <t xml:space="preserve"> = Porcentaje de estaciones de monitoreo de calidad del agua en operación, en el tiempo t.</t>
    </r>
  </si>
  <si>
    <r>
      <t xml:space="preserve">PREMOAR </t>
    </r>
    <r>
      <rPr>
        <vertAlign val="subscript"/>
        <sz val="9"/>
        <color rgb="FF000000"/>
        <rFont val="Calibri"/>
        <family val="2"/>
        <scheme val="minor"/>
      </rPr>
      <t>t</t>
    </r>
    <r>
      <rPr>
        <sz val="9"/>
        <color rgb="FF000000"/>
        <rFont val="Calibri"/>
        <family val="2"/>
        <scheme val="minor"/>
      </rPr>
      <t xml:space="preserve"> = Porcentaje de redes y estaciones de monitoreo de calidad del aire en operación, en el tiempo t.</t>
    </r>
  </si>
  <si>
    <r>
      <t xml:space="preserve">PREMOO </t>
    </r>
    <r>
      <rPr>
        <vertAlign val="subscript"/>
        <sz val="9"/>
        <color rgb="FF000000"/>
        <rFont val="Calibri"/>
        <family val="2"/>
        <scheme val="minor"/>
      </rPr>
      <t>t</t>
    </r>
    <r>
      <rPr>
        <sz val="9"/>
        <color rgb="FF000000"/>
        <rFont val="Calibri"/>
        <family val="2"/>
        <scheme val="minor"/>
      </rPr>
      <t xml:space="preserve"> = Porcentaje de otras redes y estaciones de monitoreo en operación, en el tiempo t.</t>
    </r>
  </si>
  <si>
    <r>
      <t xml:space="preserve">a = ponderador de PREMOAG </t>
    </r>
    <r>
      <rPr>
        <vertAlign val="subscript"/>
        <sz val="9"/>
        <color rgb="FF000000"/>
        <rFont val="Calibri"/>
        <family val="2"/>
        <scheme val="minor"/>
      </rPr>
      <t>t</t>
    </r>
  </si>
  <si>
    <r>
      <t xml:space="preserve">b = ponderador de PREMOAR </t>
    </r>
    <r>
      <rPr>
        <vertAlign val="subscript"/>
        <sz val="9"/>
        <color rgb="FF000000"/>
        <rFont val="Calibri"/>
        <family val="2"/>
        <scheme val="minor"/>
      </rPr>
      <t>t</t>
    </r>
  </si>
  <si>
    <r>
      <t xml:space="preserve">c = ponderador de PREMOO </t>
    </r>
    <r>
      <rPr>
        <vertAlign val="subscript"/>
        <sz val="9"/>
        <color rgb="FF000000"/>
        <rFont val="Calibri"/>
        <family val="2"/>
        <scheme val="minor"/>
      </rPr>
      <t>t</t>
    </r>
  </si>
  <si>
    <t>Nota: los ponderadores serán definidos por cada CAR teniendo en cuenta la proporción de redes y estaciones de monitoreo a cargo de la autoridad ambiental regional.</t>
  </si>
  <si>
    <t>Porcentaje de actualización y reporte de la información al SIAC</t>
  </si>
  <si>
    <t>Información reportada por las CAR:</t>
  </si>
  <si>
    <t>Subsistema</t>
  </si>
  <si>
    <t>SIRH</t>
  </si>
  <si>
    <t>SISAIRE</t>
  </si>
  <si>
    <t>SNIF</t>
  </si>
  <si>
    <t>Número de registros reportados en el año (RRS)</t>
  </si>
  <si>
    <t>Número de registros esperados reportados en el año (RES)</t>
  </si>
  <si>
    <t>Porcentaje de actualización y reporte por subsistema (C = B / A) (PARS)</t>
  </si>
  <si>
    <t>Porcentaje de actualización y reporte de la información por cada subsistema (información validada)</t>
  </si>
  <si>
    <t>RESPEL</t>
  </si>
  <si>
    <t>SIUR (RUA)</t>
  </si>
  <si>
    <t>Número de registros validados al año (RVS)</t>
  </si>
  <si>
    <t>Número de registros totales a ser validados por la Corporación (RTVS)</t>
  </si>
  <si>
    <t>Porcentaje de información validada por la Corporación (PARSIV ) (C = B / A)</t>
  </si>
  <si>
    <t>Porcentaje de actualización y reporte de la información al SIAC (Promedio)</t>
  </si>
  <si>
    <t>Cuanto más cercano a cien por ciento, mayor es el cumplimiento de los requerimientos de reporte por parte de las Corporaciones Autónomas Regionales a los diferentes subsistemas del SIAC.</t>
  </si>
  <si>
    <t>Se pueden presentar situaciones de orden operativo, político y social que pueden afectar la ejecución de los presupuestos y el cumplimiento de los cronogramas definidos en el Plan de Acción de la Corporación. Pueden existir limitaciones de la información disponible para el cálculo de los indicadores.</t>
  </si>
  <si>
    <r>
      <t>Hoja Metodológica de referencia:</t>
    </r>
    <r>
      <rPr>
        <sz val="9"/>
        <color rgb="FF000000"/>
        <rFont val="Calibri"/>
        <family val="2"/>
        <scheme val="minor"/>
      </rPr>
      <t xml:space="preserve"> MADS (2016). </t>
    </r>
    <r>
      <rPr>
        <i/>
        <sz val="9"/>
        <color rgb="FF000000"/>
        <rFont val="Calibri"/>
        <family val="2"/>
        <scheme val="minor"/>
      </rPr>
      <t>Hoja metodológica de Porcentaje de actualización y reporte de la información en el SIAC (Versión 1.0).</t>
    </r>
    <r>
      <rPr>
        <sz val="9"/>
        <color rgb="FF000000"/>
        <rFont val="Calibri"/>
        <family val="2"/>
        <scheme val="minor"/>
      </rPr>
      <t xml:space="preserve"> Ministerio de Ambiente y Desarrollo Sostenible, DGOAT-SINA.</t>
    </r>
  </si>
  <si>
    <t>Es la relación entre el número de registros que la Corporación migra a los diferentes subsistemas del SIAC y el número de registros esperados reportados en dichos subsistemas.</t>
  </si>
  <si>
    <t>El indicador mide el cumplimiento de los requerimientos de reporte por parte de las Corporaciones Autónomas Regionales a los diferentes subsistemas del SIAC.</t>
  </si>
  <si>
    <t>SIUR, RUA Manufacturero: Resolución 1023 de 2010.</t>
  </si>
  <si>
    <t>RESPEL: Resolución 1362 de 2007.</t>
  </si>
  <si>
    <t>Documentación de soporte:</t>
  </si>
  <si>
    <t>Protocolo para la utilización y reporte de información para las diferentes redes de monitoreo de calidad del aire en Colombia. Protocolo para el monitoreo y seguimiento del agua.</t>
  </si>
  <si>
    <t>100% de los registros esperados reportados en el SIAC</t>
  </si>
  <si>
    <t>El Sistema de Información Ambiental de Colombia SIAC se define como el “conjunto integrado de actores, políticas, procesos, y tecnologías involucrados en la gestión de información ambiental del país, para facilitar la generación de conocimiento, la toma de decisiones, la educación y la participación social para el desarrollo sostenible”.</t>
  </si>
  <si>
    <t>La información sobre la cantidad y calidad de los recursos naturales y del ambiente es la herramienta necesaria para una planificación y administración adecuada de dichos recursos, que garantice su sostenibilidad ambiental. En tal sentido, el SIAC ha desarrollado, entre otros subsistemas, el Sistema de Información del Recurso Hídrico – SIRH, el Sistema de información sobre Calidad de Aire – SISAIRE (IDEAM), el Sistema Nacional de Información Forestal – SNIF y el Sistema de Información sobre Uso de Recursos Naturales – SIUR. Como parte del SIUR, se dispone del Registro Único Ambiental RUA para diferentes sectores, entre otros, el manufacturero.</t>
  </si>
  <si>
    <t>En efecto, el Decreto 1076 de 2015 crea el Sistema de Información del Recurso Hídrico, SIRH, como parte del Sistema de Información Ambiental para Colombia, SIAC, en lo relacionado con aguas superficiales, subterráneas, marinas y estuarinas. El Artículo 2.2.3.5.1.9 de dicho Decreto determina como responsabilidad de las corporaciones autónomas regionales “realizar el monitoreo y seguimiento del recurso hídrico en el área de su jurisdicción, para lo cual deberán aplicar los protocolos y estándares establecidos en el SIRH”. Por su parte, los titulares de licencias, permisos y concesiones están obligados a recopilar y a suministrar sin costo alguno la información sobre la utilización del mismo a las autoridades ambientales competentes (Artículo 2.2.3.5.1.10).</t>
  </si>
  <si>
    <t>Adicionalmente, el Decreto 1076 de 2015, art. 2.2.3.4.1.1. establece que las autoridades ambientales deberán realizar el Registro de Usuarios del Recurso Hídrico de manera gradual en las cuencas hidrográficas priorizadas en su jurisdicción.</t>
  </si>
  <si>
    <t>El Sistema Nacional de Información Forestal- SNIF constituye la herramienta informática para el montaje y operación del Sistema de Información del Programa de Monitoreo de Bosques. Propende por la captura, análisis, procesamiento y difusión de la información sobre aprovechamientos de productos forestales, maderables y no maderables, movilizaciones de productos forestales maderables y no maderables, decomisos forestales, plantaciones forestales productoras y protectoras, remisiones de madera de plantaciones forestales e incendios de la cobertura vegetal.</t>
  </si>
  <si>
    <t>La Resolución 1362 de 2007 establecen los requisitos y el procedimiento para el Registro de Generadores de Residuos o Desechos Peligrosos, y la Directiva Ministerial 8000-2-25332 de 2015, por su parte, recuerda a las Corporaciones a reportar y mantener actualizada la información sobre residuos peligrosos en el marco del SIAC, en cumplimiento de la Política Ambiental para la Gestión Integral de Residuos Peligrosos.</t>
  </si>
  <si>
    <r>
      <t xml:space="preserve">PARSIAC </t>
    </r>
    <r>
      <rPr>
        <vertAlign val="subscript"/>
        <sz val="9"/>
        <color rgb="FF000000"/>
        <rFont val="Calibri"/>
        <family val="2"/>
        <scheme val="minor"/>
      </rPr>
      <t>t</t>
    </r>
    <r>
      <rPr>
        <sz val="9"/>
        <color rgb="FF000000"/>
        <rFont val="Calibri"/>
        <family val="2"/>
        <scheme val="minor"/>
      </rPr>
      <t xml:space="preserve"> = Porcentaje de actualización y reporte de la información al SIAC, en el tiempo t.</t>
    </r>
  </si>
  <si>
    <r>
      <t xml:space="preserve">PARS </t>
    </r>
    <r>
      <rPr>
        <vertAlign val="subscript"/>
        <sz val="9"/>
        <color rgb="FF000000"/>
        <rFont val="Calibri"/>
        <family val="2"/>
        <scheme val="minor"/>
      </rPr>
      <t>i</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</si>
  <si>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t>i = SIRH, SISAIRE, SNIF, RESPEL.</t>
  </si>
  <si>
    <r>
      <t>a</t>
    </r>
    <r>
      <rPr>
        <vertAlign val="subscript"/>
        <sz val="9"/>
        <color rgb="FF000000"/>
        <rFont val="Calibri"/>
        <family val="2"/>
        <scheme val="minor"/>
      </rPr>
      <t xml:space="preserve">i = </t>
    </r>
    <r>
      <rPr>
        <sz val="9"/>
        <color rgb="FF000000"/>
        <rFont val="Calibri"/>
        <family val="2"/>
        <scheme val="minor"/>
      </rPr>
      <t>Ponderación correspondiente a cada subsistema del SIAC (SIRH, SISAIRE, SNIF, RESPEL, SIUR). La suma de los ponderadores es igual a 1.</t>
    </r>
  </si>
  <si>
    <t>Nota: los ponderadores para cada subsistema son establecidos por cada Corporación con base en los registros esperados o estimados por cada subsistema.</t>
  </si>
  <si>
    <t>En términos generales, el porcentaje de actualización y reporte de la información por cada subsistema se calcula de la siguiente manera:</t>
  </si>
  <si>
    <t>Porcentaje de actualización y reporte de la información por cada subsistema</t>
  </si>
  <si>
    <r>
      <t xml:space="preserve">PARS </t>
    </r>
    <r>
      <rPr>
        <vertAlign val="subscript"/>
        <sz val="9"/>
        <color rgb="FF000000"/>
        <rFont val="Calibri"/>
        <family val="2"/>
        <scheme val="minor"/>
      </rPr>
      <t>it</t>
    </r>
    <r>
      <rPr>
        <sz val="9"/>
        <color rgb="FF000000"/>
        <rFont val="Calibri"/>
        <family val="2"/>
        <scheme val="minor"/>
      </rPr>
      <t xml:space="preserve"> = Porcentaje de actualización y reporte de la información al Subsistema </t>
    </r>
    <r>
      <rPr>
        <i/>
        <sz val="9"/>
        <color rgb="FF000000"/>
        <rFont val="Calibri"/>
        <family val="2"/>
        <scheme val="minor"/>
      </rPr>
      <t>i</t>
    </r>
    <r>
      <rPr>
        <sz val="9"/>
        <color rgb="FF000000"/>
        <rFont val="Calibri"/>
        <family val="2"/>
        <scheme val="minor"/>
      </rPr>
      <t xml:space="preserve"> del SIAC, en el tiempo t.</t>
    </r>
  </si>
  <si>
    <r>
      <t xml:space="preserve">RRS </t>
    </r>
    <r>
      <rPr>
        <vertAlign val="subscript"/>
        <sz val="9"/>
        <color rgb="FF000000"/>
        <rFont val="Calibri"/>
        <family val="2"/>
        <scheme val="minor"/>
      </rPr>
      <t>it</t>
    </r>
    <r>
      <rPr>
        <sz val="9"/>
        <color rgb="FF000000"/>
        <rFont val="Calibri"/>
        <family val="2"/>
        <scheme val="minor"/>
      </rPr>
      <t xml:space="preserve"> = Número de registros reportados en el subsistema </t>
    </r>
    <r>
      <rPr>
        <i/>
        <sz val="9"/>
        <color rgb="FF000000"/>
        <rFont val="Calibri"/>
        <family val="2"/>
        <scheme val="minor"/>
      </rPr>
      <t>i</t>
    </r>
    <r>
      <rPr>
        <sz val="9"/>
        <color rgb="FF000000"/>
        <rFont val="Calibri"/>
        <family val="2"/>
        <scheme val="minor"/>
      </rPr>
      <t xml:space="preserve"> del SIAC, en el tiempo t.</t>
    </r>
  </si>
  <si>
    <r>
      <t xml:space="preserve">RES </t>
    </r>
    <r>
      <rPr>
        <vertAlign val="subscript"/>
        <sz val="9"/>
        <color rgb="FF000000"/>
        <rFont val="Calibri"/>
        <family val="2"/>
        <scheme val="minor"/>
      </rPr>
      <t>it</t>
    </r>
    <r>
      <rPr>
        <sz val="9"/>
        <color rgb="FF000000"/>
        <rFont val="Calibri"/>
        <family val="2"/>
        <scheme val="minor"/>
      </rPr>
      <t xml:space="preserve"> = Número de registros esperados reportados en el subsistema </t>
    </r>
    <r>
      <rPr>
        <i/>
        <sz val="9"/>
        <color rgb="FF000000"/>
        <rFont val="Calibri"/>
        <family val="2"/>
        <scheme val="minor"/>
      </rPr>
      <t>i</t>
    </r>
    <r>
      <rPr>
        <sz val="9"/>
        <color rgb="FF000000"/>
        <rFont val="Calibri"/>
        <family val="2"/>
        <scheme val="minor"/>
      </rPr>
      <t xml:space="preserve"> del SIAC, en el tiempo t.</t>
    </r>
  </si>
  <si>
    <r>
      <t>i</t>
    </r>
    <r>
      <rPr>
        <sz val="9"/>
        <color rgb="FF000000"/>
        <rFont val="Calibri"/>
        <family val="2"/>
        <scheme val="minor"/>
      </rPr>
      <t xml:space="preserve"> = SIRH, SISAIRE, SNIF</t>
    </r>
  </si>
  <si>
    <t>Para el caso de la información validada por parte de las corporaciones autónomas regionales, el porcentaje de actualización y reporte de la información por cada subsistema se calcula de la siguiente manera:</t>
  </si>
  <si>
    <r>
      <t xml:space="preserve">PARSIV </t>
    </r>
    <r>
      <rPr>
        <vertAlign val="subscript"/>
        <sz val="9"/>
        <color rgb="FF000000"/>
        <rFont val="Calibri"/>
        <family val="2"/>
        <scheme val="minor"/>
      </rPr>
      <t>it</t>
    </r>
    <r>
      <rPr>
        <sz val="9"/>
        <color rgb="FF000000"/>
        <rFont val="Calibri"/>
        <family val="2"/>
        <scheme val="minor"/>
      </rPr>
      <t xml:space="preserve"> = Porcentaje de actualización y reporte de la información por cada subsistema (información validada), en el tiempo t.</t>
    </r>
  </si>
  <si>
    <r>
      <t xml:space="preserve">RVS </t>
    </r>
    <r>
      <rPr>
        <vertAlign val="subscript"/>
        <sz val="9"/>
        <color rgb="FF000000"/>
        <rFont val="Calibri"/>
        <family val="2"/>
        <scheme val="minor"/>
      </rPr>
      <t>it</t>
    </r>
    <r>
      <rPr>
        <sz val="9"/>
        <color rgb="FF000000"/>
        <rFont val="Calibri"/>
        <family val="2"/>
        <scheme val="minor"/>
      </rPr>
      <t xml:space="preserve"> = Número de registros validados en el Subsistema </t>
    </r>
    <r>
      <rPr>
        <i/>
        <sz val="9"/>
        <color rgb="FF000000"/>
        <rFont val="Calibri"/>
        <family val="2"/>
        <scheme val="minor"/>
      </rPr>
      <t>i</t>
    </r>
    <r>
      <rPr>
        <sz val="9"/>
        <color rgb="FF000000"/>
        <rFont val="Calibri"/>
        <family val="2"/>
        <scheme val="minor"/>
      </rPr>
      <t xml:space="preserve"> del SIAC relacionados con las funciones en gestión de información de la Corporación, en el tiempo t.</t>
    </r>
  </si>
  <si>
    <r>
      <t xml:space="preserve">RTVS </t>
    </r>
    <r>
      <rPr>
        <vertAlign val="subscript"/>
        <sz val="9"/>
        <color rgb="FF000000"/>
        <rFont val="Calibri"/>
        <family val="2"/>
        <scheme val="minor"/>
      </rPr>
      <t>it</t>
    </r>
    <r>
      <rPr>
        <sz val="9"/>
        <color rgb="FF000000"/>
        <rFont val="Calibri"/>
        <family val="2"/>
        <scheme val="minor"/>
      </rPr>
      <t xml:space="preserve"> = Número de registros totales a ser validados por la Corporación en el Subsistema </t>
    </r>
    <r>
      <rPr>
        <i/>
        <sz val="9"/>
        <color rgb="FF000000"/>
        <rFont val="Calibri"/>
        <family val="2"/>
        <scheme val="minor"/>
      </rPr>
      <t>i</t>
    </r>
    <r>
      <rPr>
        <sz val="9"/>
        <color rgb="FF000000"/>
        <rFont val="Calibri"/>
        <family val="2"/>
        <scheme val="minor"/>
      </rPr>
      <t xml:space="preserve"> del SIAC, en el tiempo t.</t>
    </r>
  </si>
  <si>
    <t>i = SIRH, SISAIRE, SNIF, RESPEL, SIUR (RUA).</t>
  </si>
  <si>
    <t>Número de acciones relacionadas con Educación Ambiental</t>
  </si>
  <si>
    <t>Ejecución física y financiera de acciones relacionadas con la Educación Ambiental</t>
  </si>
  <si>
    <t>Cálculo de la ejecución física y financiera de acciones relacionadas con la Educación Ambiental</t>
  </si>
  <si>
    <t>Ejecución Anual (%)</t>
  </si>
  <si>
    <t>Cuanto más cercano a cien por ciento, mayor es el cumplimiento de las metas relacionadas con la Educación Ambiental, en el marco del Plan de Acción de la Corporación.</t>
  </si>
  <si>
    <r>
      <t>Hoja Metodológica de referencia:</t>
    </r>
    <r>
      <rPr>
        <sz val="9"/>
        <color rgb="FF000000"/>
        <rFont val="Calibri"/>
        <family val="2"/>
        <scheme val="minor"/>
      </rPr>
      <t xml:space="preserve"> MADS (2016). </t>
    </r>
    <r>
      <rPr>
        <i/>
        <sz val="9"/>
        <color rgb="FF000000"/>
        <rFont val="Calibri"/>
        <family val="2"/>
        <scheme val="minor"/>
      </rPr>
      <t>Hoja metodológica Ejecución de Acciones en Educación Ambiental (Versión 1.0).</t>
    </r>
    <r>
      <rPr>
        <sz val="9"/>
        <color rgb="FF000000"/>
        <rFont val="Calibri"/>
        <family val="2"/>
        <scheme val="minor"/>
      </rPr>
      <t xml:space="preserve"> Ministerio de Ambiente y Desarrollo Sostenible MADS, DGOAT-SINA.</t>
    </r>
  </si>
  <si>
    <t>Es el porcentaje de avance en la implementación, por parte de la corporación autónoma regional, de las acciones relacionadas con la Educación Ambiental en el marco del Plan de Acción.</t>
  </si>
  <si>
    <t>El indicador mide el cumplimiento de las metas relacionadas con la educación ambiental, en el marco del Plan de Acción de la Corporación. De esta manera, contribuye a la implementación de Política de Educación Ambiental a nivel regional.</t>
  </si>
  <si>
    <t>Ley 1549 de 2012, Educación Ambiental</t>
  </si>
  <si>
    <t>Política Nacional de Educación Ambiental</t>
  </si>
  <si>
    <t>La Ley 1549 de 2012 define la Educación Ambiental como “un proceso dinámico y participativo, orientado a la formación de personas críticas y reflexivas, con capacidades para comprender las problemáticas ambientales de sus contextos (locales, regionales y nacionales)”.</t>
  </si>
  <si>
    <t>La mencionada Ley, en su artículo 5º., establece como una “responsabilidad de las entidades territoriales y de las Corporaciones Autónomas Regionales y de Desarrollo Sostenible: a) Desarrollar instrumentos técnico-políticos, que contextualicen la política y la adecúen a las necesidades de construcción de una cultura ambiental para el desarrollo sostenible; b) Promover la creación de estrategias económicas, fondos u otros mecanismos de cooperación, que permitan viabilizar la instalación efectiva del tema en el territorio, y c) Generar y apoyar mecanismos para el cumplimiento, seguimiento y control, de las acciones que se implementen en este marco político”.</t>
  </si>
  <si>
    <t>Adicionalmente, el artículo 9º. estipula que todos los sectores e instituciones que conforman el Sistema Nacional Ambiental (SINA), deben participar técnica y financieramente, en: a) el acompañamiento e implementación de los PRAE, de los Proyectos Ciudadanos y Comunitarios de Educación Ambiental (Proceda), y de los Comités Técnicos Interinstitucionales de Educación Ambiental (Cidea); estos últimos, concebidos como mecanismos de apoyo a la articulación e institucionalización del tema y de cualificación de la gestión ambiental del territorio, y b) En la puesta en marcha de las demás estrategias de esta política, en el marco de los propósitos de construcción de un proyecto de sociedad ambientalmente sostenible.</t>
  </si>
  <si>
    <t>El Artículo 2.2.8.6.1.3 del Decreto 1076 de 2015 establece que “las Corporaciones promoverán en los municipios y distritos, programas de educación ambiental y de planificación, acorde con la Constitución, la Ley 99 de 1993, la Ley 152 de 1994 y las normas que las complementen o adicione”.</t>
  </si>
  <si>
    <t>Las principales acciones relacionadas con la Educación Ambiental son las siguientes:</t>
  </si>
  <si>
    <r>
      <t>a)</t>
    </r>
    <r>
      <rPr>
        <sz val="7"/>
        <color rgb="FF000000"/>
        <rFont val="Times New Roman"/>
        <family val="1"/>
      </rPr>
      <t xml:space="preserve">      </t>
    </r>
    <r>
      <rPr>
        <sz val="9"/>
        <color rgb="FF000000"/>
        <rFont val="Calibri"/>
        <family val="2"/>
        <scheme val="minor"/>
      </rPr>
      <t>Participación en los Comités Técnicos Interinstitucionales de Educación Ambiental (Cidea).</t>
    </r>
  </si>
  <si>
    <r>
      <t>b)</t>
    </r>
    <r>
      <rPr>
        <sz val="7"/>
        <color rgb="FF000000"/>
        <rFont val="Times New Roman"/>
        <family val="1"/>
      </rPr>
      <t xml:space="preserve">      </t>
    </r>
    <r>
      <rPr>
        <sz val="9"/>
        <color rgb="FF000000"/>
        <rFont val="Calibri"/>
        <family val="2"/>
        <scheme val="minor"/>
      </rPr>
      <t>Suscripción de acuerdos o alianzas para la implementación de estrategias de educación ambiental.</t>
    </r>
  </si>
  <si>
    <r>
      <t>c)</t>
    </r>
    <r>
      <rPr>
        <sz val="7"/>
        <color rgb="FF000000"/>
        <rFont val="Times New Roman"/>
        <family val="1"/>
      </rPr>
      <t xml:space="preserve">       </t>
    </r>
    <r>
      <rPr>
        <sz val="9"/>
        <color rgb="FF000000"/>
        <rFont val="Calibri"/>
        <family val="2"/>
        <scheme val="minor"/>
      </rPr>
      <t>Acompañamiento e implementación de los PRAE.</t>
    </r>
  </si>
  <si>
    <r>
      <t>d)</t>
    </r>
    <r>
      <rPr>
        <sz val="7"/>
        <color rgb="FF000000"/>
        <rFont val="Times New Roman"/>
        <family val="1"/>
      </rPr>
      <t xml:space="preserve">      </t>
    </r>
    <r>
      <rPr>
        <sz val="9"/>
        <color rgb="FF000000"/>
        <rFont val="Calibri"/>
        <family val="2"/>
        <scheme val="minor"/>
      </rPr>
      <t>Acompañamiento de los Proyectos Ciudadanos y Comunitarios de Educación Ambiental (Proceda).</t>
    </r>
  </si>
  <si>
    <r>
      <t>e)</t>
    </r>
    <r>
      <rPr>
        <sz val="7"/>
        <color rgb="FF000000"/>
        <rFont val="Times New Roman"/>
        <family val="1"/>
      </rPr>
      <t xml:space="preserve">      </t>
    </r>
    <r>
      <rPr>
        <sz val="9"/>
        <color rgb="FF000000"/>
        <rFont val="Calibri"/>
        <family val="2"/>
        <scheme val="minor"/>
      </rPr>
      <t>Acciones específicas de educación ambiental a cargo de las autoridades ambientales regionales.</t>
    </r>
  </si>
  <si>
    <t>El listado anterior es indicativo. Las acciones a ser realizadas por las Corporaciones deben corresponder a las competencias otorgadas por la normatividad y en el marco de sus funciones misionales.</t>
  </si>
  <si>
    <t>Ejecución de acciones relacionadas con la Educación Ambiental</t>
  </si>
  <si>
    <r>
      <t xml:space="preserve">ETAEA </t>
    </r>
    <r>
      <rPr>
        <vertAlign val="subscript"/>
        <sz val="9"/>
        <color rgb="FF000000"/>
        <rFont val="Calibri"/>
        <family val="2"/>
        <scheme val="minor"/>
      </rPr>
      <t>t</t>
    </r>
    <r>
      <rPr>
        <sz val="9"/>
        <color rgb="FF000000"/>
        <rFont val="Calibri"/>
        <family val="2"/>
        <scheme val="minor"/>
      </rPr>
      <t xml:space="preserve"> = Ejecución total de acciones en Educación Ambiental, en el tiempo t.</t>
    </r>
  </si>
  <si>
    <r>
      <t xml:space="preserve">EAEA </t>
    </r>
    <r>
      <rPr>
        <vertAlign val="subscript"/>
        <sz val="9"/>
        <color rgb="FF000000"/>
        <rFont val="Calibri"/>
        <family val="2"/>
        <scheme val="minor"/>
      </rPr>
      <t>1t</t>
    </r>
    <r>
      <rPr>
        <sz val="9"/>
        <color rgb="FF000000"/>
        <rFont val="Calibri"/>
        <family val="2"/>
        <scheme val="minor"/>
      </rPr>
      <t xml:space="preserve"> = Ejecución de acción </t>
    </r>
    <r>
      <rPr>
        <i/>
        <sz val="9"/>
        <color rgb="FF000000"/>
        <rFont val="Calibri"/>
        <family val="2"/>
        <scheme val="minor"/>
      </rPr>
      <t>1</t>
    </r>
    <r>
      <rPr>
        <sz val="9"/>
        <color rgb="FF000000"/>
        <rFont val="Calibri"/>
        <family val="2"/>
        <scheme val="minor"/>
      </rPr>
      <t xml:space="preserve"> relacionada con la Educación Ambiental, en el tiempo t.</t>
    </r>
  </si>
  <si>
    <r>
      <t xml:space="preserve">EAEA </t>
    </r>
    <r>
      <rPr>
        <vertAlign val="subscript"/>
        <sz val="9"/>
        <color rgb="FF000000"/>
        <rFont val="Calibri"/>
        <family val="2"/>
        <scheme val="minor"/>
      </rPr>
      <t>2t</t>
    </r>
    <r>
      <rPr>
        <sz val="9"/>
        <color rgb="FF000000"/>
        <rFont val="Calibri"/>
        <family val="2"/>
        <scheme val="minor"/>
      </rPr>
      <t xml:space="preserve"> = Ejecución de acción </t>
    </r>
    <r>
      <rPr>
        <i/>
        <sz val="9"/>
        <color rgb="FF000000"/>
        <rFont val="Calibri"/>
        <family val="2"/>
        <scheme val="minor"/>
      </rPr>
      <t>2</t>
    </r>
    <r>
      <rPr>
        <sz val="9"/>
        <color rgb="FF000000"/>
        <rFont val="Calibri"/>
        <family val="2"/>
        <scheme val="minor"/>
      </rPr>
      <t xml:space="preserve"> relacionada con la Educación Ambiental, en el tiempo t.</t>
    </r>
  </si>
  <si>
    <r>
      <t xml:space="preserve">EAEU </t>
    </r>
    <r>
      <rPr>
        <vertAlign val="subscript"/>
        <sz val="9"/>
        <color rgb="FF000000"/>
        <rFont val="Calibri"/>
        <family val="2"/>
        <scheme val="minor"/>
      </rPr>
      <t>nt</t>
    </r>
    <r>
      <rPr>
        <sz val="9"/>
        <color rgb="FF000000"/>
        <rFont val="Calibri"/>
        <family val="2"/>
        <scheme val="minor"/>
      </rPr>
      <t xml:space="preserve"> = Ejecución de acción </t>
    </r>
    <r>
      <rPr>
        <i/>
        <sz val="9"/>
        <color rgb="FF000000"/>
        <rFont val="Calibri"/>
        <family val="2"/>
        <scheme val="minor"/>
      </rPr>
      <t>n</t>
    </r>
    <r>
      <rPr>
        <sz val="9"/>
        <color rgb="FF000000"/>
        <rFont val="Calibri"/>
        <family val="2"/>
        <scheme val="minor"/>
      </rPr>
      <t xml:space="preserve"> relacionada con la Educación Ambiental, en el tiempo t.</t>
    </r>
  </si>
  <si>
    <r>
      <t>a = ponderador de EAEA</t>
    </r>
    <r>
      <rPr>
        <vertAlign val="subscript"/>
        <sz val="9"/>
        <color rgb="FF000000"/>
        <rFont val="Calibri"/>
        <family val="2"/>
        <scheme val="minor"/>
      </rPr>
      <t>1</t>
    </r>
  </si>
  <si>
    <r>
      <t>b = ponderador de EAEA</t>
    </r>
    <r>
      <rPr>
        <vertAlign val="subscript"/>
        <sz val="9"/>
        <color rgb="FF000000"/>
        <rFont val="Calibri"/>
        <family val="2"/>
        <scheme val="minor"/>
      </rPr>
      <t>2</t>
    </r>
  </si>
  <si>
    <r>
      <t>z = ponderador de EAEA</t>
    </r>
    <r>
      <rPr>
        <vertAlign val="subscript"/>
        <sz val="9"/>
        <color rgb="FF000000"/>
        <rFont val="Calibri"/>
        <family val="2"/>
        <scheme val="minor"/>
      </rPr>
      <t>n</t>
    </r>
  </si>
  <si>
    <t>Ejecución presupuestal de acciones relacionadas con la Educación Ambiental</t>
  </si>
  <si>
    <r>
      <t xml:space="preserve">EPAEA </t>
    </r>
    <r>
      <rPr>
        <vertAlign val="subscript"/>
        <sz val="9"/>
        <color rgb="FF000000"/>
        <rFont val="Calibri"/>
        <family val="2"/>
        <scheme val="minor"/>
      </rPr>
      <t>t</t>
    </r>
    <r>
      <rPr>
        <sz val="9"/>
        <color rgb="FF000000"/>
        <rFont val="Calibri"/>
        <family val="2"/>
        <scheme val="minor"/>
      </rPr>
      <t xml:space="preserve"> = Ejecución presupuestal de acciones en Educación Ambiental, en el año t.</t>
    </r>
  </si>
  <si>
    <r>
      <t xml:space="preserve">CAEA </t>
    </r>
    <r>
      <rPr>
        <vertAlign val="subscript"/>
        <sz val="9"/>
        <color rgb="FF000000"/>
        <rFont val="Calibri"/>
        <family val="2"/>
        <scheme val="minor"/>
      </rPr>
      <t>it</t>
    </r>
    <r>
      <rPr>
        <sz val="9"/>
        <color rgb="FF000000"/>
        <rFont val="Calibri"/>
        <family val="2"/>
        <scheme val="minor"/>
      </rPr>
      <t xml:space="preserve"> = Compromisos correspondientes a la acción i en Educación Ambiental, en el año t.</t>
    </r>
  </si>
  <si>
    <r>
      <t xml:space="preserve">PDAEA </t>
    </r>
    <r>
      <rPr>
        <vertAlign val="subscript"/>
        <sz val="9"/>
        <color rgb="FF000000"/>
        <rFont val="Calibri"/>
        <family val="2"/>
        <scheme val="minor"/>
      </rPr>
      <t>it</t>
    </r>
    <r>
      <rPr>
        <sz val="9"/>
        <color rgb="FF000000"/>
        <rFont val="Calibri"/>
        <family val="2"/>
        <scheme val="minor"/>
      </rPr>
      <t xml:space="preserve"> = Presupuesto definitivo a la acción i en Educación Ambiental, en el año t.</t>
    </r>
  </si>
  <si>
    <t>Observaciones para la mejora de la aplicación de los indicadores</t>
  </si>
  <si>
    <t>No. Hoja</t>
  </si>
  <si>
    <t>Observación</t>
  </si>
  <si>
    <t>Hoja de fórmulas</t>
  </si>
  <si>
    <t>(12) PORCENTAJE DE AVANCE FISICO ACUMULADO % 
((11/10)*100)</t>
  </si>
  <si>
    <t>Si en la columna 7, se selecciono la opción Funcionting, indicar a través de que tipo de acción asociada a funcionamiento se desarrollo la activividad.</t>
  </si>
  <si>
    <t>PROGRAMA 3202 CONSERVACION DE LA BIODIVERSIDAD Y SUS SERVICIOS ECOSISTEMICOS - PROYECTO 320201: GESTIÓN DE LA BIODIVERSIDAD Y SUS SERVICIOS ECOSISTÉMICOS</t>
  </si>
  <si>
    <t>En 2021 se llevó a cabo la actualización de la información relacionada con las áreas protegidas en la plataforma de RUNAP, quedando debidamente inscritas las 10 AP que se han declarado en el departamento</t>
  </si>
  <si>
    <t>CAM</t>
  </si>
  <si>
    <t xml:space="preserve">SUBDIRECCIÓN DE GESTIÓN AMBIENTAL </t>
  </si>
  <si>
    <t xml:space="preserve">DIANA BERMEO </t>
  </si>
  <si>
    <t xml:space="preserve">PROFESIONAL ESPECIALIZADA </t>
  </si>
  <si>
    <t>dbermeo@cam.gov.co</t>
  </si>
  <si>
    <t xml:space="preserve">Cra 1 No 60-79 </t>
  </si>
  <si>
    <t>PROGRAMA 3202 CONSERVACION DE LA BIODIVERSIDAD Y SUS SERVICIOS ECOSISTEMICOS - PROYECTO 320201 GESTIÓN DE LA BIODIVERSIDAD Y SUS SERVICIOS ECOSISTÉMICOS</t>
  </si>
  <si>
    <t>PNR Y DRMI</t>
  </si>
  <si>
    <t>PNR CERRO PARAMO DE MIRAFLORES
PNR CORREDOR BIOLOGICO GUACHAROS - PURACE
PNR SIBERIA - CEIBAS
PNR PARAMO DE OSERAS
PNR SERRANIA DE LAS MINAS
PNR EL DORADO
DRMI LA TATACOA
DRMI SERRANIA DE PEÑAS BLANCAS
DRMI CERRO BANDERAS - OJO BLANCO
DRMI SERRANIA DE LAS MINAS</t>
  </si>
  <si>
    <t>PROGRAMA 3202 GESTIÓN Y CONSERVACIÓN DE LA RIQUEZA NATURAL - PROGRAMA 320201 GESTIÓN DE LA BIODIVERSIDAD Y SUS SERVICIOS ECOSISTÉMICOS</t>
  </si>
  <si>
    <t>Continental</t>
  </si>
  <si>
    <t>Fauna</t>
  </si>
  <si>
    <t>Flora</t>
  </si>
  <si>
    <t>Paulonia
Neem
Tulipan Africano
Eucalipto
Buchon de Agua</t>
  </si>
  <si>
    <t>Implementación de estrategias de divulgacion como medida de prevención, control y manejo de especies  invasoras</t>
  </si>
  <si>
    <t>La CAM no tiene zonas costeras</t>
  </si>
  <si>
    <t>PROGRAMA 3203 Conservación y uso eficiente del recurso hídrico - PROYECTO 320301 Conservación y uso eficiente del recurso hídrico</t>
  </si>
  <si>
    <t>2101-01</t>
  </si>
  <si>
    <t>Río Guarapas</t>
  </si>
  <si>
    <t xml:space="preserve">Aprobado-Resolución 3601/30 Diciembre 2019  </t>
  </si>
  <si>
    <t>Río Suaza</t>
  </si>
  <si>
    <t>Aprobado- Resolución 4074 /16Dic/ 2016</t>
  </si>
  <si>
    <t>PMM Quebrada Barbillas</t>
  </si>
  <si>
    <t>Aprobado- Resolución 3603/ 30 Diciembre 2019</t>
  </si>
  <si>
    <t>PMM Quebrada Garzón</t>
  </si>
  <si>
    <t>Aprobado- Resolución 3602/30 Diciembre 2019</t>
  </si>
  <si>
    <t>Río Yaguará</t>
  </si>
  <si>
    <t>Quebrada Yaguilga</t>
  </si>
  <si>
    <t xml:space="preserve">CAM </t>
  </si>
  <si>
    <t>FREDY ALBERTO ANTURI</t>
  </si>
  <si>
    <t xml:space="preserve">PROFESIONAL ESPECIALIZADO </t>
  </si>
  <si>
    <t>fanturi@cam.gov.co</t>
  </si>
  <si>
    <t>CRA 1 No 60-79</t>
  </si>
  <si>
    <t>PROGRAMA 3203 Gestión integral del recurso hídrico - PROYECTO 320302 Administración del recurso hídrio</t>
  </si>
  <si>
    <t>Corporación Autónoma Regional del Alto Magdalena-CAM</t>
  </si>
  <si>
    <t>Subdirección de Regulación y Calidad Ambiental</t>
  </si>
  <si>
    <t>Profesional Especializado</t>
  </si>
  <si>
    <t>Carrera 1 No. 60-70 Neiva</t>
  </si>
  <si>
    <t>Profesional Especializada</t>
  </si>
  <si>
    <t>operalta@cam.gov.co</t>
  </si>
  <si>
    <t>Carrera 1 No. 60-79</t>
  </si>
  <si>
    <t>PROGRAMA 3203 GESTIÓN INTEGRAL DEL RECURSO HÍDRICO - PROYECTO 320301 Conservación y uso eficiente del recurso hídrico</t>
  </si>
  <si>
    <t xml:space="preserve">Corresponde al total de recursos invertidos en POMCA Y PMM aprobados en ejecución. </t>
  </si>
  <si>
    <t xml:space="preserve">PROFECIONAL ESPECIALIZADO </t>
  </si>
  <si>
    <t>Cra 1 No 60-79</t>
  </si>
  <si>
    <t>PROGRAMA 3206 GESTIÓN DE CAMBIO CLIMÁTICO PARA UN DESARROLLO BAJO EN CARBONO Y RESILIENTE AL CLIMA - PROYECTO 320601 Gestión del cambio climático</t>
  </si>
  <si>
    <t xml:space="preserve">SUBDIRECCIÓN DE PLANEACIÓN </t>
  </si>
  <si>
    <t>JHON FREDY ESTUPIÑAN PULIDO</t>
  </si>
  <si>
    <t>PROFESIONAL ESPECIALIZADO</t>
  </si>
  <si>
    <t>jfestupinan@cam.gov.co</t>
  </si>
  <si>
    <t>PROGRAMA 3202 PROYECTO 320203 Restauración, reforestación y protección de ecosistemas estratégicos en cuencas hidrográficas</t>
  </si>
  <si>
    <t>Acuerdo 010 de 2018 por medio del cual se aprueba el Plan de Ordenación Forestal con cobertura en todo el departamento del Huila.</t>
  </si>
  <si>
    <t xml:space="preserve">SUBDIRECCIÓN DE REGULACIÓN Y CALIDAD AMBIENTAL </t>
  </si>
  <si>
    <t>OSIRIS PERALTA</t>
  </si>
  <si>
    <t>PROGRAMA 3201 FORTALECIMIENTO DEL DESEMPEÑO AMBIENTAL DE LOS SECTORES PRODUCTIVOS -  PROYECTO 320103 Control y vigilancia al desarrollo sectorial sostenible</t>
  </si>
  <si>
    <t>PROGRAMA 3201 FORTALECIMIENTO DEL DESEMPEÑO AMBIENTAL DE LOS SECTORES PRODUCTIVOS -  PROYECTO 320101 Desarrollo Sectorial Sostenible</t>
  </si>
  <si>
    <t>GESTIÓN AMBIENTAL</t>
  </si>
  <si>
    <t>lmgonzalez@cam.gov.co</t>
  </si>
  <si>
    <t>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t>
  </si>
  <si>
    <t>PROGRAMA 3201 FORTALECIMIENTO DEL DESEMPEÑO AMBIENTAL DE LOS SECTORES PRODUCTIVOS - PROYECTO 320102 Negocios Verdes</t>
  </si>
  <si>
    <t>PROGRAMA 3201 FORTALECIMIENTO DEL DESEMPEÑO AMBIENTAL DE LOS SECTORES PRODUCTIVOS - PROYECTO 320103 Control y vigilancia al desarrollo sectorial sostenible</t>
  </si>
  <si>
    <t>Edisney Silva Argote</t>
  </si>
  <si>
    <t>esilva@cam.gov.co</t>
  </si>
  <si>
    <t>Carrera 1 No. 60-79 Neiva</t>
  </si>
  <si>
    <t>PROGRAMA 3205 ORDENAMIENTO AMBIENTAL TERRITORIAL - PROYECTO 320501 Fortalecimiento de los procesos de planificación y ordenamiento territorial</t>
  </si>
  <si>
    <t xml:space="preserve">PLANEACIÓN </t>
  </si>
  <si>
    <t>jfestupinan@cam-gov.co</t>
  </si>
  <si>
    <t>CAM Norte</t>
  </si>
  <si>
    <t>Alcaldía de Neiva</t>
  </si>
  <si>
    <t>819428E 864368N</t>
  </si>
  <si>
    <t>816701E 534017N</t>
  </si>
  <si>
    <t>PROGRAMA 3204 GESTION DEL CONOCIMIENTO Y LA INFORMACIÓN AMBIENTAL - PROYECTO 320401 Información y conocimiento ambiental</t>
  </si>
  <si>
    <t>PROGRAMA 3208 EDUCACIÓN AMBIENTAL - Proyecto 320801 Educación y Cultura Ambiental</t>
  </si>
  <si>
    <t>Subdirección de Gestión Ambiental</t>
  </si>
  <si>
    <t>Carrera 1 No. 60 - 79</t>
  </si>
  <si>
    <t xml:space="preserve">Adriana Arias </t>
  </si>
  <si>
    <t>aarias@cam.gov.co</t>
  </si>
  <si>
    <t>Ejecución de acciones de educación ambiental en los 37 municipios del Huila</t>
  </si>
  <si>
    <t xml:space="preserve">Reuniones de asesoria </t>
  </si>
  <si>
    <t xml:space="preserve">Acevedo
Agrado
Aipe
Algeciras
Altamira
Baraya 
Campoalegre 
Colombia 
Elias
Garzón 
Gigante
Guadalupe
Hobo
Iquira
Isnos
La Agentina
La Plata
Nataga
Neiva
Oporapa
Paicol
Palermo
Palestina
Pital
Pitalito
Rivera
Saladoblanco
San Agustín 
Santa María 
Suaza
Tarqui
Tello
Teruel 
Tesalia
Timaná
Villavieja 
Yaguara 
</t>
  </si>
  <si>
    <t>Acompañamiento técnico en las inclusiones del componente ambiental en los POT</t>
  </si>
  <si>
    <t xml:space="preserve">Seguimiento técnico  a los POT </t>
  </si>
  <si>
    <t>Suministro de información ambiental en los procesos de revisión y ajuste de los POT</t>
  </si>
  <si>
    <t>Mineras</t>
  </si>
  <si>
    <t>Rellenos sanitarios</t>
  </si>
  <si>
    <t>Respel</t>
  </si>
  <si>
    <t xml:space="preserve"> Apoyo técnico a los sectores productivos </t>
  </si>
  <si>
    <t>Río Ceibas, río Loro y otros directos al Magdalena</t>
  </si>
  <si>
    <t>Ejecución POMCA río Ceibas</t>
  </si>
  <si>
    <t>Ejecución POMCA río Guarapas</t>
  </si>
  <si>
    <t>Ejecución POMCA río Suaza</t>
  </si>
  <si>
    <t>Recuperación</t>
  </si>
  <si>
    <t>Linea Estratégica 1. Uso y aprovechamiento de la oferta natural para el desarrollo sostenible de los sectores productivos</t>
  </si>
  <si>
    <t>Programa 3201 - Fortalecimiento del desempeño ambiental de los sectores productivos</t>
  </si>
  <si>
    <t>Proyecto 320101 - Desarrollo sectorial sostenible</t>
  </si>
  <si>
    <t>Porcentaje de sectores con acompañamiento para la reconversión hacia sistemas sostenibles de producción (IM 18)</t>
  </si>
  <si>
    <t>37 Grado en el que (i) la educación para la ciudadanía global y (ii) la educación para el desarrollo sostenible (incluyendo educación sobre el cambio climático) son establecidos en (a) las políticas nacionales de educación (b) los planes de estudio (c) la formación del profesorado y (d) evaluación de los alumnos</t>
  </si>
  <si>
    <t>Apoyo a la  Gestión, Operación, Administración y Promoción del Proyecto</t>
  </si>
  <si>
    <t>Global</t>
  </si>
  <si>
    <t>Proyecto 320102 -Negocios verdes</t>
  </si>
  <si>
    <t>Implementación del Programa Regional de Negocios Verdes por la autoridad ambiental (IM 20)</t>
  </si>
  <si>
    <t>29 Flujos totales de la asistencia oficial al desarrollo para el sector agrícola (asistencia oficial para el desarrollo, además de otros flujos oficiales)</t>
  </si>
  <si>
    <t>Proyecto 320103 - Control y vigilancia al desarrollo sectorial sostenible</t>
  </si>
  <si>
    <t>Porcentaje de Planes de Gestión Integral de Residuos Sólidos (PGIRS) con seguimiento a metas de aprovechamiento (IM 17)</t>
  </si>
  <si>
    <t>35 Grado de aplicación de la ordenación integrada de los recursos hídricos (0-100)</t>
  </si>
  <si>
    <t xml:space="preserve">Porcentaje de asistencia técnica, seguimiento y control a generadores de residuos o desechos peligrosos – RESPEL y especiales </t>
  </si>
  <si>
    <t>Porcentaje de autorizaciones ambientales con seguimiento (IM 22)</t>
  </si>
  <si>
    <t>Tiempo promedio de trámite para la resolución de autorizaciones ambientales otorgadas por la Corporación. (IM 21)</t>
  </si>
  <si>
    <t>Dias</t>
  </si>
  <si>
    <t>Porcentaje de solicitudes de licencias y permisos ambientales resueltos</t>
  </si>
  <si>
    <t>Porcentaje de procesos sancionatorios resueltos (IM 23)</t>
  </si>
  <si>
    <t>Fuentes móviles de emisiones atmosféricas (vía pública y empresas transportadoras - Laboratorio de fuentes móviles) con seguimiento, monitoreo y control</t>
  </si>
  <si>
    <t>Unidad</t>
  </si>
  <si>
    <t>Red de vigilancia y monitoreo de la calidad del aire implementada</t>
  </si>
  <si>
    <t>Mapas de ruido y planes de descontaminación actualizados</t>
  </si>
  <si>
    <t>Generadores y gestores de Residuos de Construcción y Demolición - RCD con seguimiento</t>
  </si>
  <si>
    <t>Empresas obligadas a conformar el Departamento de Gestión Ambiental con seguimiento</t>
  </si>
  <si>
    <t>Gestión, Operación, Administración y Promoción del Proyecto apoyados</t>
  </si>
  <si>
    <t>Linea Estratégica 2. Gestión integral de áreas protegidas y de su biodiversidad hacia la consolidación del SIRAP</t>
  </si>
  <si>
    <t>Programa 3202 - Conservación de la biodiversidad y los servicios ecosistémicos</t>
  </si>
  <si>
    <t>Proyecto 320201 - Gestión integral de la biodiversidad y sus servicios ecosistémicos</t>
  </si>
  <si>
    <t>No. predios apoyados para su caracterización y/o gestión como reserva natural de la sociedad civil</t>
  </si>
  <si>
    <t>5 Asistencia oficial para el desarrollo y gasto público en la conservación y el uso sostenible de la biodiversidad y de los ecosistemas</t>
  </si>
  <si>
    <t>No. ecosistemas compartidos planificados y/o gestionados por la Corporación</t>
  </si>
  <si>
    <t xml:space="preserve">No. De estudios formulados  y/o actualizados de planes de manejo ambiental (PMA) de áreas protegidas </t>
  </si>
  <si>
    <t>% de estudios elaborados  en ejecución de la Política Ambiental</t>
  </si>
  <si>
    <t>Porcentaje de especies  invasoras con medidas de prevención, control y manejo en ejecución (IM 14)</t>
  </si>
  <si>
    <t>Porcentaje de áreas protegidas con planes de manejo en ejecución (IM 12)</t>
  </si>
  <si>
    <t>Porcentaje de áreas de ecosistemas en restauración, rehabilitación y reforestación (IM 15)</t>
  </si>
  <si>
    <t>Porcentaje de especies amenazadas con medidas de conservación y manejo en ejecución (IM 13)</t>
  </si>
  <si>
    <t>Proyecto 320202 - Control, seguimiento y monitoreo al uso y manejo de recursos de la oferta natural</t>
  </si>
  <si>
    <t>No. estrategias de control implementadas para extracción  ilegal de los recursos naturales. RED DE CONTROL AMBIENTAL RECAM</t>
  </si>
  <si>
    <t>Estrategias de control a la deforestacion y conservacion y uso sostenible de los bosques en el departamento del Huila implementada</t>
  </si>
  <si>
    <t>Estrategia para la preservación, conservación, rehabilitación y/o reintroducción, control y seguimiento a la fauna silvestre formulada e implementada</t>
  </si>
  <si>
    <t>Proyecto 320203 - Restauración, reforestación y protección de ecosistemas estratégicos en cuencas hidrográficas</t>
  </si>
  <si>
    <t>Porcentaje de suelos degradados en recuperación o rehabilitacón (IM 8)</t>
  </si>
  <si>
    <t>Porcentaje de áreas reforestadas gestionadas y con mantenimiento para la protección de cuencas abastecedoras</t>
  </si>
  <si>
    <t xml:space="preserve">Ha. revegetalizadas naturalmente para la protección de cuencas abastecedoras </t>
  </si>
  <si>
    <t>Hectárea</t>
  </si>
  <si>
    <t>Porcentaje de áreas revegetalizadas naturalmente para la protección de cuencas abastecedoras con mantenimiento</t>
  </si>
  <si>
    <t>Ha. adquiridas y administradas para la restauración  y conservación de áreas estratégicas en cuencas hidrográficas abastecedoras de acueductos municipales y/o veredales</t>
  </si>
  <si>
    <t>Programa 3206 Gestión del cambio climático para un desarrollo bajo en carbono y resiliente al clima</t>
  </si>
  <si>
    <t>Proyecto 320601 - Gestión del cambio climático</t>
  </si>
  <si>
    <t>Identificación, promoción y aplicación de energías alternativas y/o utilización de sistemas ecoeficientes de combustión en sectores productivos y/o para uso doméstico</t>
  </si>
  <si>
    <t>166 Proporción de la población que vive en ciudades que implementan planes de desarrollo urbano y regional integrando las proyecciones de población y las necesidades de recursos, por tamaño de la ciudad</t>
  </si>
  <si>
    <t>Porcentaje de entes territoriales asesorados en la incorporación, planificación y ejecución de acciones relacionadas con cambio climático en el marco de los instrumentos de planificación territorial (IM 7)</t>
  </si>
  <si>
    <t>Linea Estratégica 3. Gestión integral del recurso hídrico, suelo, aire y bosque para su adecuado aprovechamiento</t>
  </si>
  <si>
    <t>Programa 3203 Gestión integral del recurso hídrico, suelo, aire y bosque para su adecuado aprovechamiento</t>
  </si>
  <si>
    <t>Proyecto 320301 - Conservación y uso eficiente del recurso hídrico</t>
  </si>
  <si>
    <t xml:space="preserve">Porcentaje de avance en la formulación y/o ajustes de los  Planes de Ordenación y Manejo de Cuencas (POMCAS), Planes de Manejo de Acuíferos (PMA) y Planes de Manejo de Microcuencas (PMM)  (IM 1) </t>
  </si>
  <si>
    <t>Porcentaje de Planes de Ordenación y Manejo de Cuencas (POMCAS), Planes de Manejo de Acuíferos (PMA) y Planes de Manejo de Microcuencas (PMM) en ejecución (IM 6)</t>
  </si>
  <si>
    <t>No.  convenios  para cofinanciar la construcción  y seguimiento a proyectos de saneamiento ambiental hídrico como: interceptores, emisarios finales,  sistemas de tratamiento de aguas residuales domésticas y/o estudios y diseños asociados a estas obras</t>
  </si>
  <si>
    <t>Proyecto 320302 - Administración del recurso hídrico</t>
  </si>
  <si>
    <t>Porcentaje de Programas de Uso Eficiente y Ahorro del Agua (PUEAA) con seguimiento (IM 5)</t>
  </si>
  <si>
    <t>Porcentaje de Planes de Saneamiento y Manejo de Vertimientos –PSMV- con seguimiento (IM 3)</t>
  </si>
  <si>
    <t>Porcentaje de cuerpos de agua con reglamentación por uso de las aguas (IM 4)</t>
  </si>
  <si>
    <t>Porcentaje de cuerpos de agua con plan de ordenamiento del recurso hídrico (PORH) adoptados (IM 2)</t>
  </si>
  <si>
    <t>Implementación del Programa Institucional Regional de monitoreo del agua - PIRMA en aguas superficial y subterráneas</t>
  </si>
  <si>
    <t>Estudios Ambientales del recurso hídrico Evaluación Regional del Agua - ERA) elaborados</t>
  </si>
  <si>
    <t>Porcentaje de ejecución de acciones en gestión ambiental urbana (IM 19)</t>
  </si>
  <si>
    <t>Linea Estratégica 4. Fortalecimiento institucional base para la planificación ambiental y la gestión territorial</t>
  </si>
  <si>
    <t>Programa 3204 - Gestión de la información y el conocimiento ambiental</t>
  </si>
  <si>
    <t>Proyecto 320401 Información y conocimiento ambiental</t>
  </si>
  <si>
    <t>Porcentaje de Optimización y seguimiento de los aplicativos en línea de trámites ambientales (CITA, RUIA, SUNL, LOFL, SILAMC - VITAL)</t>
  </si>
  <si>
    <t>Porcentaje de actualización y reporte de la información en el SIAC (IM 26)</t>
  </si>
  <si>
    <t>Programa 3205 - Ordenamiento ambiental territorial</t>
  </si>
  <si>
    <t>Proyecto 320501 Fortalecimiento de los procesos de ordenamiento y planificación territorial</t>
  </si>
  <si>
    <t>Porcentaje de municipios asesorados o asistidos en la inclusión del componente ambiental en los procesos de planificación y ordenamiento territorial, con énfasis en la incorporación de las determinantes ambientales para la revisión y ajuste de los POT (IM 24)</t>
  </si>
  <si>
    <t>Apoyo a la Gestión, Operación, Administración y Promoción del Proyecto</t>
  </si>
  <si>
    <t>Proyecto 320502 Gestión en conocimiento y reducción del  riesgo de desastres</t>
  </si>
  <si>
    <t>Conocimiento del riesgo de desastres gestionado</t>
  </si>
  <si>
    <t>Reducción del Riesgo de desastres Gestionado</t>
  </si>
  <si>
    <t>Proyecto 320503 Gestión ambiental con comunidades étnicas</t>
  </si>
  <si>
    <t>Comunidades Indígenas apoyadas en temas de competencia de la Corporación</t>
  </si>
  <si>
    <t>52 Ingreso promedio de los productores de alimentos a pequeña escala, por sexo y condición indígena</t>
  </si>
  <si>
    <t>50 Índices de paridad (mujeres/hombres, zonas rurales y urbanas, quintil superior/inferior de recursos económicos, y otras características, como la situación en materia de discapacidad, los pueblos indígenas y los efectos de conflictos, a medida que se disponga de datos) para todos los indicadores de esta lista que puedan desglosarse</t>
  </si>
  <si>
    <t>Proyecto 320504 Gestión del conocimiento y reducción del riesgo de desastres-pasivo exigible vigencias expiradas</t>
  </si>
  <si>
    <t>REDUCCIÓN DEL RIESGO DE DESASTRES - Pasivos exigibles vigencias expiradas</t>
  </si>
  <si>
    <t>Programa 3208 Educación ambiental</t>
  </si>
  <si>
    <t>Proyecto 320801 Educación  y cultura ambiental</t>
  </si>
  <si>
    <t>Ejecución de acciones en Educación Ambiental (IM 27)</t>
  </si>
  <si>
    <t>160 Proporción de indicadores de desarrollo sostenible producidos a nivel nacional, con pleno desglose cuando sea pertinente a la meta, de conformidad con los Principios Fundamentales de las Estadísticas Oficiales</t>
  </si>
  <si>
    <t>Programa 3299 Fortalecimiento de la gestión y dirección del sector ambiente y desarrollo sostenible</t>
  </si>
  <si>
    <t>Proyecto 329901 Fortalecimiento institucional para la gestión ambiental</t>
  </si>
  <si>
    <t>Porcentaje de Consolidación y fortalecimiento del Modelo Integrado de Planeación y Gestión - MIPG</t>
  </si>
  <si>
    <t>Porcentaje de la Política de servicio al ciudadano implementada</t>
  </si>
  <si>
    <t>Porcentaje de actualización e implementación del Plan Estratégico Tecnológico de la CAM para el período 2020-2023</t>
  </si>
  <si>
    <t xml:space="preserve">Porcentaje de actualización e Implementacion del programa de gestión documental  </t>
  </si>
  <si>
    <t>Porcentaje de sedes diseñadas y/o construidas y/o adecuadas, como ejemplo de sostenibilidad ambiental y armonía con el ambiente</t>
  </si>
  <si>
    <t xml:space="preserve">*En el Proyecto 320504: GESTIÓN DEL CONOCIMIENTO Y REDUCCIÓN DEL RIESGO DE DESASTRES-PASIVO EXIGIBLE VIGENCIAS EXPIRADAS los $2.436.712.259 No se puede constituir Reserva presupuestal por cuanto corresponde a vigencias expiradas </t>
  </si>
  <si>
    <t>Convenios</t>
  </si>
  <si>
    <t>TOTAL GASTOS DE INVERSIÓN</t>
  </si>
  <si>
    <t xml:space="preserve">PROGRAMA 3201: FORTALECIMIENTO DEL DESEMPEÑO AMBIENTAL DE LOS  SECTORES PRODUCTIVOS </t>
  </si>
  <si>
    <t>320101.  Desarrollo sectorial sostenible</t>
  </si>
  <si>
    <t xml:space="preserve">320102.  Negocios verdes </t>
  </si>
  <si>
    <t>320103.  Control y vigilancia al desarrollo sectorial sostenible</t>
  </si>
  <si>
    <t>PROGRAMA 3202: CONSERVACION DE LA BIODIVERSIDAD Y SUS SERVICIOS ECOSISTEMICOS</t>
  </si>
  <si>
    <t>320201  Gestión integral de la biodiversidad y sus servicios ecosistémicos</t>
  </si>
  <si>
    <t>320202.  Control, seguimiento y monitoreo al uso y manejo de recursos de la oferta natural</t>
  </si>
  <si>
    <t>320203,  Restauración, reforestación y protección de ecosistemas estratégicos en cuencas hidrográficas</t>
  </si>
  <si>
    <t>PROGRAMA 3203: GESTIÓN INTEGRAL DEL RECURSO HÍDRICO.</t>
  </si>
  <si>
    <t>320301.  Conservación y uso eficiente del recurso hídrico</t>
  </si>
  <si>
    <t xml:space="preserve">320302. Administración del recurso hidrico </t>
  </si>
  <si>
    <t>PROGRAMA 3204 GESTIÓN DE LA INFORMACIÓN Y EL CONOCIMIENTO AMBIENTAL</t>
  </si>
  <si>
    <t>320401.  Información y conocimiento ambiental</t>
  </si>
  <si>
    <t>PROGRAMA 3205 ORDENAMIENTO AMBIENTAL TERRITORIAL.</t>
  </si>
  <si>
    <t>320501.  Fortalecimiento de los procesos de ordenamiento y planificación territorial</t>
  </si>
  <si>
    <t>320502.  Gestión del conocimiento y reducción del  riesgo de desastres</t>
  </si>
  <si>
    <t>320503.  Gestión ambiental con comunidades étnicas</t>
  </si>
  <si>
    <t>320504. Gestión del conocimiento y reducción del riesgo de desastres-pasivo exigible vigencias expiradas</t>
  </si>
  <si>
    <t xml:space="preserve">PROYECTO 320601: GESTIÓN DEL CAMBIO CLIMÁTICO </t>
  </si>
  <si>
    <t>320601.  Gestión del cambio climático</t>
  </si>
  <si>
    <t>PROGRAMA: 3208 EDUCACIÓN AMBIENTAL</t>
  </si>
  <si>
    <t>320801.  Educación y cultura ambiental</t>
  </si>
  <si>
    <t>PROGRAMA  3299: FORTALECIMIENTO DE LA GESTIÓN Y DIRECCIÓN DEL SECTOR AMBIENTE Y DESARROLLO SOSTENIBLE</t>
  </si>
  <si>
    <t>329901. Fortalecimiento institucional para la gestión ambiental</t>
  </si>
  <si>
    <t>No. de áreas estratégicas con desarrollo de actividades de investigacion-monitoreo y estudios de caracterización de la biodiversidad con participación comunitaria</t>
  </si>
  <si>
    <t>Acotamiento de rondas hídricas, arborización zonas urbanas</t>
  </si>
  <si>
    <t>Planificación y ordenamiento ambiental en áreas urbanas</t>
  </si>
  <si>
    <t>Estudios AVR</t>
  </si>
  <si>
    <t>Gestión ambiental del riesgo</t>
  </si>
  <si>
    <t>Gestión de residuos sólidos</t>
  </si>
  <si>
    <t>Prevención y control de la calidad del aire</t>
  </si>
  <si>
    <t>Calidad del aire</t>
  </si>
  <si>
    <t>DEICY MARTINA CABRERA OCHOA</t>
  </si>
  <si>
    <t>SUBDIRECCIÓN DE PLANEACIÓN Y ORDENAMIENTO TERRITORIAL</t>
  </si>
  <si>
    <t>SUBDIRECTORA DE PLANEACIÓN Y ORDENAMIENTO TERRITORIAL</t>
  </si>
  <si>
    <t xml:space="preserve">dcabrera@cam.gov.co; </t>
  </si>
  <si>
    <t>Verificación de empresas, asesoría, capacitación, apoyo en comercialización a través de participación en ferias, portafolio de servicios, diseño de imagen</t>
  </si>
  <si>
    <t>ACUERDO 09 DE 2020</t>
  </si>
  <si>
    <t>Restauración</t>
  </si>
  <si>
    <t>EDISNEY SILVA</t>
  </si>
  <si>
    <t>IMG 15 Porcentaje de áreas de ecosistemas en restauración, rehabilitación y reforestación</t>
  </si>
  <si>
    <t>IMG 15Porcentaje de áreas de ecosistemas en restauración, rehabilitación y reforestación</t>
  </si>
  <si>
    <t>CORPORACIÓN AUTÓMA REGIONAL DEL ALTO MAGDALENA CAM</t>
  </si>
  <si>
    <t>Ingresos Recursos Propios</t>
  </si>
  <si>
    <t>014</t>
  </si>
  <si>
    <t xml:space="preserve">Sobretasa ambiental </t>
  </si>
  <si>
    <t>Sobretasa ambiental - Urbano</t>
  </si>
  <si>
    <t>Ingresos provenientes de los municipios por concepto de sobretasa del impuesto predial</t>
  </si>
  <si>
    <t>Articulo 44 Ley 99 de 1993</t>
  </si>
  <si>
    <t>Sobretasa ambiental - Urbano-Vigencia actual</t>
  </si>
  <si>
    <t>Sobretasa ambiental - Urbano-Vigencia antarior</t>
  </si>
  <si>
    <t>3</t>
  </si>
  <si>
    <t>Sobretasa ambiental - Urbano-REcuperación de Cartera</t>
  </si>
  <si>
    <t>Sobretasa ambiental -  Rural</t>
  </si>
  <si>
    <t>Sobretasa ambiental -  Rural- Vigencia Actual</t>
  </si>
  <si>
    <t>Sobretasa ambiental -  Rural- Vigencia Anterior</t>
  </si>
  <si>
    <t>Sobretasa ambiental -  Rural- REcuperación de Cartera</t>
  </si>
  <si>
    <t>201</t>
  </si>
  <si>
    <t>Sobretasa Ambiental Áreas Metropolitanas</t>
  </si>
  <si>
    <t>Sobretasa Ambiental Áreas Metropolitanas- Vigencia actual</t>
  </si>
  <si>
    <t>Sobretasa Ambiental Áreas Metropolitanas - Vigencia Anterior</t>
  </si>
  <si>
    <t>Sobretasa Ambiental Áreas Metropolitanas -REcuperación de Cartera</t>
  </si>
  <si>
    <t>Ingresos provenientes de la venta de energia de emgesa</t>
  </si>
  <si>
    <t>Articulo  45 Ley 99 de 1993</t>
  </si>
  <si>
    <t>Contribución sector eléctrico - Generadores de energía convencional</t>
  </si>
  <si>
    <t>Contribución sector eléctrico - Generadores de energía convencional - Vigencia Actual</t>
  </si>
  <si>
    <t>Contribución sector eléctrico - Generadores de energía convencional - Vigencia Anterior</t>
  </si>
  <si>
    <t>Contribución sector eléctrico - Generadores de energía convencional -REcuperación de Cartera</t>
  </si>
  <si>
    <t>Contribución sector eléctrico - Generadores de energía no convencional</t>
  </si>
  <si>
    <t>Contribución sector eléctrico - Generadores de energía no convencional - Vigencia Actual</t>
  </si>
  <si>
    <t>Contribución sector eléctrico - Generadores de energía no convencional - Vigencia Anterior</t>
  </si>
  <si>
    <t>Contribución sector eléctrico - Generadores de energía no convencional - Recuperación de Cartera</t>
  </si>
  <si>
    <t>015</t>
  </si>
  <si>
    <t>Certificaciones y constancias</t>
  </si>
  <si>
    <t>Certificaciones y constancias- Vigencia Actual</t>
  </si>
  <si>
    <t>Certificaciones y constancias - Vigencia Anterior</t>
  </si>
  <si>
    <t>Certificaciones y constancias - Recuperación de Cartera</t>
  </si>
  <si>
    <t>036</t>
  </si>
  <si>
    <t>Evaluación de licencias y trámites ambientales</t>
  </si>
  <si>
    <t xml:space="preserve">Ingresos provenientes de levaluacion de licencias y otros permisos ambientales </t>
  </si>
  <si>
    <t>Articulo 46 Ley 99 de 1993</t>
  </si>
  <si>
    <t>Evaluación de licencias y trámites ambientales - Vigencia Actual</t>
  </si>
  <si>
    <t>Evaluación de licencias y trámites ambientales -Vigencia Anterior</t>
  </si>
  <si>
    <t>Evaluación de licencias y trámites ambientales -Recuperación de Cartera</t>
  </si>
  <si>
    <t>037</t>
  </si>
  <si>
    <t>Seguimiento a licencias y trámites ambientales</t>
  </si>
  <si>
    <t>Ingresos provenientes del seguimiento a las licencias otorgadas</t>
  </si>
  <si>
    <t>Seguimiento a licencias y trámites ambientales - Vigencia Actual</t>
  </si>
  <si>
    <t>Seguimiento a licencias y trámites ambientales - Vigencia Anterior</t>
  </si>
  <si>
    <t>Seguimiento a licencias y trámites ambientales - Rendimientos</t>
  </si>
  <si>
    <t>055</t>
  </si>
  <si>
    <t>Ingresos provenientes de la utilizacion del recurso agua</t>
  </si>
  <si>
    <t>Artticulo 43 Ley 99 de 1993</t>
  </si>
  <si>
    <t>Tasa por el uso del agua - Vigencia Actual</t>
  </si>
  <si>
    <t>Tasa por el uso del agua - Vigencia Anterior</t>
  </si>
  <si>
    <t>Tasa por el uso del agua - Recuperación de Cartera</t>
  </si>
  <si>
    <t>088</t>
  </si>
  <si>
    <t>Ingresos provenientes  de la compensacion por los vertimientos arrojados a las fuentes hidricas</t>
  </si>
  <si>
    <t>Articulo 42 Ley 99 de 1993</t>
  </si>
  <si>
    <t>Tasa retributiva -  Vigencia Actual</t>
  </si>
  <si>
    <t>Tasa retributiva - Vigencia Anterior</t>
  </si>
  <si>
    <t>Tasa retributiva - Recuperación de Cartera</t>
  </si>
  <si>
    <t>089</t>
  </si>
  <si>
    <t>Tasa por aprovechamiento forestal</t>
  </si>
  <si>
    <t>Ingresos provenientes de la compensacion por  talas forestales aprobadas</t>
  </si>
  <si>
    <t>Tasa por aprovechamiento forestal - Vigencia Actual</t>
  </si>
  <si>
    <t>Tasa por aprovechamiento forestal - Vigencia Anterior</t>
  </si>
  <si>
    <t>Tasa por aprovechamiento forestal - Recuperación de Cartera</t>
  </si>
  <si>
    <t>090</t>
  </si>
  <si>
    <t>Tasa compensatoria por caza de fauna silvestre</t>
  </si>
  <si>
    <t>Tasa compensatoria por caza de fauna silvestre - Vigencia Actual</t>
  </si>
  <si>
    <t>Tasa compensatoria por caza de fauna silvestre - Vigencia Anterior</t>
  </si>
  <si>
    <t>Tasa compensatoria por caza de fauna silvestre - Recuperación de Cartera</t>
  </si>
  <si>
    <t>110</t>
  </si>
  <si>
    <t>Sobretasa ambiental - Peajes - Vigencia Actual</t>
  </si>
  <si>
    <t>Sobretasa ambiental - Peajes - Vigencia Anterior</t>
  </si>
  <si>
    <t>Sobretasa ambiental - Peajes - Recuperación de Cartera</t>
  </si>
  <si>
    <t>112</t>
  </si>
  <si>
    <t>Tasa Compensatoria por la utilización permanente de la reserva forestal protectora Bosque Oriental de Bogotá</t>
  </si>
  <si>
    <t>Tasa Compensatoria por la utilización permanente de la reserva forestal protectora Bosque Oriental de Bogotá - Vigencia Actual</t>
  </si>
  <si>
    <t>Tasa Compensatoria por la utilización permanente de la reserva forestal protectora Bosque Oriental de Bogotá - Vigencia Anterior</t>
  </si>
  <si>
    <t>Tasa Compensatoria por la utilización permanente de la reserva forestal protectora Bosque Oriental de Bogotá - Recuperación de Cartera</t>
  </si>
  <si>
    <t>113</t>
  </si>
  <si>
    <t>Salvoconducto Unico Nacional</t>
  </si>
  <si>
    <t>Salvoconducto Unico Nacional - Vigencia Actual</t>
  </si>
  <si>
    <t>Salvoconducto Unico Nacional - Vigencia Anterior</t>
  </si>
  <si>
    <t>Salvoconducto Unico Nacional - Recuperación de Cartera</t>
  </si>
  <si>
    <t>001</t>
  </si>
  <si>
    <t>Ingresos provenientes de sanciones por contravenciones ambientales</t>
  </si>
  <si>
    <t>Sanciones disciplinarias</t>
  </si>
  <si>
    <t>Sanciones disciplinarias - Vigencia Actual</t>
  </si>
  <si>
    <t>Sanciones disciplinarias - Vigencia Anterior</t>
  </si>
  <si>
    <t>Sanciones disciplinarias - Recuperación de Cartera</t>
  </si>
  <si>
    <t>Sanciones contractuales</t>
  </si>
  <si>
    <t>Sanciones contractuales - Vigencia Actual</t>
  </si>
  <si>
    <t>Sanciones contractuales - Vigencia Anterior</t>
  </si>
  <si>
    <t>Sanciones contractuales - Recuperación de Cartera</t>
  </si>
  <si>
    <t>Sanciones administrativas</t>
  </si>
  <si>
    <t>Sanciones administrativas - Vigencia Actual</t>
  </si>
  <si>
    <t>Sanciones administrativas - Vigencia Anterior</t>
  </si>
  <si>
    <t>Sanciones administrativas - Recuperación de Cartera</t>
  </si>
  <si>
    <t>Sanciones sanitarias</t>
  </si>
  <si>
    <t>Sanciones sanitarias - Vigencia Actual</t>
  </si>
  <si>
    <t>Sanciones sanitarias - Vigencia Anterior</t>
  </si>
  <si>
    <t>Sanciones sanitarias - Recuperación de Cartera</t>
  </si>
  <si>
    <t>22</t>
  </si>
  <si>
    <t>Multas ambientales - Vigencia Actual</t>
  </si>
  <si>
    <t>Multas ambientales - Vigencia Anterior</t>
  </si>
  <si>
    <t>Multas ambientales - Recuperación de Cartera</t>
  </si>
  <si>
    <t>002</t>
  </si>
  <si>
    <t>00</t>
  </si>
  <si>
    <t>Agricultura, silvicultura y productos de la pesca - Vigencia Actual</t>
  </si>
  <si>
    <t>Agricultura, silvicultura y productos de la pesca - Vigencia Anterior</t>
  </si>
  <si>
    <t>Agricultura, silvicultura y productos de la pesca - Recuperación de Cartera</t>
  </si>
  <si>
    <t>Minerales; electricidad, gas y agua</t>
  </si>
  <si>
    <t>Minerales; electricidad, gas y agua - Vigencia Actual</t>
  </si>
  <si>
    <t>Minerales; electricidad, gas y agua - Vigencia Anterior</t>
  </si>
  <si>
    <t>Minerales; electricidad, gas y agua - Recuperación de Cartera</t>
  </si>
  <si>
    <t>Productos alimenticios, bebidas y tabaco; textiles, prendas de vestir y productos de cuero</t>
  </si>
  <si>
    <t>Productos alimenticios, bebidas y tabaco; textiles, prendas de vestir y productos de cuero - Vigencia Actual</t>
  </si>
  <si>
    <t>Productos alimenticios, bebidas y tabaco; textiles, prendas de vestir y productos de cuero - Vigencia Anterior</t>
  </si>
  <si>
    <t>Productos alimenticios, bebidas y tabaco; textiles, prendas de vestir y productos de cuero - Recuperación de Cartera</t>
  </si>
  <si>
    <t>Otros bienes transportables (excepto productos metálicos, maquinaria y equipo)</t>
  </si>
  <si>
    <t>Otros bienes transportables (excepto productos metálicos, maquinaria y equipo) - Vigencia Actual</t>
  </si>
  <si>
    <t>Otros bienes transportables (excepto productos metálicos, maquinaria y equipo) - Vigencia Anterior</t>
  </si>
  <si>
    <t>Otros bienes transportables (excepto productos metálicos, maquinaria y equipo) - Recuperación de Cartera</t>
  </si>
  <si>
    <t>Productos metálicos, maquinaria y equipo - Vigencia Actual</t>
  </si>
  <si>
    <t>Productos metálicos, maquinaria y equipo - Vigencia Anterior</t>
  </si>
  <si>
    <t>Productos metálicos, maquinaria y equipo - Recuperación de Cartera</t>
  </si>
  <si>
    <t>Servicios de la construcción</t>
  </si>
  <si>
    <t>Servicios de la construcción - Vigencia Actual</t>
  </si>
  <si>
    <t>Servicios de la construcción - Vigencia Anterior</t>
  </si>
  <si>
    <t>Servicios de la construcción - Recuperación de Cartera</t>
  </si>
  <si>
    <t>Servicios de alojamiento; servicios de suministro de comidas y bebidas; servicios de transporte; y servicios de distribución de electricidad, gas y agua</t>
  </si>
  <si>
    <t>Servicios de alojamiento; servicios de suministro de comidas y bebidas; servicios de transporte; y servicios de distribución de electricidad, gas y agua - Vigencia Actual</t>
  </si>
  <si>
    <t>Servicios de alojamiento; servicios de suministro de comidas y bebidas; servicios de transporte; y servicios de distribución de electricidad, gas y agua - Vigencia Anterior</t>
  </si>
  <si>
    <t>Servicios de alojamiento; servicios de suministro de comidas y bebidas; servicios de transporte; y servicios de distribución de electricidad, gas y agua - Recuperación de Cartera</t>
  </si>
  <si>
    <t>Servicios financieros y servicios conexos, servicios inmobiliarios y servicios de leasing</t>
  </si>
  <si>
    <t>Servicios financieros y servicios conexos, servicios inmobiliarios y servicios de leasing - Vigencia Anterior</t>
  </si>
  <si>
    <t>Servicios financieros y servicios conexos, servicios inmobiliarios y servicios de leasing - Vigencia Actual</t>
  </si>
  <si>
    <t>Servicios financieros y servicios conexos, servicios inmobiliarios y servicios de leasing - Recuperación de Cartera</t>
  </si>
  <si>
    <t xml:space="preserve">Servicios prestados a las empresas y servicios de producción </t>
  </si>
  <si>
    <t>Servicios prestados a las empresas y servicios de producción  - Vigencia Actual</t>
  </si>
  <si>
    <t>Servicios prestados a las empresas y servicios de producción  - Vigencia Anterior</t>
  </si>
  <si>
    <t>Servicios prestados a las empresas y servicios de producción  - Recuperación de Cartera</t>
  </si>
  <si>
    <t>Servicios para la comunidad, sociales y personales</t>
  </si>
  <si>
    <t>Servicios para la comunidad, sociales y personales - Vigencia Actual</t>
  </si>
  <si>
    <t>Servicios para la comunidad, sociales y personales - Vigencia Anterior</t>
  </si>
  <si>
    <t>Servicios para la comunidad, sociales y personales - Recuperación de Cartera</t>
  </si>
  <si>
    <t>Elementos militares de un solo uso</t>
  </si>
  <si>
    <t>Elementos militares de un solo uso - Vigencia Actual</t>
  </si>
  <si>
    <t>Elementos militares de un solo uso - Vigencia Anterior</t>
  </si>
  <si>
    <t>Elementos militares de un solo uso - Recuperación de Cartera</t>
  </si>
  <si>
    <t>Ventas incidentales de establecimientos no de mercado</t>
  </si>
  <si>
    <t>Agricultura, silvicultura y productos de la pesca -  Vigencia Anterior</t>
  </si>
  <si>
    <t>Servicios de alojamiento; servicios de suministro de comidas y bebidas; servicios de transporte; y servicios de distribución de electricidad, gas y agua -  Vigencia Actual</t>
  </si>
  <si>
    <t>Servicios prestados a las empresas y servicios de producción - Recuperación de Cartera</t>
  </si>
  <si>
    <t>003</t>
  </si>
  <si>
    <t>Participaciones distintas del SGP</t>
  </si>
  <si>
    <t>Participación en impuestos</t>
  </si>
  <si>
    <t>Ingresos provei¿nientes de los Municipios por concepto de contribuciones del porcentaje del recaudo predial</t>
  </si>
  <si>
    <t>Participación ambiental en el porcentaje de recaudo del impuesto predial</t>
  </si>
  <si>
    <t>Participación ambiental en el porcentaje de recaudo del impuesto predial - Vigencia Actual</t>
  </si>
  <si>
    <t>Participación ambiental en el porcentaje de recaudo del impuesto predial - Vigencia Anterior</t>
  </si>
  <si>
    <t>Participación ambiental en el porcentaje de recaudo del impuesto predial - Recuperación de Cartera</t>
  </si>
  <si>
    <t>Participación en multas, sanciones e intereses de mora</t>
  </si>
  <si>
    <t>Participación de intereses de mora al porcentaje de recaudo del impuesto predial.</t>
  </si>
  <si>
    <t>Participación de intereses de mora al porcentaje de recaudo del impuesto predial - Vigencia Actual</t>
  </si>
  <si>
    <t>Participación de intereses de mora al porcentaje de recaudo del impuesto predial - Vigencia Anterior</t>
  </si>
  <si>
    <t>Participación de intereses de mora al porcentaje de recaudo del impuesto predial - Recuperación de Cartera</t>
  </si>
  <si>
    <t>009</t>
  </si>
  <si>
    <t>Recursos del Sistema de Seguridad Social Integral</t>
  </si>
  <si>
    <t>Sistema General de Pensiones</t>
  </si>
  <si>
    <t>Concurrencia pasivo pensional</t>
  </si>
  <si>
    <t>Concurrencia pasivo pensional - Vigencia Actual</t>
  </si>
  <si>
    <t>Concurrencia pasivo pensional -  Vigencia Anterior</t>
  </si>
  <si>
    <t>Concurrencia pasivo pensional - Recuperación de Cartera</t>
  </si>
  <si>
    <t>010</t>
  </si>
  <si>
    <t>Sentencias y conciliaciones</t>
  </si>
  <si>
    <t>Fallos nacionales</t>
  </si>
  <si>
    <t>Sentencias</t>
  </si>
  <si>
    <t>Sentencias - Vigencia Actual</t>
  </si>
  <si>
    <t>Sentencias - Vigencia Anterior</t>
  </si>
  <si>
    <t>Sentencias - Recuperación de Cartera</t>
  </si>
  <si>
    <t>Conciliaciones - Vigencia Actual</t>
  </si>
  <si>
    <t>Conciliaciones - Vigencia Anterior</t>
  </si>
  <si>
    <t>Conciliaciones - Recuperación de Cartera</t>
  </si>
  <si>
    <t>Laudos arbitrales</t>
  </si>
  <si>
    <t>Laudos arbitrales - Vigencia Actual</t>
  </si>
  <si>
    <t>Laudos arbitrales - Vigencia Anterior</t>
  </si>
  <si>
    <t>Laudos arbitrales - Recuperación de Cartera</t>
  </si>
  <si>
    <t>011</t>
  </si>
  <si>
    <t>Indemnizaciones relacionadas con seguros no de vida - Vigencia Anterior</t>
  </si>
  <si>
    <t>Indemnizaciones relacionadas con seguros no de vida - Vigencia Actual</t>
  </si>
  <si>
    <t>Indemnizaciones relacionadas con seguros no de vida - Recuperación de Cartera</t>
  </si>
  <si>
    <t>020</t>
  </si>
  <si>
    <t>Devoluciones seguridad social - pensiones</t>
  </si>
  <si>
    <t>Devoluciones seguridad social - pensiones - Vigencia Actual</t>
  </si>
  <si>
    <t>Devoluciones seguridad social - pensiones - Vigencia Anterior</t>
  </si>
  <si>
    <t>Devoluciones seguridad social - pensiones - Recuperación de Cartera</t>
  </si>
  <si>
    <t>Disposición de activos financieros</t>
  </si>
  <si>
    <t>Acciones - Vigencia Actual</t>
  </si>
  <si>
    <t>Acciones - Vigencia Anterior</t>
  </si>
  <si>
    <t>Acciones - Recuperación de Cartera</t>
  </si>
  <si>
    <t>Reducciones de capital</t>
  </si>
  <si>
    <t>Reducciones de capital - Vigencia Actual</t>
  </si>
  <si>
    <t>Reducciones de capital - Vigencia Anterior</t>
  </si>
  <si>
    <t>Reducciones de capital - Recuperación de Cartera</t>
  </si>
  <si>
    <t>Reembolso de participaciones en fondos de inversión</t>
  </si>
  <si>
    <t>Reembolso de participaciones en fondos de inversión - Vigencia Actual</t>
  </si>
  <si>
    <t>Reembolso de participaciones en fondos de inversión - Vigencia Anterior</t>
  </si>
  <si>
    <t>Reembolso de participaciones en fondos de inversión - Recuperación de Cartera</t>
  </si>
  <si>
    <t>004</t>
  </si>
  <si>
    <t>Títulos de devolución de impuestos-TIDIS</t>
  </si>
  <si>
    <t>Títulos de devolución de impuestos-TIDIS - Vigencia Actual</t>
  </si>
  <si>
    <t>Títulos de devolución de impuestos-TIDIS - Vigencia Anterior</t>
  </si>
  <si>
    <t>Títulos de devolución de impuestos-TIDIS - Recuperación de Cartera</t>
  </si>
  <si>
    <t>Disposición de edificaciones y estructuras - Vigencia Actual</t>
  </si>
  <si>
    <t>Disposición de edificaciones y estructuras - Vigencia Anterior</t>
  </si>
  <si>
    <t>Disposición de edificaciones y estructuras - Recuperación de Cartera</t>
  </si>
  <si>
    <t>Disposición de maquinaria y equipo - Vigencia Actual</t>
  </si>
  <si>
    <t>Disposición de maquinaria y equipo - Vigencia Anterioir</t>
  </si>
  <si>
    <t>Disposición de maquinaria y equipo - Recuperación de Cartera</t>
  </si>
  <si>
    <t>Disposición de recursos biológicos cultivados</t>
  </si>
  <si>
    <t>Disposición de recursos biológicos cultivados - Vigencia Actual</t>
  </si>
  <si>
    <t>Disposición de recursos biológicos cultivados - Vigencia Anterior</t>
  </si>
  <si>
    <t>Disposición de recursos biológicos cultivados - Recuperación de Cartera</t>
  </si>
  <si>
    <t>Disposición de productos de la propiedad intelectual - Vigencia Actual</t>
  </si>
  <si>
    <t>Disposición de productos de la propiedad intelectual - Vigencia Anterior</t>
  </si>
  <si>
    <t>Disposición de productos de la propiedad intelectual - Recuperación de Cartera</t>
  </si>
  <si>
    <t>Disposición de objetos de valor</t>
  </si>
  <si>
    <t>Disposición de joyas y artículos conexos</t>
  </si>
  <si>
    <t>Disposición de joyas y artículos conexos - Vigencia Actual</t>
  </si>
  <si>
    <t>Disposición de joyas y artículos conexos - Vigencia Anterior</t>
  </si>
  <si>
    <t>Disposición de joyas y artículos conexos - Recuperación de Cartera</t>
  </si>
  <si>
    <t>Disposición de antigüedades u otros objetos de arte</t>
  </si>
  <si>
    <t>Disposición de antigüedades u otros objetos de arte - Vigencia Actual</t>
  </si>
  <si>
    <t>Disposición de antigüedades u otros objetos de arte - Vigencia Anterior</t>
  </si>
  <si>
    <t>Disposición de antigüedades u otros objetos de arte - Recuperación de Cartera</t>
  </si>
  <si>
    <t>Disposición de otros objetos valiosos</t>
  </si>
  <si>
    <t>Disposición de otros objetos valiosos - Vigencia Actual</t>
  </si>
  <si>
    <t>Disposición de otros objetos valiosos - Vigencia Anterior</t>
  </si>
  <si>
    <t>Disposición de otros objetos valiosos - Recuperación de Cartera</t>
  </si>
  <si>
    <t>Disposición de  tierras y terrenos - Vigencia Actual</t>
  </si>
  <si>
    <t>Disposición de  tierras y terrenos - Vigencia Anterior</t>
  </si>
  <si>
    <t>Disposición de  tierras y terrenos - Recuperación de Cartera</t>
  </si>
  <si>
    <t>Disposición de recursos biológicos no cultivados</t>
  </si>
  <si>
    <t>Disposición de recursos biológicos no cultivados - Vigencia Actual</t>
  </si>
  <si>
    <t>Disposición de recursos biológicos no cultivados - Vigencia Anterior</t>
  </si>
  <si>
    <t>Disposición de recursos biológicos no cultivados - Recuperación de Cartera</t>
  </si>
  <si>
    <t>Dividendos y utilidades por otras inversiones de capital</t>
  </si>
  <si>
    <t>Empresas industriales y comerciales del Estado societarias</t>
  </si>
  <si>
    <t>Empresas industriales y comerciales del Estado societarias - Vigencia Actual</t>
  </si>
  <si>
    <t>Empresas industriales y comerciales del Estado societarias - Vigencia Anterior</t>
  </si>
  <si>
    <t>Empresas industriales y comerciales del Estado societarias - Recuperación de Cartera</t>
  </si>
  <si>
    <t>Sociedades de economía mixta</t>
  </si>
  <si>
    <t>Sociedades de economía mixta - Vigencia Actual</t>
  </si>
  <si>
    <t>Sociedades de economía mixta - Vigencia Anterior</t>
  </si>
  <si>
    <t>Sociedades de economía mixta - Recuperación de Cartera</t>
  </si>
  <si>
    <t>Inversiones patrimoniales no controladas</t>
  </si>
  <si>
    <t>Inversiones patrimoniales no controladas - Vigencia Actual</t>
  </si>
  <si>
    <t>Inversiones patrimoniales no controladas - Vigencia Anterior</t>
  </si>
  <si>
    <t>Inversiones patrimoniales no controladas - Recuperación de Cartera</t>
  </si>
  <si>
    <t>Inversiones en entidades controladas - entidades en el exterior</t>
  </si>
  <si>
    <t>Inversiones en entidades controladas - entidades en el exterior - Vigencia Actual</t>
  </si>
  <si>
    <t>Inversiones en entidades controladas - entidades en el exterior - Vigencia Anterior</t>
  </si>
  <si>
    <t>Inversiones en entidades controladas - entidades en el exterior - Recuperación de Cartera</t>
  </si>
  <si>
    <t>Inversiones en entidades controladas - sociedades públicas</t>
  </si>
  <si>
    <t>Inversiones en entidades controladas - sociedades públicas - Vigencia Actual</t>
  </si>
  <si>
    <t>Inversiones en entidades controladas - sociedades públicas - Vigencia Anterior</t>
  </si>
  <si>
    <t>Inversiones en entidades controladas - sociedades públicas - Recuperación de Cartera</t>
  </si>
  <si>
    <t>Títulos participativos</t>
  </si>
  <si>
    <t>Depósitos</t>
  </si>
  <si>
    <t>Depósitos - Sobretasa Ambiental Urbano</t>
  </si>
  <si>
    <t>Depósitos - Sobretasa Ambiental Rural</t>
  </si>
  <si>
    <t>Depósitos - Sobretasa Ambiental Areas Metropolitanas</t>
  </si>
  <si>
    <t>Depósitos - Contribución sector eléctrico - Generadores de energía convencional</t>
  </si>
  <si>
    <t>Depósitos - Contribución sector eléctrico - Generadores de energía no convencional</t>
  </si>
  <si>
    <t>Depósitos - Certificaciones y constancias</t>
  </si>
  <si>
    <t xml:space="preserve">Depósitos - Evaluación de licencias y trámites ambientales </t>
  </si>
  <si>
    <t xml:space="preserve">Depósitos - Seguimiento de licencias y trámites ambientales </t>
  </si>
  <si>
    <t>Depósitos -  Tasa por el Uso del Agua</t>
  </si>
  <si>
    <t>Depósitos - Tasa Retributiba</t>
  </si>
  <si>
    <t>Depósitos - Tasa de Aprovechamiento Forestal</t>
  </si>
  <si>
    <t>Depósitos - Tasa compensatoria por caza de fauna silvestre</t>
  </si>
  <si>
    <t>Depósitos -  Sobretasa ambiental - Peajes</t>
  </si>
  <si>
    <t>Depósitos - Tasa Compensatoria por la utilización permanente de la reserva forestal protectora Bosque Oriental de Bogotá</t>
  </si>
  <si>
    <t>15</t>
  </si>
  <si>
    <t>Depósitos - Salvoconducto Unico Nacional</t>
  </si>
  <si>
    <t>16</t>
  </si>
  <si>
    <t>Depósitos - Multas ambientales</t>
  </si>
  <si>
    <t>17</t>
  </si>
  <si>
    <t>Depósitos - Intereses de mora multas y sanciones</t>
  </si>
  <si>
    <t>18</t>
  </si>
  <si>
    <t>Depósitos - Venta de bienes y servicios</t>
  </si>
  <si>
    <t>19</t>
  </si>
  <si>
    <t>Depósitos - Participación ambiental en el porcentaje de recaudo del impuesto predial</t>
  </si>
  <si>
    <t>20</t>
  </si>
  <si>
    <t>Depósitos - Participación de intereses de mora al porcentaje de recaudo del impuesto predial.</t>
  </si>
  <si>
    <t>21</t>
  </si>
  <si>
    <t>Depósitos - Concurrencia pasivo pensional</t>
  </si>
  <si>
    <t>Depósitos - Fallos Nacionales Sentencias</t>
  </si>
  <si>
    <t>23</t>
  </si>
  <si>
    <t>Depósitos - Fallos Nacionales Conciliaciones</t>
  </si>
  <si>
    <t>24</t>
  </si>
  <si>
    <t>Depósitos - Fallos Nacionales Laudos arbitrales</t>
  </si>
  <si>
    <t>25</t>
  </si>
  <si>
    <t>Depósitos - Indemnizaciones relacionadas con seguros no de vida</t>
  </si>
  <si>
    <t>26</t>
  </si>
  <si>
    <t>Depósitos -  Devoluciones seguridad Social Pensiones</t>
  </si>
  <si>
    <t>27</t>
  </si>
  <si>
    <t>Depósitos - Disposición de activos financieros</t>
  </si>
  <si>
    <t>28</t>
  </si>
  <si>
    <t>Depósitos - Disposición de activos no financieros</t>
  </si>
  <si>
    <t>29</t>
  </si>
  <si>
    <t>Depósitos - Sociedades de economía mixta</t>
  </si>
  <si>
    <t>30</t>
  </si>
  <si>
    <t>Depósitos - Dividendos y utilidades por otras inversiones de capital</t>
  </si>
  <si>
    <t>Valores distintos de acciones</t>
  </si>
  <si>
    <t>Cuenta única nacional</t>
  </si>
  <si>
    <t>Intereses por préstamos</t>
  </si>
  <si>
    <t>Rendimientos recursos de terceros</t>
  </si>
  <si>
    <t>Gobiernos</t>
  </si>
  <si>
    <t>Bancos centrales y agencias de gobiernos</t>
  </si>
  <si>
    <t>Organismos multilaterales</t>
  </si>
  <si>
    <t>BID</t>
  </si>
  <si>
    <t>BIRF</t>
  </si>
  <si>
    <t>CAF</t>
  </si>
  <si>
    <t>005</t>
  </si>
  <si>
    <t>Otras instituciones financieras</t>
  </si>
  <si>
    <t>FIDA</t>
  </si>
  <si>
    <t>FODI</t>
  </si>
  <si>
    <t>Recursos de crédito externo de otras instituciones financieras</t>
  </si>
  <si>
    <t>Títulos de deuda</t>
  </si>
  <si>
    <t>Bonos</t>
  </si>
  <si>
    <t>Proveedores</t>
  </si>
  <si>
    <t>Banca comercial</t>
  </si>
  <si>
    <t>Nación</t>
  </si>
  <si>
    <t>Banca de fomento</t>
  </si>
  <si>
    <t>006</t>
  </si>
  <si>
    <t>007</t>
  </si>
  <si>
    <t>Otras entidades no financieras</t>
  </si>
  <si>
    <t>Colocación y títulos TES</t>
  </si>
  <si>
    <t>Colocación y títulos TES clase A a corto plazo</t>
  </si>
  <si>
    <t>Colocación y títulos TES clase A a largo plazo</t>
  </si>
  <si>
    <t>Bonos y otros títulos emitidos</t>
  </si>
  <si>
    <t>Transferencias de capital</t>
  </si>
  <si>
    <t>De gobiernos extranjeros</t>
  </si>
  <si>
    <t xml:space="preserve">No condicionadas a la adquisición de un activo </t>
  </si>
  <si>
    <t xml:space="preserve">Condicionadas a la adquisición de un activo </t>
  </si>
  <si>
    <t>De organizaciones internacionales</t>
  </si>
  <si>
    <t>Del sector privado</t>
  </si>
  <si>
    <t>Compensaciones de capital</t>
  </si>
  <si>
    <t>Resarcimiento por procesos de gestión fiscal</t>
  </si>
  <si>
    <t>Compensación por daños a la propiedad</t>
  </si>
  <si>
    <t>De otras entidades del gobierno general</t>
  </si>
  <si>
    <t>Condicionadas a la adquisición de un activo</t>
  </si>
  <si>
    <t>Ingresos provenientes de los convenios con los municipios</t>
  </si>
  <si>
    <t>Condicionadas a la disminución de un pasivo</t>
  </si>
  <si>
    <t>Recuperación de cartera - préstamos</t>
  </si>
  <si>
    <t>De entidades del nivel territorial</t>
  </si>
  <si>
    <t>De otras entidades de gobierno</t>
  </si>
  <si>
    <t>De personas naturales</t>
  </si>
  <si>
    <t>De otras empresas</t>
  </si>
  <si>
    <t>Cancelación reservas</t>
  </si>
  <si>
    <t>Superávit fiscal</t>
  </si>
  <si>
    <t>Mayores ingresos no aforados de la vigencia Anterior</t>
  </si>
  <si>
    <t>Mayores ingresos no aforados de la vigencia Anterior - Sobretasa Ambiental Urbano</t>
  </si>
  <si>
    <t>Mayores ingresos no aforados de la vigencia Anterior - Sobretasa Ambiental Rural</t>
  </si>
  <si>
    <t>Mayores ingresos no aforados de la vigencia Anterior - Sobretasa Ambiental Areas Metropolitanas</t>
  </si>
  <si>
    <t>Mayores ingresos no aforados de la vigencia Anterior - Contribución sector eléctrico - Generadores de energía convencional</t>
  </si>
  <si>
    <t>Mayores ingresos no aforados de la vigencia Anterior - Contribución sector eléctrico - Generadores de energía no convencional</t>
  </si>
  <si>
    <t>Mayores ingresos no aforados de la vigencia Anterior - Certificaciones y constancias</t>
  </si>
  <si>
    <t xml:space="preserve">Mayores ingresos no aforados de la vigencia Anterior - Evaluación de licencias y trámites ambientales </t>
  </si>
  <si>
    <t xml:space="preserve">Mayores ingresos no aforados de la vigencia Anterior - Seguimiento de licencias y trámites ambientales </t>
  </si>
  <si>
    <t>Mayores ingresos no aforados de la vigencia Anterior -  Tasa por el Uso del Agua</t>
  </si>
  <si>
    <t>Mayores ingresos no aforados de la vigencia Anterior - Tasa Retributiba</t>
  </si>
  <si>
    <t>Mayores ingresos no aforados de la vigencia Anterior - Tasa de Aprovechamiento Forestal</t>
  </si>
  <si>
    <t>Mayores ingresos no aforados de la vigencia Anterior - Tasa compensatoria por caza de fauna silvestre</t>
  </si>
  <si>
    <t>Mayores ingresos no aforados de la vigencia Anterior -  Sobretasa ambiental - Peajes</t>
  </si>
  <si>
    <t>Mayores ingresos no aforados de la vigencia Anterior - Tasa Compensatoria por la utilización permanente de la reserva forestal protectora Bosque Oriental de Bogotá</t>
  </si>
  <si>
    <t>Mayores ingresos no aforados de la vigencia Anterior - Salvoconducto Unico Nacional</t>
  </si>
  <si>
    <t>Mayores ingresos no aforados de la vigencia Anterior - Multas ambientales</t>
  </si>
  <si>
    <t>Mayores ingresos no aforados de la vigencia Anterior - Intereses de mora multas y sanciones</t>
  </si>
  <si>
    <t>Mayores ingresos no aforados de la vigencia Anterior - Venta de bienes y servicios</t>
  </si>
  <si>
    <t>Mayores ingresos no aforados de la vigencia Anterior - Participación ambiental en el porcentaje de recaudo del impuesto predial</t>
  </si>
  <si>
    <t>Mayores ingresos no aforados de la vigencia Anterior - Participación de intereses de mora al porcentaje de recaudo del impuesto predial.</t>
  </si>
  <si>
    <t>Mayores ingresos no aforados de la vigencia Anterior - Concurrencia pasivo pensional</t>
  </si>
  <si>
    <t>Mayores ingresos no aforados de la vigencia Anterior - Fallos Nacionales Sentencias</t>
  </si>
  <si>
    <t>Mayores ingresos no aforados de la vigencia Anterior - Fallos Nacionales Conciliaciones</t>
  </si>
  <si>
    <t>Mayores ingresos no aforados de la vigencia Anterior - Fallos Nacionales Laudos arbitrales</t>
  </si>
  <si>
    <t>Mayores ingresos no aforados de la vigencia Anterior - Indemnizaciones relacionadas con seguros no de vida</t>
  </si>
  <si>
    <t>Mayores ingresos no aforados de la vigencia Anterior -  Devoluciones seguridad Social Pensiones</t>
  </si>
  <si>
    <t>Mayores ingresos no aforados de la vigencia Anterior - Disposición de activos financieros</t>
  </si>
  <si>
    <t>Mayores ingresos no aforados de la vigencia Anterior - Disposición de activos no financieros</t>
  </si>
  <si>
    <t>Mayores ingresos no aforados de la vigencia Anterior - Sociedades de economía mixta</t>
  </si>
  <si>
    <t>Mayores ingresos no aforados de la vigencia Anterior - Dividendos y utilidades por otras inversiones de capital</t>
  </si>
  <si>
    <t>31</t>
  </si>
  <si>
    <t>Mayores ingresos no aforados de la vigencia Anterior -  Rendimientos Financieros</t>
  </si>
  <si>
    <t>32</t>
  </si>
  <si>
    <t>Mayores ingresos no aforados de la vigencia Anterior -  Recuperación de Cartera</t>
  </si>
  <si>
    <t>Compromisos presupuestales cancelados vigencia anterior</t>
  </si>
  <si>
    <t>Compromisos presupuestales cancelados vigencia anterior - Sobretasa Ambiental Urbano</t>
  </si>
  <si>
    <t>Compromisos presupuestales cancelados vigencia anterior - Sobretasa Ambiental Rural</t>
  </si>
  <si>
    <t>Compromisos presupuestales cancelados vigencia anterior - Sobretasa Ambiental Areas Metropolitanas</t>
  </si>
  <si>
    <t>Compromisos presupuestales cancelados vigencia anterior - Contribución sector eléctrico - Generadores de energía convencional</t>
  </si>
  <si>
    <t>Compromisos presupuestales cancelados vigencia anterior - Contribución sector eléctrico - Generadores de energía no convencional</t>
  </si>
  <si>
    <t>Compromisos presupuestales cancelados vigencia anterior - Certificaciones y constancias</t>
  </si>
  <si>
    <t xml:space="preserve">Compromisos presupuestales cancelados vigencia anterior - Evaluación de licencias y trámites ambientales </t>
  </si>
  <si>
    <t xml:space="preserve">Compromisos presupuestales cancelados vigencia anterior - Seguimiento de licencias y trámites ambientales </t>
  </si>
  <si>
    <t>Compromisos presupuestales cancelados vigencia anterior -  Tasa por el Uso del Agua</t>
  </si>
  <si>
    <t>Compromisos presupuestales cancelados vigencia anterior - Tasa Retributiba</t>
  </si>
  <si>
    <t>Compromisos presupuestales cancelados vigencia anterior - Tasa de Aprovechamiento Forestal</t>
  </si>
  <si>
    <t>Compromisos presupuestales cancelados vigencia anterior - Tasa compensatoria por caza de fauna silvestre</t>
  </si>
  <si>
    <t>Compromisos presupuestales cancelados vigencia anterior -  Sobretasa ambiental - Peajes</t>
  </si>
  <si>
    <t>Compromisos presupuestales cancelados vigencia anterior - Tasa Compensatoria por la utilización permanente de la reserva forestal protectora Bosque Oriental de Bogotá</t>
  </si>
  <si>
    <t>Compromisos presupuestales cancelados vigencia anterior - Salvoconducto Unico Nacional</t>
  </si>
  <si>
    <t>Compromisos presupuestales cancelados vigencia anterior - Multas ambientales</t>
  </si>
  <si>
    <t>Compromisos presupuestales cancelados vigencia anterior - Intereses de mora multas y sanciones</t>
  </si>
  <si>
    <t>Compromisos presupuestales cancelados vigencia anterior - Venta de bienes y servicios</t>
  </si>
  <si>
    <t>Compromisos presupuestales cancelados vigencia anterior - Participación ambiental en el porcentaje de recaudo del impuesto predial</t>
  </si>
  <si>
    <t>Compromisos presupuestales cancelados vigencia anterior - Participación de intereses de mora al porcentaje de recaudo del impuesto predial.</t>
  </si>
  <si>
    <t>Compromisos presupuestales cancelados vigencia anterior - Concurrencia pasivo pensional</t>
  </si>
  <si>
    <t>Compromisos presupuestales cancelados vigencia anterior - Fallos Nacionales Sentencias</t>
  </si>
  <si>
    <t>Compromisos presupuestales cancelados vigencia anterior - Fallos Nacionales Conciliaciones</t>
  </si>
  <si>
    <t>Compromisos presupuestales cancelados vigencia anterior - Fallos Nacionales Laudos arbitrales</t>
  </si>
  <si>
    <t>Compromisos presupuestales cancelados vigencia anterior - Indemnizaciones relacionadas con seguros no de vida</t>
  </si>
  <si>
    <t>Compromisos presupuestales cancelados vigencia anterior -  Devoluciones seguridad Social Pensiones</t>
  </si>
  <si>
    <t>Compromisos presupuestales cancelados vigencia anterior - Disposición de activos financieros</t>
  </si>
  <si>
    <t>Compromisos presupuestales cancelados vigencia anterior - Disposición de activos no financieros</t>
  </si>
  <si>
    <t>Compromisos presupuestales cancelados vigencia anterior - Sociedades de economía mixta</t>
  </si>
  <si>
    <t>Compromisos presupuestales cancelados vigencia anterior - Dividendos y utilidades por otras inversiones de capital</t>
  </si>
  <si>
    <t>Compromisos presupuestales cancelados vigencia anterior -  Rendimientos Financieros</t>
  </si>
  <si>
    <t>Excedentes de apropiación de gastos vigencia anterior</t>
  </si>
  <si>
    <t>Excedentes de apropiación de gastos vigencia anterior - Sobretasa Ambiental Urbano</t>
  </si>
  <si>
    <t>Excedentes de apropiación de gastos vigencia anterior - Sobretasa Ambiental Rural</t>
  </si>
  <si>
    <t>Excedentes de apropiación de gastos vigencia anterior - Sobretasa Ambiental Areas Metropolitanas</t>
  </si>
  <si>
    <t>Excedentes de apropiación de gastos vigencia anterior - Contribución sector eléctrico - Generadores de energía convencional</t>
  </si>
  <si>
    <t>Excedentes de apropiación de gastos vigencia anterior - Contribución sector eléctrico - Generadores de energía no convencional</t>
  </si>
  <si>
    <t>Excedentes de apropiación de gastos vigencia anterior - Certificaciones y constancias</t>
  </si>
  <si>
    <t xml:space="preserve">Excedentes de apropiación de gastos vigencia anterior - Evaluación de licencias y trámites ambientales </t>
  </si>
  <si>
    <t xml:space="preserve">Excedentes de apropiación de gastos vigencia anterior - Seguimiento de licencias y trámites ambientales </t>
  </si>
  <si>
    <t>Excedentes de apropiación de gastos vigencia anterior -  Tasa por el Uso del Agua</t>
  </si>
  <si>
    <t>Excedentes de apropiación de gastos vigencia anterior - Tasa Retributiba</t>
  </si>
  <si>
    <t>Excedentes de apropiación de gastos vigencia anterior - Tasa de Aprovechamiento Forestal</t>
  </si>
  <si>
    <t>Excedentes de apropiación de gastos vigencia anterior - Tasa compensatoria por caza de fauna silvestre</t>
  </si>
  <si>
    <t>Excedentes de apropiación de gastos vigencia anterior -  Sobretasa ambiental - Peajes</t>
  </si>
  <si>
    <t>Excedentes de apropiación de gastos vigencia anterior - Tasa Compensatoria por la utilización permanente de la reserva forestal protectora Bosque Oriental de Bogotá</t>
  </si>
  <si>
    <t>Excedentes de apropiación de gastos vigencia anterior - Salvoconducto Unico Nacional</t>
  </si>
  <si>
    <t>Excedentes de apropiación de gastos vigencia anterior - Multas ambientales</t>
  </si>
  <si>
    <t>Excedentes de apropiación de gastos vigencia anterior - Intereses de mora multas y sanciones</t>
  </si>
  <si>
    <t>Excedentes de apropiación de gastos vigencia anterior - Venta de bienes y servicios</t>
  </si>
  <si>
    <t>Excedentes de apropiación de gastos vigencia anterior - Participación ambiental en el porcentaje de recaudo del impuesto predial</t>
  </si>
  <si>
    <t>Excedentes de apropiación de gastos vigencia anterior - Participación de intereses de mora al porcentaje de recaudo del impuesto predial.</t>
  </si>
  <si>
    <t>Excedentes de apropiación de gastos vigencia anterior - Concurrencia pasivo pensional</t>
  </si>
  <si>
    <t>Excedentes de apropiación de gastos vigencia anterior - Fallos Nacionales Sentencias</t>
  </si>
  <si>
    <t>Excedentes de apropiación de gastos vigencia anterior - Fallos Nacionales Conciliaciones</t>
  </si>
  <si>
    <t>Excedentes de apropiación de gastos vigencia anterior - Fallos Nacionales Laudos arbitrales</t>
  </si>
  <si>
    <t>Excedentes de apropiación de gastos vigencia anterior - Indemnizaciones relacionadas con seguros no de vida</t>
  </si>
  <si>
    <t>Excedentes de apropiación de gastos vigencia anterior -  Devoluciones seguridad Social Pensiones</t>
  </si>
  <si>
    <t>Excedentes de apropiación de gastos vigencia anterior - Disposición de activos financieros</t>
  </si>
  <si>
    <t>Excedentes de apropiación de gastos vigencia anterior - Disposición de activos no financieros</t>
  </si>
  <si>
    <t>Excedentes de apropiación de gastos vigencia anterior - Sociedades de economía mixta</t>
  </si>
  <si>
    <t>Excedentes de apropiación de gastos vigencia anterior - Dividendos y utilidades por otras inversiones de capital</t>
  </si>
  <si>
    <t>Excedentes de apropiación de gastos vigencia anterior -  Rendimientos Financieros</t>
  </si>
  <si>
    <t>Reintegros y otros recursos no apropiados</t>
  </si>
  <si>
    <t>Reintegros</t>
  </si>
  <si>
    <t>Recursos no apropiados</t>
  </si>
  <si>
    <t xml:space="preserve">Aportes Presupuesto General de la Nación </t>
  </si>
  <si>
    <t>Ingresos provenientes del presupuesto general de la nacion apra gastos de funcionamiento de la cam</t>
  </si>
  <si>
    <t>Ley General de Presupuesto</t>
  </si>
  <si>
    <t>Aportes Presupuesto General de la Nación - Funcionamiento</t>
  </si>
  <si>
    <t>Aportes Presupuesto General de la Nación - Inversión</t>
  </si>
  <si>
    <t>Aportes Fondo de Compensación Ambiental -FCA</t>
  </si>
  <si>
    <t>5</t>
  </si>
  <si>
    <t>Aportes del SPGR para Gastos de personal</t>
  </si>
  <si>
    <t>Aportes del SPGR para Adquisición de bienes y servicios</t>
  </si>
  <si>
    <t>Aportes del SPGR  para Transferencias corrientes</t>
  </si>
  <si>
    <t>PMAM</t>
  </si>
  <si>
    <t>Ejecución PMAM quebrada Barbillas</t>
  </si>
  <si>
    <t>Ejecución PMAM  quebrada Garzón</t>
  </si>
  <si>
    <t>Número de PMAM aprobados</t>
  </si>
  <si>
    <t>Número de PMAM en ejecución</t>
  </si>
  <si>
    <t xml:space="preserve">Reducción del riesgo de desastres </t>
  </si>
  <si>
    <t>Juan Carlos Ortiz Cuéllar</t>
  </si>
  <si>
    <t>Subdirector de Regulación y Calidad Ambiental</t>
  </si>
  <si>
    <t>jortiz@cam.gov.co</t>
  </si>
  <si>
    <t>Subdirectora de Gestión Ambiental</t>
  </si>
  <si>
    <t>Subdirección de Planeación y Ordenamiento Territorial</t>
  </si>
  <si>
    <t>Deyci Martina Cabrera Ochoa</t>
  </si>
  <si>
    <t>Subdirectora de Planeación y Ordenamiento Territorial</t>
  </si>
  <si>
    <t>dcabrera@cam.gov.co</t>
  </si>
  <si>
    <t>Carrera 1 60-79 Neiva</t>
  </si>
  <si>
    <t>FUENTE DE FINANCIACIÓN % PREDIAL</t>
  </si>
  <si>
    <t xml:space="preserve">FUENTE DE FINANCIACIÓN TRANSF.SECTOR ELECTRICO </t>
  </si>
  <si>
    <t xml:space="preserve">FUENTE DE FINANCIACIÓN TASAS FORESTALES </t>
  </si>
  <si>
    <t xml:space="preserve">FUENTE DE FINANCIACIÓN TASAS RETRIBUTIVAS </t>
  </si>
  <si>
    <t xml:space="preserve">FUENTE DE FINANCIACION 12001 OTROS RP </t>
  </si>
  <si>
    <t xml:space="preserve">FUENTE DE FINANCIACIÓN TASA USO AGUA </t>
  </si>
  <si>
    <t>Número de cuencas con POMCAS aprobados, bajo el nuevo marco normativo (Decreto 1076 de 2015) a 31 de diciembre de 2022:</t>
  </si>
  <si>
    <t>Estado de avance a 31 de diciembre de 2022 (c)</t>
  </si>
  <si>
    <t>Estado de avance a 31 de diciembre de 2022 (%)</t>
  </si>
  <si>
    <t>Número total de cuerpos de agua sujeto de reglamentación de planes de ordenamiento del recurso hídrico (PORH) adoptados a 31/12/2022:</t>
  </si>
  <si>
    <t>2022 - II</t>
  </si>
  <si>
    <t>Número total de cuerpos de agua con reglamentación del uso de las aguas a 31/12/2022:</t>
  </si>
  <si>
    <t>Número total de Programas de Uso Eficiente y Ahorro del Agua (PUEAA) aprobados por la Corporación a 31/12/2022:</t>
  </si>
  <si>
    <t>El plan de manejo de la cuenca del río las Ceibas que se está ejecutando, corrresponde al aprobado en 2007; el nuevo POMCA continúa en consulta previa con comunidades indígenas.</t>
  </si>
  <si>
    <t>Participación en Consejos de cambio climático, CIDEA y mesa agroclimática</t>
  </si>
  <si>
    <t>Neiva, Santa María, Tesalia, Oporapa</t>
  </si>
  <si>
    <t>La mesa agroclimática tiene cobertura departamental</t>
  </si>
  <si>
    <t xml:space="preserve">Conversatorio Retos y oportunidades para aumentar la ambición climática en el Huila – Haciendo sinergia desde lo nacional hasta lo local, </t>
  </si>
  <si>
    <t>Promoción de 75 eventos de cambio climático</t>
  </si>
  <si>
    <t>Participación en diferentes procesos y proyectos que se desarrollan en torno al Cambio Climático</t>
  </si>
  <si>
    <t>Todos los municipios del Huila</t>
  </si>
  <si>
    <t>Número de áreas protegidas inscritas en el RUNAP a 31/12/2022 (número)</t>
  </si>
  <si>
    <t>Superficie de áreas protegidas inscritas en el RUNAP a 31/12/2022 (ha)</t>
  </si>
  <si>
    <t>Número total de áreas protegidas regionales declaradas, homologadas o recategorizadas, e inscritas en el RUNAP a 31/12/2022 (número)</t>
  </si>
  <si>
    <t>Superficie total de áreas protegidas regionales declaradas, homologadas o recategorizadas, inscritas en el RUNAP a 31/12/2022 (ha) (C+D)</t>
  </si>
  <si>
    <t>Incluye la administración de las áreas protegidas regionales, el establecimiento de huertos, composteras, la construcción de hornillas ecoeficientes, entre otros, conforme se ha establecido en los planes de manejo</t>
  </si>
  <si>
    <t>Asesoría y asistencia técnica para la implementación de los PMA de las especies amenazadas y apoyo a grupos de monitoreo comunitario como estrategia de implementación de los PMA</t>
  </si>
  <si>
    <t>Construcción de perchas, adecuación de 10 refugios de fauna, aislamiento de 4.00 ml</t>
  </si>
  <si>
    <t>Acciones ejecuadas con cargo a proyecto 320203</t>
  </si>
  <si>
    <t>Elaboración, ejecucion y seguimiento al cumplimiento de planes operativos suscritos con sectores: entrega de árboles para establecimiento de sistemas silvopastoriles y agroforestales, construcción de biodigestores, capacitación, entre otros</t>
  </si>
  <si>
    <t>TC.A. Tiempo efectivo de duración del trámite de otorgamiento de concesión de aguas (número de días</t>
  </si>
  <si>
    <t>TP.E. Tiempo efectivo de duración del trámite de otorgamiento de un permiso de aprovechamiento forestal (número de días)</t>
  </si>
  <si>
    <t>Cacao, ganaderos, porcícola, piscícola, apícola, guadua/bambú, ladrilleros, cafetero, aguacate hass</t>
  </si>
  <si>
    <t xml:space="preserve">MICHAEL ANDRÉS FALLA MONTENEGRO </t>
  </si>
  <si>
    <t>PROFESIONAL ESPECIALIZADO - E-</t>
  </si>
  <si>
    <t>KATHERINE ARENAS</t>
  </si>
  <si>
    <t>PROFESIONAL UNIVERSITARIO</t>
  </si>
  <si>
    <t>larenas@cam.gov.co</t>
  </si>
  <si>
    <t xml:space="preserve">Oso de Anteojos, Danta de Montaña, Caimán de Magdalena, Aguila Real de Montaña, Jaguar, Mono Churuco, Nutria, Venado de Páramo </t>
  </si>
  <si>
    <t>Caracol Africano
Trucha
Trucha comun Salmo
Carpa Comun
Tilapia (Niloticus y mosambicus)
Caracol de jardin
Basa
Pirarucu
Perca</t>
  </si>
  <si>
    <t>Aprobado- Resolución 3810/30 Diciembre 2022</t>
  </si>
  <si>
    <t>Huberney Alvarado Nuñez</t>
  </si>
  <si>
    <t>halvarado@cam.gov.co</t>
  </si>
  <si>
    <t>Javier Ernesto Collazos</t>
  </si>
  <si>
    <t>jcollazos@cam.gov.co</t>
  </si>
  <si>
    <t>Raes</t>
  </si>
  <si>
    <t>Seguimientos a la meta de aprovechamiento de los PGIRS</t>
  </si>
  <si>
    <r>
      <t>En el presente cuatrenio no está incluido el item de páramos, debido a que se reralizó en el cuatrienio anterior 2016-2019. 
Se ha participado en mesas técnicas en el marco de la Comisión Conjunta CEERCCO, para el establecimiento de la metodología de zonificación y régimen de usos de los complejos de páramos compartidos.</t>
    </r>
    <r>
      <rPr>
        <sz val="10"/>
        <rFont val="Calibri"/>
        <family val="2"/>
        <scheme val="minor"/>
      </rPr>
      <t xml:space="preserve"> Se suscribió acta de conformación de la Comisión conjunta para el Complejo de Páramos Huila-Moras. Se apoya el proceso de redelimitación del Complejo Cruz verde-Sumapaz</t>
    </r>
  </si>
  <si>
    <t>De las 37 cabeceras municipales del departamento, 26 municipios cuentan con aprobación de los Planes de Saneamiento y Manejo de Vertimientos – PSMV por parte de la Corporación; los municipios de Gigante, Suaza, Tarqui, Timaná, La Argentina, Paicol y Nátaga cuentan con permiso de vertimientos de las Plantas de Tratamiento de Aguas . A los cuales también se les realizan seguimiento de manera anual, cuya PTAR hace parte del PSMV ,las restantes avanza en los procesos de reformulaciòn de los PSMV y tramite del PV.</t>
  </si>
  <si>
    <t>Gobernación del Huila, NRCOA, Minambiente, CAM, CAR</t>
  </si>
  <si>
    <t>Articulación de entidades sobre Cambio Climático</t>
  </si>
  <si>
    <t>PMM Quebrada Yaguilga</t>
  </si>
  <si>
    <t>Compraventa de predio para la conservación y protección de fuentes abastecedoras de acueductos veredales y su importancia que tiene dentro del pnr paramo de las oseras del Municipio de Colombia - Huila.</t>
  </si>
  <si>
    <t>Acciones de fortalecimiento para la sostenibilidad en paisajes cafeteros y cacaoteros, que permitan la restauración de la conectividad, la protección de los servicios ecosistémicos y el bienestar humano, en el Corredor de Transición Andino Amazónico del Departamento del Huila.</t>
  </si>
  <si>
    <t>Procesos de restauración activa y pasiva para consolidar las áreas de recarga hídrica en la zona de reserva forestal del río las ceibas, en el marco de ejecución del plan de ordenación y manejo de la cuenca hidrográfica del río de las Ceibas.</t>
  </si>
  <si>
    <t>Para el año 2022 se efectuó seguimiento a 19 PUEAA vigentes en el marco de la Concesión de agua. Por su parte 18 municipios no cuentan con PUEAA vigente, razón por la cual la Corporación inició los respectivos procesos administrativos/sancionatorios conforme a lo consagrado en la Ley 1333 del 2009 los cuales se encuentran en curso y/o en preoceso de reformulación de los PUEAA.</t>
  </si>
  <si>
    <t>01/01/2022 al 31/12/2022</t>
  </si>
  <si>
    <t>Contrato</t>
  </si>
  <si>
    <t>Funcionamiento</t>
  </si>
  <si>
    <t>Gastos Opertaivos de inversión</t>
  </si>
  <si>
    <t>OC: 87716 
Gastos Opertaivos de inversión</t>
  </si>
  <si>
    <t>Se brindó apoyo comercial, ambiental, contable y/o financiero a las 200 empresas vinculadas al proyecto de Negocios Verdes.
La plataforma se encuentra disponible en https://www.cam.gov.co/lineas-tematicas/negocios-verdes/ Ya se encuentran incluidos los micrositios de 20 empresas del proyecto.
Se apoyó la participación de los empresarios en ferias y eventos regionales, nacionales y 1 evento internacional realizado en Suiza.
Con el apoyo de un experto en botánica, se brindo asesoría y acompañamiento a los productores artesanos de Palermo, La Jagua y Acevedo (Pindo, Fique e Iraca)
Se contrataron dos profesionales de apoyo a la supervisión y administrativo, para la ejecución del proyecto</t>
  </si>
  <si>
    <t>CTOS: 077;078;079;080;151</t>
  </si>
  <si>
    <t>CTO: 170
OC: 87716
Gastos Opertaivos de inversión</t>
  </si>
  <si>
    <t>CTO: 147;167;054;262</t>
  </si>
  <si>
    <t xml:space="preserve">Se realizaron 344 visitas de seguimiento a establecimintos generadores de residuos peligrosos de 340 que constituye la meta establecida en el indicador RESPEL. </t>
  </si>
  <si>
    <t>CTO: 019;063</t>
  </si>
  <si>
    <t>En lo recorrido de 2022, a través de las Direcciones Territoriales y la Subdirección de Regulación y Calidad Ambiental, se realizaron 8.619 seguimientos a los permisos, concesiones y licencias otorgados activos, en su mayoría de vigencias anteriores.</t>
  </si>
  <si>
    <t>CTO: 016;017;021;023;025;030;042;050;057;059;060;061;069;095;106;123;130;135;153;166;167;032;046;054;058;203;201;207;239;250;253;268;286;288;294;300;309;314;370;Otrosí Cto 052
Gastos Opertaivos de inversión</t>
  </si>
  <si>
    <t>La Corporación en el esfuerzo de mejora continua ha fortalecido la capacidad técnica y jurídica en cada una de sus dependencias con personal calificado y los ajuates en sus procedimientos aplicados a la normatividad ambiental vigente, mantiene el tiempo promedio de 60 días para la toma de decisiones de otorgar y/o negar los permisos y/o autorizaciones ambientales y 90 días para otorgar y/o negar las licencias ambientales.</t>
  </si>
  <si>
    <t>CTO: 012;016;017;021;023;028;034;035;040;042;044;052;057;059;061;064;065;095;123;162;166;167;031;054;055;056;178;179;180;181;182;200;213;231;232;242;270;288;Otrosí Cto 052</t>
  </si>
  <si>
    <t xml:space="preserve">En la vigencia 2022, ingresaron por VITAL 3.266 denuncias por presuntas infracciones ambientales, se logró atender 3.068 (94%), realizando la respectiva visita de inspección ocular; 240 procesos sancionatorios culminaron con sanción debidamente ejecutoriados y 3.205 denuncias se archivaron o cesaron por no lograrse tener evidencia sólida de la infracción ambiental y/o de un infractor debidamente identificado y/o porque se cumplió con las medidas impuestas a través de amonestaciones y/o requerimientos o por estar repetidas. </t>
  </si>
  <si>
    <t>CTOS: 034;035;040;044;064;065;130;162;031;032;046;178;179;180;181;182;200;207;231;232;240;242;243;258;260;261;277;291;259;297;299;307;315;376</t>
  </si>
  <si>
    <t xml:space="preserve">Durante la vigencia se realizaron 135 mediciones a vehículos particulares en diferentes vías del departamento en coordinación con las Secretaria de Movilidad de Neiva, la Policía Ambiental y de Carreteras y diferentes administraciones municipales. Del total de pruebas hechas, se realizaron 40 mediciones a carros y 95 mediciones a motocicletas. El 48% de los carros y el 58% de las motociclistas que fueron objeto de prueba de grases, presentaron resultados satisfactorios con respecto al cumplimento de la norma de emisión de gases. </t>
  </si>
  <si>
    <t>CTO: 294</t>
  </si>
  <si>
    <t>CTOS: 063;069;262</t>
  </si>
  <si>
    <t>CTO: 147</t>
  </si>
  <si>
    <t>83 predios en proceso de apoyo para su registro como RNSC
144 RNSC apoyadas de las cuales 20 se registraron en la vigencia 2022
70 Nuevas Iniciativas para iniciar el proceso de caracterización y registro como RNSC</t>
  </si>
  <si>
    <t>CTOS: 101;136;159;223;224;227;322;352;338
OC: 94860</t>
  </si>
  <si>
    <t>CTO: 159;312;322;338
CONVENIO: 246
OC: 95094;94899;97064</t>
  </si>
  <si>
    <t>Convenio CI
Proyecto de investigación Roble negro</t>
  </si>
  <si>
    <t>CONVENIO: 246</t>
  </si>
  <si>
    <t>CTO: 245;379;396
CONVENIO:23</t>
  </si>
  <si>
    <t>Armonizacion de Zonificación y Régimen de Usos 6 Complejos de Páramos
Esquema de incentivos PSA</t>
  </si>
  <si>
    <t>CTO: 378</t>
  </si>
  <si>
    <t>CTO: 334</t>
  </si>
  <si>
    <t>Implementación de PMA de PNR y DRMI</t>
  </si>
  <si>
    <t>CTOS: 085;087;088;089;090;156;159;183;184;187;227;223;224;238;241;233;214;273;278;280;296;322;362;338;365;388;400
OC: 94860</t>
  </si>
  <si>
    <t>Implementación de acciones en Bosque seco tropical; Implementacion de PMA de Humedales</t>
  </si>
  <si>
    <t>CTOS: 084;086;111;216;227;233;278;322;338;395
OC: 94899,94860;94859;94862</t>
  </si>
  <si>
    <t>Implementación de acciones para la conservación de especies amenazadas focales</t>
  </si>
  <si>
    <t>CTOS: 097;117;249;276;280;281;332;335
OC: 94859;94862</t>
  </si>
  <si>
    <t>Gastos Operativos de inversión</t>
  </si>
  <si>
    <t>CTOS: 170
OC: 87716
Gastos Opertaivos de inversión</t>
  </si>
  <si>
    <t xml:space="preserve">Durante la vigencia 2022,  en el marco de la estrategia RECAM, se realizaron  123 operativos de seguimiento y control a la deforestación,  cacería, tenencia ilegal de fauna silvestre, afectación por minería ilegal, se logro el decomiso de 131 individuos de fauna silvestre y 302 m3 de material forestal, el decomiso de 17 vehiculos y elementos utilizados  para cometer infracciones ambientales; 107 puestos de control en diferentes vías públicas del departamento; 204 seguimientos a empresas forestales maderable y no maderables y 29 capacitaciones a la afuerz publica. </t>
  </si>
  <si>
    <t>CTOS: 016;019;020;023;026;050;052;053;062;063;066;068;069;095;113;135;161;163;166;167;054;055;056;176;177;178;179;180;181;182;200;231;232;256;257;268;274,304;309;314;326;327;336;376
OC: 93461;93462;Otrosí 87716</t>
  </si>
  <si>
    <t>CTO: 028;Otrosí Cto 221 /2021;293;386</t>
  </si>
  <si>
    <t>CTOS: 020-45-114-129-194-236-237-Otrosí Cto 069 de 2021-298-302-305-311-318-Otrosí Cto 194-365-394-400
OC: 88620</t>
  </si>
  <si>
    <t>CTO: 351</t>
  </si>
  <si>
    <t>CTO: 290;317;322
OC: 87716
CONVENIO: 246</t>
  </si>
  <si>
    <t>CTO: 290-317
CONVENIO: 246</t>
  </si>
  <si>
    <t>CTO: 398;399;401</t>
  </si>
  <si>
    <t>CTO: 388</t>
  </si>
  <si>
    <t>CTO: 091</t>
  </si>
  <si>
    <t>CTOS: 100;222;353
Gastos Operativos de inversión</t>
  </si>
  <si>
    <t>Se atendieron por parte de la Corporación las cinco (5) cuencas instrumentadas y aprobadas conforme a sus programas y proyectos en ejecución. (POMCAS RIOS SUAZA, GUARAPAS, POMCH RIO CEIBAS Y PMAM QUEBRADAS GARZÓN Y BARBILLAS.</t>
  </si>
  <si>
    <t>Otrosí Nº 13 al convenio 0248 de 2009</t>
  </si>
  <si>
    <t xml:space="preserve">Se realizaron los seguimientos al total de Programas de Uso Eficiente y Ahorro del Agua - PUEAA Vigentes. </t>
  </si>
  <si>
    <t>CTOS: 038;167;054</t>
  </si>
  <si>
    <t>Se realizaron los seguimientos al total de Planes de Saneamiento y Manejo de Vertimientos - PSMV para el corte reportado. De igual forma los Prestadores que cuentan con Permiso de Vertimiento, fueron objeto de seguimiento a dicho permiso para la vigencia del año 2022</t>
  </si>
  <si>
    <t>CTOS: 167;054</t>
  </si>
  <si>
    <t>CTO: 226</t>
  </si>
  <si>
    <t>Corresponde a la ejecución e involucra monitoreo, seguimiento y mantenimiento a estaciones hidrometeorológicas, muetreos y contramuestreos.
Se realizaron 7284 seguimientos a las concesiones de agua superficial y subterráneas otorgadas en vigencias anteriores y que sen encuentran activas a la fecha.
Se culmina la ejecución del contrato No. 319 del 2021 y se  inica ejecución del contrato No. 395 del 2022, tiene por objeto: REALIZAR EL ANÁLISIS DE LABORATORIO PARA LOS MUESTREOS Y/O CONTRAMUESTREOS EN PUNTOS DE MONITOREO DEL ESTADO DEL AGUA ESTABLECIDOS EN LOS PLANES DE ORDENAMIENTO DEL RECURSO HÍDRICO Y DEMÁS PUNTOS DEFINIDOS POR LA CORPORACIÓN AUTÓNOMA REGIONAL DEL ALTO MAGDALENA - CAM, COMO APOYO AL EJERCICIO DE AUTORIDAD AMBIENTAL EN EL MARCO DE LA POLÍTICA NACIONAL PARA LA GESTIÓN INTEGRAL DEL RECURSO HÍDRICO (PNGIRH)
Con el INSTITUTO DE HIDROLOGIA METEOROLOGIA Y ESTUDIOS AMBIENTALES -IDEAM, se ejectuó Convenio Interadministrativo No. 301 de 2022, con objeto: AUNAR ESFUERZOS TÉCNICOS. HUMANOS Y ECONÓMICOS ENTRE LAS DOS ENTIDADES PARA MANTENER Y VALIDAR EL AJUSTE BAJO LOS ESTANDARES DEL IDEAM DE DOCE (12) ESTACIONES DE LA RED HIDROLÓGICA DEPARTAMENTAL Y DAR CONTINUIDAD AL “PROGRAMA DE MONITOREO DE CALIDAD Y CANTIDAD DE AGUAS SUPERFICIALES” DE LA CAM A TRAVÉS DE DOS (2) CAMPAÑAS DE MONITOREO EN CUARENTA Y UN (41) ESTACTIONES UBICADAS EN EL RÍO MAGDALENA Y SUS PRINCIPALES AFLUENTES</t>
  </si>
  <si>
    <t>CTOS: 012;014;017;029;037;038;039;041;047;050;052;060;061;067;068;105;115;116;153;167;027;043;048;049;055;056;152;195;215;208;198;202;212;213;251;254;255;219;252;264;269;275;283;289;295;300;301;303;313;320;319;321;324;350;354;370;371;374;390;395</t>
  </si>
  <si>
    <t xml:space="preserve">El Numero 6, obedece al número de Subzonas con indicadores hídricos regionales, en oferta, demanda, calidad y riesgos. Se generó de manera preliminar resultados de oferta hídrica superficial e indicadores hídricos regionales, con verificación y revisión detallada para las 6 Subzonas objeto de compromiso contractual del año 2022. Una vez se realice el estudio sobre las 7 Subzonas faltantes, puede realizarse la revisión y calibración de resultados con cierre en la estación hidrométrica La Angostura sobre el río Magdalena a la salida del departamento del Huila, con lo cual se obtienen los resultados definitivos de oferta hídrica superficial e indicadores hídricos regionales para todo el territorio departamental. </t>
  </si>
  <si>
    <t>CTOS: 013;015;018;033;125</t>
  </si>
  <si>
    <t>CTOS: 022;058;186;189;190;191;192;209;210;264;286;370;376;373</t>
  </si>
  <si>
    <t>CTOS: 185;186;189;190</t>
  </si>
  <si>
    <t>CTOS: 071;072;075;148;391
OC: 93088</t>
  </si>
  <si>
    <t>Otrosi Cto 170;Otrosi OC 87716
Gastos Operativos de inversión</t>
  </si>
  <si>
    <t xml:space="preserve">Durante el año de 2022, se prestó asistencia técnica a 155 sitios criticos en 28 municipios del Departamento del Huila (Acevedo, Aipe, Algeciras, Baraya, Campoalegre,Elías, Garzón, Gigante, Iquira, Isnos, La Argentina, La Plata, Neiva, Oporapa, Palermo, Paicol, Pital, Pitalito, Rivera, Saladoblanco, San Agustín, Santa María, Suaza, Tarqui, Tello, Timaná, Villavieja y Yaguará) que afrontaron situaciones de desastre o emergencia como consecuencia de las temporadas de lluvias, a través de visitas técnicas especializadas. Adicionalmente, se participó en sesiones presenciales y/o virtuales de los CMGRDH y del DGRDH y se emitieron 15 circulares informativas.    
De manera complementaria se ejecutaron al 100% los estudios de Amenaza, Vulnerabilidad y Riesgo para los cascos urbanos de Suaza, Isnos, Tesalia, Elias y Tello, de igual manera, se realizo la contratación para la elaboración de los estudios de Amenaza, Vulnerabilidad y Riesgo para los cascos urbanos de Yaguará y Saladoblanco. </t>
  </si>
  <si>
    <t>CTOS: 017;024;106;211;212;295;349;371;384;390
OC: 87716</t>
  </si>
  <si>
    <t>CTO:316;Otrosí Cto 314/2019
OC: 87716</t>
  </si>
  <si>
    <t>CTOS: 132;205;233;263;278;362;379</t>
  </si>
  <si>
    <t xml:space="preserve">CTO 314/19 </t>
  </si>
  <si>
    <t>CTO 081;082;083;093;102;103;107;108;118;119;120;169;173;175;280;335;339;362;361
OC: 88620;94862;94899;94860
Gastos Opertaivos de inversión</t>
  </si>
  <si>
    <t>OC: 87716
Gastos Opertaivos de inversión</t>
  </si>
  <si>
    <t>CTOS: 022;070;076;073;074;094;096;092;137;197;199;201;248;331;356;382</t>
  </si>
  <si>
    <t>CTO: 143</t>
  </si>
  <si>
    <t>OC: 84483;89043;93088;94290;99974;103583;103584;103585;103586;103582
Adicional Outsourcing de sistemas
CTO: 218;221;Otrosí Cto 294;389;392</t>
  </si>
  <si>
    <t>CTOS: 139;209;210;286;Otrosí Cto 139
OC: 96414</t>
  </si>
  <si>
    <t>CTOS: 074;Otrosí Cto 336/2021; Otrosí Cto 323/2021;Otrosí Cto 320/2021;342;365;400</t>
  </si>
  <si>
    <t>Otrospi Cto 170/2022 
Otrosí OC: 87716
Gastos Opertaivos de inversión</t>
  </si>
  <si>
    <t>RECURSOS VIGENCIA 2022</t>
  </si>
  <si>
    <t>Aportes de la Nación para Servicio de la Deuda</t>
  </si>
  <si>
    <t>se registraron como ingresos sin situacion de fondos los recursos que fueron comprometidos en la vigencia fiscal de 2022</t>
  </si>
  <si>
    <t>Ingresos provenientes del Sistema de participacion general de regalias</t>
  </si>
  <si>
    <t>Gravamen 4xmil</t>
  </si>
  <si>
    <t>TASAS COMPESATORIAS POR CAZA DE FAUNA</t>
  </si>
  <si>
    <t>CONVENIOS</t>
  </si>
  <si>
    <t>FONDO NACIONAL DE REGALIAS</t>
  </si>
  <si>
    <t xml:space="preserve">  </t>
  </si>
  <si>
    <t>TOTAL PROYECTOS  INVERSION</t>
  </si>
  <si>
    <t xml:space="preserve">(1) LINEAS ESTRATEGICAS -
PROGRAMAS - PROYECTOS Y ACTIVIDADES DEL PLAN DE ACCIÓN 2020-2023
(inserte filas cuando sea necesario)
</t>
  </si>
  <si>
    <t>(28)
INDICADOR ODS AL QUE LE APORTA</t>
  </si>
  <si>
    <t>(21) RESERVA PRESUPUESTAL DEL 2021
$</t>
  </si>
  <si>
    <t>(21-A) OBLIGACIONES DE LA RESERVA 2021
 $</t>
  </si>
  <si>
    <t>N/A</t>
  </si>
  <si>
    <t xml:space="preserve">Durante la vigencia se realizaron dos seguimientos a los PGIRS adoptados por los 37 municipios del departamento del Huila, verificando que el 86% de los municipios cumplieron con el 100% de las metas establecidas, el 8% cumplieron entre el 84% y el 67% y el 3% de los municipios cumplieron con el 50%, y el 3% restante no dio cumplimento a las metas de aprovechamiento establecidas en PGIRS. </t>
  </si>
  <si>
    <t xml:space="preserve">Durante la vigencia 2022 se recibieron 2.636 solicitudes y se resolvieron 2.400, de las cuales fueron otorgadas 1.911 (1.657 radicados en 2022 y 254 radicados en vigencias anteriores) que corresponde a Licencias, Concesiones, Permisos y Autorizaciones, para el uso y aprovechamiento de los recursos naturales; así mismo se archivaron 489 solicitudes duplicadas o por no cumplir con los requisitos técnicos y/o legales.
</t>
  </si>
  <si>
    <t xml:space="preserve">Se continúa operando  la red de calidad de aire para la ciudad de Neiva, la cual opera con dos estaciones ubicadas en el centro y en las instalaciones de la CAM denominadas CAM Norte y Alcaldía de Neiva, de acuerdo con los resultados de las mediciones obtenidas, se refleja una buena condición de calidad de aire para la ciudad de Neiva. </t>
  </si>
  <si>
    <t>Para la vigencia 2022 la CAM realizó la contratación de una Consultoría para que realización de los monitoreos de ruido ambiental y a su vez realizar la actualización de los mapas de ruido ambiental, para sus áreas críticas prioritarias y la reformulación del plan de descontaminación por ruido.
De acuerdo con los resultados obtenidos para la jornada diurna del día hábil, el 76.8% de los resultados obtenidos de las mediciones realizadas se encuentran por debajo de los estándares máximos permisibles de niveles de ruido ambiental establecidos por la resolución 627 de 2006; y el 23.2% de los resultados obtenidos se encuentran por encima de los estándares máximos permisibles, presentando un incumplimiento de los niveles de ruido ambiental</t>
  </si>
  <si>
    <t xml:space="preserve">Para la vigencia 2022  se realizaron 138 visitas en la jurisdicción por parte de los profesionales de la Corporación para grandes y pequeños generadores. 
</t>
  </si>
  <si>
    <t xml:space="preserve">Durante la vigencia 2022 se realizó seguimiento y control a 44 departamentos de gestión ambiental- DGA de los diferentes sectores industriales verificando la implementación y el cumplimiento de los programas de Manejo de residuos sólidos, programa de uso y ahorro eficiente de agua y energía y la vigencia de los permisos ambientales de acuerdo con la actividad industrial. </t>
  </si>
  <si>
    <t>Se ejecutaron las actividades a través de convenios con: Convenio CI, Ceerco, Sirap Macizo y Gobernación .</t>
  </si>
  <si>
    <t xml:space="preserve">En ejecución:
DRMI y PNR Minas
Tatacoa
Consulta Previa CBOB </t>
  </si>
  <si>
    <t xml:space="preserve">Implementación de medidas de control y manejo de las especies invasoras </t>
  </si>
  <si>
    <t xml:space="preserve">La estrategia contra la deforestacion se enmarcarcó en: Acciones de prevencion, mitigacion e intervencion;  70 visitas de evaluación y seguimiento a empresas forestales con registro LOF; Suscripcion de la fase 2,0 del Acuerdo por la Madera Legal en el Departamento del Huila (74 firmantes), cumplimiento del 100% de  los Planes Operativos MLCD.  Implementacion plataforma LOFL; Cumplimiento del 100% del Plan de Accion de la Burbuja Ambiental, Desarrollo de 12 campañas de prevención y el control al tráfico de especies de flora y fauna silvestre, entrega de 18 kits de bioseguridad,  Desarrollo de 13 capacitaciones LOFL a empresarios forestales,  Entrega de 17 reconocimientos a la procedencia legal a igual No. de empresarios forestales. </t>
  </si>
  <si>
    <t xml:space="preserve">Se prestó atención, valoracion y disposicion final de 1339 especímenes de fauna silvestre, en los dos hogares de paso (Neiva y Pitalito) y  CAV (Teruel), los cuales ingresaron producto de rescates, decomisos y entregas voluntarias. </t>
  </si>
  <si>
    <t>Se presentó dificultad en el proceso de contratación.</t>
  </si>
  <si>
    <t>Se cofinanció la compra de 200 Ha en el Municipio de Colombia.</t>
  </si>
  <si>
    <t>Se aprobó el PMAM de la Quebrada Yaguilga, mediante Resolución No. 3810 del 30 de diciembre de 2022 y se entregó la fase de Aprestamiento del POMCA RIO YAGUARÁ.</t>
  </si>
  <si>
    <t>Se realizó la adopción del PORH del Río Tune y Quebrada La Guagua (Teruel y Palermo), mediante Resolución No. 3818 de 2021; Y la adopción en la vigencia 2022, del PORH de las Quebradas La Chorrera y El Chuscal (Isnos), mediante Resolución No. 3811 de 2022. Además, se avanzó en la ejecución del Contrato de Consultoría No. 226 de 2022, en atención a la Resolución No. 2083 de 2022, con el fin de Ordenar el Recurso Hídrico del Río Aipe (Palermo, Neiva y Aipe).
En la vigencia 2022, se adopta el PORH de las Quebradas La Chorrera y El Chuscal (Helechuzal) en Isnos, mediante Resolución No. 3811 de 2022; Se establece la red de monitoreo en estas corrientes hídricas con 5 estaciones de monitoreo en la Q. La Chorrera, 2 estaciones en la Quebrada El Chuscal, y 4 estaciones en los vertimientos mas representativos. Además se definen los objetivos de Calidad de Agua por tramos a corto, mediano y largo plazo, entre otros.
Se emitió la Resolución 2083 de 2022, con el fin de Ordenar el Recurso Hídrico del Río Aipe (Palermo, Neiva y Aipe), el cual se encuentra en ejecución.</t>
  </si>
  <si>
    <t xml:space="preserve">Se realizó el registro y validación de información en los aplicativos bajo la competencia del Instituto de IDEAM que hacen parte del Sistema de Información Ambiental de Colombia - SIAC (SISAIRE; SNIF; SIRH), dando cumplimiento a la meta establecida para la vigencia. Estado de reporte: 
SISAIRE:  100,00%
SNIF:  93,45%
SIRH:  90,67%
PCB: 100,00%
RUA: 100,00%
RESPEL : 100,00%
TOTAL: 94,21%
                                                    </t>
  </si>
  <si>
    <t>Se logró la recertificación en lo sistemas ISO 14000:2015 y 9001:2015</t>
  </si>
  <si>
    <t>Se introdujeron mejoras a los siete trámites establecidos para la racionalización de trámites</t>
  </si>
  <si>
    <t>Se construyó la Sede de la Territorial Centro, en el Municipio de Garzón. Se realizaron adecuaciones a la Sede Principial y al CAV de Teruel</t>
  </si>
  <si>
    <t>Se realizó el apoyo técnico a nueve (9) sectores productivos: Cacao, ganaderos, porcícola, piscícola, apícola, guadua/bambú, ladrilleros, cafetero, aguacate hass</t>
  </si>
  <si>
    <t>Se realizó el proceso de reforestación protectora y el mantenimiento de reforestaciones establecidas en años anteriores, tareas que hacen parte de la Implementación de acciones de fortalecimiento para la sostenibilidad en paisajes Cafeteros y Cacaoteros.
En total se establecieron de 20 hectáreas de reforestación y se realizó el mantenimiento de 99 hectáreas de reforestación.</t>
  </si>
  <si>
    <t>Durante la vigencia se realizó la construcción de 1.026 hornillas ecoeficientes con cargo a diferentes proyectos de inversión, 676 corresponden a la ejecución del 100% del contrato de obra No. 241 de 2021 y 350 hornillas corresponden a la ejecución del 61,08% del contrato de obra No. 233 de 2022. Complementariamente, se establecieron  440 unidades de cerca viva dendroenergética en 23 Municipios del Departamento</t>
  </si>
  <si>
    <t>Se apoyaron los 37 Municipios con las siguientes acciones: - Participación en Consejos de cambio climático, CIDEA y mesa agroclimática. - Conversatorio Retos y oportunidades para aumentar la ambición climática en el Huila – Haciendo sinergia desde lo nacional hasta lo local. - Promoción de 75 eventos de cambio climático. -Participación en diferentes procesos y proyectos que se desarrollan en torno al Cambio Climático</t>
  </si>
  <si>
    <t>Se giró al Patrimonio Autónomo FIA, la totalidad del monto presupuestado de recursos CAM del recaudo de la tasa retributiva para la vigencia 2022 con destinación exclusiva a la cofinanciación de proyectos de saneamiento ambiental hídrico en el marco del Plan Departamental de Aguas – PDA, y que son viabilizados por el Ministerio de Vivienda Ciudad y Territorio – MVCT. Igualmente se continuó con el seguimiento periódico a los convenios derivados de este Convenio Marco Interadministrativo de Cooperación, Apoyo y Cofinanciación 0248 de 2009 del Plan Departamental de Aguas – PDA No. 0248 de 2009</t>
  </si>
  <si>
    <t>Se realizaron acciones orientadas a la gestión ambiental, tales como: Acotamiento de rondas hídricas, arborización zonas urbanas, Estudios AVR, Seguimientos a la meta de aprovechamiento de los PGIRS, Prevención y control de la calidad del aire y Reducción del riesgo de desastres.</t>
  </si>
  <si>
    <t xml:space="preserve">La Corporación tiene una oferta de 27 tramites en ambiente web, a través de VITAL, A diciembre de 2022, se tienen 58.003  registros en los aplicativos de autoridad ambiental, distribuidos así: 
- SILAMC: 21.910 radicados (licencias y permisos ambientales: 8.047 e infracciones ambientales: 13.863) desde julio de 2018 a diciembre de 2022        -CITA: 36.093 registros de (licencias y permisos ambientales: 12.510 y denuncias por infracciones ambientales: 23.583) desde 2010 a junio de 2018. 
</t>
  </si>
  <si>
    <t>Se llevó a cabo la asesoría y acompañamiento en temas de educación ambiental, formulación de planes de vida y consultas previas a 20 comunidades indígenas, con la participación de 877 personas: 493 hombres y 384 mujeres. 
Se logró la sistematización de 17 planes de vida y se atendió y proyectó 20 consultas y requerimientos de resguardos y/o cabildos.
Se prestó apoyo técnico a la consejería del CRIHU, conformado por 33 comunidades indígenas del departamento del Huila, en temas relacionados con formulación de proyectos y educación ambiental.
Se logró la construcción de 19 hornillas ecoeficientes en el Municipio de La Plata</t>
  </si>
  <si>
    <t>Se llevaron a cabo las siguientes acciones de educación ambiental en los 37 municipios del Departamento del Huila: Conmemoración de fechas ambientales, Concursos ambientales, Reconocimiento Monumento Forestal Natural, Formación de educadores y dinamizadores ambientales, Red Jóvenes de ambiente, Murales ambientales. Fortalecimiento de CIDEAS (Departamental y Municipales) y conformación de nuevos, Asesoría y acompañamiento para la formulación de PRAES, Asesoría y apoyo a la formulación de PROCEDAS, Construcción del Plan de Educación Ambiental para el departamento el Huila (PEAD), Creación del observatorio de educación ambiental para el departamento, Diseño y/o Construcción y/o dotación y/o mantenimiento e implementación de senderos interpretativos para la Educación Ambiental de la CAM, Fortalecimiento de la estrategia de comunicación y divulgación</t>
  </si>
  <si>
    <t>Se realizó el aislamiento de 33.030 ml en áreas estratégicas del departamento con el fin de proteger los bosques y el recuro hídrico.</t>
  </si>
  <si>
    <t>El avance se presenta en las reglamentaciones de los usos y aprovechamiento de las aguas de las siguientes corrientes hídricas: Río Tune, Quebrada La Guagua y sus principales tributarios (Teruel y Palermo), mediante Resolución No. 3946 de 2021; Y Quebrada La Rivera (Campoalegre y Rivera), mediante Resolución No. No. 3812 de 2022. Por otro lado, se ordenó revisar y actualizar la reglamentación del Río Aipe (Palermo, Neiva y Aipe), mediante Resolución No. 3663 de 2022, la cual se encuentra en ejecución.
En la vigencia 2022, se reglamentó el uso y aprovechamiento de las aguas de la Quebrada La Rivera (Campoalegre y Rivera), mediante Resolución No. 3812 del 30 de diciembre de 2022, otorgando 160 concesiones de agua superficial equivalentes a un caudal de 212.29 Lps en época de estiaje (verano) y 189.86 Lps en época de lluvias (invierno), para suplir las necesidades hídricas de los diferentes sectores productivos del área de influencia del proyecto. 
Se emitió la Resolución No. 3663 del 20 de diciembre de 2022, con el fin de realizar los estudios para la revisión y actualización de la reglamentación de los usos y aprovechamientos de las aguas del Río Aipe (Palermo, Neiva y Aipe).</t>
  </si>
  <si>
    <t>Se avanzó en el cumplimiento a la ejecución de los proyectos definidos en el  PETI, garantizando una infraestructura tecnológica operativa y confiable con el fin de soportar los procesos misionales de la Corporación. Implementación nuevo portal web y adquisición de equipos tecnológicos con miras a la renovación de equipos requerida por los usuarios internos de la Corporación así: 89 computadores, 6 impresoras y 22 monitor</t>
  </si>
  <si>
    <t xml:space="preserve">Se consolidó el diagnóstico del archivo central e histórico, donde se logró determinar que en el archivo central hay 412,8 metros lineales de información y en el archivo histórico hay 368,4 metros lineales de información, Se contrató un software de Gestión Documental en el mes de octubre y se avanzó en la parametrización para el cargue de la información referente a usuarios y a terceros; de igual forma, se avanzó en la parametrización de los diagramas de flujo de los procesos de ventanilla única de radicación de entrada y salida, comunicaciones internas y resoluciones..  </t>
  </si>
  <si>
    <t>Se superaron las acciones correspondientes al rezago y se ejecutó el contrato 2022 de recuperación de suelos con el Resguardo Indígena Pijao Tatacoa, construyendo 10 refugios de fauna, 10 perchas  y 4.000 metros lineales de aislamiento de zonas de nacimientos.</t>
  </si>
  <si>
    <t>Acuerdo Consejo Directivo CAM 011 del 31 de marzo de 2022</t>
  </si>
  <si>
    <t>Liquidación</t>
  </si>
  <si>
    <t>En reserva CTOS: 322;338;336;369</t>
  </si>
  <si>
    <t>En reserva CTOS: 207;239;250;253;268;286;288;294;Otrosí Cto 052</t>
  </si>
  <si>
    <t>En reserva CTOS: 179;180;181;200;270:Otrosí N° 052</t>
  </si>
  <si>
    <t>En reserva CTOS: 178;179;180;182;200;231;243;258;260;277;291;259;297;299;307;315;376</t>
  </si>
  <si>
    <t>En reserva CTO: 360</t>
  </si>
  <si>
    <t>CTO: 360</t>
  </si>
  <si>
    <t>En reserva CTO: 262</t>
  </si>
  <si>
    <t>En reserva CTOS: 223;224;322;352;338</t>
  </si>
  <si>
    <t>En reserva Convenio: 246</t>
  </si>
  <si>
    <t>En reserva Convenios: 62;246 y CTO: 322</t>
  </si>
  <si>
    <t>En reserva CTOS: 245;379;396 y Convenio 23</t>
  </si>
  <si>
    <t>En reserva CTO 378</t>
  </si>
  <si>
    <t>En reserva CTOS: 223;224;214;296;322;338;365;400</t>
  </si>
  <si>
    <t>En reserva CTOS: 322;338;395</t>
  </si>
  <si>
    <t>En reserva CTO: 276</t>
  </si>
  <si>
    <t>En reserva CTOS: 178;179;180;181;182;200;231;256;257;268;274;304;309;314;326;327;336;376;Otrosí OC: 87716 y OC: 93461;93462</t>
  </si>
  <si>
    <t>En reserva CTOS: 293;386</t>
  </si>
  <si>
    <t>En reserva CTOS: 236;237;298;302;305;311;318;365;394;400</t>
  </si>
  <si>
    <t>Enr eserva CTO: 351</t>
  </si>
  <si>
    <t>En reserva CTO: 322</t>
  </si>
  <si>
    <t>En reserva CTO: 317 y Convenio 246</t>
  </si>
  <si>
    <t xml:space="preserve">Liquidación </t>
  </si>
  <si>
    <t>En reserva CTOS: 222;353</t>
  </si>
  <si>
    <t>En reserva CTOS: 223;224;226;228;229;338 y Convenio: 246; 062</t>
  </si>
  <si>
    <t>CTOS: 104;144;155;184;187;Contrato 052/07;223;224;228;229;247;233;278,312;362;338
OC: 87716;94899
CONVENIO: 246;062</t>
  </si>
  <si>
    <t xml:space="preserve">CTO: 165;233;278 
CONVENIO: 062
</t>
  </si>
  <si>
    <t>En reserva CTO: 233 y Convenio 062</t>
  </si>
  <si>
    <t>En reserva CTO: 226</t>
  </si>
  <si>
    <t>En reserva CTOS: 215;251;254;255;219;252;264;275;283;289;295;300;303;313;320;319;321;324;350;354;370;374;390;395</t>
  </si>
  <si>
    <t>En reserva CTOS: 190;210;264;286;370;376;373</t>
  </si>
  <si>
    <t>En reserva CTOS: 185;189</t>
  </si>
  <si>
    <t>En reserva CTOS: 211;212;295;349;371;384;390</t>
  </si>
  <si>
    <t>En reserva CTO: 316;Otrosí Cto 314/2019</t>
  </si>
  <si>
    <t>En reserva CTO: 379</t>
  </si>
  <si>
    <t>En reserva CTO: 339</t>
  </si>
  <si>
    <t>En reserva CTO: 022;201</t>
  </si>
  <si>
    <t>En reserva OC: 94290;103583;103585;103586;103582</t>
  </si>
  <si>
    <t>En reserva CTOS: 209;210;286;Otrosí CTO 139 y OC: 96414</t>
  </si>
  <si>
    <t>En reserva CTOS: 365;400</t>
  </si>
  <si>
    <t>CTOS: 079;098;109;187;322;338;369
OC: 94899;95094</t>
  </si>
  <si>
    <t>Número total de licencias ambientales vigentes y aprobadas por la Corporación a 31/12/2021:</t>
  </si>
  <si>
    <t>Número de usuarios de agua a 31/12/2021</t>
  </si>
  <si>
    <t>Número de concesiones de agua otorgadas a 31/12/2021</t>
  </si>
  <si>
    <t>Número de captaciones de agua otorgadas a 31/12/2021</t>
  </si>
  <si>
    <t>Número de usuarios de vertimientos de agua a 31/12/2021</t>
  </si>
  <si>
    <t>Número de permisos de vertimiento de agua otorgadas a 31/12/2021</t>
  </si>
  <si>
    <t>Número de puntos de vertimientos a 31/12/2021</t>
  </si>
  <si>
    <t>Número de usuarios de permisos de aprovechamiento forestal a 31/12/2022</t>
  </si>
  <si>
    <t>Número de permisos de aprovechamiento forestal vigentes a 31/12/2022</t>
  </si>
  <si>
    <t>Número de usuarios de permisos de emisiones atmosféricas a 31/12/2021</t>
  </si>
  <si>
    <t>Número de permisos de emisiones atmosféricas vigentes a 31/12/2021</t>
  </si>
  <si>
    <r>
      <t xml:space="preserve">Capacitaciones en Ordenamiento Territorial </t>
    </r>
    <r>
      <rPr>
        <sz val="9"/>
        <rFont val="Calibri"/>
        <family val="2"/>
        <scheme val="minor"/>
      </rPr>
      <t xml:space="preserve">por cada una de las Direcciones Territoriales a Funcionarios de la CAM, Alcaldes y Jefes de Planeación de los municipios, Seguimiento a los asuntos ambientales a los 37 municipios del Departamento
Concertados: 
Plan Parcial – PTAR – Neiva
Plan Parcial de Desarrollo Bosques de Santa Inés – Neiva
Plan Parcial de Expansión Urbana – Paicol
Plan Parcial de Expansión Urbana –Teruel
</t>
    </r>
  </si>
  <si>
    <t>Se ejecutaron un 100% de obras de dragado sobre el rio Suaza, en el marco del convenio interadministrativo No. 253 de 2021. Así mismo, se ha ejecutado en un 79,2% la obra de canalización del río Timaná.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</si>
</sst>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41" formatCode="_-* #,##0_-;\-* #,##0_-;_-* &quot;-&quot;_-;_-@_-"/>
    <numFmt numFmtId="43" formatCode="_-* #,##0.00_-;\-* #,##0.00_-;_-* &quot;-&quot;??_-;_-@_-"/>
    <numFmt numFmtId="164" formatCode="_(* #,##0.00_);_(* \(#,##0.00\);_(* &quot;-&quot;??_);_(@_)"/>
    <numFmt numFmtId="165" formatCode="0.0"/>
    <numFmt numFmtId="166" formatCode="_-* #,##0_-;\-* #,##0_-;_-* &quot;-&quot;??_-;_-@_-"/>
    <numFmt numFmtId="167" formatCode="_(* #,##0_);_(* \(#,##0\);_(* &quot;-&quot;??_);_(@_)"/>
    <numFmt numFmtId="168" formatCode="_(* #,##0.000_);_(* \(#,##0.000\);_(* &quot;-&quot;???_);_(@_)"/>
    <numFmt numFmtId="169" formatCode="_(* #,##0.000_);_(* \(#,##0.000\);_(* &quot;-&quot;??_);_(@_)"/>
    <numFmt numFmtId="170" formatCode="0.000%"/>
    <numFmt numFmtId="171" formatCode="_-* #,##0.000_-;\-* #,##0.000_-;_-* &quot;-&quot;???_-;_-@_-"/>
    <numFmt numFmtId="172" formatCode="#,##0.000"/>
    <numFmt numFmtId="173" formatCode="[$$-240A]\ #,##0.00;\-[$$-240A]\ #,##0.00;[$$-240A]\ #,##0.00;@"/>
    <numFmt numFmtId="174" formatCode="[$$-240A]\ #,##0.00;\-[$$-240A]\ #,##0.00"/>
    <numFmt numFmtId="175" formatCode="#,##0_ ;\-#,##0\ "/>
    <numFmt numFmtId="176" formatCode="[$$-240A]#,##0.00;\-[$$-240A]#,##0.00;[$$-240A]#,##0.00;@"/>
  </numFmts>
  <fonts count="75" x14ac:knownFonts="1">
    <font>
      <sz val="11"/>
      <color theme="1"/>
      <name val="Calibri"/>
      <family val="2"/>
      <scheme val="minor"/>
    </font>
    <font>
      <sz val="11"/>
      <color rgb="FF006100"/>
      <name val="Calibri"/>
      <family val="2"/>
      <scheme val="minor"/>
    </font>
    <font>
      <b/>
      <sz val="11"/>
      <color rgb="FF000000"/>
      <name val="Calibri"/>
      <family val="2"/>
      <scheme val="minor"/>
    </font>
    <font>
      <b/>
      <sz val="9"/>
      <color rgb="FF000000"/>
      <name val="Calibri"/>
      <family val="2"/>
      <scheme val="minor"/>
    </font>
    <font>
      <sz val="9"/>
      <color rgb="FF000000"/>
      <name val="Calibri"/>
      <family val="2"/>
      <scheme val="minor"/>
    </font>
    <font>
      <b/>
      <i/>
      <sz val="9"/>
      <color rgb="FF000000"/>
      <name val="Calibri"/>
      <family val="2"/>
      <scheme val="minor"/>
    </font>
    <font>
      <i/>
      <sz val="9"/>
      <color rgb="FF000000"/>
      <name val="Calibri"/>
      <family val="2"/>
      <scheme val="minor"/>
    </font>
    <font>
      <sz val="9"/>
      <color theme="1"/>
      <name val="Calibri"/>
      <family val="2"/>
      <scheme val="minor"/>
    </font>
    <font>
      <sz val="8"/>
      <color rgb="FF000000"/>
      <name val="Calibri"/>
      <family val="2"/>
      <scheme val="minor"/>
    </font>
    <font>
      <sz val="9"/>
      <color rgb="FF000000"/>
      <name val="Calibri"/>
      <family val="2"/>
    </font>
    <font>
      <sz val="7"/>
      <color rgb="FF000000"/>
      <name val="Times New Roman"/>
      <family val="1"/>
    </font>
    <font>
      <vertAlign val="subscript"/>
      <sz val="9"/>
      <color rgb="FF000000"/>
      <name val="Calibri"/>
      <family val="2"/>
      <scheme val="minor"/>
    </font>
    <font>
      <b/>
      <u/>
      <sz val="9"/>
      <color rgb="FF000000"/>
      <name val="Calibri"/>
      <family val="2"/>
      <scheme val="minor"/>
    </font>
    <font>
      <i/>
      <sz val="7"/>
      <color rgb="FF000000"/>
      <name val="Times New Roman"/>
      <family val="1"/>
    </font>
    <font>
      <sz val="10"/>
      <color theme="1"/>
      <name val="Calibri"/>
      <family val="2"/>
      <scheme val="minor"/>
    </font>
    <font>
      <u/>
      <sz val="9"/>
      <color rgb="FF000000"/>
      <name val="Calibri"/>
      <family val="2"/>
      <scheme val="minor"/>
    </font>
    <font>
      <sz val="9"/>
      <color rgb="FF000000"/>
      <name val="Symbol"/>
      <family val="1"/>
      <charset val="2"/>
    </font>
    <font>
      <u/>
      <sz val="11"/>
      <color theme="10"/>
      <name val="Calibri"/>
      <family val="2"/>
      <scheme val="minor"/>
    </font>
    <font>
      <sz val="12"/>
      <color rgb="FF000000"/>
      <name val="Calibri"/>
      <family val="2"/>
    </font>
    <font>
      <sz val="7"/>
      <color rgb="FF000000"/>
      <name val="Calibri"/>
      <family val="2"/>
      <scheme val="minor"/>
    </font>
    <font>
      <b/>
      <i/>
      <sz val="9"/>
      <color indexed="8"/>
      <name val="Calibri"/>
      <family val="2"/>
      <scheme val="minor"/>
    </font>
    <font>
      <sz val="11"/>
      <color theme="1"/>
      <name val="Calibri"/>
      <family val="2"/>
      <scheme val="minor"/>
    </font>
    <font>
      <b/>
      <sz val="11"/>
      <color theme="1"/>
      <name val="Calibri"/>
      <family val="2"/>
      <scheme val="minor"/>
    </font>
    <font>
      <sz val="10"/>
      <color rgb="FF006100"/>
      <name val="Calibri"/>
      <family val="2"/>
      <scheme val="minor"/>
    </font>
    <font>
      <u/>
      <sz val="10"/>
      <color theme="10"/>
      <name val="Calibri"/>
      <family val="2"/>
      <scheme val="minor"/>
    </font>
    <font>
      <sz val="10"/>
      <color rgb="FF000000"/>
      <name val="Calibri"/>
      <family val="2"/>
      <scheme val="minor"/>
    </font>
    <font>
      <sz val="18"/>
      <color rgb="FF000000"/>
      <name val="Calibri"/>
      <family val="2"/>
      <scheme val="minor"/>
    </font>
    <font>
      <sz val="9"/>
      <color rgb="FFFF0000"/>
      <name val="Calibri"/>
      <family val="2"/>
      <scheme val="minor"/>
    </font>
    <font>
      <sz val="8"/>
      <color theme="1"/>
      <name val="Calibri"/>
      <family val="2"/>
      <scheme val="minor"/>
    </font>
    <font>
      <b/>
      <sz val="8"/>
      <color rgb="FF000000"/>
      <name val="Calibri"/>
      <family val="2"/>
      <scheme val="minor"/>
    </font>
    <font>
      <sz val="10"/>
      <name val="Arial Narrow"/>
      <family val="2"/>
    </font>
    <font>
      <b/>
      <sz val="12"/>
      <name val="Arial Narrow"/>
      <family val="2"/>
    </font>
    <font>
      <sz val="10"/>
      <name val="Arial"/>
      <family val="2"/>
    </font>
    <font>
      <b/>
      <sz val="10"/>
      <name val="Arial Narrow"/>
      <family val="2"/>
    </font>
    <font>
      <b/>
      <sz val="11"/>
      <name val="Arial Narrow"/>
      <family val="2"/>
    </font>
    <font>
      <b/>
      <sz val="8"/>
      <name val="Arial Narrow"/>
      <family val="2"/>
    </font>
    <font>
      <sz val="8"/>
      <name val="Arial Narrow"/>
      <family val="2"/>
    </font>
    <font>
      <b/>
      <sz val="9"/>
      <name val="Arial Narrow"/>
      <family val="2"/>
    </font>
    <font>
      <b/>
      <sz val="7"/>
      <name val="Arial Narrow"/>
      <family val="2"/>
    </font>
    <font>
      <sz val="7"/>
      <name val="Arial Narrow"/>
      <family val="2"/>
    </font>
    <font>
      <u/>
      <sz val="7"/>
      <name val="Arial Narrow"/>
      <family val="2"/>
    </font>
    <font>
      <b/>
      <sz val="11"/>
      <color theme="1"/>
      <name val="Arial Narrow"/>
      <family val="2"/>
    </font>
    <font>
      <b/>
      <sz val="9"/>
      <name val="Verdana"/>
      <family val="2"/>
    </font>
    <font>
      <b/>
      <sz val="9"/>
      <color rgb="FF000000"/>
      <name val="Verdana"/>
      <family val="2"/>
    </font>
    <font>
      <sz val="11"/>
      <name val="Calibri"/>
      <family val="2"/>
    </font>
    <font>
      <sz val="9"/>
      <name val="Verdana"/>
      <family val="2"/>
    </font>
    <font>
      <sz val="9"/>
      <color rgb="FF000000"/>
      <name val="Verdana"/>
      <family val="2"/>
    </font>
    <font>
      <sz val="10"/>
      <color theme="1"/>
      <name val="Arial Narrow"/>
      <family val="2"/>
    </font>
    <font>
      <b/>
      <sz val="10"/>
      <color theme="1"/>
      <name val="Arial Narrow"/>
      <family val="2"/>
    </font>
    <font>
      <sz val="10"/>
      <color rgb="FF000000"/>
      <name val="Arial Narrow"/>
      <family val="2"/>
    </font>
    <font>
      <sz val="9"/>
      <color indexed="81"/>
      <name val="Tahoma"/>
      <family val="2"/>
    </font>
    <font>
      <b/>
      <sz val="9"/>
      <color indexed="81"/>
      <name val="Tahoma"/>
      <family val="2"/>
    </font>
    <font>
      <b/>
      <sz val="10"/>
      <color rgb="FFFF0000"/>
      <name val="Arial Narrow"/>
      <family val="2"/>
    </font>
    <font>
      <b/>
      <sz val="8"/>
      <color rgb="FFFF0000"/>
      <name val="Arial Narrow"/>
      <family val="2"/>
    </font>
    <font>
      <b/>
      <sz val="7"/>
      <color rgb="FFFF0000"/>
      <name val="Arial Narrow"/>
      <family val="2"/>
    </font>
    <font>
      <sz val="7"/>
      <color rgb="FFFF0000"/>
      <name val="Arial Narrow"/>
      <family val="2"/>
    </font>
    <font>
      <sz val="10"/>
      <color theme="1"/>
      <name val="Arial"/>
      <family val="2"/>
    </font>
    <font>
      <sz val="9"/>
      <color indexed="8"/>
      <name val="Calibri"/>
      <family val="2"/>
    </font>
    <font>
      <u/>
      <sz val="9"/>
      <color theme="10"/>
      <name val="Calibri"/>
      <family val="2"/>
      <scheme val="minor"/>
    </font>
    <font>
      <sz val="9"/>
      <name val="Calibri"/>
      <family val="2"/>
      <scheme val="minor"/>
    </font>
    <font>
      <sz val="11"/>
      <color theme="1"/>
      <name val="Arial Narrow"/>
      <family val="2"/>
    </font>
    <font>
      <sz val="11"/>
      <name val="Arial Narrow"/>
      <family val="2"/>
    </font>
    <font>
      <b/>
      <sz val="10"/>
      <name val="Arial"/>
      <family val="2"/>
    </font>
    <font>
      <b/>
      <sz val="9"/>
      <color theme="1"/>
      <name val="Verdana"/>
      <family val="2"/>
    </font>
    <font>
      <sz val="9"/>
      <color theme="1"/>
      <name val="Verdana"/>
      <family val="2"/>
    </font>
    <font>
      <b/>
      <sz val="11"/>
      <color rgb="FF000000"/>
      <name val="Calibri"/>
      <family val="2"/>
    </font>
    <font>
      <sz val="11"/>
      <color rgb="FF000000"/>
      <name val="Calibri"/>
      <family val="2"/>
    </font>
    <font>
      <b/>
      <sz val="10"/>
      <color rgb="FF000000"/>
      <name val="Arial Narrow"/>
      <family val="2"/>
    </font>
    <font>
      <sz val="10"/>
      <color rgb="FFFF0000"/>
      <name val="Arial Narrow"/>
      <family val="2"/>
    </font>
    <font>
      <sz val="11"/>
      <name val="Calibri"/>
      <family val="2"/>
      <scheme val="minor"/>
    </font>
    <font>
      <sz val="10"/>
      <name val="Calibri"/>
      <family val="2"/>
      <scheme val="minor"/>
    </font>
    <font>
      <sz val="8"/>
      <color rgb="FFFF0000"/>
      <name val="Arial Narrow"/>
      <family val="2"/>
    </font>
    <font>
      <sz val="11"/>
      <color theme="1"/>
      <name val="Calibri"/>
      <family val="2"/>
    </font>
    <font>
      <b/>
      <sz val="12"/>
      <color rgb="FFFF0000"/>
      <name val="Arial Narrow"/>
      <family val="2"/>
    </font>
    <font>
      <sz val="10"/>
      <color rgb="FFFF0000"/>
      <name val="Arial"/>
      <family val="2"/>
    </font>
  </fonts>
  <fills count="37">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rgb="FFD9D9D9"/>
        <bgColor indexed="64"/>
      </patternFill>
    </fill>
    <fill>
      <patternFill patternType="solid">
        <fgColor rgb="FFF7CAAC"/>
        <bgColor indexed="64"/>
      </patternFill>
    </fill>
    <fill>
      <patternFill patternType="solid">
        <fgColor theme="0" tint="-0.14999847407452621"/>
        <bgColor indexed="64"/>
      </patternFill>
    </fill>
    <fill>
      <patternFill patternType="solid">
        <fgColor theme="5"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4" tint="-0.249977111117893"/>
        <bgColor indexed="64"/>
      </patternFill>
    </fill>
    <fill>
      <patternFill patternType="solid">
        <fgColor indexed="41"/>
        <bgColor indexed="64"/>
      </patternFill>
    </fill>
    <fill>
      <patternFill patternType="solid">
        <fgColor indexed="42"/>
        <bgColor indexed="64"/>
      </patternFill>
    </fill>
    <fill>
      <patternFill patternType="solid">
        <fgColor indexed="47"/>
        <bgColor indexed="64"/>
      </patternFill>
    </fill>
    <fill>
      <patternFill patternType="solid">
        <fgColor indexed="43"/>
        <bgColor indexed="64"/>
      </patternFill>
    </fill>
    <fill>
      <patternFill patternType="solid">
        <fgColor indexed="13"/>
        <bgColor indexed="64"/>
      </patternFill>
    </fill>
    <fill>
      <patternFill patternType="solid">
        <fgColor indexed="45"/>
        <bgColor indexed="64"/>
      </patternFill>
    </fill>
    <fill>
      <patternFill patternType="solid">
        <fgColor indexed="14"/>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rgb="FF92D050"/>
        <bgColor rgb="FF92D050"/>
      </patternFill>
    </fill>
    <fill>
      <patternFill patternType="solid">
        <fgColor rgb="FFE2EFD9"/>
        <bgColor rgb="FFE2EFD9"/>
      </patternFill>
    </fill>
    <fill>
      <patternFill patternType="solid">
        <fgColor rgb="FFA8D08D"/>
        <bgColor rgb="FFA8D08D"/>
      </patternFill>
    </fill>
    <fill>
      <patternFill patternType="solid">
        <fgColor rgb="FFC5E0B3"/>
        <bgColor rgb="FFC5E0B3"/>
      </patternFill>
    </fill>
    <fill>
      <patternFill patternType="solid">
        <fgColor indexed="11"/>
        <bgColor indexed="64"/>
      </patternFill>
    </fill>
    <fill>
      <patternFill patternType="solid">
        <fgColor rgb="FFFF0000"/>
        <bgColor indexed="64"/>
      </patternFill>
    </fill>
    <fill>
      <patternFill patternType="solid">
        <fgColor rgb="FFB4D79D"/>
        <bgColor rgb="FFA8D08D"/>
      </patternFill>
    </fill>
    <fill>
      <patternFill patternType="solid">
        <fgColor rgb="FF66FF66"/>
        <bgColor rgb="FFA8D08D"/>
      </patternFill>
    </fill>
    <fill>
      <patternFill patternType="solid">
        <fgColor rgb="FF99FF99"/>
        <bgColor rgb="FFA8D08D"/>
      </patternFill>
    </fill>
    <fill>
      <patternFill patternType="solid">
        <fgColor rgb="FFCCFFCC"/>
        <bgColor rgb="FFA8D08D"/>
      </patternFill>
    </fill>
    <fill>
      <patternFill patternType="solid">
        <fgColor rgb="FF66FF66"/>
        <bgColor indexed="64"/>
      </patternFill>
    </fill>
    <fill>
      <patternFill patternType="solid">
        <fgColor rgb="FF99FF99"/>
        <bgColor indexed="64"/>
      </patternFill>
    </fill>
    <fill>
      <patternFill patternType="solid">
        <fgColor rgb="FFCCFFCC"/>
        <bgColor indexed="64"/>
      </patternFill>
    </fill>
    <fill>
      <patternFill patternType="solid">
        <fgColor theme="2" tint="-0.499984740745262"/>
        <bgColor indexed="64"/>
      </patternFill>
    </fill>
    <fill>
      <patternFill patternType="solid">
        <fgColor indexed="26"/>
      </patternFill>
    </fill>
    <fill>
      <patternFill patternType="solid">
        <fgColor rgb="FFE1FFE1"/>
        <bgColor indexed="64"/>
      </patternFill>
    </fill>
    <fill>
      <patternFill patternType="solid">
        <fgColor rgb="FF92D050"/>
        <bgColor indexed="64"/>
      </patternFill>
    </fill>
  </fills>
  <borders count="72">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right style="medium">
        <color indexed="64"/>
      </right>
      <top/>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style="medium">
        <color indexed="64"/>
      </right>
      <top style="double">
        <color rgb="FFFF8001"/>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right style="medium">
        <color indexed="8"/>
      </right>
      <top style="medium">
        <color indexed="64"/>
      </top>
      <bottom/>
      <diagonal/>
    </border>
    <border>
      <left/>
      <right/>
      <top/>
      <bottom style="double">
        <color indexed="64"/>
      </bottom>
      <diagonal/>
    </border>
    <border>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top/>
      <bottom style="double">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style="double">
        <color indexed="64"/>
      </top>
      <bottom/>
      <diagonal/>
    </border>
    <border>
      <left style="double">
        <color rgb="FF000000"/>
      </left>
      <right/>
      <top style="double">
        <color rgb="FF000000"/>
      </top>
      <bottom style="double">
        <color rgb="FF000000"/>
      </bottom>
      <diagonal/>
    </border>
    <border>
      <left/>
      <right/>
      <top style="double">
        <color rgb="FF000000"/>
      </top>
      <bottom style="double">
        <color rgb="FF000000"/>
      </bottom>
      <diagonal/>
    </border>
    <border>
      <left/>
      <right style="double">
        <color rgb="FF000000"/>
      </right>
      <top style="double">
        <color rgb="FF000000"/>
      </top>
      <bottom style="double">
        <color rgb="FF000000"/>
      </bottom>
      <diagonal/>
    </border>
    <border>
      <left style="double">
        <color rgb="FF000000"/>
      </left>
      <right style="double">
        <color rgb="FF000000"/>
      </right>
      <top style="double">
        <color rgb="FF000000"/>
      </top>
      <bottom/>
      <diagonal/>
    </border>
    <border>
      <left style="double">
        <color rgb="FF000000"/>
      </left>
      <right style="double">
        <color rgb="FF000000"/>
      </right>
      <top style="double">
        <color rgb="FF000000"/>
      </top>
      <bottom style="double">
        <color rgb="FF000000"/>
      </bottom>
      <diagonal/>
    </border>
    <border>
      <left style="double">
        <color rgb="FF000000"/>
      </left>
      <right style="double">
        <color rgb="FF000000"/>
      </right>
      <top/>
      <bottom style="double">
        <color rgb="FF000000"/>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8"/>
      </left>
      <right style="medium">
        <color indexed="8"/>
      </right>
      <top style="medium">
        <color indexed="8"/>
      </top>
      <bottom style="medium">
        <color indexed="8"/>
      </bottom>
      <diagonal/>
    </border>
    <border>
      <left style="medium">
        <color indexed="8"/>
      </left>
      <right/>
      <top style="medium">
        <color indexed="64"/>
      </top>
      <bottom style="medium">
        <color indexed="8"/>
      </bottom>
      <diagonal/>
    </border>
    <border>
      <left/>
      <right style="medium">
        <color indexed="8"/>
      </right>
      <top style="medium">
        <color indexed="64"/>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medium">
        <color indexed="8"/>
      </right>
      <top/>
      <bottom style="medium">
        <color indexed="8"/>
      </bottom>
      <diagonal/>
    </border>
    <border>
      <left style="medium">
        <color indexed="8"/>
      </left>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double">
        <color rgb="FF000000"/>
      </right>
      <top style="double">
        <color rgb="FF000000"/>
      </top>
      <bottom/>
      <diagonal/>
    </border>
    <border>
      <left style="thin">
        <color indexed="64"/>
      </left>
      <right/>
      <top style="medium">
        <color indexed="64"/>
      </top>
      <bottom/>
      <diagonal/>
    </border>
  </borders>
  <cellStyleXfs count="19">
    <xf numFmtId="0" fontId="0" fillId="0" borderId="0"/>
    <xf numFmtId="0" fontId="1" fillId="2" borderId="0" applyNumberFormat="0" applyBorder="0" applyAlignment="0" applyProtection="0"/>
    <xf numFmtId="0" fontId="17" fillId="0" borderId="0" applyNumberFormat="0" applyFill="0" applyBorder="0" applyAlignment="0" applyProtection="0"/>
    <xf numFmtId="9" fontId="21" fillId="0" borderId="0" applyFont="0" applyFill="0" applyBorder="0" applyAlignment="0" applyProtection="0"/>
    <xf numFmtId="43" fontId="21" fillId="0" borderId="0" applyFont="0" applyFill="0" applyBorder="0" applyAlignment="0" applyProtection="0"/>
    <xf numFmtId="0" fontId="32" fillId="0" borderId="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41" fontId="21" fillId="0" borderId="0" applyFont="0" applyFill="0" applyBorder="0" applyAlignment="0" applyProtection="0"/>
    <xf numFmtId="43" fontId="21" fillId="0" borderId="0" applyFont="0" applyFill="0" applyBorder="0" applyAlignment="0" applyProtection="0"/>
    <xf numFmtId="43" fontId="32" fillId="0" borderId="0" applyFont="0" applyFill="0" applyBorder="0" applyAlignment="0" applyProtection="0"/>
    <xf numFmtId="0" fontId="32" fillId="0" borderId="0"/>
    <xf numFmtId="0" fontId="32" fillId="0" borderId="0"/>
    <xf numFmtId="43" fontId="21" fillId="0" borderId="0" applyFont="0" applyFill="0" applyBorder="0" applyAlignment="0" applyProtection="0"/>
    <xf numFmtId="43" fontId="21" fillId="0" borderId="0" applyFont="0" applyFill="0" applyBorder="0" applyAlignment="0" applyProtection="0"/>
  </cellStyleXfs>
  <cellXfs count="1314">
    <xf numFmtId="0" fontId="0" fillId="0" borderId="0" xfId="0"/>
    <xf numFmtId="0" fontId="4" fillId="0" borderId="0" xfId="0" applyFont="1" applyAlignment="1">
      <alignment vertical="top"/>
    </xf>
    <xf numFmtId="0" fontId="4" fillId="0" borderId="8" xfId="0" applyFont="1" applyBorder="1" applyAlignment="1">
      <alignment horizontal="center" vertical="top" wrapText="1"/>
    </xf>
    <xf numFmtId="0" fontId="3" fillId="0" borderId="0" xfId="0" applyFont="1" applyAlignment="1">
      <alignment vertical="top"/>
    </xf>
    <xf numFmtId="0" fontId="3" fillId="0" borderId="12" xfId="0" applyFont="1" applyBorder="1" applyAlignment="1">
      <alignment vertical="top" wrapText="1"/>
    </xf>
    <xf numFmtId="0" fontId="0" fillId="0" borderId="0" xfId="0" applyAlignment="1">
      <alignment vertical="top"/>
    </xf>
    <xf numFmtId="0" fontId="4" fillId="3" borderId="7" xfId="0" applyFont="1" applyFill="1" applyBorder="1" applyAlignment="1" applyProtection="1">
      <alignment horizontal="center" vertical="top" wrapText="1"/>
      <protection locked="0"/>
    </xf>
    <xf numFmtId="0" fontId="4" fillId="0" borderId="0" xfId="0" applyFont="1" applyAlignment="1" applyProtection="1">
      <alignment vertical="top"/>
      <protection locked="0"/>
    </xf>
    <xf numFmtId="0" fontId="4" fillId="0" borderId="8" xfId="0" applyFont="1" applyBorder="1" applyAlignment="1" applyProtection="1">
      <alignment horizontal="center" vertical="top" wrapText="1"/>
      <protection locked="0"/>
    </xf>
    <xf numFmtId="0" fontId="3" fillId="0" borderId="0" xfId="0" applyFont="1" applyAlignment="1" applyProtection="1">
      <alignment vertical="top"/>
      <protection locked="0"/>
    </xf>
    <xf numFmtId="0" fontId="0" fillId="0" borderId="8" xfId="0" applyBorder="1"/>
    <xf numFmtId="0" fontId="0" fillId="0" borderId="5" xfId="0" applyBorder="1"/>
    <xf numFmtId="0" fontId="0" fillId="0" borderId="13" xfId="0" applyBorder="1"/>
    <xf numFmtId="0" fontId="0" fillId="0" borderId="6" xfId="0" applyBorder="1"/>
    <xf numFmtId="0" fontId="0" fillId="0" borderId="11" xfId="0" applyBorder="1"/>
    <xf numFmtId="0" fontId="0" fillId="0" borderId="6" xfId="0" applyBorder="1" applyAlignment="1">
      <alignment vertical="top" wrapText="1"/>
    </xf>
    <xf numFmtId="0" fontId="0" fillId="7" borderId="16" xfId="0" applyFill="1" applyBorder="1" applyAlignment="1">
      <alignment vertical="top"/>
    </xf>
    <xf numFmtId="0" fontId="0" fillId="0" borderId="0" xfId="0" applyAlignment="1" applyProtection="1">
      <alignment vertical="top"/>
      <protection locked="0"/>
    </xf>
    <xf numFmtId="0" fontId="0" fillId="0" borderId="6" xfId="0" applyBorder="1" applyAlignment="1" applyProtection="1">
      <alignment vertical="top"/>
      <protection locked="0"/>
    </xf>
    <xf numFmtId="0" fontId="4" fillId="0" borderId="7" xfId="0" applyFont="1" applyBorder="1" applyAlignment="1" applyProtection="1">
      <alignment horizontal="center" vertical="top" wrapText="1"/>
      <protection locked="0"/>
    </xf>
    <xf numFmtId="0" fontId="0" fillId="0" borderId="6" xfId="0" applyBorder="1" applyAlignment="1">
      <alignment vertical="top"/>
    </xf>
    <xf numFmtId="0" fontId="0" fillId="0" borderId="11" xfId="0" applyBorder="1" applyAlignment="1">
      <alignment vertical="top"/>
    </xf>
    <xf numFmtId="0" fontId="0" fillId="0" borderId="8" xfId="0" applyBorder="1" applyAlignment="1">
      <alignment vertical="top"/>
    </xf>
    <xf numFmtId="0" fontId="14" fillId="0" borderId="7" xfId="0" applyFont="1" applyBorder="1" applyAlignment="1">
      <alignment vertical="top"/>
    </xf>
    <xf numFmtId="0" fontId="9" fillId="0" borderId="6" xfId="0" applyFont="1" applyBorder="1" applyAlignment="1">
      <alignment vertical="top" wrapText="1"/>
    </xf>
    <xf numFmtId="0" fontId="14" fillId="0" borderId="8" xfId="0" applyFont="1" applyBorder="1" applyAlignment="1">
      <alignment vertical="top"/>
    </xf>
    <xf numFmtId="0" fontId="5" fillId="0" borderId="0" xfId="0" applyFont="1" applyAlignment="1">
      <alignment vertical="top"/>
    </xf>
    <xf numFmtId="0" fontId="7" fillId="0" borderId="0" xfId="0" applyFont="1" applyAlignment="1" applyProtection="1">
      <alignment vertical="top"/>
      <protection locked="0"/>
    </xf>
    <xf numFmtId="0" fontId="4" fillId="3" borderId="8" xfId="0" applyFont="1" applyFill="1" applyBorder="1" applyAlignment="1" applyProtection="1">
      <alignment vertical="top" wrapText="1"/>
      <protection locked="0"/>
    </xf>
    <xf numFmtId="0" fontId="4" fillId="3" borderId="8" xfId="0" applyFont="1" applyFill="1" applyBorder="1" applyAlignment="1" applyProtection="1">
      <alignment vertical="top"/>
      <protection locked="0"/>
    </xf>
    <xf numFmtId="9" fontId="4" fillId="3" borderId="8" xfId="0" applyNumberFormat="1" applyFont="1" applyFill="1" applyBorder="1" applyAlignment="1" applyProtection="1">
      <alignment vertical="top"/>
      <protection locked="0"/>
    </xf>
    <xf numFmtId="9" fontId="4" fillId="0" borderId="8" xfId="0" applyNumberFormat="1" applyFont="1" applyBorder="1" applyAlignment="1" applyProtection="1">
      <alignment vertical="top"/>
      <protection locked="0"/>
    </xf>
    <xf numFmtId="0" fontId="5" fillId="0" borderId="8" xfId="0" applyFont="1" applyBorder="1" applyAlignment="1" applyProtection="1">
      <alignment vertical="top" wrapText="1"/>
      <protection locked="0"/>
    </xf>
    <xf numFmtId="0" fontId="4" fillId="0" borderId="8" xfId="0" applyFont="1" applyBorder="1" applyAlignment="1" applyProtection="1">
      <alignment vertical="top"/>
      <protection locked="0"/>
    </xf>
    <xf numFmtId="17" fontId="4" fillId="0" borderId="13" xfId="0" applyNumberFormat="1" applyFont="1" applyBorder="1" applyAlignment="1" applyProtection="1">
      <alignment vertical="top" wrapText="1"/>
      <protection locked="0"/>
    </xf>
    <xf numFmtId="0" fontId="4" fillId="0" borderId="12" xfId="0" applyFont="1" applyBorder="1" applyAlignment="1" applyProtection="1">
      <alignment vertical="top" wrapText="1"/>
      <protection locked="0"/>
    </xf>
    <xf numFmtId="0" fontId="7" fillId="0" borderId="0" xfId="0" applyFont="1" applyAlignment="1">
      <alignment vertical="top"/>
    </xf>
    <xf numFmtId="0" fontId="4" fillId="0" borderId="7" xfId="0" applyFont="1" applyBorder="1" applyAlignment="1">
      <alignment vertical="top"/>
    </xf>
    <xf numFmtId="0" fontId="4" fillId="0" borderId="8" xfId="0" applyFont="1" applyBorder="1" applyAlignment="1">
      <alignment vertical="top"/>
    </xf>
    <xf numFmtId="0" fontId="4" fillId="0" borderId="8" xfId="0" applyFont="1" applyBorder="1" applyAlignment="1">
      <alignment vertical="top" wrapText="1"/>
    </xf>
    <xf numFmtId="0" fontId="4" fillId="3" borderId="8" xfId="0" applyFont="1" applyFill="1" applyBorder="1" applyAlignment="1">
      <alignment vertical="top"/>
    </xf>
    <xf numFmtId="0" fontId="4" fillId="4" borderId="8" xfId="0" applyFont="1" applyFill="1" applyBorder="1" applyAlignment="1">
      <alignment vertical="top"/>
    </xf>
    <xf numFmtId="0" fontId="4" fillId="0" borderId="7" xfId="0" applyFont="1" applyBorder="1" applyAlignment="1">
      <alignment vertical="top" wrapText="1"/>
    </xf>
    <xf numFmtId="0" fontId="4" fillId="3" borderId="8" xfId="0" applyFont="1" applyFill="1" applyBorder="1" applyAlignment="1">
      <alignment vertical="top" wrapText="1"/>
    </xf>
    <xf numFmtId="0" fontId="4" fillId="0" borderId="13" xfId="0" applyFont="1" applyBorder="1" applyAlignment="1">
      <alignment vertical="top"/>
    </xf>
    <xf numFmtId="0" fontId="4" fillId="0" borderId="6" xfId="0" applyFont="1" applyBorder="1" applyAlignment="1">
      <alignment vertical="top" wrapText="1"/>
    </xf>
    <xf numFmtId="0" fontId="4" fillId="0" borderId="13" xfId="0" applyFont="1" applyBorder="1" applyAlignment="1">
      <alignment vertical="top" wrapText="1"/>
    </xf>
    <xf numFmtId="0" fontId="5" fillId="0" borderId="8" xfId="0" applyFont="1" applyBorder="1" applyAlignment="1">
      <alignment vertical="top" wrapText="1"/>
    </xf>
    <xf numFmtId="17" fontId="4" fillId="0" borderId="13" xfId="0" applyNumberFormat="1" applyFont="1" applyBorder="1" applyAlignment="1">
      <alignment vertical="top" wrapText="1"/>
    </xf>
    <xf numFmtId="0" fontId="6" fillId="0" borderId="8" xfId="0" applyFont="1" applyBorder="1" applyAlignment="1">
      <alignment vertical="top" wrapText="1"/>
    </xf>
    <xf numFmtId="0" fontId="12" fillId="0" borderId="12" xfId="0" applyFont="1" applyBorder="1" applyAlignment="1">
      <alignment vertical="top" wrapText="1"/>
    </xf>
    <xf numFmtId="0" fontId="4" fillId="0" borderId="12" xfId="0" applyFont="1" applyBorder="1" applyAlignment="1">
      <alignment vertical="top" wrapText="1"/>
    </xf>
    <xf numFmtId="0" fontId="3" fillId="0" borderId="6" xfId="0" applyFont="1" applyBorder="1" applyAlignment="1">
      <alignment vertical="top" wrapText="1"/>
    </xf>
    <xf numFmtId="0" fontId="15" fillId="0" borderId="6" xfId="0" applyFont="1" applyBorder="1" applyAlignment="1">
      <alignment vertical="top" wrapText="1"/>
    </xf>
    <xf numFmtId="0" fontId="17" fillId="0" borderId="6" xfId="2" applyBorder="1" applyAlignment="1">
      <alignment vertical="top" wrapText="1"/>
    </xf>
    <xf numFmtId="0" fontId="17" fillId="0" borderId="8" xfId="2" applyBorder="1" applyAlignment="1">
      <alignment vertical="top" wrapText="1"/>
    </xf>
    <xf numFmtId="0" fontId="12" fillId="0" borderId="6" xfId="0" applyFont="1" applyBorder="1" applyAlignment="1">
      <alignment vertical="top" wrapText="1"/>
    </xf>
    <xf numFmtId="0" fontId="6" fillId="0" borderId="6" xfId="0" applyFont="1" applyBorder="1" applyAlignment="1">
      <alignment vertical="top" wrapText="1"/>
    </xf>
    <xf numFmtId="0" fontId="7" fillId="0" borderId="0" xfId="0" applyFont="1" applyAlignment="1">
      <alignment vertical="top" wrapText="1"/>
    </xf>
    <xf numFmtId="0" fontId="19" fillId="0" borderId="13" xfId="0" applyFont="1" applyBorder="1" applyAlignment="1">
      <alignment vertical="top" wrapText="1"/>
    </xf>
    <xf numFmtId="0" fontId="16" fillId="0" borderId="6" xfId="0" applyFont="1" applyBorder="1" applyAlignment="1">
      <alignment vertical="top" wrapText="1"/>
    </xf>
    <xf numFmtId="0" fontId="16" fillId="0" borderId="8" xfId="0" applyFont="1" applyBorder="1" applyAlignment="1">
      <alignment vertical="top" wrapText="1"/>
    </xf>
    <xf numFmtId="0" fontId="4" fillId="0" borderId="4" xfId="0" applyFont="1" applyBorder="1" applyAlignment="1">
      <alignment vertical="top" wrapText="1"/>
    </xf>
    <xf numFmtId="0" fontId="3" fillId="0" borderId="4" xfId="0" applyFont="1" applyBorder="1" applyAlignment="1">
      <alignment vertical="top" wrapText="1"/>
    </xf>
    <xf numFmtId="0" fontId="8" fillId="0" borderId="8" xfId="0" applyFont="1" applyBorder="1" applyAlignment="1">
      <alignment vertical="top" wrapText="1"/>
    </xf>
    <xf numFmtId="0" fontId="8" fillId="0" borderId="7" xfId="0" applyFont="1" applyBorder="1" applyAlignment="1">
      <alignment vertical="top" wrapText="1"/>
    </xf>
    <xf numFmtId="0" fontId="3" fillId="0" borderId="7" xfId="0" applyFont="1" applyBorder="1" applyAlignment="1">
      <alignment vertical="top"/>
    </xf>
    <xf numFmtId="0" fontId="3" fillId="0" borderId="8" xfId="0" applyFont="1" applyBorder="1" applyAlignment="1">
      <alignment vertical="top" wrapText="1"/>
    </xf>
    <xf numFmtId="0" fontId="8" fillId="0" borderId="6" xfId="0" applyFont="1" applyBorder="1" applyAlignment="1">
      <alignment vertical="top" wrapText="1"/>
    </xf>
    <xf numFmtId="0" fontId="3" fillId="0" borderId="7" xfId="0" applyFont="1" applyBorder="1" applyAlignment="1">
      <alignment vertical="top" wrapText="1"/>
    </xf>
    <xf numFmtId="0" fontId="15" fillId="0" borderId="8" xfId="0" applyFont="1" applyBorder="1" applyAlignment="1">
      <alignment vertical="top" wrapText="1"/>
    </xf>
    <xf numFmtId="0" fontId="8" fillId="0" borderId="13" xfId="0" applyFont="1" applyBorder="1" applyAlignment="1">
      <alignment vertical="top" wrapText="1"/>
    </xf>
    <xf numFmtId="0" fontId="0" fillId="3" borderId="16" xfId="0" applyFill="1" applyBorder="1" applyAlignment="1">
      <alignment vertical="top"/>
    </xf>
    <xf numFmtId="0" fontId="20" fillId="0" borderId="0" xfId="0" applyFont="1" applyAlignment="1">
      <alignment vertical="top"/>
    </xf>
    <xf numFmtId="0" fontId="4" fillId="0" borderId="0" xfId="0" applyFont="1" applyAlignment="1">
      <alignment horizontal="center" vertical="top"/>
    </xf>
    <xf numFmtId="0" fontId="6" fillId="0" borderId="0" xfId="0" applyFont="1" applyAlignment="1">
      <alignment horizontal="center" vertical="top" wrapText="1"/>
    </xf>
    <xf numFmtId="0" fontId="7" fillId="0" borderId="0" xfId="0" applyFont="1" applyAlignment="1" applyProtection="1">
      <alignment horizontal="center" vertical="top"/>
      <protection locked="0"/>
    </xf>
    <xf numFmtId="0" fontId="4" fillId="0" borderId="13" xfId="0" applyFont="1" applyBorder="1" applyAlignment="1" applyProtection="1">
      <alignment horizontal="center" vertical="top" wrapText="1"/>
      <protection locked="0"/>
    </xf>
    <xf numFmtId="0" fontId="0" fillId="0" borderId="0" xfId="0" applyAlignment="1" applyProtection="1">
      <alignment horizontal="center" vertical="top"/>
      <protection locked="0"/>
    </xf>
    <xf numFmtId="0" fontId="4" fillId="0" borderId="0" xfId="0" applyFont="1" applyAlignment="1" applyProtection="1">
      <alignment horizontal="center" vertical="top"/>
      <protection locked="0"/>
    </xf>
    <xf numFmtId="0" fontId="4" fillId="0" borderId="6" xfId="0" applyFont="1" applyBorder="1" applyAlignment="1" applyProtection="1">
      <alignment horizontal="center" vertical="top" wrapText="1"/>
      <protection locked="0"/>
    </xf>
    <xf numFmtId="0" fontId="3" fillId="0" borderId="0" xfId="0" applyFont="1" applyAlignment="1" applyProtection="1">
      <alignment horizontal="center" vertical="top"/>
      <protection locked="0"/>
    </xf>
    <xf numFmtId="0" fontId="3" fillId="0" borderId="0" xfId="0" applyFont="1" applyAlignment="1" applyProtection="1">
      <alignment horizontal="center" vertical="top" wrapText="1"/>
      <protection locked="0"/>
    </xf>
    <xf numFmtId="0" fontId="12" fillId="0" borderId="0" xfId="0" applyFont="1" applyAlignment="1" applyProtection="1">
      <alignment horizontal="center" vertical="top" wrapText="1"/>
      <protection locked="0"/>
    </xf>
    <xf numFmtId="0" fontId="4" fillId="0" borderId="10" xfId="0" applyFont="1" applyBorder="1" applyAlignment="1" applyProtection="1">
      <alignment horizontal="center" vertical="top" wrapText="1"/>
      <protection locked="0"/>
    </xf>
    <xf numFmtId="0" fontId="0" fillId="0" borderId="0" xfId="0" applyAlignment="1">
      <alignment horizontal="center" vertical="top"/>
    </xf>
    <xf numFmtId="0" fontId="7" fillId="0" borderId="0" xfId="0" applyFont="1" applyAlignment="1">
      <alignment horizontal="center" vertical="top"/>
    </xf>
    <xf numFmtId="0" fontId="4" fillId="0" borderId="2" xfId="0" applyFont="1" applyBorder="1" applyAlignment="1">
      <alignment horizontal="center" vertical="top" wrapText="1"/>
    </xf>
    <xf numFmtId="0" fontId="4" fillId="0" borderId="7" xfId="0" applyFont="1" applyBorder="1" applyAlignment="1">
      <alignment horizontal="center" vertical="top"/>
    </xf>
    <xf numFmtId="0" fontId="4" fillId="0" borderId="8" xfId="0" applyFont="1" applyBorder="1" applyAlignment="1">
      <alignment horizontal="center" vertical="top"/>
    </xf>
    <xf numFmtId="0" fontId="4" fillId="0" borderId="9" xfId="0" applyFont="1" applyBorder="1" applyAlignment="1">
      <alignment horizontal="center" vertical="top" wrapText="1"/>
    </xf>
    <xf numFmtId="0" fontId="4" fillId="0" borderId="10" xfId="0" applyFont="1" applyBorder="1" applyAlignment="1">
      <alignment horizontal="center" vertical="top" wrapText="1"/>
    </xf>
    <xf numFmtId="0" fontId="4" fillId="0" borderId="6" xfId="0" applyFont="1" applyBorder="1" applyAlignment="1">
      <alignment horizontal="center" vertical="top" wrapText="1"/>
    </xf>
    <xf numFmtId="0" fontId="3" fillId="0" borderId="0" xfId="0" applyFont="1" applyAlignment="1">
      <alignment horizontal="center" vertical="top"/>
    </xf>
    <xf numFmtId="0" fontId="3" fillId="0" borderId="0" xfId="0" applyFont="1" applyAlignment="1">
      <alignment horizontal="center" vertical="top" wrapText="1"/>
    </xf>
    <xf numFmtId="0" fontId="12" fillId="0" borderId="0" xfId="0" applyFont="1" applyAlignment="1">
      <alignment horizontal="center" vertical="top" wrapText="1"/>
    </xf>
    <xf numFmtId="0" fontId="4" fillId="0" borderId="7" xfId="0" applyFont="1" applyBorder="1" applyAlignment="1">
      <alignment horizontal="center"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0" xfId="0" applyFont="1" applyAlignment="1">
      <alignment horizontal="center" vertical="top" wrapText="1"/>
    </xf>
    <xf numFmtId="0" fontId="8" fillId="0" borderId="2" xfId="0" applyFont="1" applyBorder="1" applyAlignment="1">
      <alignment horizontal="center" vertical="top" wrapText="1"/>
    </xf>
    <xf numFmtId="0" fontId="8" fillId="0" borderId="9" xfId="0" applyFont="1" applyBorder="1" applyAlignment="1">
      <alignment horizontal="center" vertical="top" wrapText="1"/>
    </xf>
    <xf numFmtId="0" fontId="19" fillId="0" borderId="10" xfId="0" applyFont="1" applyBorder="1" applyAlignment="1">
      <alignment horizontal="center" vertical="top" wrapText="1"/>
    </xf>
    <xf numFmtId="0" fontId="4" fillId="0" borderId="4" xfId="0" applyFont="1" applyBorder="1" applyAlignment="1">
      <alignment horizontal="center" vertical="top" wrapText="1"/>
    </xf>
    <xf numFmtId="0" fontId="3" fillId="0" borderId="8" xfId="0" applyFont="1" applyBorder="1" applyAlignment="1">
      <alignment horizontal="center" vertical="top" wrapText="1"/>
    </xf>
    <xf numFmtId="0" fontId="8" fillId="0" borderId="10" xfId="0" applyFont="1" applyBorder="1" applyAlignment="1">
      <alignment horizontal="center" vertical="top" wrapText="1"/>
    </xf>
    <xf numFmtId="0" fontId="8" fillId="0" borderId="6" xfId="0" applyFont="1" applyBorder="1" applyAlignment="1">
      <alignment horizontal="center" vertical="top" wrapText="1"/>
    </xf>
    <xf numFmtId="0" fontId="8" fillId="0" borderId="8" xfId="0" applyFont="1" applyBorder="1" applyAlignment="1">
      <alignment horizontal="center" vertical="top" wrapText="1"/>
    </xf>
    <xf numFmtId="0" fontId="14" fillId="0" borderId="8" xfId="0" applyFont="1" applyBorder="1" applyAlignment="1">
      <alignment horizontal="center" vertical="top"/>
    </xf>
    <xf numFmtId="0" fontId="0" fillId="0" borderId="1" xfId="0" applyBorder="1" applyAlignment="1" applyProtection="1">
      <alignment vertical="top"/>
      <protection locked="0"/>
    </xf>
    <xf numFmtId="0" fontId="0" fillId="0" borderId="5" xfId="0" applyBorder="1" applyAlignment="1" applyProtection="1">
      <alignment vertical="top"/>
      <protection locked="0"/>
    </xf>
    <xf numFmtId="0" fontId="0" fillId="0" borderId="13" xfId="0" applyBorder="1" applyAlignment="1" applyProtection="1">
      <alignment vertical="top"/>
      <protection locked="0"/>
    </xf>
    <xf numFmtId="0" fontId="0" fillId="0" borderId="1" xfId="0" applyBorder="1" applyAlignment="1">
      <alignment vertical="top"/>
    </xf>
    <xf numFmtId="0" fontId="0" fillId="0" borderId="5" xfId="0" applyBorder="1" applyAlignment="1">
      <alignment vertical="top"/>
    </xf>
    <xf numFmtId="0" fontId="0" fillId="0" borderId="13" xfId="0" applyBorder="1" applyAlignment="1">
      <alignment vertical="top"/>
    </xf>
    <xf numFmtId="0" fontId="0" fillId="0" borderId="1" xfId="0" applyBorder="1"/>
    <xf numFmtId="0" fontId="4" fillId="4" borderId="13" xfId="0" applyFont="1" applyFill="1" applyBorder="1" applyAlignment="1">
      <alignment horizontal="left" vertical="center" wrapText="1"/>
    </xf>
    <xf numFmtId="0" fontId="12" fillId="0" borderId="14" xfId="0" applyFont="1" applyBorder="1" applyAlignment="1">
      <alignment vertical="top"/>
    </xf>
    <xf numFmtId="0" fontId="12" fillId="0" borderId="15" xfId="0" applyFont="1" applyBorder="1" applyAlignment="1">
      <alignment vertical="top"/>
    </xf>
    <xf numFmtId="0" fontId="12" fillId="0" borderId="7" xfId="0" applyFont="1" applyBorder="1" applyAlignment="1">
      <alignment vertical="top"/>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4" fillId="0" borderId="11"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4" fillId="3" borderId="8" xfId="0" applyFont="1" applyFill="1" applyBorder="1" applyAlignment="1">
      <alignment horizontal="center" vertical="top"/>
    </xf>
    <xf numFmtId="0" fontId="3" fillId="0" borderId="1" xfId="0" applyFont="1" applyBorder="1" applyAlignment="1">
      <alignment vertical="top" wrapText="1"/>
    </xf>
    <xf numFmtId="0" fontId="4" fillId="0" borderId="0" xfId="0" applyFont="1" applyAlignment="1">
      <alignment vertical="top" wrapText="1"/>
    </xf>
    <xf numFmtId="0" fontId="0" fillId="0" borderId="0" xfId="0" applyAlignment="1">
      <alignment horizontal="left" vertical="top"/>
    </xf>
    <xf numFmtId="0" fontId="0" fillId="0" borderId="0" xfId="0" applyAlignment="1">
      <alignment horizontal="left"/>
    </xf>
    <xf numFmtId="0" fontId="0" fillId="0" borderId="0" xfId="0" applyAlignment="1">
      <alignment horizontal="center"/>
    </xf>
    <xf numFmtId="3" fontId="4" fillId="4" borderId="8" xfId="0" applyNumberFormat="1" applyFont="1" applyFill="1" applyBorder="1" applyAlignment="1">
      <alignment vertical="top"/>
    </xf>
    <xf numFmtId="3" fontId="4" fillId="4" borderId="13" xfId="0" applyNumberFormat="1" applyFont="1" applyFill="1" applyBorder="1" applyAlignment="1">
      <alignment vertical="top"/>
    </xf>
    <xf numFmtId="3" fontId="4" fillId="4" borderId="13" xfId="0" applyNumberFormat="1" applyFont="1" applyFill="1" applyBorder="1" applyAlignment="1">
      <alignment horizontal="center" vertical="top"/>
    </xf>
    <xf numFmtId="9" fontId="4" fillId="4" borderId="12" xfId="3" applyFont="1" applyFill="1" applyBorder="1" applyAlignment="1">
      <alignment horizontal="center" vertical="top"/>
    </xf>
    <xf numFmtId="3" fontId="4" fillId="4" borderId="13" xfId="0" applyNumberFormat="1" applyFont="1" applyFill="1" applyBorder="1" applyAlignment="1">
      <alignment horizontal="right" vertical="top"/>
    </xf>
    <xf numFmtId="9" fontId="4" fillId="4" borderId="12" xfId="3" applyFont="1" applyFill="1" applyBorder="1" applyAlignment="1">
      <alignment vertical="top" wrapText="1"/>
    </xf>
    <xf numFmtId="9" fontId="4" fillId="4" borderId="8" xfId="3" applyFont="1" applyFill="1" applyBorder="1" applyAlignment="1">
      <alignment vertical="top"/>
    </xf>
    <xf numFmtId="9" fontId="4" fillId="4" borderId="8" xfId="0" applyNumberFormat="1" applyFont="1" applyFill="1" applyBorder="1" applyAlignment="1">
      <alignment vertical="top"/>
    </xf>
    <xf numFmtId="9" fontId="4" fillId="4" borderId="8" xfId="3" applyFont="1" applyFill="1" applyBorder="1" applyAlignment="1">
      <alignment vertical="top" wrapText="1"/>
    </xf>
    <xf numFmtId="0" fontId="4" fillId="4" borderId="8" xfId="0" applyFont="1" applyFill="1" applyBorder="1" applyAlignment="1">
      <alignment horizontal="center" vertical="top"/>
    </xf>
    <xf numFmtId="165" fontId="4" fillId="4" borderId="8" xfId="0" applyNumberFormat="1" applyFont="1" applyFill="1" applyBorder="1" applyAlignment="1">
      <alignment horizontal="center" vertical="top"/>
    </xf>
    <xf numFmtId="3" fontId="4" fillId="3" borderId="7" xfId="0" applyNumberFormat="1" applyFont="1" applyFill="1" applyBorder="1" applyAlignment="1" applyProtection="1">
      <alignment horizontal="right" vertical="top" wrapText="1"/>
      <protection locked="0"/>
    </xf>
    <xf numFmtId="9" fontId="4" fillId="4" borderId="12" xfId="3" applyFont="1" applyFill="1" applyBorder="1" applyAlignment="1">
      <alignment horizontal="center" vertical="center"/>
    </xf>
    <xf numFmtId="9" fontId="4" fillId="4" borderId="12" xfId="3" applyFont="1" applyFill="1" applyBorder="1" applyAlignment="1">
      <alignment horizontal="center" vertical="top" wrapText="1"/>
    </xf>
    <xf numFmtId="0" fontId="4" fillId="4" borderId="12" xfId="0" applyFont="1" applyFill="1" applyBorder="1" applyAlignment="1">
      <alignment horizontal="center" vertical="top" wrapText="1"/>
    </xf>
    <xf numFmtId="0" fontId="4" fillId="6" borderId="8" xfId="0" applyFont="1" applyFill="1" applyBorder="1" applyAlignment="1">
      <alignment horizontal="center" vertical="top" wrapText="1"/>
    </xf>
    <xf numFmtId="0" fontId="4" fillId="6" borderId="7" xfId="0" applyFont="1" applyFill="1" applyBorder="1" applyAlignment="1" applyProtection="1">
      <alignment horizontal="center" vertical="top" wrapText="1"/>
      <protection locked="0"/>
    </xf>
    <xf numFmtId="9" fontId="4" fillId="6" borderId="12" xfId="3" applyFont="1" applyFill="1" applyBorder="1" applyAlignment="1">
      <alignment horizontal="center" vertical="top" wrapText="1"/>
    </xf>
    <xf numFmtId="9" fontId="4" fillId="6" borderId="8" xfId="3" applyFont="1" applyFill="1" applyBorder="1" applyAlignment="1">
      <alignment horizontal="center" vertical="top" wrapText="1"/>
    </xf>
    <xf numFmtId="9" fontId="4" fillId="4" borderId="7" xfId="0" applyNumberFormat="1" applyFont="1" applyFill="1" applyBorder="1" applyAlignment="1">
      <alignment horizontal="center" vertical="top"/>
    </xf>
    <xf numFmtId="9" fontId="4" fillId="4" borderId="8" xfId="0" applyNumberFormat="1" applyFont="1" applyFill="1" applyBorder="1" applyAlignment="1">
      <alignment horizontal="center" vertical="top"/>
    </xf>
    <xf numFmtId="0" fontId="22" fillId="0" borderId="0" xfId="0" applyFont="1" applyAlignment="1">
      <alignment vertical="top"/>
    </xf>
    <xf numFmtId="9" fontId="4" fillId="3" borderId="8" xfId="0" applyNumberFormat="1" applyFont="1" applyFill="1" applyBorder="1" applyAlignment="1" applyProtection="1">
      <alignment horizontal="center" vertical="top"/>
      <protection locked="0"/>
    </xf>
    <xf numFmtId="9" fontId="4" fillId="4" borderId="14" xfId="0" applyNumberFormat="1" applyFont="1" applyFill="1" applyBorder="1" applyAlignment="1">
      <alignment horizontal="center" vertical="top"/>
    </xf>
    <xf numFmtId="0" fontId="0" fillId="0" borderId="16" xfId="0" applyBorder="1"/>
    <xf numFmtId="0" fontId="4" fillId="3" borderId="8" xfId="0" applyFont="1" applyFill="1" applyBorder="1" applyAlignment="1" applyProtection="1">
      <alignment horizontal="left" vertical="top"/>
      <protection locked="0"/>
    </xf>
    <xf numFmtId="0" fontId="3" fillId="3" borderId="24" xfId="0" applyFont="1" applyFill="1" applyBorder="1" applyAlignment="1">
      <alignment horizontal="left" vertical="top" wrapText="1"/>
    </xf>
    <xf numFmtId="0" fontId="3" fillId="3" borderId="25" xfId="0" applyFont="1" applyFill="1" applyBorder="1" applyAlignment="1">
      <alignment horizontal="left" vertical="top" wrapText="1"/>
    </xf>
    <xf numFmtId="0" fontId="3" fillId="3" borderId="26" xfId="0" applyFont="1" applyFill="1" applyBorder="1" applyAlignment="1">
      <alignment horizontal="left" vertical="top" wrapText="1"/>
    </xf>
    <xf numFmtId="0" fontId="12" fillId="0" borderId="14" xfId="0" applyFont="1" applyBorder="1" applyAlignment="1">
      <alignment horizontal="left" vertical="top"/>
    </xf>
    <xf numFmtId="0" fontId="4" fillId="5" borderId="8" xfId="0" applyFont="1" applyFill="1" applyBorder="1" applyAlignment="1" applyProtection="1">
      <alignment horizontal="left" vertical="top"/>
      <protection locked="0"/>
    </xf>
    <xf numFmtId="0" fontId="4" fillId="5" borderId="8" xfId="0" applyFont="1" applyFill="1" applyBorder="1" applyAlignment="1">
      <alignment vertical="top"/>
    </xf>
    <xf numFmtId="0" fontId="4" fillId="0" borderId="14" xfId="0" applyFont="1" applyBorder="1" applyAlignment="1">
      <alignment horizontal="left" vertical="top"/>
    </xf>
    <xf numFmtId="0" fontId="4" fillId="5" borderId="8" xfId="0" applyFont="1" applyFill="1" applyBorder="1" applyAlignment="1">
      <alignment horizontal="left" vertical="top" wrapText="1"/>
    </xf>
    <xf numFmtId="0" fontId="7" fillId="0" borderId="0" xfId="0" applyFont="1" applyAlignment="1">
      <alignment horizontal="right" vertical="top"/>
    </xf>
    <xf numFmtId="0" fontId="4" fillId="0" borderId="0" xfId="0" applyFont="1" applyAlignment="1">
      <alignment horizontal="right" vertical="top"/>
    </xf>
    <xf numFmtId="0" fontId="0" fillId="0" borderId="0" xfId="0" applyAlignment="1">
      <alignment horizontal="right" vertical="top"/>
    </xf>
    <xf numFmtId="0" fontId="0" fillId="0" borderId="0" xfId="0" applyAlignment="1">
      <alignment horizontal="left" vertical="top" wrapText="1"/>
    </xf>
    <xf numFmtId="0" fontId="22" fillId="0" borderId="0" xfId="0" applyFont="1"/>
    <xf numFmtId="0" fontId="6" fillId="0" borderId="8" xfId="0" applyFont="1" applyBorder="1" applyAlignment="1" applyProtection="1">
      <alignment vertical="top" wrapText="1"/>
      <protection locked="0"/>
    </xf>
    <xf numFmtId="0" fontId="3" fillId="0" borderId="6" xfId="0" applyFont="1" applyBorder="1" applyAlignment="1" applyProtection="1">
      <alignment vertical="top" wrapText="1"/>
      <protection locked="0"/>
    </xf>
    <xf numFmtId="0" fontId="4" fillId="0" borderId="6" xfId="0" applyFont="1" applyBorder="1" applyAlignment="1" applyProtection="1">
      <alignment vertical="top" wrapText="1"/>
      <protection locked="0"/>
    </xf>
    <xf numFmtId="0" fontId="0" fillId="0" borderId="6" xfId="0"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7" xfId="0" applyFont="1" applyBorder="1" applyAlignment="1" applyProtection="1">
      <alignment vertical="top" wrapText="1"/>
      <protection locked="0"/>
    </xf>
    <xf numFmtId="0" fontId="4" fillId="0" borderId="8" xfId="0" applyFont="1" applyBorder="1" applyAlignment="1" applyProtection="1">
      <alignment vertical="top" wrapText="1"/>
      <protection locked="0"/>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9" fontId="4" fillId="4" borderId="12" xfId="3" applyFont="1" applyFill="1" applyBorder="1" applyAlignment="1" applyProtection="1">
      <alignment horizontal="center" vertical="top"/>
    </xf>
    <xf numFmtId="3" fontId="4" fillId="3" borderId="8" xfId="0" applyNumberFormat="1" applyFont="1" applyFill="1" applyBorder="1" applyAlignment="1" applyProtection="1">
      <alignment vertical="top" wrapText="1"/>
      <protection locked="0"/>
    </xf>
    <xf numFmtId="0" fontId="0" fillId="0" borderId="0" xfId="0" applyProtection="1">
      <protection locked="0"/>
    </xf>
    <xf numFmtId="3" fontId="4" fillId="4" borderId="8" xfId="0" applyNumberFormat="1" applyFont="1" applyFill="1" applyBorder="1" applyAlignment="1" applyProtection="1">
      <alignment vertical="top"/>
      <protection locked="0"/>
    </xf>
    <xf numFmtId="0" fontId="0" fillId="0" borderId="8" xfId="0" applyBorder="1" applyAlignment="1" applyProtection="1">
      <alignment vertical="top"/>
      <protection locked="0"/>
    </xf>
    <xf numFmtId="0" fontId="12" fillId="0" borderId="12" xfId="0" applyFont="1" applyBorder="1" applyAlignment="1" applyProtection="1">
      <alignment vertical="top" wrapText="1"/>
      <protection locked="0"/>
    </xf>
    <xf numFmtId="0" fontId="4" fillId="0" borderId="1" xfId="0" applyFont="1" applyBorder="1" applyAlignment="1" applyProtection="1">
      <alignment horizontal="center" vertical="top" wrapText="1"/>
      <protection locked="0"/>
    </xf>
    <xf numFmtId="0" fontId="15" fillId="0" borderId="6" xfId="0" applyFont="1" applyBorder="1" applyAlignment="1" applyProtection="1">
      <alignment vertical="top" wrapText="1"/>
      <protection locked="0"/>
    </xf>
    <xf numFmtId="9" fontId="25" fillId="6" borderId="8" xfId="0" applyNumberFormat="1" applyFont="1" applyFill="1" applyBorder="1" applyAlignment="1">
      <alignment horizontal="center" vertical="top"/>
    </xf>
    <xf numFmtId="9" fontId="4" fillId="4" borderId="14" xfId="0" applyNumberFormat="1" applyFont="1" applyFill="1" applyBorder="1" applyAlignment="1">
      <alignment horizontal="right" vertical="top"/>
    </xf>
    <xf numFmtId="9" fontId="26" fillId="4" borderId="8" xfId="0" applyNumberFormat="1" applyFont="1" applyFill="1" applyBorder="1" applyAlignment="1">
      <alignment vertical="top"/>
    </xf>
    <xf numFmtId="0" fontId="14" fillId="0" borderId="16" xfId="0" applyFont="1" applyBorder="1"/>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12" xfId="0" applyFont="1" applyBorder="1" applyAlignment="1">
      <alignment horizontal="center" vertical="top" wrapText="1"/>
    </xf>
    <xf numFmtId="9" fontId="4" fillId="6" borderId="8" xfId="3" applyFont="1" applyFill="1" applyBorder="1" applyAlignment="1">
      <alignment horizontal="center" vertical="top"/>
    </xf>
    <xf numFmtId="9" fontId="8" fillId="4" borderId="14" xfId="0" applyNumberFormat="1" applyFont="1" applyFill="1" applyBorder="1" applyAlignment="1">
      <alignment horizontal="distributed" vertical="top"/>
    </xf>
    <xf numFmtId="0" fontId="4" fillId="3" borderId="7" xfId="0" applyFont="1" applyFill="1" applyBorder="1" applyAlignment="1" applyProtection="1">
      <alignment horizontal="center" vertical="top"/>
      <protection locked="0"/>
    </xf>
    <xf numFmtId="3" fontId="4" fillId="3" borderId="8" xfId="0" applyNumberFormat="1" applyFont="1" applyFill="1" applyBorder="1" applyAlignment="1" applyProtection="1">
      <alignment vertical="top"/>
      <protection locked="0"/>
    </xf>
    <xf numFmtId="9" fontId="25" fillId="6" borderId="8" xfId="3" applyFont="1" applyFill="1" applyBorder="1" applyAlignment="1">
      <alignment horizontal="center" vertical="top" wrapText="1"/>
    </xf>
    <xf numFmtId="0" fontId="0" fillId="3" borderId="30" xfId="0" applyFill="1" applyBorder="1" applyAlignment="1">
      <alignment vertical="top"/>
    </xf>
    <xf numFmtId="0" fontId="23" fillId="6" borderId="18" xfId="0" applyFont="1" applyFill="1" applyBorder="1" applyAlignment="1">
      <alignment vertical="top"/>
    </xf>
    <xf numFmtId="0" fontId="0" fillId="6" borderId="20" xfId="0" applyFill="1" applyBorder="1" applyAlignment="1">
      <alignment vertical="top"/>
    </xf>
    <xf numFmtId="9" fontId="0" fillId="8" borderId="12" xfId="0" applyNumberFormat="1" applyFill="1" applyBorder="1" applyAlignment="1">
      <alignment horizontal="center" vertical="top"/>
    </xf>
    <xf numFmtId="9" fontId="0" fillId="0" borderId="0" xfId="3" applyFont="1"/>
    <xf numFmtId="9" fontId="0" fillId="6" borderId="12" xfId="0" applyNumberFormat="1" applyFill="1" applyBorder="1" applyAlignment="1">
      <alignment horizontal="center" vertical="top"/>
    </xf>
    <xf numFmtId="0" fontId="4" fillId="0" borderId="5" xfId="0" applyFont="1" applyBorder="1" applyAlignment="1" applyProtection="1">
      <alignment vertical="top" wrapText="1"/>
      <protection locked="0"/>
    </xf>
    <xf numFmtId="0" fontId="4" fillId="0" borderId="5" xfId="0" applyFont="1" applyBorder="1" applyAlignment="1">
      <alignment vertical="top" wrapText="1"/>
    </xf>
    <xf numFmtId="0" fontId="4" fillId="0" borderId="14" xfId="0" applyFont="1" applyBorder="1" applyAlignment="1" applyProtection="1">
      <alignment vertical="top"/>
      <protection locked="0"/>
    </xf>
    <xf numFmtId="0" fontId="4" fillId="0" borderId="7" xfId="0" applyFont="1" applyBorder="1" applyAlignment="1" applyProtection="1">
      <alignment vertical="top"/>
      <protection locked="0"/>
    </xf>
    <xf numFmtId="0" fontId="8" fillId="0" borderId="5" xfId="0" applyFont="1" applyBorder="1" applyAlignment="1" applyProtection="1">
      <alignment vertical="top" wrapText="1"/>
      <protection locked="0"/>
    </xf>
    <xf numFmtId="0" fontId="0" fillId="7" borderId="20" xfId="0" applyFill="1" applyBorder="1" applyAlignment="1">
      <alignment vertical="top"/>
    </xf>
    <xf numFmtId="9" fontId="4" fillId="3" borderId="8" xfId="0" applyNumberFormat="1" applyFont="1" applyFill="1" applyBorder="1" applyAlignment="1" applyProtection="1">
      <alignment horizontal="center" vertical="top" wrapText="1"/>
      <protection locked="0"/>
    </xf>
    <xf numFmtId="0" fontId="4" fillId="6" borderId="8" xfId="0" applyFont="1" applyFill="1" applyBorder="1" applyAlignment="1" applyProtection="1">
      <alignment horizontal="left" vertical="top"/>
      <protection locked="0"/>
    </xf>
    <xf numFmtId="0" fontId="2" fillId="0" borderId="0" xfId="0" applyFont="1" applyAlignment="1">
      <alignment vertical="top"/>
    </xf>
    <xf numFmtId="0" fontId="2" fillId="0" borderId="0" xfId="0" applyFont="1" applyAlignment="1">
      <alignment horizontal="center" vertical="top"/>
    </xf>
    <xf numFmtId="0" fontId="23" fillId="6" borderId="18" xfId="1" applyFont="1" applyFill="1" applyBorder="1" applyAlignment="1" applyProtection="1">
      <alignment vertical="top"/>
    </xf>
    <xf numFmtId="0" fontId="1" fillId="6" borderId="20" xfId="1" applyFill="1" applyBorder="1" applyAlignment="1" applyProtection="1">
      <alignment vertical="top"/>
    </xf>
    <xf numFmtId="9" fontId="7" fillId="6" borderId="12" xfId="0" applyNumberFormat="1" applyFont="1" applyFill="1" applyBorder="1" applyAlignment="1">
      <alignment horizontal="center" vertical="top"/>
    </xf>
    <xf numFmtId="0" fontId="4" fillId="0" borderId="1"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14" xfId="0" applyFont="1" applyBorder="1" applyAlignment="1">
      <alignment horizontal="center" vertical="top" wrapText="1"/>
    </xf>
    <xf numFmtId="0" fontId="4" fillId="0" borderId="9" xfId="0" applyFont="1" applyBorder="1" applyAlignment="1">
      <alignment vertical="top" wrapText="1"/>
    </xf>
    <xf numFmtId="0" fontId="4" fillId="0" borderId="8" xfId="0" applyFont="1" applyBorder="1" applyAlignment="1" applyProtection="1">
      <alignment horizontal="left" vertical="top"/>
      <protection locked="0"/>
    </xf>
    <xf numFmtId="0" fontId="4" fillId="5" borderId="8" xfId="0" applyFont="1" applyFill="1" applyBorder="1" applyAlignment="1" applyProtection="1">
      <alignment vertical="top" wrapText="1"/>
      <protection locked="0"/>
    </xf>
    <xf numFmtId="9" fontId="4" fillId="9" borderId="12" xfId="3" applyFont="1" applyFill="1" applyBorder="1" applyAlignment="1" applyProtection="1">
      <alignment horizontal="center" vertical="top"/>
    </xf>
    <xf numFmtId="0" fontId="12" fillId="0" borderId="14" xfId="0" applyFont="1" applyBorder="1" applyAlignment="1">
      <alignment horizontal="center" vertical="top"/>
    </xf>
    <xf numFmtId="0" fontId="4" fillId="5" borderId="8" xfId="0" applyFont="1" applyFill="1" applyBorder="1" applyAlignment="1" applyProtection="1">
      <alignment vertical="top"/>
      <protection locked="0"/>
    </xf>
    <xf numFmtId="0" fontId="0" fillId="0" borderId="7" xfId="0" applyBorder="1" applyAlignment="1">
      <alignment vertical="top"/>
    </xf>
    <xf numFmtId="0" fontId="5" fillId="0" borderId="14" xfId="0" applyFont="1" applyBorder="1" applyAlignment="1">
      <alignment vertical="top" wrapText="1"/>
    </xf>
    <xf numFmtId="0" fontId="0" fillId="0" borderId="4" xfId="0" applyBorder="1" applyAlignment="1">
      <alignment vertical="top"/>
    </xf>
    <xf numFmtId="0" fontId="4" fillId="0" borderId="14" xfId="0" applyFont="1" applyBorder="1" applyAlignment="1">
      <alignment vertical="top" wrapText="1"/>
    </xf>
    <xf numFmtId="0" fontId="7" fillId="0" borderId="11" xfId="0" applyFont="1" applyBorder="1" applyAlignment="1">
      <alignment vertical="top" wrapText="1"/>
    </xf>
    <xf numFmtId="0" fontId="5" fillId="0" borderId="14" xfId="0" applyFont="1" applyBorder="1" applyAlignment="1">
      <alignment vertical="top"/>
    </xf>
    <xf numFmtId="0" fontId="4" fillId="0" borderId="10" xfId="0" applyFont="1" applyBorder="1" applyAlignment="1">
      <alignment vertical="top" wrapText="1"/>
    </xf>
    <xf numFmtId="0" fontId="4" fillId="0" borderId="11" xfId="0" applyFont="1" applyBorder="1" applyAlignment="1">
      <alignment horizontal="center" vertical="top" wrapText="1"/>
    </xf>
    <xf numFmtId="0" fontId="4" fillId="0" borderId="15" xfId="0" applyFont="1" applyBorder="1" applyAlignment="1">
      <alignment vertical="top" wrapText="1"/>
    </xf>
    <xf numFmtId="0" fontId="14" fillId="0" borderId="0" xfId="0" applyFont="1" applyAlignment="1">
      <alignment vertical="top" wrapText="1"/>
    </xf>
    <xf numFmtId="0" fontId="14" fillId="0" borderId="0" xfId="0" applyFont="1" applyAlignment="1">
      <alignment horizontal="center" vertical="top" wrapText="1"/>
    </xf>
    <xf numFmtId="0" fontId="4" fillId="3" borderId="7" xfId="0" applyFont="1" applyFill="1" applyBorder="1" applyAlignment="1" applyProtection="1">
      <alignment vertical="top"/>
      <protection locked="0"/>
    </xf>
    <xf numFmtId="0" fontId="4" fillId="0" borderId="5" xfId="0" applyFont="1" applyBorder="1" applyAlignment="1">
      <alignment horizontal="left" vertical="top" wrapText="1"/>
    </xf>
    <xf numFmtId="0" fontId="4" fillId="0" borderId="12" xfId="0" applyFont="1" applyBorder="1" applyAlignment="1">
      <alignment vertical="top"/>
    </xf>
    <xf numFmtId="0" fontId="4" fillId="9" borderId="8" xfId="0" applyFont="1" applyFill="1" applyBorder="1" applyAlignment="1" applyProtection="1">
      <alignment vertical="top"/>
      <protection locked="0"/>
    </xf>
    <xf numFmtId="0" fontId="4" fillId="9" borderId="8" xfId="0" applyFont="1" applyFill="1" applyBorder="1" applyAlignment="1" applyProtection="1">
      <alignment horizontal="center" vertical="top"/>
      <protection locked="0"/>
    </xf>
    <xf numFmtId="0" fontId="4" fillId="9" borderId="7" xfId="0" applyFont="1" applyFill="1" applyBorder="1" applyAlignment="1">
      <alignment vertical="top"/>
    </xf>
    <xf numFmtId="0" fontId="4" fillId="0" borderId="8" xfId="0" applyFont="1" applyBorder="1" applyAlignment="1">
      <alignment horizontal="left" vertical="top" wrapText="1"/>
    </xf>
    <xf numFmtId="0" fontId="17" fillId="0" borderId="8" xfId="2" applyBorder="1" applyAlignment="1" applyProtection="1">
      <alignment vertical="top" wrapText="1"/>
    </xf>
    <xf numFmtId="0" fontId="0" fillId="0" borderId="9" xfId="0" applyBorder="1" applyProtection="1">
      <protection locked="0"/>
    </xf>
    <xf numFmtId="0" fontId="14" fillId="0" borderId="16" xfId="0" applyFont="1" applyBorder="1" applyAlignment="1">
      <alignment horizontal="left" vertical="top"/>
    </xf>
    <xf numFmtId="0" fontId="24" fillId="0" borderId="16" xfId="2" applyFont="1" applyBorder="1" applyAlignment="1" applyProtection="1">
      <alignment horizontal="left" vertical="top" wrapText="1"/>
    </xf>
    <xf numFmtId="0" fontId="8" fillId="0" borderId="7" xfId="0" applyFont="1" applyBorder="1" applyAlignment="1">
      <alignment horizontal="center" vertical="top" wrapText="1"/>
    </xf>
    <xf numFmtId="0" fontId="3" fillId="0" borderId="7" xfId="0" applyFont="1" applyBorder="1" applyAlignment="1">
      <alignment horizontal="center" vertical="top" wrapText="1"/>
    </xf>
    <xf numFmtId="0" fontId="4" fillId="6" borderId="8" xfId="0" applyFont="1" applyFill="1" applyBorder="1" applyAlignment="1">
      <alignment vertical="top"/>
    </xf>
    <xf numFmtId="9" fontId="4" fillId="6" borderId="8" xfId="0" applyNumberFormat="1" applyFont="1" applyFill="1" applyBorder="1" applyAlignment="1">
      <alignment horizontal="center" vertical="top"/>
    </xf>
    <xf numFmtId="0" fontId="3" fillId="0" borderId="12" xfId="0" applyFont="1" applyBorder="1" applyAlignment="1">
      <alignment horizontal="center" vertical="top" wrapText="1"/>
    </xf>
    <xf numFmtId="0" fontId="12" fillId="0" borderId="4" xfId="0" applyFont="1" applyBorder="1" applyAlignment="1">
      <alignment vertical="top"/>
    </xf>
    <xf numFmtId="0" fontId="12" fillId="0" borderId="12" xfId="0" applyFont="1" applyBorder="1" applyAlignment="1">
      <alignment vertical="top"/>
    </xf>
    <xf numFmtId="9" fontId="4" fillId="5" borderId="8" xfId="0" applyNumberFormat="1" applyFont="1" applyFill="1" applyBorder="1" applyAlignment="1">
      <alignment vertical="top" wrapText="1"/>
    </xf>
    <xf numFmtId="9" fontId="0" fillId="0" borderId="0" xfId="0" applyNumberFormat="1" applyAlignment="1">
      <alignment vertical="top"/>
    </xf>
    <xf numFmtId="0" fontId="8" fillId="0" borderId="5" xfId="0" applyFont="1" applyBorder="1" applyAlignment="1">
      <alignment vertical="top" wrapText="1"/>
    </xf>
    <xf numFmtId="0" fontId="4" fillId="3" borderId="8" xfId="0" applyFont="1" applyFill="1" applyBorder="1" applyAlignment="1" applyProtection="1">
      <alignment horizontal="center" vertical="top"/>
      <protection locked="0"/>
    </xf>
    <xf numFmtId="0" fontId="4" fillId="3" borderId="8" xfId="0" applyFont="1" applyFill="1" applyBorder="1" applyAlignment="1" applyProtection="1">
      <alignment horizontal="center" vertical="top" wrapText="1"/>
      <protection locked="0"/>
    </xf>
    <xf numFmtId="0" fontId="3" fillId="0" borderId="9" xfId="0" applyFont="1" applyBorder="1" applyAlignment="1">
      <alignment vertical="top"/>
    </xf>
    <xf numFmtId="3" fontId="4" fillId="9" borderId="13" xfId="0" applyNumberFormat="1" applyFont="1" applyFill="1" applyBorder="1" applyAlignment="1">
      <alignment horizontal="right" vertical="top"/>
    </xf>
    <xf numFmtId="3" fontId="4" fillId="9" borderId="13" xfId="0" applyNumberFormat="1" applyFont="1" applyFill="1" applyBorder="1" applyAlignment="1">
      <alignment horizontal="center" vertical="top"/>
    </xf>
    <xf numFmtId="0" fontId="4" fillId="9" borderId="8" xfId="0" applyFont="1" applyFill="1" applyBorder="1" applyAlignment="1">
      <alignment vertical="top"/>
    </xf>
    <xf numFmtId="0" fontId="4" fillId="0" borderId="31" xfId="0" applyFont="1" applyBorder="1" applyAlignment="1">
      <alignment vertical="top"/>
    </xf>
    <xf numFmtId="0" fontId="4" fillId="0" borderId="34" xfId="0" applyFont="1" applyBorder="1" applyAlignment="1">
      <alignment vertical="top"/>
    </xf>
    <xf numFmtId="3" fontId="4" fillId="6" borderId="16" xfId="0" applyNumberFormat="1" applyFont="1" applyFill="1" applyBorder="1" applyAlignment="1">
      <alignment horizontal="center" vertical="top"/>
    </xf>
    <xf numFmtId="3" fontId="4" fillId="6" borderId="35" xfId="0" applyNumberFormat="1" applyFont="1" applyFill="1" applyBorder="1" applyAlignment="1">
      <alignment horizontal="center" vertical="top"/>
    </xf>
    <xf numFmtId="0" fontId="4" fillId="0" borderId="34" xfId="0" applyFont="1" applyBorder="1" applyAlignment="1">
      <alignment vertical="top" wrapText="1"/>
    </xf>
    <xf numFmtId="9" fontId="4" fillId="6" borderId="36" xfId="3" applyFont="1" applyFill="1" applyBorder="1" applyAlignment="1" applyProtection="1">
      <alignment horizontal="center" vertical="top"/>
    </xf>
    <xf numFmtId="0" fontId="4" fillId="3" borderId="12" xfId="0" applyFont="1" applyFill="1" applyBorder="1" applyAlignment="1" applyProtection="1">
      <alignment vertical="top"/>
      <protection locked="0"/>
    </xf>
    <xf numFmtId="0" fontId="0" fillId="0" borderId="9" xfId="0" applyBorder="1" applyAlignment="1" applyProtection="1">
      <alignment vertical="top"/>
      <protection locked="0"/>
    </xf>
    <xf numFmtId="0" fontId="0" fillId="0" borderId="6" xfId="0" applyBorder="1" applyProtection="1">
      <protection locked="0"/>
    </xf>
    <xf numFmtId="0" fontId="0" fillId="0" borderId="10" xfId="0" applyBorder="1" applyAlignment="1" applyProtection="1">
      <alignment vertical="top"/>
      <protection locked="0"/>
    </xf>
    <xf numFmtId="0" fontId="0" fillId="0" borderId="11" xfId="0" applyBorder="1" applyProtection="1">
      <protection locked="0"/>
    </xf>
    <xf numFmtId="0" fontId="0" fillId="0" borderId="8" xfId="0" applyBorder="1" applyProtection="1">
      <protection locked="0"/>
    </xf>
    <xf numFmtId="0" fontId="0" fillId="0" borderId="2" xfId="0" applyBorder="1" applyAlignment="1">
      <alignment vertical="top"/>
    </xf>
    <xf numFmtId="0" fontId="0" fillId="0" borderId="3" xfId="0" applyBorder="1"/>
    <xf numFmtId="0" fontId="0" fillId="0" borderId="4" xfId="0" applyBorder="1"/>
    <xf numFmtId="3" fontId="4" fillId="0" borderId="8" xfId="0" applyNumberFormat="1" applyFont="1" applyBorder="1" applyAlignment="1">
      <alignment vertical="top"/>
    </xf>
    <xf numFmtId="3" fontId="4" fillId="4" borderId="16" xfId="0" applyNumberFormat="1" applyFont="1" applyFill="1" applyBorder="1" applyAlignment="1">
      <alignment horizontal="right" vertical="top"/>
    </xf>
    <xf numFmtId="3" fontId="4" fillId="6" borderId="13" xfId="0" applyNumberFormat="1" applyFont="1" applyFill="1" applyBorder="1" applyAlignment="1">
      <alignment horizontal="right" vertical="top"/>
    </xf>
    <xf numFmtId="9" fontId="4" fillId="4" borderId="16" xfId="3" applyFont="1" applyFill="1" applyBorder="1" applyAlignment="1">
      <alignment horizontal="right" vertical="top"/>
    </xf>
    <xf numFmtId="9" fontId="4" fillId="3" borderId="16" xfId="0" applyNumberFormat="1" applyFont="1" applyFill="1" applyBorder="1" applyAlignment="1" applyProtection="1">
      <alignment horizontal="center" vertical="top"/>
      <protection locked="0"/>
    </xf>
    <xf numFmtId="0" fontId="28" fillId="0" borderId="16" xfId="0" applyFont="1" applyBorder="1" applyAlignment="1">
      <alignment vertical="top"/>
    </xf>
    <xf numFmtId="9" fontId="4" fillId="0" borderId="16" xfId="0" applyNumberFormat="1" applyFont="1" applyBorder="1" applyAlignment="1" applyProtection="1">
      <alignment horizontal="center" vertical="top"/>
      <protection locked="0"/>
    </xf>
    <xf numFmtId="9" fontId="4" fillId="3" borderId="20" xfId="0" applyNumberFormat="1" applyFont="1" applyFill="1" applyBorder="1" applyAlignment="1" applyProtection="1">
      <alignment horizontal="right" vertical="top"/>
      <protection locked="0"/>
    </xf>
    <xf numFmtId="1" fontId="4" fillId="4" borderId="12" xfId="3" applyNumberFormat="1" applyFont="1" applyFill="1" applyBorder="1" applyAlignment="1">
      <alignment horizontal="center" vertical="top"/>
    </xf>
    <xf numFmtId="0" fontId="8" fillId="0" borderId="0" xfId="0" applyFont="1" applyAlignment="1">
      <alignment vertical="top" wrapText="1"/>
    </xf>
    <xf numFmtId="9" fontId="0" fillId="6" borderId="12" xfId="3" applyFont="1" applyFill="1" applyBorder="1" applyAlignment="1">
      <alignment horizontal="center" vertical="top"/>
    </xf>
    <xf numFmtId="0" fontId="3" fillId="0" borderId="3" xfId="0" applyFont="1" applyBorder="1" applyAlignment="1">
      <alignment vertical="top" wrapText="1"/>
    </xf>
    <xf numFmtId="0" fontId="28" fillId="0" borderId="16" xfId="0" applyFont="1" applyBorder="1" applyAlignment="1">
      <alignment vertical="top" wrapText="1"/>
    </xf>
    <xf numFmtId="9" fontId="4" fillId="4" borderId="12" xfId="0" applyNumberFormat="1" applyFont="1" applyFill="1" applyBorder="1" applyAlignment="1">
      <alignment horizontal="right" vertical="top"/>
    </xf>
    <xf numFmtId="0" fontId="0" fillId="0" borderId="6" xfId="0" applyBorder="1" applyAlignment="1">
      <alignment horizontal="center" vertical="top"/>
    </xf>
    <xf numFmtId="3" fontId="4" fillId="4" borderId="8" xfId="0" applyNumberFormat="1" applyFont="1" applyFill="1" applyBorder="1" applyAlignment="1">
      <alignment horizontal="right" vertical="top"/>
    </xf>
    <xf numFmtId="3" fontId="4" fillId="4" borderId="8" xfId="0" applyNumberFormat="1" applyFont="1" applyFill="1" applyBorder="1" applyAlignment="1">
      <alignment horizontal="right" vertical="top" wrapText="1"/>
    </xf>
    <xf numFmtId="9" fontId="4" fillId="4" borderId="3" xfId="3" applyFont="1" applyFill="1" applyBorder="1" applyAlignment="1" applyProtection="1">
      <alignment horizontal="center" vertical="top"/>
    </xf>
    <xf numFmtId="9" fontId="4" fillId="4" borderId="4" xfId="3" applyFont="1" applyFill="1" applyBorder="1" applyAlignment="1" applyProtection="1">
      <alignment horizontal="center" vertical="top"/>
    </xf>
    <xf numFmtId="0" fontId="4" fillId="0" borderId="14" xfId="0" applyFont="1" applyBorder="1" applyAlignment="1" applyProtection="1">
      <alignment horizontal="left" vertical="top"/>
      <protection locked="0"/>
    </xf>
    <xf numFmtId="0" fontId="4" fillId="0" borderId="12" xfId="0" applyFont="1" applyBorder="1" applyAlignment="1">
      <alignment horizontal="center" vertical="center" wrapText="1"/>
    </xf>
    <xf numFmtId="0" fontId="3" fillId="3" borderId="8" xfId="0" applyFont="1" applyFill="1" applyBorder="1" applyAlignment="1" applyProtection="1">
      <alignment horizontal="center" vertical="top" wrapText="1"/>
      <protection locked="0"/>
    </xf>
    <xf numFmtId="9" fontId="25" fillId="6" borderId="16" xfId="0" applyNumberFormat="1" applyFont="1" applyFill="1" applyBorder="1" applyAlignment="1">
      <alignment horizontal="right" vertical="top"/>
    </xf>
    <xf numFmtId="9" fontId="25" fillId="6" borderId="16" xfId="3" applyFont="1" applyFill="1" applyBorder="1" applyAlignment="1" applyProtection="1">
      <alignment horizontal="right" vertical="top"/>
    </xf>
    <xf numFmtId="0" fontId="14" fillId="6" borderId="16" xfId="0" applyFont="1" applyFill="1" applyBorder="1" applyAlignment="1">
      <alignment horizontal="right"/>
    </xf>
    <xf numFmtId="0" fontId="14" fillId="6" borderId="37" xfId="0" applyFont="1" applyFill="1" applyBorder="1" applyAlignment="1">
      <alignment horizontal="right"/>
    </xf>
    <xf numFmtId="0" fontId="14" fillId="6" borderId="30" xfId="0" applyFont="1" applyFill="1" applyBorder="1" applyAlignment="1">
      <alignment horizontal="right"/>
    </xf>
    <xf numFmtId="9" fontId="25" fillId="6" borderId="16" xfId="0" applyNumberFormat="1" applyFont="1" applyFill="1" applyBorder="1" applyAlignment="1">
      <alignment horizontal="right" vertical="top" wrapText="1"/>
    </xf>
    <xf numFmtId="9" fontId="25" fillId="6" borderId="16" xfId="3" applyFont="1" applyFill="1" applyBorder="1" applyAlignment="1">
      <alignment horizontal="right" vertical="top"/>
    </xf>
    <xf numFmtId="0" fontId="0" fillId="3" borderId="16" xfId="0" applyFill="1" applyBorder="1" applyAlignment="1" applyProtection="1">
      <alignment horizontal="center"/>
      <protection locked="0"/>
    </xf>
    <xf numFmtId="0" fontId="4" fillId="3" borderId="7" xfId="0" applyFont="1" applyFill="1" applyBorder="1" applyAlignment="1" applyProtection="1">
      <alignment horizontal="left" vertical="center"/>
      <protection locked="0"/>
    </xf>
    <xf numFmtId="0" fontId="4" fillId="3" borderId="8" xfId="0" applyFont="1" applyFill="1" applyBorder="1" applyAlignment="1" applyProtection="1">
      <alignment horizontal="left" vertical="center"/>
      <protection locked="0"/>
    </xf>
    <xf numFmtId="0" fontId="0" fillId="3" borderId="16" xfId="0" applyFill="1" applyBorder="1" applyAlignment="1" applyProtection="1">
      <alignment horizontal="center" vertical="center"/>
      <protection locked="0"/>
    </xf>
    <xf numFmtId="9" fontId="4" fillId="4" borderId="14" xfId="3" applyFont="1" applyFill="1" applyBorder="1" applyAlignment="1">
      <alignment horizontal="center" vertical="center"/>
    </xf>
    <xf numFmtId="0" fontId="0" fillId="0" borderId="9" xfId="0" applyBorder="1" applyAlignment="1">
      <alignment vertical="top"/>
    </xf>
    <xf numFmtId="0" fontId="0" fillId="0" borderId="10" xfId="0" applyBorder="1" applyAlignment="1">
      <alignment vertical="top"/>
    </xf>
    <xf numFmtId="0" fontId="4" fillId="7" borderId="8" xfId="0" applyFont="1" applyFill="1" applyBorder="1" applyAlignment="1" applyProtection="1">
      <alignment horizontal="left" vertical="top"/>
      <protection locked="0"/>
    </xf>
    <xf numFmtId="3" fontId="4" fillId="3" borderId="16" xfId="0" applyNumberFormat="1" applyFont="1" applyFill="1" applyBorder="1" applyAlignment="1" applyProtection="1">
      <alignment vertical="top"/>
      <protection locked="0"/>
    </xf>
    <xf numFmtId="0" fontId="4" fillId="3" borderId="8" xfId="0" applyFont="1" applyFill="1" applyBorder="1" applyAlignment="1" applyProtection="1">
      <alignment horizontal="left" vertical="top" wrapText="1"/>
      <protection locked="0"/>
    </xf>
    <xf numFmtId="0" fontId="4" fillId="3" borderId="12" xfId="0" applyFont="1" applyFill="1" applyBorder="1" applyAlignment="1" applyProtection="1">
      <alignment vertical="top" wrapText="1"/>
      <protection locked="0"/>
    </xf>
    <xf numFmtId="0" fontId="3" fillId="3" borderId="8" xfId="0" applyFont="1" applyFill="1" applyBorder="1" applyAlignment="1" applyProtection="1">
      <alignment vertical="top" wrapText="1"/>
      <protection locked="0"/>
    </xf>
    <xf numFmtId="0" fontId="14" fillId="3" borderId="8" xfId="0" applyFont="1" applyFill="1" applyBorder="1" applyAlignment="1" applyProtection="1">
      <alignment horizontal="center" vertical="top"/>
      <protection locked="0"/>
    </xf>
    <xf numFmtId="9" fontId="3" fillId="3" borderId="8" xfId="0" applyNumberFormat="1" applyFont="1" applyFill="1" applyBorder="1" applyAlignment="1" applyProtection="1">
      <alignment horizontal="center" vertical="top"/>
      <protection locked="0"/>
    </xf>
    <xf numFmtId="0" fontId="29" fillId="0" borderId="1" xfId="0" applyFont="1" applyBorder="1" applyAlignment="1">
      <alignment vertical="top" wrapText="1"/>
    </xf>
    <xf numFmtId="165" fontId="4" fillId="3" borderId="8" xfId="0" applyNumberFormat="1" applyFont="1" applyFill="1" applyBorder="1" applyAlignment="1" applyProtection="1">
      <alignment horizontal="center" vertical="top"/>
      <protection locked="0"/>
    </xf>
    <xf numFmtId="0" fontId="4" fillId="0" borderId="0" xfId="0" applyFont="1" applyAlignment="1">
      <alignment vertical="center" wrapText="1"/>
    </xf>
    <xf numFmtId="0" fontId="4" fillId="0" borderId="6" xfId="0" applyFont="1" applyBorder="1" applyAlignment="1">
      <alignment vertical="center" wrapText="1"/>
    </xf>
    <xf numFmtId="0" fontId="4" fillId="0" borderId="16" xfId="0" applyFont="1" applyBorder="1" applyAlignment="1">
      <alignment vertical="top"/>
    </xf>
    <xf numFmtId="0" fontId="4" fillId="3" borderId="6" xfId="0" applyFont="1" applyFill="1" applyBorder="1" applyAlignment="1" applyProtection="1">
      <alignment vertical="top"/>
      <protection locked="0"/>
    </xf>
    <xf numFmtId="0" fontId="4" fillId="3" borderId="6" xfId="0" applyFont="1" applyFill="1" applyBorder="1" applyAlignment="1" applyProtection="1">
      <alignment horizontal="left" vertical="center"/>
      <protection locked="0"/>
    </xf>
    <xf numFmtId="9" fontId="4" fillId="4" borderId="13" xfId="3" applyFont="1" applyFill="1" applyBorder="1" applyAlignment="1">
      <alignment horizontal="center" vertical="top" wrapText="1"/>
    </xf>
    <xf numFmtId="0" fontId="4" fillId="3" borderId="31" xfId="0" applyFont="1" applyFill="1" applyBorder="1" applyAlignment="1" applyProtection="1">
      <alignment vertical="top"/>
      <protection locked="0"/>
    </xf>
    <xf numFmtId="0" fontId="4" fillId="3" borderId="32" xfId="0" applyFont="1" applyFill="1" applyBorder="1" applyAlignment="1" applyProtection="1">
      <alignment vertical="top"/>
      <protection locked="0"/>
    </xf>
    <xf numFmtId="0" fontId="4" fillId="3" borderId="33" xfId="0" applyFont="1" applyFill="1" applyBorder="1" applyAlignment="1" applyProtection="1">
      <alignment vertical="top"/>
      <protection locked="0"/>
    </xf>
    <xf numFmtId="0" fontId="0" fillId="3" borderId="34" xfId="0" applyFill="1" applyBorder="1" applyAlignment="1" applyProtection="1">
      <alignment horizontal="center" vertical="center"/>
      <protection locked="0"/>
    </xf>
    <xf numFmtId="0" fontId="0" fillId="3" borderId="35" xfId="0" applyFill="1" applyBorder="1" applyAlignment="1" applyProtection="1">
      <alignment horizontal="center" vertical="center"/>
      <protection locked="0"/>
    </xf>
    <xf numFmtId="0" fontId="0" fillId="3" borderId="38" xfId="0" applyFill="1" applyBorder="1" applyAlignment="1" applyProtection="1">
      <alignment horizontal="center" vertical="center"/>
      <protection locked="0"/>
    </xf>
    <xf numFmtId="0" fontId="0" fillId="3" borderId="36" xfId="0" applyFill="1" applyBorder="1" applyAlignment="1" applyProtection="1">
      <alignment horizontal="center" vertical="center"/>
      <protection locked="0"/>
    </xf>
    <xf numFmtId="0" fontId="0" fillId="3" borderId="39" xfId="0" applyFill="1" applyBorder="1" applyAlignment="1" applyProtection="1">
      <alignment horizontal="center" vertical="center"/>
      <protection locked="0"/>
    </xf>
    <xf numFmtId="0" fontId="3" fillId="0" borderId="1" xfId="0" applyFont="1" applyBorder="1" applyAlignment="1" applyProtection="1">
      <alignment vertical="top" wrapText="1"/>
      <protection locked="0"/>
    </xf>
    <xf numFmtId="9" fontId="4" fillId="3" borderId="12" xfId="3" applyFont="1" applyFill="1" applyBorder="1" applyAlignment="1" applyProtection="1">
      <alignment horizontal="center" vertical="top"/>
      <protection locked="0"/>
    </xf>
    <xf numFmtId="0" fontId="17" fillId="0" borderId="0" xfId="2" applyFill="1"/>
    <xf numFmtId="0" fontId="0" fillId="0" borderId="16" xfId="0" applyBorder="1" applyAlignment="1">
      <alignment horizontal="center"/>
    </xf>
    <xf numFmtId="0" fontId="17" fillId="0" borderId="0" xfId="2" applyFill="1" applyBorder="1"/>
    <xf numFmtId="0" fontId="4" fillId="3" borderId="16" xfId="0" applyFont="1" applyFill="1" applyBorder="1" applyAlignment="1" applyProtection="1">
      <alignment horizontal="center" vertical="top" wrapText="1"/>
      <protection locked="0"/>
    </xf>
    <xf numFmtId="0" fontId="7" fillId="3" borderId="16" xfId="0" applyFont="1" applyFill="1" applyBorder="1" applyAlignment="1" applyProtection="1">
      <alignment horizontal="center" vertical="top"/>
      <protection locked="0"/>
    </xf>
    <xf numFmtId="0" fontId="7" fillId="0" borderId="16" xfId="0" applyFont="1" applyBorder="1" applyAlignment="1">
      <alignment horizontal="center" vertical="center"/>
    </xf>
    <xf numFmtId="0" fontId="7" fillId="0" borderId="16" xfId="0" applyFont="1" applyBorder="1" applyAlignment="1">
      <alignment horizontal="center" vertical="center" wrapText="1"/>
    </xf>
    <xf numFmtId="0" fontId="0" fillId="0" borderId="16" xfId="0" applyBorder="1" applyAlignment="1">
      <alignment vertical="center"/>
    </xf>
    <xf numFmtId="0" fontId="0" fillId="0" borderId="16" xfId="0" applyBorder="1" applyAlignment="1">
      <alignment horizontal="center" vertical="center"/>
    </xf>
    <xf numFmtId="0" fontId="0" fillId="0" borderId="16" xfId="0" applyBorder="1" applyAlignment="1" applyProtection="1">
      <alignment vertical="center"/>
      <protection locked="0"/>
    </xf>
    <xf numFmtId="0" fontId="7" fillId="0" borderId="18" xfId="0" applyFont="1" applyBorder="1" applyAlignment="1">
      <alignment horizontal="center" vertical="center"/>
    </xf>
    <xf numFmtId="0" fontId="7" fillId="0" borderId="20" xfId="0" applyFont="1" applyBorder="1" applyAlignment="1" applyProtection="1">
      <alignment horizontal="center" vertical="center"/>
      <protection locked="0"/>
    </xf>
    <xf numFmtId="0" fontId="7" fillId="0" borderId="19" xfId="0" applyFont="1" applyBorder="1" applyAlignment="1">
      <alignment horizontal="center" vertical="center"/>
    </xf>
    <xf numFmtId="0" fontId="17" fillId="0" borderId="0" xfId="2" applyFill="1" applyProtection="1"/>
    <xf numFmtId="0" fontId="17" fillId="0" borderId="0" xfId="2" applyFill="1" applyBorder="1" applyProtection="1"/>
    <xf numFmtId="9" fontId="0" fillId="0" borderId="0" xfId="0" applyNumberFormat="1"/>
    <xf numFmtId="9" fontId="4" fillId="4" borderId="12" xfId="0" applyNumberFormat="1" applyFont="1" applyFill="1" applyBorder="1" applyAlignment="1">
      <alignment horizontal="center" vertical="top"/>
    </xf>
    <xf numFmtId="0" fontId="0" fillId="3" borderId="16" xfId="0" applyFill="1" applyBorder="1" applyAlignment="1" applyProtection="1">
      <alignment horizontal="left" vertical="top"/>
      <protection locked="0"/>
    </xf>
    <xf numFmtId="0" fontId="0" fillId="3" borderId="16" xfId="0" applyFill="1" applyBorder="1" applyAlignment="1" applyProtection="1">
      <alignment horizontal="left" vertical="top" wrapText="1"/>
      <protection locked="0"/>
    </xf>
    <xf numFmtId="0" fontId="17" fillId="0" borderId="0" xfId="2" applyProtection="1">
      <protection locked="0"/>
    </xf>
    <xf numFmtId="0" fontId="4" fillId="0" borderId="6" xfId="0" applyFont="1" applyBorder="1" applyAlignment="1">
      <alignment horizontal="center" vertical="top"/>
    </xf>
    <xf numFmtId="0" fontId="4" fillId="3" borderId="7" xfId="0" applyFont="1" applyFill="1" applyBorder="1" applyAlignment="1">
      <alignment horizontal="center" vertical="top"/>
    </xf>
    <xf numFmtId="0" fontId="4" fillId="0" borderId="0" xfId="0" applyFont="1" applyAlignment="1">
      <alignment horizontal="right" vertical="top" wrapText="1"/>
    </xf>
    <xf numFmtId="0" fontId="30" fillId="0" borderId="0" xfId="0" applyFont="1" applyAlignment="1">
      <alignment vertical="center" wrapText="1"/>
    </xf>
    <xf numFmtId="0" fontId="30" fillId="0" borderId="0" xfId="0" applyFont="1" applyAlignment="1">
      <alignment vertical="center"/>
    </xf>
    <xf numFmtId="0" fontId="32" fillId="0" borderId="0" xfId="5" applyAlignment="1">
      <alignment vertical="center"/>
    </xf>
    <xf numFmtId="0" fontId="38" fillId="12" borderId="1" xfId="5" applyFont="1" applyFill="1" applyBorder="1" applyAlignment="1">
      <alignment horizontal="center" vertical="center" wrapText="1"/>
    </xf>
    <xf numFmtId="0" fontId="38" fillId="0" borderId="41" xfId="5" applyFont="1" applyBorder="1" applyAlignment="1">
      <alignment vertical="center" wrapText="1"/>
    </xf>
    <xf numFmtId="0" fontId="39" fillId="0" borderId="41" xfId="5" applyFont="1" applyBorder="1" applyAlignment="1">
      <alignment horizontal="justify" vertical="center" wrapText="1"/>
    </xf>
    <xf numFmtId="0" fontId="38" fillId="0" borderId="43" xfId="5" applyFont="1" applyBorder="1" applyAlignment="1">
      <alignment vertical="center" wrapText="1"/>
    </xf>
    <xf numFmtId="0" fontId="39" fillId="0" borderId="43" xfId="5" applyFont="1" applyBorder="1" applyAlignment="1">
      <alignment horizontal="justify" vertical="center" wrapText="1"/>
    </xf>
    <xf numFmtId="0" fontId="0" fillId="0" borderId="0" xfId="0" applyAlignment="1">
      <alignment vertical="center"/>
    </xf>
    <xf numFmtId="0" fontId="22" fillId="0" borderId="31" xfId="0" applyFont="1" applyBorder="1" applyAlignment="1">
      <alignment vertical="center"/>
    </xf>
    <xf numFmtId="0" fontId="0" fillId="0" borderId="33" xfId="0" applyBorder="1" applyAlignment="1">
      <alignment vertical="center"/>
    </xf>
    <xf numFmtId="0" fontId="22" fillId="0" borderId="34" xfId="0" applyFont="1" applyBorder="1" applyAlignment="1">
      <alignment vertical="center"/>
    </xf>
    <xf numFmtId="0" fontId="0" fillId="0" borderId="35" xfId="0" applyBorder="1" applyAlignment="1">
      <alignment vertical="center"/>
    </xf>
    <xf numFmtId="0" fontId="22" fillId="0" borderId="38" xfId="0" applyFont="1" applyBorder="1" applyAlignment="1">
      <alignment vertical="center"/>
    </xf>
    <xf numFmtId="0" fontId="31" fillId="11" borderId="15" xfId="5" applyFont="1" applyFill="1" applyBorder="1" applyAlignment="1">
      <alignment vertical="center" wrapText="1"/>
    </xf>
    <xf numFmtId="0" fontId="31" fillId="11" borderId="15" xfId="0" applyFont="1" applyFill="1" applyBorder="1" applyAlignment="1">
      <alignment vertical="center" wrapText="1"/>
    </xf>
    <xf numFmtId="0" fontId="31" fillId="11" borderId="7" xfId="0" applyFont="1" applyFill="1" applyBorder="1" applyAlignment="1">
      <alignment vertical="center" wrapText="1"/>
    </xf>
    <xf numFmtId="0" fontId="30" fillId="10" borderId="14" xfId="0" applyFont="1" applyFill="1" applyBorder="1" applyAlignment="1">
      <alignment vertical="center" wrapText="1"/>
    </xf>
    <xf numFmtId="0" fontId="30" fillId="10" borderId="15" xfId="0" applyFont="1" applyFill="1" applyBorder="1" applyAlignment="1">
      <alignment vertical="center" wrapText="1"/>
    </xf>
    <xf numFmtId="0" fontId="30" fillId="10" borderId="7" xfId="0" applyFont="1" applyFill="1" applyBorder="1" applyAlignment="1">
      <alignment vertical="center" wrapText="1"/>
    </xf>
    <xf numFmtId="0" fontId="4" fillId="3" borderId="30" xfId="0" applyFont="1" applyFill="1" applyBorder="1" applyAlignment="1">
      <alignment vertical="top" wrapText="1"/>
    </xf>
    <xf numFmtId="0" fontId="42" fillId="0" borderId="54" xfId="0" applyFont="1" applyBorder="1" applyAlignment="1">
      <alignment horizontal="center" vertical="center"/>
    </xf>
    <xf numFmtId="49" fontId="43" fillId="20" borderId="55" xfId="0" applyNumberFormat="1" applyFont="1" applyFill="1" applyBorder="1" applyAlignment="1">
      <alignment horizontal="center" vertical="center" wrapText="1"/>
    </xf>
    <xf numFmtId="164" fontId="43" fillId="20" borderId="55" xfId="0" applyNumberFormat="1" applyFont="1" applyFill="1" applyBorder="1" applyAlignment="1">
      <alignment horizontal="center" vertical="center" wrapText="1"/>
    </xf>
    <xf numFmtId="49" fontId="43" fillId="21" borderId="56" xfId="0" applyNumberFormat="1" applyFont="1" applyFill="1" applyBorder="1" applyAlignment="1">
      <alignment horizontal="center" vertical="center"/>
    </xf>
    <xf numFmtId="0" fontId="45" fillId="0" borderId="54" xfId="0" applyFont="1" applyBorder="1" applyAlignment="1">
      <alignment horizontal="left" vertical="center"/>
    </xf>
    <xf numFmtId="49" fontId="43" fillId="22" borderId="56" xfId="0" applyNumberFormat="1" applyFont="1" applyFill="1" applyBorder="1" applyAlignment="1">
      <alignment horizontal="center" vertical="center"/>
    </xf>
    <xf numFmtId="0" fontId="46" fillId="0" borderId="56" xfId="0" applyFont="1" applyBorder="1" applyAlignment="1">
      <alignment horizontal="center" vertical="center"/>
    </xf>
    <xf numFmtId="49" fontId="46" fillId="0" borderId="56" xfId="0" applyNumberFormat="1" applyFont="1" applyBorder="1" applyAlignment="1">
      <alignment horizontal="center" vertical="center"/>
    </xf>
    <xf numFmtId="49" fontId="43" fillId="0" borderId="56" xfId="0" applyNumberFormat="1" applyFont="1" applyBorder="1" applyAlignment="1">
      <alignment horizontal="center" vertical="center"/>
    </xf>
    <xf numFmtId="0" fontId="46" fillId="23" borderId="56" xfId="0" applyFont="1" applyFill="1" applyBorder="1" applyAlignment="1">
      <alignment horizontal="center" vertical="center"/>
    </xf>
    <xf numFmtId="0" fontId="46" fillId="22" borderId="56" xfId="0" applyFont="1" applyFill="1" applyBorder="1" applyAlignment="1">
      <alignment horizontal="center" vertical="center"/>
    </xf>
    <xf numFmtId="164" fontId="46" fillId="22" borderId="56" xfId="4" applyNumberFormat="1" applyFont="1" applyFill="1" applyBorder="1" applyAlignment="1">
      <alignment horizontal="center" vertical="center"/>
    </xf>
    <xf numFmtId="43" fontId="46" fillId="22" borderId="56" xfId="4" applyFont="1" applyFill="1" applyBorder="1" applyAlignment="1">
      <alignment horizontal="center" vertical="center"/>
    </xf>
    <xf numFmtId="0" fontId="47" fillId="0" borderId="0" xfId="0" applyFont="1" applyAlignment="1">
      <alignment horizontal="left" vertical="center"/>
    </xf>
    <xf numFmtId="0" fontId="33" fillId="12" borderId="12" xfId="5" applyFont="1" applyFill="1" applyBorder="1" applyAlignment="1">
      <alignment horizontal="center" vertical="center" wrapText="1"/>
    </xf>
    <xf numFmtId="49" fontId="48" fillId="0" borderId="47" xfId="5" quotePrefix="1" applyNumberFormat="1" applyFont="1" applyBorder="1" applyAlignment="1">
      <alignment horizontal="left" vertical="center" wrapText="1"/>
    </xf>
    <xf numFmtId="0" fontId="49" fillId="0" borderId="47" xfId="0" quotePrefix="1" applyFont="1" applyBorder="1" applyAlignment="1">
      <alignment horizontal="left" vertical="center" wrapText="1"/>
    </xf>
    <xf numFmtId="49" fontId="48" fillId="0" borderId="50" xfId="5" applyNumberFormat="1" applyFont="1" applyBorder="1" applyAlignment="1">
      <alignment horizontal="left" vertical="center" wrapText="1"/>
    </xf>
    <xf numFmtId="0" fontId="49" fillId="0" borderId="47" xfId="0" applyFont="1" applyBorder="1" applyAlignment="1">
      <alignment vertical="center" wrapText="1"/>
    </xf>
    <xf numFmtId="49" fontId="33" fillId="0" borderId="50" xfId="5" applyNumberFormat="1" applyFont="1" applyBorder="1" applyAlignment="1">
      <alignment horizontal="left" vertical="center" wrapText="1"/>
    </xf>
    <xf numFmtId="49" fontId="48" fillId="9" borderId="50" xfId="5" applyNumberFormat="1" applyFont="1" applyFill="1" applyBorder="1" applyAlignment="1">
      <alignment horizontal="left" vertical="center" wrapText="1"/>
    </xf>
    <xf numFmtId="49" fontId="48" fillId="9" borderId="51" xfId="5" applyNumberFormat="1" applyFont="1" applyFill="1" applyBorder="1" applyAlignment="1">
      <alignment horizontal="left" vertical="center" wrapText="1"/>
    </xf>
    <xf numFmtId="49" fontId="48" fillId="0" borderId="51" xfId="5" applyNumberFormat="1" applyFont="1" applyBorder="1" applyAlignment="1">
      <alignment horizontal="left" vertical="center" wrapText="1"/>
    </xf>
    <xf numFmtId="49" fontId="47" fillId="0" borderId="50" xfId="5" quotePrefix="1" applyNumberFormat="1" applyFont="1" applyBorder="1" applyAlignment="1">
      <alignment horizontal="left" vertical="center" wrapText="1"/>
    </xf>
    <xf numFmtId="49" fontId="48" fillId="0" borderId="50" xfId="5" quotePrefix="1" applyNumberFormat="1" applyFont="1" applyBorder="1" applyAlignment="1">
      <alignment horizontal="left" vertical="center" wrapText="1"/>
    </xf>
    <xf numFmtId="0" fontId="47" fillId="0" borderId="0" xfId="0" applyFont="1"/>
    <xf numFmtId="0" fontId="30" fillId="0" borderId="16" xfId="2" applyFont="1" applyBorder="1" applyAlignment="1" applyProtection="1">
      <alignment horizontal="left" vertical="top"/>
    </xf>
    <xf numFmtId="9" fontId="4" fillId="3" borderId="7" xfId="0" applyNumberFormat="1" applyFont="1" applyFill="1" applyBorder="1" applyAlignment="1" applyProtection="1">
      <alignment vertical="top"/>
      <protection locked="0"/>
    </xf>
    <xf numFmtId="0" fontId="4" fillId="25" borderId="8" xfId="0" applyFont="1" applyFill="1" applyBorder="1" applyAlignment="1">
      <alignment vertical="top" wrapText="1"/>
    </xf>
    <xf numFmtId="49" fontId="43" fillId="26" borderId="56" xfId="0" applyNumberFormat="1" applyFont="1" applyFill="1" applyBorder="1" applyAlignment="1">
      <alignment horizontal="center" vertical="center"/>
    </xf>
    <xf numFmtId="0" fontId="46" fillId="26" borderId="56" xfId="0" applyFont="1" applyFill="1" applyBorder="1" applyAlignment="1">
      <alignment horizontal="center" vertical="center"/>
    </xf>
    <xf numFmtId="0" fontId="54" fillId="0" borderId="41" xfId="5" applyFont="1" applyBorder="1" applyAlignment="1">
      <alignment vertical="center" wrapText="1"/>
    </xf>
    <xf numFmtId="0" fontId="55" fillId="0" borderId="41" xfId="5" applyFont="1" applyBorder="1" applyAlignment="1">
      <alignment horizontal="justify" vertical="center" wrapText="1"/>
    </xf>
    <xf numFmtId="0" fontId="56" fillId="0" borderId="0" xfId="5" applyFont="1" applyAlignment="1">
      <alignment vertical="center"/>
    </xf>
    <xf numFmtId="164" fontId="0" fillId="0" borderId="0" xfId="0" applyNumberFormat="1" applyAlignment="1">
      <alignment vertical="center"/>
    </xf>
    <xf numFmtId="0" fontId="33" fillId="21" borderId="56" xfId="0" applyFont="1" applyFill="1" applyBorder="1" applyAlignment="1">
      <alignment vertical="center"/>
    </xf>
    <xf numFmtId="164" fontId="33" fillId="21" borderId="56" xfId="4" applyNumberFormat="1" applyFont="1" applyFill="1" applyBorder="1" applyAlignment="1">
      <alignment horizontal="center" vertical="center"/>
    </xf>
    <xf numFmtId="169" fontId="33" fillId="21" borderId="56" xfId="4" applyNumberFormat="1" applyFont="1" applyFill="1" applyBorder="1" applyAlignment="1">
      <alignment horizontal="center" vertical="center"/>
    </xf>
    <xf numFmtId="0" fontId="33" fillId="22" borderId="56" xfId="0" applyFont="1" applyFill="1" applyBorder="1" applyAlignment="1">
      <alignment vertical="center"/>
    </xf>
    <xf numFmtId="164" fontId="30" fillId="22" borderId="56" xfId="4" applyNumberFormat="1" applyFont="1" applyFill="1" applyBorder="1" applyAlignment="1">
      <alignment horizontal="center" vertical="center"/>
    </xf>
    <xf numFmtId="0" fontId="30" fillId="22" borderId="56" xfId="0" applyFont="1" applyFill="1" applyBorder="1" applyAlignment="1">
      <alignment vertical="center"/>
    </xf>
    <xf numFmtId="169" fontId="30" fillId="22" borderId="56" xfId="4" applyNumberFormat="1" applyFont="1" applyFill="1" applyBorder="1" applyAlignment="1">
      <alignment horizontal="center" vertical="center"/>
    </xf>
    <xf numFmtId="0" fontId="30" fillId="23" borderId="56" xfId="0" quotePrefix="1" applyFont="1" applyFill="1" applyBorder="1" applyAlignment="1">
      <alignment horizontal="left" vertical="center"/>
    </xf>
    <xf numFmtId="164" fontId="30" fillId="23" borderId="56" xfId="4" applyNumberFormat="1" applyFont="1" applyFill="1" applyBorder="1" applyAlignment="1">
      <alignment horizontal="center" vertical="center"/>
    </xf>
    <xf numFmtId="169" fontId="30" fillId="23" borderId="56" xfId="4" applyNumberFormat="1" applyFont="1" applyFill="1" applyBorder="1" applyAlignment="1">
      <alignment horizontal="center" vertical="center"/>
    </xf>
    <xf numFmtId="0" fontId="30" fillId="0" borderId="56" xfId="0" quotePrefix="1" applyFont="1" applyBorder="1" applyAlignment="1">
      <alignment horizontal="left" vertical="center"/>
    </xf>
    <xf numFmtId="164" fontId="30" fillId="0" borderId="56" xfId="4" applyNumberFormat="1" applyFont="1" applyBorder="1" applyAlignment="1">
      <alignment horizontal="center" vertical="center"/>
    </xf>
    <xf numFmtId="169" fontId="30" fillId="0" borderId="56" xfId="4" applyNumberFormat="1" applyFont="1" applyBorder="1" applyAlignment="1">
      <alignment horizontal="center" vertical="center"/>
    </xf>
    <xf numFmtId="0" fontId="30" fillId="23" borderId="56" xfId="0" quotePrefix="1" applyFont="1" applyFill="1" applyBorder="1" applyAlignment="1">
      <alignment horizontal="center" vertical="center"/>
    </xf>
    <xf numFmtId="164" fontId="30" fillId="23" borderId="56" xfId="4" quotePrefix="1" applyNumberFormat="1" applyFont="1" applyFill="1" applyBorder="1" applyAlignment="1">
      <alignment horizontal="left" vertical="center"/>
    </xf>
    <xf numFmtId="43" fontId="30" fillId="23" borderId="56" xfId="4" quotePrefix="1" applyFont="1" applyFill="1" applyBorder="1" applyAlignment="1">
      <alignment horizontal="left" vertical="center"/>
    </xf>
    <xf numFmtId="164" fontId="30" fillId="26" borderId="56" xfId="4" applyNumberFormat="1" applyFont="1" applyFill="1" applyBorder="1" applyAlignment="1">
      <alignment horizontal="center" vertical="center"/>
    </xf>
    <xf numFmtId="169" fontId="30" fillId="26" borderId="56" xfId="4" applyNumberFormat="1" applyFont="1" applyFill="1" applyBorder="1" applyAlignment="1">
      <alignment horizontal="center" vertical="center"/>
    </xf>
    <xf numFmtId="0" fontId="38" fillId="0" borderId="42" xfId="5" applyFont="1" applyBorder="1" applyAlignment="1">
      <alignment vertical="center" wrapText="1"/>
    </xf>
    <xf numFmtId="0" fontId="39" fillId="0" borderId="42" xfId="5" applyFont="1" applyBorder="1" applyAlignment="1">
      <alignment horizontal="justify" vertical="center" wrapText="1"/>
    </xf>
    <xf numFmtId="0" fontId="4" fillId="3" borderId="7" xfId="0"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right" vertical="center"/>
      <protection locked="0"/>
    </xf>
    <xf numFmtId="0" fontId="4" fillId="3" borderId="7" xfId="0" applyFont="1" applyFill="1" applyBorder="1" applyAlignment="1" applyProtection="1">
      <alignment horizontal="center" vertical="center" wrapText="1"/>
      <protection locked="0"/>
    </xf>
    <xf numFmtId="0" fontId="4" fillId="4" borderId="8" xfId="0" applyFont="1" applyFill="1" applyBorder="1" applyAlignment="1">
      <alignment vertical="center"/>
    </xf>
    <xf numFmtId="3" fontId="4" fillId="3" borderId="8" xfId="0" applyNumberFormat="1" applyFont="1" applyFill="1" applyBorder="1" applyAlignment="1" applyProtection="1">
      <alignment vertical="center" wrapText="1"/>
      <protection locked="0"/>
    </xf>
    <xf numFmtId="3" fontId="4" fillId="4" borderId="13" xfId="0" applyNumberFormat="1" applyFont="1" applyFill="1" applyBorder="1" applyAlignment="1">
      <alignment horizontal="center" vertical="center"/>
    </xf>
    <xf numFmtId="3" fontId="4" fillId="3" borderId="8" xfId="0" applyNumberFormat="1" applyFont="1" applyFill="1" applyBorder="1" applyAlignment="1" applyProtection="1">
      <alignment horizontal="center" vertical="center" wrapText="1"/>
      <protection locked="0"/>
    </xf>
    <xf numFmtId="0" fontId="4" fillId="0" borderId="32" xfId="0" applyFont="1" applyBorder="1" applyAlignment="1">
      <alignment horizontal="center" vertical="top"/>
    </xf>
    <xf numFmtId="0" fontId="4" fillId="0" borderId="33" xfId="0" applyFont="1" applyBorder="1" applyAlignment="1">
      <alignment horizontal="center" vertical="top"/>
    </xf>
    <xf numFmtId="0" fontId="4" fillId="3" borderId="8" xfId="0" applyFont="1" applyFill="1" applyBorder="1" applyAlignment="1" applyProtection="1">
      <alignment horizontal="justify" vertical="center" wrapText="1"/>
      <protection locked="0"/>
    </xf>
    <xf numFmtId="0" fontId="17" fillId="3" borderId="8" xfId="2" applyFill="1" applyBorder="1" applyAlignment="1" applyProtection="1">
      <alignment horizontal="justify" vertical="center" wrapText="1"/>
      <protection locked="0"/>
    </xf>
    <xf numFmtId="0" fontId="4" fillId="3" borderId="8" xfId="0" applyFont="1" applyFill="1" applyBorder="1" applyAlignment="1" applyProtection="1">
      <alignment horizontal="justify" vertical="center"/>
      <protection locked="0"/>
    </xf>
    <xf numFmtId="0" fontId="4" fillId="3" borderId="8" xfId="0"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center" vertical="center"/>
      <protection locked="0"/>
    </xf>
    <xf numFmtId="0" fontId="17" fillId="3" borderId="8" xfId="2" applyFill="1" applyBorder="1" applyAlignment="1" applyProtection="1">
      <alignment horizontal="justify" vertical="center"/>
      <protection locked="0"/>
    </xf>
    <xf numFmtId="0" fontId="8" fillId="0" borderId="12" xfId="0" applyFont="1" applyBorder="1" applyAlignment="1">
      <alignment horizontal="center" vertical="top" wrapText="1"/>
    </xf>
    <xf numFmtId="0" fontId="4" fillId="3" borderId="12" xfId="0" applyFont="1" applyFill="1" applyBorder="1" applyAlignment="1">
      <alignment horizontal="justify" vertical="center" wrapText="1" readingOrder="1"/>
    </xf>
    <xf numFmtId="0" fontId="4" fillId="3" borderId="8" xfId="0" applyFont="1" applyFill="1" applyBorder="1" applyAlignment="1" applyProtection="1">
      <alignment vertical="center" wrapText="1"/>
      <protection locked="0"/>
    </xf>
    <xf numFmtId="9" fontId="4" fillId="3" borderId="8" xfId="0" applyNumberFormat="1" applyFont="1" applyFill="1" applyBorder="1" applyAlignment="1" applyProtection="1">
      <alignment horizontal="center" vertical="center" wrapText="1"/>
      <protection locked="0"/>
    </xf>
    <xf numFmtId="49" fontId="57" fillId="34" borderId="60" xfId="0" applyNumberFormat="1" applyFont="1" applyFill="1" applyBorder="1" applyAlignment="1">
      <alignment horizontal="justify" vertical="center" wrapText="1"/>
    </xf>
    <xf numFmtId="49" fontId="17" fillId="34" borderId="60" xfId="2" applyNumberFormat="1" applyFill="1" applyBorder="1" applyAlignment="1">
      <alignment horizontal="justify" vertical="center" wrapText="1"/>
    </xf>
    <xf numFmtId="0" fontId="57" fillId="34" borderId="60" xfId="0" applyFont="1" applyFill="1" applyBorder="1" applyAlignment="1">
      <alignment horizontal="justify" vertical="center" wrapText="1"/>
    </xf>
    <xf numFmtId="49" fontId="57" fillId="3" borderId="60" xfId="0" applyNumberFormat="1" applyFont="1" applyFill="1" applyBorder="1" applyAlignment="1">
      <alignment horizontal="justify" vertical="center" wrapText="1"/>
    </xf>
    <xf numFmtId="49" fontId="17" fillId="3" borderId="60" xfId="2" applyNumberFormat="1" applyFill="1" applyBorder="1" applyAlignment="1">
      <alignment horizontal="justify" vertical="center" wrapText="1"/>
    </xf>
    <xf numFmtId="0" fontId="57" fillId="3" borderId="60" xfId="0" applyFont="1" applyFill="1" applyBorder="1" applyAlignment="1">
      <alignment horizontal="justify" vertical="center" wrapText="1"/>
    </xf>
    <xf numFmtId="9" fontId="4" fillId="4" borderId="12" xfId="3" applyFont="1" applyFill="1" applyBorder="1" applyAlignment="1" applyProtection="1">
      <alignment horizontal="center" vertical="center"/>
    </xf>
    <xf numFmtId="49" fontId="57" fillId="34" borderId="60" xfId="0" applyNumberFormat="1" applyFont="1" applyFill="1" applyBorder="1" applyAlignment="1">
      <alignment horizontal="justify" vertical="center"/>
    </xf>
    <xf numFmtId="3" fontId="4" fillId="3" borderId="8" xfId="0" applyNumberFormat="1" applyFont="1" applyFill="1" applyBorder="1" applyAlignment="1" applyProtection="1">
      <alignment horizontal="center" vertical="top"/>
      <protection locked="0"/>
    </xf>
    <xf numFmtId="3" fontId="4" fillId="4" borderId="8" xfId="0" applyNumberFormat="1" applyFont="1" applyFill="1" applyBorder="1" applyAlignment="1">
      <alignment horizontal="center" vertical="center"/>
    </xf>
    <xf numFmtId="0" fontId="4" fillId="3" borderId="8" xfId="0" applyFont="1" applyFill="1" applyBorder="1" applyAlignment="1">
      <alignment horizontal="justify" vertical="center" wrapText="1"/>
    </xf>
    <xf numFmtId="0" fontId="17" fillId="3" borderId="8" xfId="2" applyFill="1" applyBorder="1" applyAlignment="1">
      <alignment horizontal="justify" vertical="center" wrapText="1"/>
    </xf>
    <xf numFmtId="3" fontId="4" fillId="3" borderId="7" xfId="0" applyNumberFormat="1" applyFont="1" applyFill="1" applyBorder="1" applyAlignment="1" applyProtection="1">
      <alignment horizontal="center" vertical="center" wrapText="1"/>
      <protection locked="0"/>
    </xf>
    <xf numFmtId="0" fontId="0" fillId="3" borderId="0" xfId="0" applyFill="1" applyAlignment="1">
      <alignment horizontal="justify" vertical="center" wrapText="1"/>
    </xf>
    <xf numFmtId="49" fontId="57" fillId="3" borderId="65" xfId="0" applyNumberFormat="1" applyFont="1" applyFill="1" applyBorder="1" applyAlignment="1">
      <alignment horizontal="justify" vertical="center" wrapText="1"/>
    </xf>
    <xf numFmtId="0" fontId="0" fillId="0" borderId="66" xfId="0" applyBorder="1" applyAlignment="1">
      <alignment vertical="top"/>
    </xf>
    <xf numFmtId="0" fontId="4" fillId="0" borderId="15" xfId="0" applyFont="1" applyBorder="1" applyAlignment="1">
      <alignment horizontal="center" vertical="top"/>
    </xf>
    <xf numFmtId="0" fontId="4" fillId="3" borderId="15" xfId="0" applyFont="1" applyFill="1" applyBorder="1" applyAlignment="1" applyProtection="1">
      <alignment horizontal="center" vertical="center" wrapText="1"/>
      <protection locked="0"/>
    </xf>
    <xf numFmtId="0" fontId="58" fillId="3" borderId="8" xfId="2" applyFont="1" applyFill="1" applyBorder="1" applyAlignment="1" applyProtection="1">
      <alignment vertical="top"/>
      <protection locked="0"/>
    </xf>
    <xf numFmtId="166" fontId="4" fillId="8" borderId="15" xfId="0" applyNumberFormat="1" applyFont="1" applyFill="1" applyBorder="1" applyAlignment="1" applyProtection="1">
      <alignment horizontal="center" vertical="center" wrapText="1"/>
      <protection locked="0"/>
    </xf>
    <xf numFmtId="3" fontId="4" fillId="3" borderId="7" xfId="0" applyNumberFormat="1" applyFont="1" applyFill="1" applyBorder="1" applyAlignment="1" applyProtection="1">
      <alignment horizontal="center" vertical="top" wrapText="1"/>
      <protection locked="0"/>
    </xf>
    <xf numFmtId="49" fontId="57" fillId="3" borderId="60" xfId="0" applyNumberFormat="1" applyFont="1" applyFill="1" applyBorder="1" applyAlignment="1">
      <alignment horizontal="justify" vertical="center"/>
    </xf>
    <xf numFmtId="0" fontId="4" fillId="3" borderId="8" xfId="0" applyFont="1" applyFill="1" applyBorder="1" applyAlignment="1" applyProtection="1">
      <alignment horizontal="justify" vertical="top" wrapText="1"/>
      <protection locked="0"/>
    </xf>
    <xf numFmtId="9" fontId="4" fillId="3" borderId="8" xfId="0" applyNumberFormat="1" applyFont="1" applyFill="1" applyBorder="1" applyAlignment="1" applyProtection="1">
      <alignment horizontal="center" vertical="center"/>
      <protection locked="0"/>
    </xf>
    <xf numFmtId="9" fontId="4" fillId="4" borderId="8" xfId="3" applyFont="1" applyFill="1" applyBorder="1" applyAlignment="1" applyProtection="1">
      <alignment horizontal="center" vertical="top"/>
    </xf>
    <xf numFmtId="0" fontId="4" fillId="0" borderId="7" xfId="0" applyFont="1" applyBorder="1" applyAlignment="1">
      <alignment horizontal="center" vertical="center"/>
    </xf>
    <xf numFmtId="0" fontId="4" fillId="0" borderId="4" xfId="0" applyFont="1" applyBorder="1" applyAlignment="1">
      <alignment vertical="center" wrapText="1"/>
    </xf>
    <xf numFmtId="0" fontId="4" fillId="0" borderId="8" xfId="0" applyFont="1" applyBorder="1" applyAlignment="1">
      <alignment vertical="center" wrapText="1"/>
    </xf>
    <xf numFmtId="9" fontId="4" fillId="4" borderId="12" xfId="0" applyNumberFormat="1" applyFont="1" applyFill="1" applyBorder="1" applyAlignment="1">
      <alignment horizontal="center" vertical="center"/>
    </xf>
    <xf numFmtId="9" fontId="59" fillId="9" borderId="12" xfId="0" applyNumberFormat="1" applyFont="1" applyFill="1" applyBorder="1" applyAlignment="1" applyProtection="1">
      <alignment horizontal="center" vertical="center"/>
      <protection locked="0"/>
    </xf>
    <xf numFmtId="3" fontId="4" fillId="4" borderId="8" xfId="0" applyNumberFormat="1" applyFont="1" applyFill="1" applyBorder="1" applyAlignment="1">
      <alignment horizontal="center" vertical="top" wrapText="1"/>
    </xf>
    <xf numFmtId="3" fontId="4" fillId="4" borderId="8" xfId="0" applyNumberFormat="1" applyFont="1" applyFill="1" applyBorder="1" applyAlignment="1">
      <alignment horizontal="center" vertical="center" wrapText="1"/>
    </xf>
    <xf numFmtId="3" fontId="4" fillId="4" borderId="8" xfId="0" applyNumberFormat="1" applyFont="1" applyFill="1" applyBorder="1" applyAlignment="1">
      <alignment horizontal="right" vertical="center" wrapText="1"/>
    </xf>
    <xf numFmtId="9" fontId="4" fillId="4" borderId="8" xfId="3" applyFont="1" applyFill="1" applyBorder="1" applyAlignment="1" applyProtection="1">
      <alignment horizontal="center" vertical="center"/>
    </xf>
    <xf numFmtId="0" fontId="4" fillId="4" borderId="8" xfId="0" applyFont="1" applyFill="1" applyBorder="1" applyAlignment="1">
      <alignment horizontal="center" vertical="center"/>
    </xf>
    <xf numFmtId="0" fontId="4" fillId="0" borderId="14" xfId="0" applyFont="1" applyBorder="1" applyAlignment="1">
      <alignment horizontal="justify" vertical="center"/>
    </xf>
    <xf numFmtId="0" fontId="4" fillId="0" borderId="12" xfId="0" applyFont="1" applyBorder="1" applyAlignment="1">
      <alignment horizontal="justify" vertical="center"/>
    </xf>
    <xf numFmtId="0" fontId="4" fillId="0" borderId="12" xfId="0" applyFont="1" applyBorder="1" applyAlignment="1" applyProtection="1">
      <alignment horizontal="justify" vertical="center"/>
      <protection locked="0"/>
    </xf>
    <xf numFmtId="0" fontId="4" fillId="6" borderId="8" xfId="0" applyFont="1" applyFill="1" applyBorder="1" applyAlignment="1" applyProtection="1">
      <alignment horizontal="center" vertical="center"/>
      <protection locked="0"/>
    </xf>
    <xf numFmtId="0" fontId="4" fillId="6" borderId="8" xfId="0" applyFont="1" applyFill="1" applyBorder="1" applyAlignment="1" applyProtection="1">
      <alignment horizontal="justify" vertical="center"/>
      <protection locked="0"/>
    </xf>
    <xf numFmtId="0" fontId="4" fillId="3" borderId="8" xfId="0" applyFont="1" applyFill="1" applyBorder="1" applyAlignment="1" applyProtection="1">
      <alignment horizontal="center" vertical="center" wrapText="1"/>
      <protection locked="0"/>
    </xf>
    <xf numFmtId="41" fontId="4" fillId="3" borderId="8" xfId="12" applyFont="1" applyFill="1" applyBorder="1" applyAlignment="1" applyProtection="1">
      <alignment horizontal="justify" vertical="center" wrapText="1"/>
      <protection locked="0"/>
    </xf>
    <xf numFmtId="0" fontId="4" fillId="0" borderId="8" xfId="0" applyFont="1" applyBorder="1" applyAlignment="1">
      <alignment horizontal="center" vertical="center"/>
    </xf>
    <xf numFmtId="0" fontId="3" fillId="0" borderId="7" xfId="0" applyFont="1" applyBorder="1" applyAlignment="1">
      <alignment horizontal="center" vertical="top"/>
    </xf>
    <xf numFmtId="9" fontId="31" fillId="11" borderId="15" xfId="3" applyFont="1" applyFill="1" applyBorder="1" applyAlignment="1">
      <alignment vertical="center" wrapText="1"/>
    </xf>
    <xf numFmtId="9" fontId="30" fillId="0" borderId="0" xfId="3" applyFont="1" applyAlignment="1">
      <alignment vertical="center" wrapText="1"/>
    </xf>
    <xf numFmtId="0" fontId="0" fillId="0" borderId="16" xfId="0" applyBorder="1" applyAlignment="1" applyProtection="1">
      <alignment horizontal="center" vertical="center"/>
      <protection locked="0"/>
    </xf>
    <xf numFmtId="0" fontId="0" fillId="6" borderId="16" xfId="3" applyNumberFormat="1" applyFont="1" applyFill="1" applyBorder="1" applyAlignment="1" applyProtection="1">
      <alignment horizontal="left" vertical="center"/>
    </xf>
    <xf numFmtId="0" fontId="7" fillId="6" borderId="16" xfId="3" applyNumberFormat="1" applyFont="1" applyFill="1" applyBorder="1" applyAlignment="1" applyProtection="1">
      <alignment horizontal="justify" vertical="center" wrapText="1"/>
      <protection hidden="1"/>
    </xf>
    <xf numFmtId="0" fontId="7" fillId="6" borderId="18" xfId="3" applyNumberFormat="1" applyFont="1" applyFill="1" applyBorder="1" applyAlignment="1" applyProtection="1">
      <alignment horizontal="justify" vertical="center" wrapText="1"/>
      <protection hidden="1"/>
    </xf>
    <xf numFmtId="0" fontId="7" fillId="6" borderId="19" xfId="3" applyNumberFormat="1" applyFont="1" applyFill="1" applyBorder="1" applyAlignment="1" applyProtection="1">
      <alignment horizontal="justify" vertical="center" wrapText="1"/>
    </xf>
    <xf numFmtId="0" fontId="7" fillId="6" borderId="20" xfId="3" applyNumberFormat="1" applyFont="1" applyFill="1" applyBorder="1" applyAlignment="1" applyProtection="1">
      <alignment horizontal="justify" vertical="center" wrapText="1"/>
      <protection locked="0"/>
    </xf>
    <xf numFmtId="3" fontId="4" fillId="4" borderId="13" xfId="0" applyNumberFormat="1" applyFont="1" applyFill="1" applyBorder="1" applyAlignment="1" applyProtection="1">
      <alignment horizontal="center" vertical="top"/>
      <protection locked="0"/>
    </xf>
    <xf numFmtId="3" fontId="4" fillId="3" borderId="13" xfId="0" applyNumberFormat="1" applyFont="1" applyFill="1" applyBorder="1" applyAlignment="1" applyProtection="1">
      <alignment horizontal="center" vertical="center" wrapText="1"/>
      <protection locked="0"/>
    </xf>
    <xf numFmtId="9" fontId="4" fillId="4" borderId="12" xfId="3" applyFont="1" applyFill="1" applyBorder="1" applyAlignment="1">
      <alignment horizontal="center" vertical="center" wrapText="1"/>
    </xf>
    <xf numFmtId="0" fontId="8" fillId="3" borderId="8" xfId="0" applyFont="1" applyFill="1" applyBorder="1" applyAlignment="1" applyProtection="1">
      <alignment horizontal="justify" vertical="center" wrapText="1"/>
      <protection locked="0"/>
    </xf>
    <xf numFmtId="9" fontId="4" fillId="4" borderId="14" xfId="0" applyNumberFormat="1" applyFont="1" applyFill="1" applyBorder="1" applyAlignment="1">
      <alignment horizontal="center" vertical="center"/>
    </xf>
    <xf numFmtId="0" fontId="8" fillId="0" borderId="8" xfId="0" applyFont="1" applyBorder="1" applyAlignment="1">
      <alignment vertical="center" wrapText="1"/>
    </xf>
    <xf numFmtId="0" fontId="8" fillId="0" borderId="7" xfId="0" applyFont="1" applyBorder="1" applyAlignment="1">
      <alignment vertical="center" wrapText="1"/>
    </xf>
    <xf numFmtId="0" fontId="17" fillId="0" borderId="35" xfId="2" applyBorder="1" applyAlignment="1">
      <alignment vertical="center"/>
    </xf>
    <xf numFmtId="165" fontId="4" fillId="4" borderId="8" xfId="0" applyNumberFormat="1" applyFont="1" applyFill="1" applyBorder="1" applyAlignment="1">
      <alignment horizontal="center" vertical="center"/>
    </xf>
    <xf numFmtId="0" fontId="4" fillId="0" borderId="8" xfId="0" applyFont="1" applyBorder="1" applyAlignment="1">
      <alignment horizontal="justify" vertical="center" wrapText="1"/>
    </xf>
    <xf numFmtId="0" fontId="4" fillId="3" borderId="7" xfId="0" applyFont="1" applyFill="1" applyBorder="1" applyAlignment="1" applyProtection="1">
      <alignment horizontal="justify" vertical="center" wrapText="1"/>
      <protection locked="0"/>
    </xf>
    <xf numFmtId="0" fontId="4" fillId="0" borderId="7" xfId="0" applyFont="1" applyBorder="1" applyAlignment="1">
      <alignment horizontal="center" vertical="center" wrapText="1"/>
    </xf>
    <xf numFmtId="0" fontId="0" fillId="3" borderId="30" xfId="0" applyFill="1" applyBorder="1" applyAlignment="1" applyProtection="1">
      <alignment horizontal="center" vertical="center"/>
      <protection locked="0"/>
    </xf>
    <xf numFmtId="0" fontId="4" fillId="0" borderId="12" xfId="0" applyFont="1" applyBorder="1" applyAlignment="1">
      <alignment vertical="center" wrapText="1"/>
    </xf>
    <xf numFmtId="0" fontId="0" fillId="0" borderId="20" xfId="0" applyBorder="1" applyAlignment="1" applyProtection="1">
      <alignment vertical="center"/>
      <protection locked="0"/>
    </xf>
    <xf numFmtId="9" fontId="0" fillId="6" borderId="20" xfId="3" applyFont="1" applyFill="1" applyBorder="1" applyAlignment="1" applyProtection="1">
      <alignment horizontal="center" vertical="center"/>
      <protection hidden="1"/>
    </xf>
    <xf numFmtId="0" fontId="31" fillId="11" borderId="3" xfId="5" applyFont="1" applyFill="1" applyBorder="1" applyAlignment="1">
      <alignment vertical="center" wrapText="1"/>
    </xf>
    <xf numFmtId="0" fontId="0" fillId="0" borderId="0" xfId="0" applyAlignment="1">
      <alignment wrapText="1"/>
    </xf>
    <xf numFmtId="49" fontId="64" fillId="0" borderId="51" xfId="5" applyNumberFormat="1" applyFont="1" applyBorder="1" applyAlignment="1">
      <alignment vertical="center" wrapText="1"/>
    </xf>
    <xf numFmtId="49" fontId="64" fillId="0" borderId="51" xfId="5" quotePrefix="1" applyNumberFormat="1" applyFont="1" applyBorder="1" applyAlignment="1">
      <alignment vertical="center" wrapText="1"/>
    </xf>
    <xf numFmtId="49" fontId="63" fillId="0" borderId="51" xfId="5" applyNumberFormat="1" applyFont="1" applyBorder="1" applyAlignment="1">
      <alignment vertical="center" wrapText="1"/>
    </xf>
    <xf numFmtId="0" fontId="63" fillId="0" borderId="51" xfId="5" applyFont="1" applyBorder="1" applyAlignment="1">
      <alignment vertical="center" wrapText="1"/>
    </xf>
    <xf numFmtId="49" fontId="42" fillId="0" borderId="50" xfId="5" applyNumberFormat="1" applyFont="1" applyBorder="1" applyAlignment="1">
      <alignment horizontal="center" vertical="center" wrapText="1"/>
    </xf>
    <xf numFmtId="49" fontId="63" fillId="9" borderId="50" xfId="5" applyNumberFormat="1" applyFont="1" applyFill="1" applyBorder="1" applyAlignment="1">
      <alignment horizontal="center" vertical="center" wrapText="1"/>
    </xf>
    <xf numFmtId="0" fontId="22" fillId="0" borderId="0" xfId="0" applyFont="1" applyAlignment="1">
      <alignment horizontal="center" wrapText="1"/>
    </xf>
    <xf numFmtId="49" fontId="64" fillId="18" borderId="50" xfId="5" applyNumberFormat="1" applyFont="1" applyFill="1" applyBorder="1" applyAlignment="1">
      <alignment horizontal="center" vertical="center"/>
    </xf>
    <xf numFmtId="49" fontId="63" fillId="18" borderId="50" xfId="5" applyNumberFormat="1" applyFont="1" applyFill="1" applyBorder="1" applyAlignment="1">
      <alignment horizontal="center" vertical="center"/>
    </xf>
    <xf numFmtId="0" fontId="63" fillId="18" borderId="50" xfId="5" applyFont="1" applyFill="1" applyBorder="1" applyAlignment="1">
      <alignment horizontal="left" vertical="center"/>
    </xf>
    <xf numFmtId="167" fontId="63" fillId="18" borderId="50" xfId="4" applyNumberFormat="1" applyFont="1" applyFill="1" applyBorder="1" applyAlignment="1">
      <alignment horizontal="right" vertical="center"/>
    </xf>
    <xf numFmtId="167" fontId="63" fillId="0" borderId="50" xfId="4" applyNumberFormat="1" applyFont="1" applyFill="1" applyBorder="1" applyAlignment="1">
      <alignment horizontal="right" vertical="center"/>
    </xf>
    <xf numFmtId="10" fontId="63" fillId="18" borderId="50" xfId="3" applyNumberFormat="1" applyFont="1" applyFill="1" applyBorder="1" applyAlignment="1">
      <alignment horizontal="right" vertical="center"/>
    </xf>
    <xf numFmtId="49" fontId="63" fillId="0" borderId="50" xfId="5" applyNumberFormat="1" applyFont="1" applyBorder="1" applyAlignment="1">
      <alignment horizontal="left" vertical="center" wrapText="1"/>
    </xf>
    <xf numFmtId="49" fontId="63" fillId="0" borderId="50" xfId="5" applyNumberFormat="1" applyFont="1" applyBorder="1" applyAlignment="1">
      <alignment horizontal="left" vertical="center"/>
    </xf>
    <xf numFmtId="167" fontId="22" fillId="0" borderId="0" xfId="0" applyNumberFormat="1" applyFont="1"/>
    <xf numFmtId="0" fontId="64" fillId="19" borderId="50" xfId="5" applyFont="1" applyFill="1" applyBorder="1" applyAlignment="1">
      <alignment horizontal="center" vertical="center"/>
    </xf>
    <xf numFmtId="49" fontId="64" fillId="19" borderId="50" xfId="5" applyNumberFormat="1" applyFont="1" applyFill="1" applyBorder="1" applyAlignment="1">
      <alignment horizontal="center" vertical="center"/>
    </xf>
    <xf numFmtId="49" fontId="63" fillId="19" borderId="50" xfId="5" applyNumberFormat="1" applyFont="1" applyFill="1" applyBorder="1" applyAlignment="1">
      <alignment horizontal="center" vertical="center"/>
    </xf>
    <xf numFmtId="0" fontId="63" fillId="19" borderId="50" xfId="5" applyFont="1" applyFill="1" applyBorder="1" applyAlignment="1">
      <alignment horizontal="left" vertical="center"/>
    </xf>
    <xf numFmtId="167" fontId="63" fillId="19" borderId="50" xfId="4" applyNumberFormat="1" applyFont="1" applyFill="1" applyBorder="1" applyAlignment="1">
      <alignment horizontal="right" vertical="center"/>
    </xf>
    <xf numFmtId="49" fontId="63" fillId="19" borderId="50" xfId="5" applyNumberFormat="1" applyFont="1" applyFill="1" applyBorder="1" applyAlignment="1">
      <alignment horizontal="left" vertical="center" wrapText="1"/>
    </xf>
    <xf numFmtId="49" fontId="63" fillId="19" borderId="50" xfId="5" applyNumberFormat="1" applyFont="1" applyFill="1" applyBorder="1" applyAlignment="1">
      <alignment horizontal="left" vertical="center"/>
    </xf>
    <xf numFmtId="0" fontId="22" fillId="19" borderId="0" xfId="0" applyFont="1" applyFill="1"/>
    <xf numFmtId="0" fontId="64" fillId="0" borderId="50" xfId="5" applyFont="1" applyBorder="1" applyAlignment="1">
      <alignment horizontal="center" vertical="center"/>
    </xf>
    <xf numFmtId="49" fontId="64" fillId="0" borderId="50" xfId="5" applyNumberFormat="1" applyFont="1" applyBorder="1" applyAlignment="1">
      <alignment horizontal="center" vertical="center"/>
    </xf>
    <xf numFmtId="49" fontId="63" fillId="0" borderId="50" xfId="5" applyNumberFormat="1" applyFont="1" applyBorder="1" applyAlignment="1">
      <alignment horizontal="center" vertical="center"/>
    </xf>
    <xf numFmtId="0" fontId="63" fillId="0" borderId="50" xfId="5" applyFont="1" applyBorder="1" applyAlignment="1">
      <alignment horizontal="left" vertical="center"/>
    </xf>
    <xf numFmtId="0" fontId="64" fillId="0" borderId="50" xfId="5" applyFont="1" applyBorder="1" applyAlignment="1">
      <alignment horizontal="left" vertical="center"/>
    </xf>
    <xf numFmtId="3" fontId="61" fillId="0" borderId="16" xfId="0" applyNumberFormat="1" applyFont="1" applyBorder="1"/>
    <xf numFmtId="3" fontId="60" fillId="0" borderId="16" xfId="0" applyNumberFormat="1" applyFont="1" applyBorder="1"/>
    <xf numFmtId="167" fontId="64" fillId="0" borderId="50" xfId="4" applyNumberFormat="1" applyFont="1" applyFill="1" applyBorder="1" applyAlignment="1">
      <alignment horizontal="right" vertical="center"/>
    </xf>
    <xf numFmtId="1" fontId="64" fillId="0" borderId="50" xfId="5" applyNumberFormat="1" applyFont="1" applyBorder="1" applyAlignment="1">
      <alignment horizontal="center" vertical="center"/>
    </xf>
    <xf numFmtId="43" fontId="64" fillId="0" borderId="50" xfId="4" applyFont="1" applyFill="1" applyBorder="1" applyAlignment="1">
      <alignment horizontal="right" vertical="center"/>
    </xf>
    <xf numFmtId="43" fontId="63" fillId="0" borderId="50" xfId="4" applyFont="1" applyFill="1" applyBorder="1" applyAlignment="1">
      <alignment horizontal="right" vertical="center"/>
    </xf>
    <xf numFmtId="10" fontId="63" fillId="0" borderId="50" xfId="3" applyNumberFormat="1" applyFont="1" applyFill="1" applyBorder="1" applyAlignment="1">
      <alignment horizontal="right" vertical="center"/>
    </xf>
    <xf numFmtId="10" fontId="64" fillId="0" borderId="50" xfId="3" applyNumberFormat="1" applyFont="1" applyFill="1" applyBorder="1" applyAlignment="1">
      <alignment horizontal="right" vertical="center"/>
    </xf>
    <xf numFmtId="3" fontId="64" fillId="0" borderId="50" xfId="4" applyNumberFormat="1" applyFont="1" applyFill="1" applyBorder="1" applyAlignment="1">
      <alignment horizontal="right" vertical="center"/>
    </xf>
    <xf numFmtId="43" fontId="46" fillId="0" borderId="50" xfId="4" applyFont="1" applyFill="1" applyBorder="1" applyAlignment="1">
      <alignment horizontal="right" vertical="center"/>
    </xf>
    <xf numFmtId="166" fontId="63" fillId="18" borderId="50" xfId="4" applyNumberFormat="1" applyFont="1" applyFill="1" applyBorder="1" applyAlignment="1">
      <alignment horizontal="left" vertical="center"/>
    </xf>
    <xf numFmtId="43" fontId="64" fillId="0" borderId="50" xfId="4" applyFont="1" applyFill="1" applyBorder="1" applyAlignment="1">
      <alignment horizontal="left" vertical="center"/>
    </xf>
    <xf numFmtId="0" fontId="63" fillId="9" borderId="50" xfId="5" applyFont="1" applyFill="1" applyBorder="1" applyAlignment="1">
      <alignment horizontal="left" vertical="center"/>
    </xf>
    <xf numFmtId="0" fontId="64" fillId="0" borderId="0" xfId="5" applyFont="1" applyAlignment="1">
      <alignment horizontal="center" vertical="center"/>
    </xf>
    <xf numFmtId="49" fontId="64" fillId="0" borderId="0" xfId="5" applyNumberFormat="1" applyFont="1" applyAlignment="1">
      <alignment horizontal="center" vertical="center"/>
    </xf>
    <xf numFmtId="0" fontId="64" fillId="0" borderId="0" xfId="5" applyFont="1" applyAlignment="1">
      <alignment horizontal="left" vertical="center"/>
    </xf>
    <xf numFmtId="167" fontId="64" fillId="0" borderId="0" xfId="4" applyNumberFormat="1" applyFont="1" applyFill="1" applyBorder="1" applyAlignment="1">
      <alignment horizontal="right" vertical="center"/>
    </xf>
    <xf numFmtId="10" fontId="64" fillId="0" borderId="0" xfId="3" applyNumberFormat="1" applyFont="1" applyFill="1" applyBorder="1" applyAlignment="1">
      <alignment horizontal="right" vertical="center"/>
    </xf>
    <xf numFmtId="49" fontId="63" fillId="0" borderId="0" xfId="5" applyNumberFormat="1" applyFont="1" applyAlignment="1">
      <alignment horizontal="left" vertical="center" wrapText="1"/>
    </xf>
    <xf numFmtId="49" fontId="63" fillId="0" borderId="0" xfId="5" applyNumberFormat="1" applyFont="1" applyAlignment="1">
      <alignment horizontal="left" vertical="center"/>
    </xf>
    <xf numFmtId="49" fontId="63" fillId="0" borderId="0" xfId="5" applyNumberFormat="1" applyFont="1" applyAlignment="1">
      <alignment horizontal="center" vertical="center"/>
    </xf>
    <xf numFmtId="0" fontId="63" fillId="0" borderId="0" xfId="5" applyFont="1" applyAlignment="1">
      <alignment horizontal="left" vertical="center"/>
    </xf>
    <xf numFmtId="167" fontId="63" fillId="0" borderId="0" xfId="4" applyNumberFormat="1" applyFont="1" applyFill="1" applyBorder="1" applyAlignment="1">
      <alignment horizontal="right" vertical="center"/>
    </xf>
    <xf numFmtId="10" fontId="63" fillId="0" borderId="0" xfId="3" applyNumberFormat="1" applyFont="1" applyFill="1" applyBorder="1" applyAlignment="1">
      <alignment horizontal="right" vertical="center"/>
    </xf>
    <xf numFmtId="0" fontId="63" fillId="0" borderId="0" xfId="5" applyFont="1" applyAlignment="1">
      <alignment horizontal="center" vertical="center"/>
    </xf>
    <xf numFmtId="43" fontId="63" fillId="0" borderId="0" xfId="4" applyFont="1" applyFill="1" applyBorder="1" applyAlignment="1">
      <alignment horizontal="right" vertical="center"/>
    </xf>
    <xf numFmtId="43" fontId="64" fillId="0" borderId="0" xfId="4" applyFont="1" applyFill="1" applyBorder="1" applyAlignment="1">
      <alignment horizontal="right" vertical="center"/>
    </xf>
    <xf numFmtId="0" fontId="64" fillId="0" borderId="47" xfId="5" applyFont="1" applyBorder="1" applyAlignment="1">
      <alignment horizontal="center" vertical="center"/>
    </xf>
    <xf numFmtId="49" fontId="64" fillId="0" borderId="47" xfId="5" applyNumberFormat="1" applyFont="1" applyBorder="1" applyAlignment="1">
      <alignment horizontal="center" vertical="center"/>
    </xf>
    <xf numFmtId="0" fontId="64" fillId="0" borderId="47" xfId="5" applyFont="1" applyBorder="1" applyAlignment="1">
      <alignment horizontal="left" vertical="center"/>
    </xf>
    <xf numFmtId="43" fontId="64" fillId="0" borderId="47" xfId="4" applyFont="1" applyFill="1" applyBorder="1" applyAlignment="1">
      <alignment horizontal="right" vertical="center"/>
    </xf>
    <xf numFmtId="10" fontId="64" fillId="0" borderId="47" xfId="3" applyNumberFormat="1" applyFont="1" applyFill="1" applyBorder="1" applyAlignment="1">
      <alignment horizontal="right" vertical="center"/>
    </xf>
    <xf numFmtId="49" fontId="63" fillId="0" borderId="47" xfId="5" applyNumberFormat="1" applyFont="1" applyBorder="1" applyAlignment="1">
      <alignment horizontal="center" vertical="center"/>
    </xf>
    <xf numFmtId="49" fontId="63" fillId="0" borderId="47" xfId="5" applyNumberFormat="1" applyFont="1" applyBorder="1" applyAlignment="1">
      <alignment horizontal="left" vertical="center" wrapText="1"/>
    </xf>
    <xf numFmtId="49" fontId="63" fillId="0" borderId="47" xfId="5" applyNumberFormat="1" applyFont="1" applyBorder="1" applyAlignment="1">
      <alignment horizontal="left" vertical="center"/>
    </xf>
    <xf numFmtId="0" fontId="63" fillId="0" borderId="50" xfId="5" applyFont="1" applyBorder="1" applyAlignment="1">
      <alignment horizontal="center" vertical="center"/>
    </xf>
    <xf numFmtId="43" fontId="63" fillId="0" borderId="50" xfId="4" applyFont="1" applyFill="1" applyBorder="1" applyAlignment="1">
      <alignment horizontal="left" vertical="center"/>
    </xf>
    <xf numFmtId="10" fontId="63" fillId="0" borderId="50" xfId="3" applyNumberFormat="1" applyFont="1" applyFill="1" applyBorder="1" applyAlignment="1">
      <alignment horizontal="left" vertical="center"/>
    </xf>
    <xf numFmtId="166" fontId="63" fillId="0" borderId="50" xfId="4" applyNumberFormat="1" applyFont="1" applyFill="1" applyBorder="1" applyAlignment="1">
      <alignment horizontal="left" vertical="center"/>
    </xf>
    <xf numFmtId="166" fontId="64" fillId="0" borderId="50" xfId="4" applyNumberFormat="1" applyFont="1" applyFill="1" applyBorder="1" applyAlignment="1">
      <alignment horizontal="left" vertical="center"/>
    </xf>
    <xf numFmtId="0" fontId="64" fillId="18" borderId="50" xfId="5" applyFont="1" applyFill="1" applyBorder="1" applyAlignment="1">
      <alignment horizontal="left" vertical="center"/>
    </xf>
    <xf numFmtId="164" fontId="0" fillId="0" borderId="0" xfId="0" applyNumberFormat="1"/>
    <xf numFmtId="0" fontId="33" fillId="21" borderId="56" xfId="0" applyFont="1" applyFill="1" applyBorder="1"/>
    <xf numFmtId="164" fontId="33" fillId="21" borderId="56" xfId="4" applyNumberFormat="1" applyFont="1" applyFill="1" applyBorder="1" applyAlignment="1">
      <alignment horizontal="center"/>
    </xf>
    <xf numFmtId="168" fontId="33" fillId="21" borderId="56" xfId="4" applyNumberFormat="1" applyFont="1" applyFill="1" applyBorder="1" applyAlignment="1">
      <alignment horizontal="center"/>
    </xf>
    <xf numFmtId="0" fontId="33" fillId="22" borderId="56" xfId="0" applyFont="1" applyFill="1" applyBorder="1"/>
    <xf numFmtId="164" fontId="33" fillId="22" borderId="56" xfId="4" applyNumberFormat="1" applyFont="1" applyFill="1" applyBorder="1" applyAlignment="1">
      <alignment horizontal="center"/>
    </xf>
    <xf numFmtId="169" fontId="33" fillId="22" borderId="56" xfId="4" applyNumberFormat="1" applyFont="1" applyFill="1" applyBorder="1" applyAlignment="1">
      <alignment horizontal="center"/>
    </xf>
    <xf numFmtId="3" fontId="33" fillId="22" borderId="56" xfId="4" applyNumberFormat="1" applyFont="1" applyFill="1" applyBorder="1" applyAlignment="1">
      <alignment horizontal="center"/>
    </xf>
    <xf numFmtId="0" fontId="43" fillId="22" borderId="56" xfId="0" applyFont="1" applyFill="1" applyBorder="1" applyAlignment="1">
      <alignment horizontal="center" vertical="center"/>
    </xf>
    <xf numFmtId="0" fontId="30" fillId="0" borderId="56" xfId="0" applyFont="1" applyBorder="1"/>
    <xf numFmtId="164" fontId="30" fillId="0" borderId="56" xfId="4" applyNumberFormat="1" applyFont="1" applyBorder="1" applyAlignment="1">
      <alignment horizontal="center"/>
    </xf>
    <xf numFmtId="169" fontId="30" fillId="0" borderId="56" xfId="4" applyNumberFormat="1" applyFont="1" applyBorder="1" applyAlignment="1">
      <alignment horizontal="center"/>
    </xf>
    <xf numFmtId="3" fontId="30" fillId="0" borderId="56" xfId="4" applyNumberFormat="1" applyFont="1" applyBorder="1" applyAlignment="1">
      <alignment horizontal="center"/>
    </xf>
    <xf numFmtId="0" fontId="65" fillId="0" borderId="0" xfId="0" applyFont="1"/>
    <xf numFmtId="0" fontId="43" fillId="23" borderId="56" xfId="0" applyFont="1" applyFill="1" applyBorder="1" applyAlignment="1">
      <alignment horizontal="center" vertical="center"/>
    </xf>
    <xf numFmtId="49" fontId="43" fillId="23" borderId="56" xfId="0" applyNumberFormat="1" applyFont="1" applyFill="1" applyBorder="1" applyAlignment="1">
      <alignment horizontal="center" vertical="center"/>
    </xf>
    <xf numFmtId="0" fontId="33" fillId="23" borderId="56" xfId="0" applyFont="1" applyFill="1" applyBorder="1"/>
    <xf numFmtId="164" fontId="33" fillId="23" borderId="56" xfId="4" applyNumberFormat="1" applyFont="1" applyFill="1" applyBorder="1" applyAlignment="1">
      <alignment horizontal="center"/>
    </xf>
    <xf numFmtId="169" fontId="33" fillId="23" borderId="56" xfId="4" applyNumberFormat="1" applyFont="1" applyFill="1" applyBorder="1" applyAlignment="1">
      <alignment horizontal="center"/>
    </xf>
    <xf numFmtId="164" fontId="30" fillId="0" borderId="56" xfId="4" applyNumberFormat="1" applyFont="1" applyFill="1" applyBorder="1" applyAlignment="1">
      <alignment horizontal="center"/>
    </xf>
    <xf numFmtId="169" fontId="30" fillId="0" borderId="56" xfId="4" applyNumberFormat="1" applyFont="1" applyFill="1" applyBorder="1" applyAlignment="1">
      <alignment horizontal="center"/>
    </xf>
    <xf numFmtId="0" fontId="66" fillId="0" borderId="0" xfId="0" applyFont="1"/>
    <xf numFmtId="0" fontId="43" fillId="0" borderId="56" xfId="0" applyFont="1" applyBorder="1" applyAlignment="1">
      <alignment horizontal="center" vertical="center"/>
    </xf>
    <xf numFmtId="0" fontId="33" fillId="0" borderId="56" xfId="0" applyFont="1" applyBorder="1"/>
    <xf numFmtId="164" fontId="33" fillId="0" borderId="56" xfId="4" applyNumberFormat="1" applyFont="1" applyFill="1" applyBorder="1" applyAlignment="1">
      <alignment horizontal="center"/>
    </xf>
    <xf numFmtId="169" fontId="33" fillId="0" borderId="56" xfId="4" applyNumberFormat="1" applyFont="1" applyFill="1" applyBorder="1" applyAlignment="1">
      <alignment horizontal="center"/>
    </xf>
    <xf numFmtId="3" fontId="30" fillId="0" borderId="56" xfId="4" applyNumberFormat="1" applyFont="1" applyFill="1" applyBorder="1" applyAlignment="1">
      <alignment horizontal="center"/>
    </xf>
    <xf numFmtId="49" fontId="46" fillId="23" borderId="56" xfId="0" applyNumberFormat="1" applyFont="1" applyFill="1" applyBorder="1" applyAlignment="1">
      <alignment horizontal="center" vertical="center"/>
    </xf>
    <xf numFmtId="164" fontId="30" fillId="23" borderId="56" xfId="4" applyNumberFormat="1" applyFont="1" applyFill="1" applyBorder="1" applyAlignment="1">
      <alignment horizontal="center"/>
    </xf>
    <xf numFmtId="169" fontId="30" fillId="23" borderId="56" xfId="4" applyNumberFormat="1" applyFont="1" applyFill="1" applyBorder="1" applyAlignment="1">
      <alignment horizontal="center"/>
    </xf>
    <xf numFmtId="164" fontId="33" fillId="22" borderId="56" xfId="4" applyNumberFormat="1" applyFont="1" applyFill="1" applyBorder="1"/>
    <xf numFmtId="169" fontId="33" fillId="22" borderId="56" xfId="4" applyNumberFormat="1" applyFont="1" applyFill="1" applyBorder="1"/>
    <xf numFmtId="164" fontId="33" fillId="23" borderId="56" xfId="4" applyNumberFormat="1" applyFont="1" applyFill="1" applyBorder="1"/>
    <xf numFmtId="169" fontId="33" fillId="23" borderId="56" xfId="4" applyNumberFormat="1" applyFont="1" applyFill="1" applyBorder="1"/>
    <xf numFmtId="164" fontId="30" fillId="0" borderId="56" xfId="4" applyNumberFormat="1" applyFont="1" applyBorder="1"/>
    <xf numFmtId="169" fontId="30" fillId="0" borderId="56" xfId="4" applyNumberFormat="1" applyFont="1" applyBorder="1"/>
    <xf numFmtId="3" fontId="33" fillId="21" borderId="56" xfId="4" applyNumberFormat="1" applyFont="1" applyFill="1" applyBorder="1" applyAlignment="1">
      <alignment horizontal="center"/>
    </xf>
    <xf numFmtId="0" fontId="33" fillId="0" borderId="56" xfId="0" quotePrefix="1" applyFont="1" applyBorder="1" applyAlignment="1">
      <alignment horizontal="left"/>
    </xf>
    <xf numFmtId="3" fontId="33" fillId="0" borderId="56" xfId="4" applyNumberFormat="1" applyFont="1" applyBorder="1" applyAlignment="1">
      <alignment horizontal="center"/>
    </xf>
    <xf numFmtId="49" fontId="43" fillId="36" borderId="56" xfId="0" applyNumberFormat="1" applyFont="1" applyFill="1" applyBorder="1" applyAlignment="1">
      <alignment horizontal="center" vertical="center"/>
    </xf>
    <xf numFmtId="49" fontId="46" fillId="36" borderId="56" xfId="0" applyNumberFormat="1" applyFont="1" applyFill="1" applyBorder="1" applyAlignment="1">
      <alignment horizontal="center" vertical="center"/>
    </xf>
    <xf numFmtId="0" fontId="48" fillId="36" borderId="0" xfId="0" applyFont="1" applyFill="1" applyAlignment="1">
      <alignment wrapText="1"/>
    </xf>
    <xf numFmtId="3" fontId="48" fillId="36" borderId="0" xfId="0" applyNumberFormat="1" applyFont="1" applyFill="1"/>
    <xf numFmtId="3" fontId="48" fillId="36" borderId="0" xfId="0" applyNumberFormat="1" applyFont="1" applyFill="1" applyAlignment="1">
      <alignment horizontal="right"/>
    </xf>
    <xf numFmtId="0" fontId="49" fillId="0" borderId="34" xfId="0" applyFont="1" applyBorder="1" applyAlignment="1">
      <alignment vertical="center" wrapText="1"/>
    </xf>
    <xf numFmtId="3" fontId="30" fillId="0" borderId="56" xfId="4" applyNumberFormat="1" applyFont="1" applyBorder="1" applyAlignment="1">
      <alignment horizontal="right"/>
    </xf>
    <xf numFmtId="3" fontId="48" fillId="0" borderId="0" xfId="0" applyNumberFormat="1" applyFont="1" applyAlignment="1">
      <alignment horizontal="right"/>
    </xf>
    <xf numFmtId="0" fontId="48" fillId="36" borderId="0" xfId="0" applyFont="1" applyFill="1" applyAlignment="1">
      <alignment horizontal="left" vertical="center"/>
    </xf>
    <xf numFmtId="3" fontId="33" fillId="36" borderId="56" xfId="4" applyNumberFormat="1" applyFont="1" applyFill="1" applyBorder="1" applyAlignment="1">
      <alignment horizontal="center"/>
    </xf>
    <xf numFmtId="3" fontId="33" fillId="36" borderId="56" xfId="4" applyNumberFormat="1" applyFont="1" applyFill="1" applyBorder="1" applyAlignment="1">
      <alignment horizontal="right"/>
    </xf>
    <xf numFmtId="0" fontId="48" fillId="36" borderId="0" xfId="0" applyFont="1" applyFill="1" applyAlignment="1">
      <alignment vertical="center"/>
    </xf>
    <xf numFmtId="0" fontId="48" fillId="36" borderId="0" xfId="0" applyFont="1" applyFill="1"/>
    <xf numFmtId="0" fontId="48" fillId="36" borderId="0" xfId="0" applyFont="1" applyFill="1" applyAlignment="1">
      <alignment horizontal="left"/>
    </xf>
    <xf numFmtId="0" fontId="49" fillId="0" borderId="38" xfId="0" applyFont="1" applyBorder="1" applyAlignment="1">
      <alignment vertical="center" wrapText="1"/>
    </xf>
    <xf numFmtId="0" fontId="48" fillId="36" borderId="0" xfId="0" applyFont="1" applyFill="1" applyAlignment="1">
      <alignment vertical="center" wrapText="1"/>
    </xf>
    <xf numFmtId="3" fontId="48" fillId="36" borderId="0" xfId="0" applyNumberFormat="1" applyFont="1" applyFill="1" applyAlignment="1">
      <alignment vertical="center"/>
    </xf>
    <xf numFmtId="3" fontId="48" fillId="36" borderId="0" xfId="0" applyNumberFormat="1" applyFont="1" applyFill="1" applyAlignment="1">
      <alignment horizontal="right" vertical="center"/>
    </xf>
    <xf numFmtId="0" fontId="47" fillId="0" borderId="0" xfId="0" applyFont="1" applyAlignment="1">
      <alignment vertical="center"/>
    </xf>
    <xf numFmtId="0" fontId="33" fillId="0" borderId="16" xfId="0" applyFont="1" applyBorder="1" applyAlignment="1" applyProtection="1">
      <alignment vertical="center" wrapText="1"/>
      <protection locked="0"/>
    </xf>
    <xf numFmtId="171" fontId="0" fillId="0" borderId="0" xfId="0" applyNumberFormat="1"/>
    <xf numFmtId="0" fontId="0" fillId="0" borderId="39" xfId="0" applyBorder="1" applyAlignment="1">
      <alignment horizontal="left" vertical="center"/>
    </xf>
    <xf numFmtId="9" fontId="33" fillId="12" borderId="12" xfId="3" applyFont="1" applyFill="1" applyBorder="1" applyAlignment="1">
      <alignment horizontal="center" vertical="center" wrapText="1"/>
    </xf>
    <xf numFmtId="166" fontId="33" fillId="12" borderId="12" xfId="4" applyNumberFormat="1" applyFont="1" applyFill="1" applyBorder="1" applyAlignment="1">
      <alignment horizontal="center" vertical="center" wrapText="1"/>
    </xf>
    <xf numFmtId="166" fontId="33" fillId="12" borderId="12" xfId="4" applyNumberFormat="1" applyFont="1" applyFill="1" applyBorder="1" applyAlignment="1">
      <alignment vertical="center" wrapText="1"/>
    </xf>
    <xf numFmtId="3" fontId="45" fillId="0" borderId="16" xfId="0" applyNumberFormat="1" applyFont="1" applyBorder="1"/>
    <xf numFmtId="3" fontId="42" fillId="0" borderId="56" xfId="4" applyNumberFormat="1" applyFont="1" applyFill="1" applyBorder="1" applyAlignment="1">
      <alignment horizontal="right"/>
    </xf>
    <xf numFmtId="10" fontId="64" fillId="18" borderId="50" xfId="3" applyNumberFormat="1" applyFont="1" applyFill="1" applyBorder="1" applyAlignment="1">
      <alignment horizontal="right" vertical="center"/>
    </xf>
    <xf numFmtId="167" fontId="63" fillId="9" borderId="50" xfId="4" applyNumberFormat="1" applyFont="1" applyFill="1" applyBorder="1" applyAlignment="1">
      <alignment horizontal="right" vertical="center"/>
    </xf>
    <xf numFmtId="49" fontId="63" fillId="9" borderId="50" xfId="5" applyNumberFormat="1" applyFont="1" applyFill="1" applyBorder="1" applyAlignment="1">
      <alignment horizontal="left" vertical="center" wrapText="1"/>
    </xf>
    <xf numFmtId="49" fontId="63" fillId="9" borderId="50" xfId="5" applyNumberFormat="1" applyFont="1" applyFill="1" applyBorder="1" applyAlignment="1">
      <alignment horizontal="left" vertical="center"/>
    </xf>
    <xf numFmtId="3" fontId="34" fillId="0" borderId="0" xfId="0" applyNumberFormat="1" applyFont="1"/>
    <xf numFmtId="0" fontId="4" fillId="0" borderId="8" xfId="0" applyFont="1" applyBorder="1" applyAlignment="1" applyProtection="1">
      <alignment horizontal="left" vertical="center" wrapText="1"/>
      <protection locked="0"/>
    </xf>
    <xf numFmtId="49" fontId="57" fillId="9" borderId="60" xfId="0" applyNumberFormat="1" applyFont="1" applyFill="1" applyBorder="1" applyAlignment="1">
      <alignment horizontal="justify" vertical="center"/>
    </xf>
    <xf numFmtId="49" fontId="57" fillId="9" borderId="60" xfId="0" applyNumberFormat="1" applyFont="1" applyFill="1" applyBorder="1" applyAlignment="1">
      <alignment horizontal="justify" vertical="center" wrapText="1"/>
    </xf>
    <xf numFmtId="49" fontId="17" fillId="9" borderId="60" xfId="2" applyNumberFormat="1" applyFill="1" applyBorder="1" applyAlignment="1">
      <alignment horizontal="justify" vertical="center" wrapText="1"/>
    </xf>
    <xf numFmtId="0" fontId="0" fillId="9" borderId="0" xfId="0" applyFill="1" applyAlignment="1">
      <alignment horizontal="justify" vertical="center" wrapText="1"/>
    </xf>
    <xf numFmtId="0" fontId="17" fillId="3" borderId="8" xfId="2" applyFill="1" applyBorder="1" applyAlignment="1" applyProtection="1">
      <alignment vertical="top"/>
      <protection locked="0"/>
    </xf>
    <xf numFmtId="0" fontId="33" fillId="36" borderId="56" xfId="0" applyFont="1" applyFill="1" applyBorder="1" applyAlignment="1">
      <alignment vertical="center" wrapText="1"/>
    </xf>
    <xf numFmtId="0" fontId="33" fillId="0" borderId="56" xfId="0" applyFont="1" applyBorder="1" applyAlignment="1" applyProtection="1">
      <alignment vertical="center" wrapText="1"/>
      <protection locked="0"/>
    </xf>
    <xf numFmtId="0" fontId="30" fillId="0" borderId="56" xfId="0" applyFont="1" applyBorder="1" applyAlignment="1">
      <alignment vertical="center" wrapText="1"/>
    </xf>
    <xf numFmtId="0" fontId="33" fillId="36" borderId="56" xfId="0" applyFont="1" applyFill="1" applyBorder="1" applyAlignment="1" applyProtection="1">
      <alignment vertical="center" wrapText="1"/>
      <protection locked="0"/>
    </xf>
    <xf numFmtId="3" fontId="33" fillId="21" borderId="56" xfId="4" applyNumberFormat="1" applyFont="1" applyFill="1" applyBorder="1" applyAlignment="1">
      <alignment horizontal="center" vertical="center"/>
    </xf>
    <xf numFmtId="3" fontId="33" fillId="36" borderId="56" xfId="4" applyNumberFormat="1" applyFont="1" applyFill="1" applyBorder="1" applyAlignment="1">
      <alignment horizontal="center" vertical="center"/>
    </xf>
    <xf numFmtId="3" fontId="30" fillId="0" borderId="56" xfId="4" applyNumberFormat="1" applyFont="1" applyFill="1" applyBorder="1" applyAlignment="1">
      <alignment horizontal="center" vertical="center"/>
    </xf>
    <xf numFmtId="3" fontId="30" fillId="0" borderId="56" xfId="4" applyNumberFormat="1" applyFont="1" applyBorder="1" applyAlignment="1">
      <alignment horizontal="center" vertical="center"/>
    </xf>
    <xf numFmtId="0" fontId="33" fillId="0" borderId="56" xfId="0" applyFont="1" applyBorder="1" applyAlignment="1">
      <alignment horizontal="center" vertical="center"/>
    </xf>
    <xf numFmtId="49" fontId="33" fillId="20" borderId="56" xfId="0" applyNumberFormat="1" applyFont="1" applyFill="1" applyBorder="1" applyAlignment="1">
      <alignment horizontal="center" vertical="center" wrapText="1"/>
    </xf>
    <xf numFmtId="49" fontId="67" fillId="21" borderId="56" xfId="0" applyNumberFormat="1" applyFont="1" applyFill="1" applyBorder="1" applyAlignment="1">
      <alignment horizontal="center" vertical="center"/>
    </xf>
    <xf numFmtId="0" fontId="30" fillId="0" borderId="56" xfId="0" applyFont="1" applyBorder="1" applyAlignment="1">
      <alignment horizontal="center"/>
    </xf>
    <xf numFmtId="49" fontId="67" fillId="36" borderId="56" xfId="0" applyNumberFormat="1" applyFont="1" applyFill="1" applyBorder="1" applyAlignment="1">
      <alignment horizontal="center" vertical="center"/>
    </xf>
    <xf numFmtId="49" fontId="49" fillId="36" borderId="56" xfId="0" applyNumberFormat="1" applyFont="1" applyFill="1" applyBorder="1" applyAlignment="1">
      <alignment horizontal="center" vertical="center"/>
    </xf>
    <xf numFmtId="0" fontId="30" fillId="0" borderId="56" xfId="0" applyFont="1" applyBorder="1" applyAlignment="1">
      <alignment horizontal="center" vertical="center"/>
    </xf>
    <xf numFmtId="0" fontId="68" fillId="0" borderId="0" xfId="0" applyFont="1" applyAlignment="1">
      <alignment vertical="center"/>
    </xf>
    <xf numFmtId="0" fontId="30" fillId="36" borderId="56" xfId="0" applyFont="1" applyFill="1" applyBorder="1" applyAlignment="1">
      <alignment horizontal="center" vertical="center"/>
    </xf>
    <xf numFmtId="3" fontId="33" fillId="36" borderId="56" xfId="0" applyNumberFormat="1" applyFont="1" applyFill="1" applyBorder="1" applyAlignment="1">
      <alignment horizontal="center" vertical="center"/>
    </xf>
    <xf numFmtId="3" fontId="30" fillId="0" borderId="56" xfId="0" applyNumberFormat="1" applyFont="1" applyBorder="1" applyAlignment="1">
      <alignment horizontal="center" vertical="center"/>
    </xf>
    <xf numFmtId="0" fontId="33" fillId="36" borderId="56" xfId="0" applyFont="1" applyFill="1" applyBorder="1" applyAlignment="1">
      <alignment wrapText="1"/>
    </xf>
    <xf numFmtId="0" fontId="33" fillId="36" borderId="56" xfId="0" applyFont="1" applyFill="1" applyBorder="1" applyAlignment="1">
      <alignment horizontal="left" vertical="center"/>
    </xf>
    <xf numFmtId="0" fontId="33" fillId="36" borderId="56" xfId="0" applyFont="1" applyFill="1" applyBorder="1" applyAlignment="1">
      <alignment vertical="center"/>
    </xf>
    <xf numFmtId="0" fontId="33" fillId="36" borderId="56" xfId="0" applyFont="1" applyFill="1" applyBorder="1"/>
    <xf numFmtId="0" fontId="33" fillId="36" borderId="56" xfId="0" applyFont="1" applyFill="1" applyBorder="1" applyAlignment="1">
      <alignment horizontal="left"/>
    </xf>
    <xf numFmtId="0" fontId="30" fillId="0" borderId="56" xfId="0" applyFont="1" applyBorder="1" applyAlignment="1">
      <alignment vertical="center"/>
    </xf>
    <xf numFmtId="3" fontId="30" fillId="0" borderId="0" xfId="0" applyNumberFormat="1" applyFont="1" applyAlignment="1">
      <alignment vertical="center"/>
    </xf>
    <xf numFmtId="0" fontId="49" fillId="0" borderId="56" xfId="0" applyFont="1" applyBorder="1" applyAlignment="1">
      <alignment horizontal="center" vertical="center"/>
    </xf>
    <xf numFmtId="49" fontId="67" fillId="0" borderId="56" xfId="0" applyNumberFormat="1" applyFont="1" applyBorder="1" applyAlignment="1">
      <alignment horizontal="center" vertical="center"/>
    </xf>
    <xf numFmtId="49" fontId="49" fillId="0" borderId="56" xfId="0" applyNumberFormat="1" applyFont="1" applyBorder="1" applyAlignment="1">
      <alignment horizontal="center" vertical="center"/>
    </xf>
    <xf numFmtId="49" fontId="33" fillId="0" borderId="56" xfId="0" applyNumberFormat="1" applyFont="1" applyBorder="1" applyAlignment="1">
      <alignment horizontal="center" vertical="center"/>
    </xf>
    <xf numFmtId="49" fontId="30" fillId="0" borderId="56" xfId="0" applyNumberFormat="1" applyFont="1" applyBorder="1" applyAlignment="1">
      <alignment horizontal="center" vertical="center"/>
    </xf>
    <xf numFmtId="0" fontId="47" fillId="0" borderId="56" xfId="0" applyFont="1" applyBorder="1" applyAlignment="1">
      <alignment horizontal="center" vertical="center"/>
    </xf>
    <xf numFmtId="49" fontId="47" fillId="0" borderId="56" xfId="0" applyNumberFormat="1" applyFont="1" applyBorder="1" applyAlignment="1">
      <alignment horizontal="center" vertical="center"/>
    </xf>
    <xf numFmtId="0" fontId="68" fillId="0" borderId="56" xfId="0" applyFont="1" applyBorder="1" applyAlignment="1">
      <alignment horizontal="center" vertical="center"/>
    </xf>
    <xf numFmtId="49" fontId="52" fillId="0" borderId="56" xfId="0" applyNumberFormat="1" applyFont="1" applyBorder="1" applyAlignment="1">
      <alignment horizontal="center" vertical="center"/>
    </xf>
    <xf numFmtId="49" fontId="68" fillId="0" borderId="56" xfId="0" applyNumberFormat="1" applyFont="1" applyBorder="1" applyAlignment="1">
      <alignment horizontal="center" vertical="center"/>
    </xf>
    <xf numFmtId="49" fontId="48" fillId="0" borderId="56" xfId="0" applyNumberFormat="1" applyFont="1" applyBorder="1" applyAlignment="1">
      <alignment horizontal="center" vertical="center"/>
    </xf>
    <xf numFmtId="0" fontId="49" fillId="36" borderId="56" xfId="0" applyFont="1" applyFill="1" applyBorder="1" applyAlignment="1">
      <alignment horizontal="center" vertical="center"/>
    </xf>
    <xf numFmtId="0" fontId="4" fillId="0" borderId="8" xfId="0" applyFont="1" applyBorder="1" applyAlignment="1" applyProtection="1">
      <alignment horizontal="center" vertical="center" wrapText="1"/>
      <protection locked="0"/>
    </xf>
    <xf numFmtId="0" fontId="4" fillId="9" borderId="8" xfId="0" applyFont="1" applyFill="1" applyBorder="1" applyAlignment="1">
      <alignment vertical="top" wrapText="1"/>
    </xf>
    <xf numFmtId="0" fontId="4" fillId="3" borderId="8" xfId="0" applyFont="1" applyFill="1" applyBorder="1" applyAlignment="1" applyProtection="1">
      <alignment horizontal="justify" wrapText="1"/>
      <protection locked="0"/>
    </xf>
    <xf numFmtId="0" fontId="59" fillId="3" borderId="7" xfId="0" applyFont="1" applyFill="1" applyBorder="1" applyAlignment="1" applyProtection="1">
      <alignment horizontal="center" vertical="top" wrapText="1"/>
      <protection locked="0"/>
    </xf>
    <xf numFmtId="0" fontId="59" fillId="0" borderId="5" xfId="0" applyFont="1" applyBorder="1" applyAlignment="1">
      <alignment vertical="top" wrapText="1"/>
    </xf>
    <xf numFmtId="0" fontId="59" fillId="3" borderId="8" xfId="0" applyFont="1" applyFill="1" applyBorder="1" applyAlignment="1">
      <alignment horizontal="center" vertical="top"/>
    </xf>
    <xf numFmtId="0" fontId="59" fillId="3" borderId="8" xfId="0" applyFont="1" applyFill="1" applyBorder="1" applyAlignment="1">
      <alignment horizontal="left" vertical="center" wrapText="1"/>
    </xf>
    <xf numFmtId="9" fontId="59" fillId="4" borderId="12" xfId="3" applyFont="1" applyFill="1" applyBorder="1" applyAlignment="1">
      <alignment horizontal="center" vertical="center" wrapText="1"/>
    </xf>
    <xf numFmtId="0" fontId="59" fillId="3" borderId="8" xfId="0" applyFont="1" applyFill="1" applyBorder="1" applyAlignment="1" applyProtection="1">
      <alignment horizontal="center" vertical="center"/>
      <protection locked="0"/>
    </xf>
    <xf numFmtId="0" fontId="69" fillId="0" borderId="0" xfId="0" applyFont="1"/>
    <xf numFmtId="0" fontId="69" fillId="0" borderId="6" xfId="0" applyFont="1" applyBorder="1" applyAlignment="1">
      <alignment vertical="top"/>
    </xf>
    <xf numFmtId="0" fontId="59" fillId="3" borderId="8" xfId="0" applyFont="1" applyFill="1" applyBorder="1" applyAlignment="1">
      <alignment horizontal="left" vertical="top" wrapText="1"/>
    </xf>
    <xf numFmtId="0" fontId="59" fillId="3" borderId="8" xfId="0" applyFont="1" applyFill="1" applyBorder="1" applyAlignment="1">
      <alignment horizontal="left" vertical="top"/>
    </xf>
    <xf numFmtId="0" fontId="59" fillId="3" borderId="8" xfId="0" applyFont="1" applyFill="1" applyBorder="1" applyAlignment="1" applyProtection="1">
      <alignment horizontal="center" vertical="top"/>
      <protection locked="0"/>
    </xf>
    <xf numFmtId="0" fontId="59" fillId="3" borderId="8" xfId="0" applyFont="1" applyFill="1" applyBorder="1" applyAlignment="1" applyProtection="1">
      <alignment horizontal="justify" vertical="center" wrapText="1"/>
      <protection locked="0"/>
    </xf>
    <xf numFmtId="9" fontId="59" fillId="4" borderId="8" xfId="3" applyFont="1" applyFill="1" applyBorder="1" applyAlignment="1">
      <alignment vertical="top" wrapText="1"/>
    </xf>
    <xf numFmtId="0" fontId="69" fillId="0" borderId="5" xfId="0" applyFont="1" applyBorder="1"/>
    <xf numFmtId="9" fontId="59" fillId="4" borderId="8" xfId="3" applyFont="1" applyFill="1" applyBorder="1" applyAlignment="1">
      <alignment horizontal="center" vertical="center" wrapText="1"/>
    </xf>
    <xf numFmtId="9" fontId="0" fillId="6" borderId="16" xfId="3" applyFont="1" applyFill="1" applyBorder="1" applyAlignment="1" applyProtection="1">
      <alignment horizontal="center" vertical="center"/>
      <protection hidden="1"/>
    </xf>
    <xf numFmtId="0" fontId="17" fillId="3" borderId="12" xfId="2" applyFill="1" applyBorder="1" applyAlignment="1">
      <alignment wrapText="1"/>
    </xf>
    <xf numFmtId="9" fontId="4" fillId="4" borderId="8" xfId="3" applyFont="1" applyFill="1" applyBorder="1" applyAlignment="1">
      <alignment horizontal="center" vertical="top" wrapText="1"/>
    </xf>
    <xf numFmtId="9" fontId="59" fillId="4" borderId="8" xfId="3" applyFont="1" applyFill="1" applyBorder="1" applyAlignment="1">
      <alignment horizontal="center" vertical="top" wrapText="1"/>
    </xf>
    <xf numFmtId="9" fontId="59" fillId="3" borderId="12" xfId="3" applyFont="1" applyFill="1" applyBorder="1" applyAlignment="1">
      <alignment horizontal="center" vertical="center" wrapText="1"/>
    </xf>
    <xf numFmtId="166" fontId="4" fillId="4" borderId="12" xfId="4" applyNumberFormat="1" applyFont="1" applyFill="1" applyBorder="1" applyAlignment="1">
      <alignment horizontal="center" vertical="center" wrapText="1"/>
    </xf>
    <xf numFmtId="49" fontId="63" fillId="0" borderId="50" xfId="5" applyNumberFormat="1" applyFont="1" applyBorder="1" applyAlignment="1">
      <alignment horizontal="center" vertical="center" wrapText="1"/>
    </xf>
    <xf numFmtId="0" fontId="41" fillId="0" borderId="46" xfId="0" applyFont="1" applyBorder="1" applyAlignment="1">
      <alignment horizontal="center" vertical="center"/>
    </xf>
    <xf numFmtId="49" fontId="43" fillId="20" borderId="57" xfId="0" quotePrefix="1" applyNumberFormat="1" applyFont="1" applyFill="1" applyBorder="1" applyAlignment="1">
      <alignment horizontal="center" vertical="center" wrapText="1"/>
    </xf>
    <xf numFmtId="49" fontId="43" fillId="20" borderId="57" xfId="0" applyNumberFormat="1" applyFont="1" applyFill="1" applyBorder="1" applyAlignment="1">
      <alignment horizontal="center" vertical="center" wrapText="1"/>
    </xf>
    <xf numFmtId="0" fontId="30" fillId="0" borderId="0" xfId="15" applyFont="1" applyAlignment="1">
      <alignment vertical="center" wrapText="1"/>
    </xf>
    <xf numFmtId="3" fontId="35" fillId="30" borderId="12" xfId="15" applyNumberFormat="1" applyFont="1" applyFill="1" applyBorder="1" applyAlignment="1">
      <alignment horizontal="center" vertical="center" wrapText="1"/>
    </xf>
    <xf numFmtId="3" fontId="35" fillId="31" borderId="12" xfId="15" applyNumberFormat="1" applyFont="1" applyFill="1" applyBorder="1" applyAlignment="1">
      <alignment horizontal="center" vertical="center" wrapText="1"/>
    </xf>
    <xf numFmtId="3" fontId="35" fillId="32" borderId="12" xfId="15" applyNumberFormat="1" applyFont="1" applyFill="1" applyBorder="1" applyAlignment="1">
      <alignment horizontal="center" vertical="center" wrapText="1"/>
    </xf>
    <xf numFmtId="0" fontId="30" fillId="7" borderId="12" xfId="0" applyFont="1" applyFill="1" applyBorder="1" applyAlignment="1">
      <alignment horizontal="justify" vertical="center" wrapText="1"/>
    </xf>
    <xf numFmtId="3" fontId="36" fillId="0" borderId="12" xfId="15" applyNumberFormat="1" applyFont="1" applyBorder="1" applyAlignment="1">
      <alignment horizontal="center" vertical="center" wrapText="1"/>
    </xf>
    <xf numFmtId="3" fontId="36" fillId="0" borderId="12" xfId="3" applyNumberFormat="1" applyFont="1" applyBorder="1" applyAlignment="1">
      <alignment horizontal="center" vertical="center" wrapText="1"/>
    </xf>
    <xf numFmtId="0" fontId="36" fillId="0" borderId="12" xfId="15" applyFont="1" applyBorder="1" applyAlignment="1">
      <alignment horizontal="center" vertical="center" wrapText="1"/>
    </xf>
    <xf numFmtId="0" fontId="36" fillId="0" borderId="12" xfId="3" applyNumberFormat="1" applyFont="1" applyBorder="1" applyAlignment="1">
      <alignment horizontal="center" vertical="center" wrapText="1"/>
    </xf>
    <xf numFmtId="1" fontId="36" fillId="0" borderId="12" xfId="15" applyNumberFormat="1" applyFont="1" applyBorder="1" applyAlignment="1">
      <alignment horizontal="center" vertical="center" wrapText="1"/>
    </xf>
    <xf numFmtId="9" fontId="36" fillId="0" borderId="12" xfId="3" applyFont="1" applyFill="1" applyBorder="1" applyAlignment="1">
      <alignment horizontal="center" vertical="center" wrapText="1"/>
    </xf>
    <xf numFmtId="3" fontId="36" fillId="0" borderId="12" xfId="15" applyNumberFormat="1" applyFont="1" applyBorder="1" applyAlignment="1">
      <alignment horizontal="justify" vertical="center" wrapText="1"/>
    </xf>
    <xf numFmtId="14" fontId="36" fillId="0" borderId="12" xfId="15" applyNumberFormat="1" applyFont="1" applyBorder="1" applyAlignment="1">
      <alignment horizontal="center" vertical="center" wrapText="1"/>
    </xf>
    <xf numFmtId="0" fontId="30" fillId="0" borderId="12" xfId="15" applyFont="1" applyBorder="1" applyAlignment="1">
      <alignment horizontal="center" vertical="center" wrapText="1"/>
    </xf>
    <xf numFmtId="3" fontId="36" fillId="0" borderId="12" xfId="15" applyNumberFormat="1" applyFont="1" applyBorder="1" applyAlignment="1">
      <alignment horizontal="left" vertical="center" wrapText="1"/>
    </xf>
    <xf numFmtId="166" fontId="36" fillId="0" borderId="12" xfId="4" applyNumberFormat="1" applyFont="1" applyFill="1" applyBorder="1" applyAlignment="1">
      <alignment horizontal="center" vertical="center" wrapText="1"/>
    </xf>
    <xf numFmtId="166" fontId="36" fillId="0" borderId="12" xfId="4" applyNumberFormat="1" applyFont="1" applyFill="1" applyBorder="1" applyAlignment="1">
      <alignment vertical="center" wrapText="1"/>
    </xf>
    <xf numFmtId="166" fontId="35" fillId="0" borderId="12" xfId="4" applyNumberFormat="1" applyFont="1" applyFill="1" applyBorder="1" applyAlignment="1">
      <alignment vertical="center" wrapText="1"/>
    </xf>
    <xf numFmtId="3" fontId="35" fillId="0" borderId="12" xfId="15" applyNumberFormat="1" applyFont="1" applyBorder="1" applyAlignment="1">
      <alignment vertical="center" wrapText="1"/>
    </xf>
    <xf numFmtId="0" fontId="30" fillId="0" borderId="12" xfId="15" applyFont="1" applyBorder="1" applyAlignment="1">
      <alignment vertical="center" wrapText="1"/>
    </xf>
    <xf numFmtId="0" fontId="30" fillId="0" borderId="12" xfId="0" applyFont="1" applyBorder="1" applyAlignment="1">
      <alignment horizontal="justify" vertical="center" wrapText="1"/>
    </xf>
    <xf numFmtId="3" fontId="36" fillId="0" borderId="12" xfId="15" applyNumberFormat="1" applyFont="1" applyBorder="1" applyAlignment="1">
      <alignment vertical="center" wrapText="1"/>
    </xf>
    <xf numFmtId="166" fontId="35" fillId="0" borderId="12" xfId="4" applyNumberFormat="1" applyFont="1" applyFill="1" applyBorder="1" applyAlignment="1">
      <alignment horizontal="center" vertical="center" wrapText="1"/>
    </xf>
    <xf numFmtId="0" fontId="36" fillId="0" borderId="12" xfId="3" applyNumberFormat="1" applyFont="1" applyFill="1" applyBorder="1" applyAlignment="1">
      <alignment horizontal="center" vertical="center" wrapText="1"/>
    </xf>
    <xf numFmtId="3" fontId="35" fillId="0" borderId="12" xfId="15" applyNumberFormat="1" applyFont="1" applyBorder="1" applyAlignment="1">
      <alignment horizontal="justify" vertical="center" wrapText="1"/>
    </xf>
    <xf numFmtId="3" fontId="36" fillId="0" borderId="12" xfId="3" applyNumberFormat="1" applyFont="1" applyFill="1" applyBorder="1" applyAlignment="1">
      <alignment horizontal="center" vertical="center" wrapText="1"/>
    </xf>
    <xf numFmtId="3" fontId="36" fillId="0" borderId="12" xfId="15" applyNumberFormat="1" applyFont="1" applyBorder="1" applyAlignment="1">
      <alignment horizontal="justify" vertical="top" wrapText="1"/>
    </xf>
    <xf numFmtId="1" fontId="36" fillId="0" borderId="12" xfId="3" applyNumberFormat="1" applyFont="1" applyFill="1" applyBorder="1" applyAlignment="1">
      <alignment horizontal="center" vertical="center" wrapText="1"/>
    </xf>
    <xf numFmtId="3" fontId="36" fillId="0" borderId="12" xfId="15" applyNumberFormat="1" applyFont="1" applyBorder="1" applyAlignment="1">
      <alignment vertical="top" wrapText="1"/>
    </xf>
    <xf numFmtId="4" fontId="36" fillId="0" borderId="12" xfId="15" applyNumberFormat="1" applyFont="1" applyBorder="1" applyAlignment="1">
      <alignment horizontal="center" vertical="center" wrapText="1"/>
    </xf>
    <xf numFmtId="165" fontId="36" fillId="0" borderId="12" xfId="15" applyNumberFormat="1" applyFont="1" applyBorder="1" applyAlignment="1">
      <alignment horizontal="center" vertical="center" wrapText="1"/>
    </xf>
    <xf numFmtId="172" fontId="36" fillId="0" borderId="12" xfId="3" applyNumberFormat="1" applyFont="1" applyFill="1" applyBorder="1" applyAlignment="1">
      <alignment horizontal="center" vertical="center" wrapText="1"/>
    </xf>
    <xf numFmtId="9" fontId="36" fillId="9" borderId="12" xfId="3" applyFont="1" applyFill="1" applyBorder="1" applyAlignment="1">
      <alignment horizontal="center" vertical="center" wrapText="1"/>
    </xf>
    <xf numFmtId="4" fontId="36" fillId="9" borderId="12" xfId="15" applyNumberFormat="1" applyFont="1" applyFill="1" applyBorder="1" applyAlignment="1">
      <alignment horizontal="center" vertical="center" wrapText="1"/>
    </xf>
    <xf numFmtId="2" fontId="36" fillId="0" borderId="12" xfId="15" applyNumberFormat="1" applyFont="1" applyBorder="1" applyAlignment="1">
      <alignment horizontal="center" vertical="center" wrapText="1"/>
    </xf>
    <xf numFmtId="167" fontId="0" fillId="0" borderId="0" xfId="0" applyNumberFormat="1"/>
    <xf numFmtId="167" fontId="0" fillId="0" borderId="0" xfId="0" applyNumberFormat="1" applyAlignment="1">
      <alignment wrapText="1"/>
    </xf>
    <xf numFmtId="167" fontId="22" fillId="0" borderId="0" xfId="0" applyNumberFormat="1" applyFont="1" applyAlignment="1">
      <alignment horizontal="center" wrapText="1"/>
    </xf>
    <xf numFmtId="167" fontId="22" fillId="19" borderId="0" xfId="0" applyNumberFormat="1" applyFont="1" applyFill="1"/>
    <xf numFmtId="173" fontId="0" fillId="0" borderId="69" xfId="0" applyNumberFormat="1" applyBorder="1" applyAlignment="1">
      <alignment vertical="center"/>
    </xf>
    <xf numFmtId="3" fontId="0" fillId="0" borderId="0" xfId="0" applyNumberFormat="1"/>
    <xf numFmtId="0" fontId="63" fillId="18" borderId="50" xfId="3" applyNumberFormat="1" applyFont="1" applyFill="1" applyBorder="1" applyAlignment="1">
      <alignment horizontal="right" vertical="center"/>
    </xf>
    <xf numFmtId="4" fontId="0" fillId="0" borderId="0" xfId="0" applyNumberFormat="1"/>
    <xf numFmtId="167" fontId="64" fillId="0" borderId="50" xfId="4" applyNumberFormat="1" applyFont="1" applyFill="1" applyBorder="1" applyAlignment="1">
      <alignment horizontal="right" vertical="center" wrapText="1"/>
    </xf>
    <xf numFmtId="43" fontId="0" fillId="0" borderId="0" xfId="0" applyNumberFormat="1"/>
    <xf numFmtId="49" fontId="43" fillId="20" borderId="70" xfId="0" applyNumberFormat="1" applyFont="1" applyFill="1" applyBorder="1" applyAlignment="1">
      <alignment horizontal="center" vertical="center" wrapText="1"/>
    </xf>
    <xf numFmtId="168" fontId="0" fillId="0" borderId="0" xfId="0" applyNumberFormat="1"/>
    <xf numFmtId="169" fontId="0" fillId="0" borderId="0" xfId="0" applyNumberFormat="1"/>
    <xf numFmtId="169" fontId="66" fillId="0" borderId="0" xfId="0" applyNumberFormat="1" applyFont="1"/>
    <xf numFmtId="3" fontId="45" fillId="0" borderId="54" xfId="0" applyNumberFormat="1" applyFont="1" applyBorder="1" applyAlignment="1">
      <alignment horizontal="left" vertical="center"/>
    </xf>
    <xf numFmtId="3" fontId="30" fillId="0" borderId="56" xfId="4" applyNumberFormat="1" applyFont="1" applyFill="1" applyBorder="1" applyAlignment="1">
      <alignment horizontal="right"/>
    </xf>
    <xf numFmtId="173" fontId="0" fillId="0" borderId="0" xfId="0" applyNumberFormat="1" applyAlignment="1">
      <alignment vertical="center"/>
    </xf>
    <xf numFmtId="3" fontId="30" fillId="36" borderId="56" xfId="0" applyNumberFormat="1" applyFont="1" applyFill="1" applyBorder="1" applyAlignment="1">
      <alignment horizontal="center" vertical="center"/>
    </xf>
    <xf numFmtId="175" fontId="47" fillId="0" borderId="69" xfId="0" applyNumberFormat="1" applyFont="1" applyBorder="1" applyAlignment="1">
      <alignment horizontal="center" vertical="center"/>
    </xf>
    <xf numFmtId="3" fontId="33" fillId="0" borderId="56" xfId="0" applyNumberFormat="1" applyFont="1" applyBorder="1" applyAlignment="1">
      <alignment horizontal="center" vertical="center"/>
    </xf>
    <xf numFmtId="176" fontId="0" fillId="0" borderId="69" xfId="0" applyNumberFormat="1" applyBorder="1" applyAlignment="1">
      <alignment vertical="center"/>
    </xf>
    <xf numFmtId="43" fontId="30" fillId="0" borderId="0" xfId="0" applyNumberFormat="1" applyFont="1" applyAlignment="1">
      <alignment vertical="center"/>
    </xf>
    <xf numFmtId="173" fontId="30" fillId="0" borderId="0" xfId="0" applyNumberFormat="1" applyFont="1" applyAlignment="1">
      <alignment vertical="center"/>
    </xf>
    <xf numFmtId="173" fontId="72" fillId="0" borderId="69" xfId="0" applyNumberFormat="1" applyFont="1" applyBorder="1" applyAlignment="1">
      <alignment vertical="center"/>
    </xf>
    <xf numFmtId="174" fontId="30" fillId="0" borderId="0" xfId="0" applyNumberFormat="1" applyFont="1" applyAlignment="1">
      <alignment vertical="center"/>
    </xf>
    <xf numFmtId="0" fontId="31" fillId="11" borderId="15" xfId="15" applyFont="1" applyFill="1" applyBorder="1" applyAlignment="1">
      <alignment vertical="center" wrapText="1"/>
    </xf>
    <xf numFmtId="0" fontId="73" fillId="11" borderId="15" xfId="15" applyFont="1" applyFill="1" applyBorder="1" applyAlignment="1">
      <alignment horizontal="center" vertical="center" wrapText="1"/>
    </xf>
    <xf numFmtId="0" fontId="31" fillId="11" borderId="15" xfId="15" applyFont="1" applyFill="1" applyBorder="1" applyAlignment="1">
      <alignment horizontal="center" vertical="center" wrapText="1"/>
    </xf>
    <xf numFmtId="0" fontId="35" fillId="14" borderId="9" xfId="15" applyFont="1" applyFill="1" applyBorder="1" applyAlignment="1">
      <alignment horizontal="center" vertical="center" wrapText="1"/>
    </xf>
    <xf numFmtId="3" fontId="35" fillId="30" borderId="12" xfId="15" applyNumberFormat="1" applyFont="1" applyFill="1" applyBorder="1" applyAlignment="1">
      <alignment vertical="center" wrapText="1"/>
    </xf>
    <xf numFmtId="0" fontId="35" fillId="30" borderId="12" xfId="15" applyFont="1" applyFill="1" applyBorder="1" applyAlignment="1">
      <alignment horizontal="center" vertical="center" wrapText="1"/>
    </xf>
    <xf numFmtId="3" fontId="36" fillId="31" borderId="12" xfId="15" applyNumberFormat="1" applyFont="1" applyFill="1" applyBorder="1" applyAlignment="1">
      <alignment vertical="center" wrapText="1"/>
    </xf>
    <xf numFmtId="0" fontId="36" fillId="31" borderId="12" xfId="15" applyFont="1" applyFill="1" applyBorder="1" applyAlignment="1">
      <alignment horizontal="center" vertical="center" wrapText="1"/>
    </xf>
    <xf numFmtId="3" fontId="36" fillId="32" borderId="12" xfId="15" applyNumberFormat="1" applyFont="1" applyFill="1" applyBorder="1" applyAlignment="1">
      <alignment vertical="center" wrapText="1"/>
    </xf>
    <xf numFmtId="0" fontId="36" fillId="32" borderId="12" xfId="15" applyFont="1" applyFill="1" applyBorder="1" applyAlignment="1">
      <alignment horizontal="center" vertical="center" wrapText="1"/>
    </xf>
    <xf numFmtId="0" fontId="53" fillId="32" borderId="12" xfId="15" applyFont="1" applyFill="1" applyBorder="1" applyAlignment="1">
      <alignment horizontal="center" vertical="center" wrapText="1"/>
    </xf>
    <xf numFmtId="0" fontId="35" fillId="32" borderId="12" xfId="15" applyFont="1" applyFill="1" applyBorder="1" applyAlignment="1">
      <alignment horizontal="center" vertical="center" wrapText="1"/>
    </xf>
    <xf numFmtId="3" fontId="36" fillId="32" borderId="12" xfId="15" applyNumberFormat="1" applyFont="1" applyFill="1" applyBorder="1" applyAlignment="1">
      <alignment horizontal="center" vertical="center" wrapText="1"/>
    </xf>
    <xf numFmtId="0" fontId="71" fillId="32" borderId="12" xfId="15" applyFont="1" applyFill="1" applyBorder="1" applyAlignment="1">
      <alignment horizontal="center" vertical="center" wrapText="1"/>
    </xf>
    <xf numFmtId="0" fontId="53" fillId="30" borderId="12" xfId="15" applyFont="1" applyFill="1" applyBorder="1" applyAlignment="1">
      <alignment horizontal="center" vertical="center" wrapText="1"/>
    </xf>
    <xf numFmtId="3" fontId="36" fillId="31" borderId="12" xfId="15" applyNumberFormat="1" applyFont="1" applyFill="1" applyBorder="1" applyAlignment="1">
      <alignment horizontal="center" vertical="center" wrapText="1"/>
    </xf>
    <xf numFmtId="0" fontId="71" fillId="31" borderId="12" xfId="15" applyFont="1" applyFill="1" applyBorder="1" applyAlignment="1">
      <alignment horizontal="center" vertical="center" wrapText="1"/>
    </xf>
    <xf numFmtId="0" fontId="35" fillId="31" borderId="12" xfId="15" applyFont="1" applyFill="1" applyBorder="1" applyAlignment="1">
      <alignment horizontal="center" vertical="center" wrapText="1"/>
    </xf>
    <xf numFmtId="0" fontId="53" fillId="31" borderId="12" xfId="15" applyFont="1" applyFill="1" applyBorder="1" applyAlignment="1">
      <alignment horizontal="center" vertical="center" wrapText="1"/>
    </xf>
    <xf numFmtId="0" fontId="33" fillId="12" borderId="12" xfId="15" applyFont="1" applyFill="1" applyBorder="1" applyAlignment="1">
      <alignment horizontal="center" vertical="center" wrapText="1"/>
    </xf>
    <xf numFmtId="0" fontId="52" fillId="12" borderId="12" xfId="15" applyFont="1" applyFill="1" applyBorder="1" applyAlignment="1">
      <alignment horizontal="center" vertical="center" wrapText="1"/>
    </xf>
    <xf numFmtId="0" fontId="33" fillId="0" borderId="0" xfId="15" applyFont="1" applyAlignment="1">
      <alignment horizontal="center" vertical="center" wrapText="1"/>
    </xf>
    <xf numFmtId="0" fontId="52" fillId="0" borderId="0" xfId="15" applyFont="1" applyAlignment="1">
      <alignment horizontal="center" vertical="center" wrapText="1"/>
    </xf>
    <xf numFmtId="0" fontId="33" fillId="0" borderId="0" xfId="15" applyFont="1" applyAlignment="1">
      <alignment horizontal="left" vertical="center" wrapText="1"/>
    </xf>
    <xf numFmtId="0" fontId="68" fillId="0" borderId="0" xfId="15" applyFont="1" applyAlignment="1">
      <alignment horizontal="center" vertical="center" wrapText="1"/>
    </xf>
    <xf numFmtId="0" fontId="30" fillId="0" borderId="0" xfId="15" applyFont="1" applyAlignment="1">
      <alignment horizontal="center" vertical="center" wrapText="1"/>
    </xf>
    <xf numFmtId="0" fontId="30" fillId="0" borderId="13" xfId="15" applyFont="1" applyBorder="1" applyAlignment="1">
      <alignment vertical="center" wrapText="1"/>
    </xf>
    <xf numFmtId="0" fontId="30" fillId="0" borderId="13" xfId="15" applyFont="1" applyBorder="1" applyAlignment="1">
      <alignment vertical="center"/>
    </xf>
    <xf numFmtId="0" fontId="30" fillId="0" borderId="0" xfId="15" applyFont="1" applyAlignment="1">
      <alignment vertical="center"/>
    </xf>
    <xf numFmtId="0" fontId="30" fillId="0" borderId="12" xfId="15" applyFont="1" applyBorder="1" applyAlignment="1">
      <alignment vertical="center"/>
    </xf>
    <xf numFmtId="0" fontId="31" fillId="11" borderId="14" xfId="15" applyFont="1" applyFill="1" applyBorder="1" applyAlignment="1">
      <alignment vertical="center" wrapText="1"/>
    </xf>
    <xf numFmtId="9" fontId="31" fillId="11" borderId="15" xfId="15" applyNumberFormat="1" applyFont="1" applyFill="1" applyBorder="1" applyAlignment="1">
      <alignment horizontal="center" vertical="center" wrapText="1"/>
    </xf>
    <xf numFmtId="0" fontId="31" fillId="11" borderId="7" xfId="15" applyFont="1" applyFill="1" applyBorder="1" applyAlignment="1">
      <alignment vertical="center" wrapText="1"/>
    </xf>
    <xf numFmtId="0" fontId="35" fillId="14" borderId="12" xfId="15" applyFont="1" applyFill="1" applyBorder="1" applyAlignment="1">
      <alignment horizontal="center" vertical="center" wrapText="1"/>
    </xf>
    <xf numFmtId="0" fontId="35" fillId="16" borderId="5" xfId="15" applyFont="1" applyFill="1" applyBorder="1" applyAlignment="1">
      <alignment horizontal="center" vertical="center" wrapText="1"/>
    </xf>
    <xf numFmtId="0" fontId="35" fillId="16" borderId="9" xfId="15" applyFont="1" applyFill="1" applyBorder="1" applyAlignment="1">
      <alignment horizontal="center" vertical="center" wrapText="1"/>
    </xf>
    <xf numFmtId="0" fontId="33" fillId="27" borderId="12" xfId="0" applyFont="1" applyFill="1" applyBorder="1" applyAlignment="1">
      <alignment horizontal="justify" vertical="center" wrapText="1"/>
    </xf>
    <xf numFmtId="1" fontId="35" fillId="30" borderId="12" xfId="15" applyNumberFormat="1" applyFont="1" applyFill="1" applyBorder="1" applyAlignment="1">
      <alignment horizontal="center" vertical="center" wrapText="1"/>
    </xf>
    <xf numFmtId="9" fontId="35" fillId="30" borderId="12" xfId="3" applyFont="1" applyFill="1" applyBorder="1" applyAlignment="1">
      <alignment horizontal="center" vertical="center" wrapText="1"/>
    </xf>
    <xf numFmtId="0" fontId="33" fillId="30" borderId="12" xfId="15" applyFont="1" applyFill="1" applyBorder="1" applyAlignment="1">
      <alignment horizontal="center" vertical="center" wrapText="1"/>
    </xf>
    <xf numFmtId="3" fontId="33" fillId="30" borderId="12" xfId="15" applyNumberFormat="1" applyFont="1" applyFill="1" applyBorder="1" applyAlignment="1">
      <alignment horizontal="center" vertical="center" wrapText="1"/>
    </xf>
    <xf numFmtId="15" fontId="33" fillId="30" borderId="12" xfId="15" applyNumberFormat="1" applyFont="1" applyFill="1" applyBorder="1" applyAlignment="1">
      <alignment horizontal="center" vertical="center" wrapText="1"/>
    </xf>
    <xf numFmtId="9" fontId="33" fillId="30" borderId="12" xfId="3" applyFont="1" applyFill="1" applyBorder="1" applyAlignment="1">
      <alignment horizontal="center" vertical="center" wrapText="1"/>
    </xf>
    <xf numFmtId="166" fontId="35" fillId="30" borderId="12" xfId="4" applyNumberFormat="1" applyFont="1" applyFill="1" applyBorder="1" applyAlignment="1">
      <alignment horizontal="center" vertical="center" wrapText="1"/>
    </xf>
    <xf numFmtId="166" fontId="35" fillId="30" borderId="12" xfId="4" applyNumberFormat="1" applyFont="1" applyFill="1" applyBorder="1" applyAlignment="1">
      <alignment vertical="center" wrapText="1"/>
    </xf>
    <xf numFmtId="3" fontId="36" fillId="30" borderId="12" xfId="15" applyNumberFormat="1" applyFont="1" applyFill="1" applyBorder="1" applyAlignment="1">
      <alignment horizontal="justify" vertical="center" wrapText="1"/>
    </xf>
    <xf numFmtId="3" fontId="35" fillId="30" borderId="12" xfId="15" applyNumberFormat="1" applyFont="1" applyFill="1" applyBorder="1" applyAlignment="1">
      <alignment horizontal="justify" vertical="center" wrapText="1"/>
    </xf>
    <xf numFmtId="0" fontId="33" fillId="30" borderId="12" xfId="15" applyFont="1" applyFill="1" applyBorder="1" applyAlignment="1">
      <alignment vertical="center" wrapText="1"/>
    </xf>
    <xf numFmtId="0" fontId="33" fillId="28" borderId="12" xfId="0" applyFont="1" applyFill="1" applyBorder="1" applyAlignment="1">
      <alignment horizontal="justify" vertical="center" wrapText="1"/>
    </xf>
    <xf numFmtId="1" fontId="36" fillId="31" borderId="12" xfId="15" applyNumberFormat="1" applyFont="1" applyFill="1" applyBorder="1" applyAlignment="1">
      <alignment horizontal="center" vertical="center" wrapText="1"/>
    </xf>
    <xf numFmtId="9" fontId="35" fillId="31" borderId="12" xfId="3" applyFont="1" applyFill="1" applyBorder="1" applyAlignment="1">
      <alignment horizontal="center" vertical="center" wrapText="1"/>
    </xf>
    <xf numFmtId="9" fontId="36" fillId="31" borderId="12" xfId="3" applyFont="1" applyFill="1" applyBorder="1" applyAlignment="1">
      <alignment horizontal="center" vertical="center" wrapText="1"/>
    </xf>
    <xf numFmtId="166" fontId="35" fillId="31" borderId="12" xfId="4" applyNumberFormat="1" applyFont="1" applyFill="1" applyBorder="1" applyAlignment="1">
      <alignment horizontal="center" vertical="center" wrapText="1"/>
    </xf>
    <xf numFmtId="166" fontId="35" fillId="31" borderId="12" xfId="4" applyNumberFormat="1" applyFont="1" applyFill="1" applyBorder="1" applyAlignment="1">
      <alignment vertical="center" wrapText="1"/>
    </xf>
    <xf numFmtId="3" fontId="35" fillId="31" borderId="12" xfId="15" applyNumberFormat="1" applyFont="1" applyFill="1" applyBorder="1" applyAlignment="1">
      <alignment vertical="center" wrapText="1"/>
    </xf>
    <xf numFmtId="3" fontId="36" fillId="31" borderId="12" xfId="15" applyNumberFormat="1" applyFont="1" applyFill="1" applyBorder="1" applyAlignment="1">
      <alignment horizontal="justify" vertical="center" wrapText="1"/>
    </xf>
    <xf numFmtId="3" fontId="35" fillId="31" borderId="12" xfId="15" applyNumberFormat="1" applyFont="1" applyFill="1" applyBorder="1" applyAlignment="1">
      <alignment horizontal="justify" vertical="center" wrapText="1"/>
    </xf>
    <xf numFmtId="0" fontId="30" fillId="31" borderId="12" xfId="15" applyFont="1" applyFill="1" applyBorder="1" applyAlignment="1">
      <alignment vertical="center" wrapText="1"/>
    </xf>
    <xf numFmtId="0" fontId="30" fillId="29" borderId="12" xfId="0" applyFont="1" applyFill="1" applyBorder="1" applyAlignment="1">
      <alignment horizontal="justify" vertical="center" wrapText="1"/>
    </xf>
    <xf numFmtId="1" fontId="36" fillId="32" borderId="12" xfId="15" applyNumberFormat="1" applyFont="1" applyFill="1" applyBorder="1" applyAlignment="1">
      <alignment horizontal="center" vertical="center" wrapText="1"/>
    </xf>
    <xf numFmtId="9" fontId="35" fillId="32" borderId="12" xfId="3" applyFont="1" applyFill="1" applyBorder="1" applyAlignment="1">
      <alignment horizontal="center" vertical="center" wrapText="1"/>
    </xf>
    <xf numFmtId="9" fontId="36" fillId="32" borderId="12" xfId="3" applyFont="1" applyFill="1" applyBorder="1" applyAlignment="1">
      <alignment horizontal="center" vertical="center" wrapText="1"/>
    </xf>
    <xf numFmtId="166" fontId="35" fillId="32" borderId="12" xfId="4" applyNumberFormat="1" applyFont="1" applyFill="1" applyBorder="1" applyAlignment="1">
      <alignment horizontal="center" vertical="center" wrapText="1"/>
    </xf>
    <xf numFmtId="166" fontId="35" fillId="32" borderId="12" xfId="4" applyNumberFormat="1" applyFont="1" applyFill="1" applyBorder="1" applyAlignment="1">
      <alignment vertical="center" wrapText="1"/>
    </xf>
    <xf numFmtId="3" fontId="35" fillId="32" borderId="12" xfId="15" applyNumberFormat="1" applyFont="1" applyFill="1" applyBorder="1" applyAlignment="1">
      <alignment vertical="center" wrapText="1"/>
    </xf>
    <xf numFmtId="3" fontId="36" fillId="32" borderId="12" xfId="15" applyNumberFormat="1" applyFont="1" applyFill="1" applyBorder="1" applyAlignment="1">
      <alignment horizontal="justify" vertical="center" wrapText="1"/>
    </xf>
    <xf numFmtId="3" fontId="35" fillId="32" borderId="12" xfId="15" applyNumberFormat="1" applyFont="1" applyFill="1" applyBorder="1" applyAlignment="1">
      <alignment horizontal="justify" vertical="center" wrapText="1"/>
    </xf>
    <xf numFmtId="0" fontId="30" fillId="32" borderId="12" xfId="15" applyFont="1" applyFill="1" applyBorder="1" applyAlignment="1">
      <alignment vertical="center" wrapText="1"/>
    </xf>
    <xf numFmtId="1" fontId="35" fillId="32" borderId="12" xfId="15" applyNumberFormat="1" applyFont="1" applyFill="1" applyBorder="1" applyAlignment="1">
      <alignment horizontal="center" vertical="center" wrapText="1"/>
    </xf>
    <xf numFmtId="9" fontId="35" fillId="30" borderId="12" xfId="3" applyFont="1" applyFill="1" applyBorder="1" applyAlignment="1">
      <alignment horizontal="justify" vertical="center" wrapText="1"/>
    </xf>
    <xf numFmtId="10" fontId="35" fillId="32" borderId="12" xfId="3" applyNumberFormat="1" applyFont="1" applyFill="1" applyBorder="1" applyAlignment="1">
      <alignment horizontal="center" vertical="center" wrapText="1"/>
    </xf>
    <xf numFmtId="3" fontId="36" fillId="9" borderId="12" xfId="15" applyNumberFormat="1" applyFont="1" applyFill="1" applyBorder="1" applyAlignment="1">
      <alignment horizontal="center" vertical="center" wrapText="1"/>
    </xf>
    <xf numFmtId="1" fontId="35" fillId="31" borderId="12" xfId="15" applyNumberFormat="1" applyFont="1" applyFill="1" applyBorder="1" applyAlignment="1">
      <alignment horizontal="center" vertical="center" wrapText="1"/>
    </xf>
    <xf numFmtId="1" fontId="35" fillId="31" borderId="12" xfId="15" applyNumberFormat="1" applyFont="1" applyFill="1" applyBorder="1" applyAlignment="1">
      <alignment vertical="center" wrapText="1"/>
    </xf>
    <xf numFmtId="14" fontId="35" fillId="31" borderId="12" xfId="15" applyNumberFormat="1" applyFont="1" applyFill="1" applyBorder="1" applyAlignment="1">
      <alignment horizontal="center" vertical="center" wrapText="1"/>
    </xf>
    <xf numFmtId="166" fontId="36" fillId="31" borderId="12" xfId="4" applyNumberFormat="1" applyFont="1" applyFill="1" applyBorder="1" applyAlignment="1">
      <alignment horizontal="justify" vertical="center" wrapText="1"/>
    </xf>
    <xf numFmtId="166" fontId="35" fillId="31" borderId="12" xfId="4" applyNumberFormat="1" applyFont="1" applyFill="1" applyBorder="1" applyAlignment="1">
      <alignment horizontal="justify" vertical="center" wrapText="1"/>
    </xf>
    <xf numFmtId="1" fontId="35" fillId="32" borderId="12" xfId="15" applyNumberFormat="1" applyFont="1" applyFill="1" applyBorder="1" applyAlignment="1">
      <alignment vertical="center" wrapText="1"/>
    </xf>
    <xf numFmtId="14" fontId="35" fillId="32" borderId="12" xfId="15" applyNumberFormat="1" applyFont="1" applyFill="1" applyBorder="1" applyAlignment="1">
      <alignment horizontal="center" vertical="center" wrapText="1"/>
    </xf>
    <xf numFmtId="10" fontId="36" fillId="0" borderId="12" xfId="3" applyNumberFormat="1" applyFont="1" applyFill="1" applyBorder="1" applyAlignment="1">
      <alignment horizontal="center" vertical="center" wrapText="1"/>
    </xf>
    <xf numFmtId="9" fontId="35" fillId="31" borderId="12" xfId="3" applyFont="1" applyFill="1" applyBorder="1" applyAlignment="1">
      <alignment vertical="center" wrapText="1"/>
    </xf>
    <xf numFmtId="9" fontId="36" fillId="31" borderId="12" xfId="3" applyFont="1" applyFill="1" applyBorder="1" applyAlignment="1">
      <alignment horizontal="justify" vertical="center" wrapText="1"/>
    </xf>
    <xf numFmtId="9" fontId="36" fillId="31" borderId="12" xfId="3" applyFont="1" applyFill="1" applyBorder="1" applyAlignment="1">
      <alignment vertical="center" wrapText="1"/>
    </xf>
    <xf numFmtId="3" fontId="35" fillId="35" borderId="12" xfId="15" applyNumberFormat="1" applyFont="1" applyFill="1" applyBorder="1" applyAlignment="1">
      <alignment horizontal="center" vertical="center" wrapText="1"/>
    </xf>
    <xf numFmtId="4" fontId="35" fillId="35" borderId="12" xfId="15" applyNumberFormat="1" applyFont="1" applyFill="1" applyBorder="1" applyAlignment="1">
      <alignment horizontal="center" vertical="center" wrapText="1"/>
    </xf>
    <xf numFmtId="3" fontId="35" fillId="35" borderId="12" xfId="15" applyNumberFormat="1" applyFont="1" applyFill="1" applyBorder="1" applyAlignment="1">
      <alignment vertical="center" wrapText="1"/>
    </xf>
    <xf numFmtId="3" fontId="36" fillId="35" borderId="12" xfId="15" applyNumberFormat="1" applyFont="1" applyFill="1" applyBorder="1" applyAlignment="1">
      <alignment horizontal="justify" vertical="center" wrapText="1"/>
    </xf>
    <xf numFmtId="3" fontId="35" fillId="35" borderId="12" xfId="15" applyNumberFormat="1" applyFont="1" applyFill="1" applyBorder="1" applyAlignment="1">
      <alignment horizontal="justify" vertical="center" wrapText="1"/>
    </xf>
    <xf numFmtId="0" fontId="30" fillId="35" borderId="12" xfId="15" applyFont="1" applyFill="1" applyBorder="1" applyAlignment="1">
      <alignment vertical="center" wrapText="1"/>
    </xf>
    <xf numFmtId="9" fontId="35" fillId="32" borderId="12" xfId="3" applyFont="1" applyFill="1" applyBorder="1" applyAlignment="1">
      <alignment horizontal="justify" vertical="center" wrapText="1"/>
    </xf>
    <xf numFmtId="166" fontId="36" fillId="32" borderId="12" xfId="4" applyNumberFormat="1" applyFont="1" applyFill="1" applyBorder="1" applyAlignment="1">
      <alignment horizontal="justify" vertical="center" wrapText="1"/>
    </xf>
    <xf numFmtId="166" fontId="35" fillId="32" borderId="12" xfId="4" applyNumberFormat="1" applyFont="1" applyFill="1" applyBorder="1" applyAlignment="1">
      <alignment horizontal="justify" vertical="center" wrapText="1"/>
    </xf>
    <xf numFmtId="9" fontId="33" fillId="12" borderId="12" xfId="15" applyNumberFormat="1" applyFont="1" applyFill="1" applyBorder="1" applyAlignment="1">
      <alignment horizontal="center" vertical="center" wrapText="1"/>
    </xf>
    <xf numFmtId="9" fontId="33" fillId="12" borderId="12" xfId="15" applyNumberFormat="1" applyFont="1" applyFill="1" applyBorder="1" applyAlignment="1">
      <alignment horizontal="justify" vertical="center" wrapText="1"/>
    </xf>
    <xf numFmtId="3" fontId="33" fillId="12" borderId="12" xfId="15" applyNumberFormat="1" applyFont="1" applyFill="1" applyBorder="1" applyAlignment="1">
      <alignment horizontal="center" vertical="center" wrapText="1"/>
    </xf>
    <xf numFmtId="3" fontId="33" fillId="12" borderId="12" xfId="15" applyNumberFormat="1" applyFont="1" applyFill="1" applyBorder="1" applyAlignment="1">
      <alignment vertical="center" wrapText="1"/>
    </xf>
    <xf numFmtId="0" fontId="30" fillId="32" borderId="12" xfId="15" applyFont="1" applyFill="1" applyBorder="1" applyAlignment="1">
      <alignment horizontal="justify" vertical="center" wrapText="1"/>
    </xf>
    <xf numFmtId="0" fontId="30" fillId="0" borderId="3" xfId="15" applyFont="1" applyBorder="1" applyAlignment="1">
      <alignment vertical="center" wrapText="1"/>
    </xf>
    <xf numFmtId="166" fontId="30" fillId="0" borderId="0" xfId="15" applyNumberFormat="1" applyFont="1" applyAlignment="1">
      <alignment vertical="center" wrapText="1"/>
    </xf>
    <xf numFmtId="170" fontId="33" fillId="0" borderId="0" xfId="15" applyNumberFormat="1" applyFont="1" applyAlignment="1">
      <alignment horizontal="center" vertical="center" wrapText="1"/>
    </xf>
    <xf numFmtId="9" fontId="33" fillId="0" borderId="0" xfId="15" applyNumberFormat="1" applyFont="1" applyAlignment="1">
      <alignment horizontal="center" vertical="center" wrapText="1"/>
    </xf>
    <xf numFmtId="9" fontId="30" fillId="0" borderId="0" xfId="15" applyNumberFormat="1" applyFont="1" applyAlignment="1">
      <alignment horizontal="center" vertical="center" wrapText="1"/>
    </xf>
    <xf numFmtId="0" fontId="35" fillId="30" borderId="12" xfId="15" applyFont="1" applyFill="1" applyBorder="1" applyAlignment="1">
      <alignment horizontal="justify" vertical="center" wrapText="1"/>
    </xf>
    <xf numFmtId="10" fontId="63" fillId="19" borderId="50" xfId="3" applyNumberFormat="1" applyFont="1" applyFill="1" applyBorder="1" applyAlignment="1">
      <alignment horizontal="right" vertical="center"/>
    </xf>
    <xf numFmtId="3" fontId="30" fillId="9" borderId="56" xfId="4" applyNumberFormat="1" applyFont="1" applyFill="1" applyBorder="1" applyAlignment="1">
      <alignment horizontal="right"/>
    </xf>
    <xf numFmtId="9" fontId="36" fillId="0" borderId="12" xfId="3" applyFont="1" applyBorder="1" applyAlignment="1">
      <alignment horizontal="center" vertical="center" wrapText="1"/>
    </xf>
    <xf numFmtId="0" fontId="74" fillId="0" borderId="0" xfId="5" applyFont="1" applyAlignment="1">
      <alignment vertical="center"/>
    </xf>
    <xf numFmtId="9" fontId="4" fillId="3" borderId="12" xfId="3" applyFont="1" applyFill="1" applyBorder="1" applyAlignment="1" applyProtection="1">
      <alignment horizontal="center" vertical="center"/>
    </xf>
    <xf numFmtId="0" fontId="35" fillId="14" borderId="1" xfId="15" applyFont="1" applyFill="1" applyBorder="1" applyAlignment="1">
      <alignment horizontal="center" vertical="center" wrapText="1"/>
    </xf>
    <xf numFmtId="0" fontId="34" fillId="12" borderId="3" xfId="15" applyFont="1" applyFill="1" applyBorder="1" applyAlignment="1">
      <alignment horizontal="center" vertical="center" wrapText="1"/>
    </xf>
    <xf numFmtId="0" fontId="35" fillId="14" borderId="2" xfId="15" applyFont="1" applyFill="1" applyBorder="1" applyAlignment="1">
      <alignment horizontal="center" vertical="center" wrapText="1"/>
    </xf>
    <xf numFmtId="0" fontId="31" fillId="11" borderId="14" xfId="0" applyFont="1" applyFill="1" applyBorder="1" applyAlignment="1">
      <alignment horizontal="center" vertical="center" wrapText="1"/>
    </xf>
    <xf numFmtId="0" fontId="31" fillId="11" borderId="15" xfId="0" applyFont="1" applyFill="1" applyBorder="1" applyAlignment="1">
      <alignment horizontal="center" vertical="center" wrapText="1"/>
    </xf>
    <xf numFmtId="0" fontId="31" fillId="11" borderId="7" xfId="0" applyFont="1" applyFill="1" applyBorder="1" applyAlignment="1">
      <alignment horizontal="center" vertical="center" wrapText="1"/>
    </xf>
    <xf numFmtId="0" fontId="33" fillId="0" borderId="0" xfId="15" applyFont="1" applyAlignment="1">
      <alignment horizontal="left" vertical="center" wrapText="1"/>
    </xf>
    <xf numFmtId="0" fontId="36" fillId="0" borderId="0" xfId="15" applyFont="1" applyAlignment="1">
      <alignment horizontal="justify" vertical="center" wrapText="1"/>
    </xf>
    <xf numFmtId="0" fontId="30" fillId="0" borderId="0" xfId="15" applyFont="1" applyAlignment="1">
      <alignment horizontal="left" vertical="center" wrapText="1"/>
    </xf>
    <xf numFmtId="0" fontId="30" fillId="0" borderId="3" xfId="15" applyFont="1" applyBorder="1" applyAlignment="1">
      <alignment horizontal="left" vertical="center" wrapText="1"/>
    </xf>
    <xf numFmtId="0" fontId="33" fillId="0" borderId="0" xfId="15" applyFont="1" applyAlignment="1">
      <alignment horizontal="center" vertical="center" wrapText="1"/>
    </xf>
    <xf numFmtId="3" fontId="33" fillId="0" borderId="0" xfId="15" applyNumberFormat="1" applyFont="1" applyAlignment="1">
      <alignment horizontal="center" vertical="center" wrapText="1"/>
    </xf>
    <xf numFmtId="0" fontId="35" fillId="16" borderId="1" xfId="15" applyFont="1" applyFill="1" applyBorder="1" applyAlignment="1">
      <alignment horizontal="center" vertical="center" wrapText="1"/>
    </xf>
    <xf numFmtId="0" fontId="35" fillId="16" borderId="5" xfId="15" applyFont="1" applyFill="1" applyBorder="1" applyAlignment="1">
      <alignment horizontal="center" vertical="center" wrapText="1"/>
    </xf>
    <xf numFmtId="9" fontId="35" fillId="16" borderId="1" xfId="3" applyFont="1" applyFill="1" applyBorder="1" applyAlignment="1">
      <alignment horizontal="center" vertical="center" wrapText="1"/>
    </xf>
    <xf numFmtId="9" fontId="35" fillId="16" borderId="5" xfId="3" applyFont="1" applyFill="1" applyBorder="1" applyAlignment="1">
      <alignment horizontal="center" vertical="center" wrapText="1"/>
    </xf>
    <xf numFmtId="0" fontId="35" fillId="17" borderId="1" xfId="15" applyFont="1" applyFill="1" applyBorder="1" applyAlignment="1">
      <alignment horizontal="center" vertical="center" wrapText="1"/>
    </xf>
    <xf numFmtId="0" fontId="35" fillId="17" borderId="5" xfId="15" applyFont="1" applyFill="1" applyBorder="1" applyAlignment="1">
      <alignment horizontal="center" vertical="center" wrapText="1"/>
    </xf>
    <xf numFmtId="0" fontId="33" fillId="12" borderId="12" xfId="15" applyFont="1" applyFill="1" applyBorder="1" applyAlignment="1">
      <alignment horizontal="center" vertical="center" wrapText="1"/>
    </xf>
    <xf numFmtId="0" fontId="35" fillId="16" borderId="14" xfId="15" applyFont="1" applyFill="1" applyBorder="1" applyAlignment="1">
      <alignment horizontal="center" vertical="center" wrapText="1"/>
    </xf>
    <xf numFmtId="0" fontId="35" fillId="16" borderId="15" xfId="15" applyFont="1" applyFill="1" applyBorder="1" applyAlignment="1">
      <alignment horizontal="center" vertical="center" wrapText="1"/>
    </xf>
    <xf numFmtId="0" fontId="35" fillId="16" borderId="7" xfId="15" applyFont="1" applyFill="1" applyBorder="1" applyAlignment="1">
      <alignment horizontal="center" vertical="center" wrapText="1"/>
    </xf>
    <xf numFmtId="0" fontId="35" fillId="15" borderId="1" xfId="15" applyFont="1" applyFill="1" applyBorder="1" applyAlignment="1">
      <alignment horizontal="center" vertical="center" wrapText="1"/>
    </xf>
    <xf numFmtId="0" fontId="35" fillId="15" borderId="5" xfId="15" applyFont="1" applyFill="1" applyBorder="1" applyAlignment="1">
      <alignment horizontal="center" vertical="center" wrapText="1"/>
    </xf>
    <xf numFmtId="0" fontId="33" fillId="33" borderId="40" xfId="15" applyFont="1" applyFill="1" applyBorder="1" applyAlignment="1">
      <alignment horizontal="center" vertical="center" wrapText="1"/>
    </xf>
    <xf numFmtId="0" fontId="33" fillId="33" borderId="41" xfId="15" applyFont="1" applyFill="1" applyBorder="1" applyAlignment="1">
      <alignment horizontal="center" vertical="center" wrapText="1"/>
    </xf>
    <xf numFmtId="0" fontId="33" fillId="33" borderId="42" xfId="15" applyFont="1" applyFill="1" applyBorder="1" applyAlignment="1">
      <alignment horizontal="center" vertical="center" wrapText="1"/>
    </xf>
    <xf numFmtId="0" fontId="35" fillId="14" borderId="1" xfId="15" applyFont="1" applyFill="1" applyBorder="1" applyAlignment="1">
      <alignment horizontal="center" vertical="center" wrapText="1"/>
    </xf>
    <xf numFmtId="0" fontId="35" fillId="14" borderId="5" xfId="15" applyFont="1" applyFill="1" applyBorder="1" applyAlignment="1">
      <alignment horizontal="center" vertical="center" wrapText="1"/>
    </xf>
    <xf numFmtId="0" fontId="35" fillId="14" borderId="14" xfId="15" applyFont="1" applyFill="1" applyBorder="1" applyAlignment="1">
      <alignment horizontal="center" vertical="center" wrapText="1"/>
    </xf>
    <xf numFmtId="0" fontId="35" fillId="14" borderId="15" xfId="15" applyFont="1" applyFill="1" applyBorder="1" applyAlignment="1">
      <alignment horizontal="center" vertical="center" wrapText="1"/>
    </xf>
    <xf numFmtId="0" fontId="35" fillId="14" borderId="7" xfId="15" applyFont="1" applyFill="1" applyBorder="1" applyAlignment="1">
      <alignment horizontal="center" vertical="center" wrapText="1"/>
    </xf>
    <xf numFmtId="0" fontId="30" fillId="10" borderId="14" xfId="15" applyFont="1" applyFill="1" applyBorder="1" applyAlignment="1">
      <alignment horizontal="center" vertical="center" wrapText="1"/>
    </xf>
    <xf numFmtId="0" fontId="30" fillId="10" borderId="15" xfId="15" applyFont="1" applyFill="1" applyBorder="1" applyAlignment="1">
      <alignment horizontal="center" vertical="center" wrapText="1"/>
    </xf>
    <xf numFmtId="0" fontId="30" fillId="10" borderId="7" xfId="15" applyFont="1" applyFill="1" applyBorder="1" applyAlignment="1">
      <alignment horizontal="center" vertical="center" wrapText="1"/>
    </xf>
    <xf numFmtId="0" fontId="31" fillId="11" borderId="2" xfId="15" applyFont="1" applyFill="1" applyBorder="1" applyAlignment="1">
      <alignment horizontal="center" vertical="center" wrapText="1"/>
    </xf>
    <xf numFmtId="0" fontId="31" fillId="11" borderId="3" xfId="15" applyFont="1" applyFill="1" applyBorder="1" applyAlignment="1">
      <alignment horizontal="center" vertical="center" wrapText="1"/>
    </xf>
    <xf numFmtId="0" fontId="31" fillId="11" borderId="4" xfId="15" applyFont="1" applyFill="1" applyBorder="1" applyAlignment="1">
      <alignment horizontal="center" vertical="center" wrapText="1"/>
    </xf>
    <xf numFmtId="0" fontId="31" fillId="11" borderId="10" xfId="15" applyFont="1" applyFill="1" applyBorder="1" applyAlignment="1">
      <alignment horizontal="center" vertical="center" wrapText="1"/>
    </xf>
    <xf numFmtId="0" fontId="31" fillId="11" borderId="11" xfId="15" applyFont="1" applyFill="1" applyBorder="1" applyAlignment="1">
      <alignment horizontal="center" vertical="center" wrapText="1"/>
    </xf>
    <xf numFmtId="0" fontId="31" fillId="11" borderId="8" xfId="15" applyFont="1" applyFill="1" applyBorder="1" applyAlignment="1">
      <alignment horizontal="center" vertical="center" wrapText="1"/>
    </xf>
    <xf numFmtId="0" fontId="33" fillId="12" borderId="1" xfId="15" applyFont="1" applyFill="1" applyBorder="1" applyAlignment="1">
      <alignment horizontal="center" vertical="center" wrapText="1"/>
    </xf>
    <xf numFmtId="0" fontId="33" fillId="12" borderId="5" xfId="15" applyFont="1" applyFill="1" applyBorder="1" applyAlignment="1">
      <alignment horizontal="center" vertical="center" wrapText="1"/>
    </xf>
    <xf numFmtId="0" fontId="34" fillId="12" borderId="14" xfId="15" applyFont="1" applyFill="1" applyBorder="1" applyAlignment="1">
      <alignment horizontal="center" vertical="center" wrapText="1"/>
    </xf>
    <xf numFmtId="0" fontId="34" fillId="12" borderId="15" xfId="15" applyFont="1" applyFill="1" applyBorder="1" applyAlignment="1">
      <alignment horizontal="center" vertical="center" wrapText="1"/>
    </xf>
    <xf numFmtId="0" fontId="34" fillId="12" borderId="3" xfId="15" applyFont="1" applyFill="1" applyBorder="1" applyAlignment="1">
      <alignment horizontal="center" vertical="center" wrapText="1"/>
    </xf>
    <xf numFmtId="0" fontId="31" fillId="13" borderId="15" xfId="15" applyFont="1" applyFill="1" applyBorder="1" applyAlignment="1">
      <alignment horizontal="center" vertical="center" wrapText="1"/>
    </xf>
    <xf numFmtId="0" fontId="35" fillId="12" borderId="1" xfId="15" applyFont="1" applyFill="1" applyBorder="1" applyAlignment="1">
      <alignment horizontal="center" vertical="center" wrapText="1"/>
    </xf>
    <xf numFmtId="0" fontId="35" fillId="12" borderId="5" xfId="15" applyFont="1" applyFill="1" applyBorder="1" applyAlignment="1">
      <alignment horizontal="center" vertical="center" wrapText="1"/>
    </xf>
    <xf numFmtId="0" fontId="33" fillId="24" borderId="2" xfId="0" applyFont="1" applyFill="1" applyBorder="1" applyAlignment="1" applyProtection="1">
      <alignment horizontal="center" vertical="center" wrapText="1"/>
      <protection locked="0"/>
    </xf>
    <xf numFmtId="0" fontId="33" fillId="24" borderId="9" xfId="0" applyFont="1" applyFill="1" applyBorder="1" applyAlignment="1" applyProtection="1">
      <alignment horizontal="center" vertical="center" wrapText="1"/>
      <protection locked="0"/>
    </xf>
    <xf numFmtId="0" fontId="33" fillId="24" borderId="59" xfId="0" applyFont="1" applyFill="1" applyBorder="1" applyAlignment="1" applyProtection="1">
      <alignment horizontal="center" vertical="center" wrapText="1"/>
      <protection locked="0"/>
    </xf>
    <xf numFmtId="0" fontId="33" fillId="24" borderId="58" xfId="0" applyFont="1" applyFill="1" applyBorder="1" applyAlignment="1" applyProtection="1">
      <alignment horizontal="center" vertical="center" wrapText="1"/>
      <protection locked="0"/>
    </xf>
    <xf numFmtId="0" fontId="33" fillId="24" borderId="71" xfId="0" applyFont="1" applyFill="1" applyBorder="1" applyAlignment="1" applyProtection="1">
      <alignment horizontal="center" vertical="center" wrapText="1"/>
      <protection locked="0"/>
    </xf>
    <xf numFmtId="0" fontId="33" fillId="24" borderId="27" xfId="0" applyFont="1" applyFill="1" applyBorder="1" applyAlignment="1" applyProtection="1">
      <alignment horizontal="center" vertical="center" wrapText="1"/>
      <protection locked="0"/>
    </xf>
    <xf numFmtId="0" fontId="35" fillId="14" borderId="2" xfId="15" applyFont="1" applyFill="1" applyBorder="1" applyAlignment="1">
      <alignment horizontal="center" vertical="center" wrapText="1"/>
    </xf>
    <xf numFmtId="0" fontId="35" fillId="14" borderId="9" xfId="15" applyFont="1" applyFill="1" applyBorder="1" applyAlignment="1">
      <alignment horizontal="center" vertical="center" wrapText="1"/>
    </xf>
    <xf numFmtId="0" fontId="35" fillId="14" borderId="40" xfId="15" applyFont="1" applyFill="1" applyBorder="1" applyAlignment="1">
      <alignment horizontal="center" vertical="center" wrapText="1"/>
    </xf>
    <xf numFmtId="0" fontId="35" fillId="14" borderId="42" xfId="15" applyFont="1" applyFill="1" applyBorder="1" applyAlignment="1">
      <alignment horizontal="center" vertical="center" wrapText="1"/>
    </xf>
    <xf numFmtId="0" fontId="35" fillId="14" borderId="4" xfId="15" applyFont="1" applyFill="1" applyBorder="1" applyAlignment="1">
      <alignment horizontal="center" vertical="center" wrapText="1"/>
    </xf>
    <xf numFmtId="0" fontId="35" fillId="14" borderId="6" xfId="15" applyFont="1" applyFill="1" applyBorder="1" applyAlignment="1">
      <alignment horizontal="center" vertical="center" wrapText="1"/>
    </xf>
    <xf numFmtId="0" fontId="37" fillId="10" borderId="11" xfId="5" applyFont="1" applyFill="1" applyBorder="1" applyAlignment="1">
      <alignment horizontal="center" vertical="center"/>
    </xf>
    <xf numFmtId="0" fontId="37" fillId="12" borderId="2" xfId="5" applyFont="1" applyFill="1" applyBorder="1" applyAlignment="1">
      <alignment horizontal="center" vertical="center" wrapText="1"/>
    </xf>
    <xf numFmtId="0" fontId="37" fillId="12" borderId="44" xfId="5" applyFont="1" applyFill="1" applyBorder="1" applyAlignment="1">
      <alignment horizontal="center" vertical="center" wrapText="1"/>
    </xf>
    <xf numFmtId="0" fontId="37" fillId="12" borderId="14" xfId="5" applyFont="1" applyFill="1" applyBorder="1" applyAlignment="1">
      <alignment horizontal="center" vertical="center" wrapText="1"/>
    </xf>
    <xf numFmtId="0" fontId="37" fillId="12" borderId="7" xfId="5" applyFont="1" applyFill="1" applyBorder="1" applyAlignment="1">
      <alignment horizontal="center" vertical="center" wrapText="1"/>
    </xf>
    <xf numFmtId="0" fontId="63" fillId="0" borderId="51" xfId="5" applyFont="1" applyBorder="1" applyAlignment="1">
      <alignment horizontal="center" vertical="center" wrapText="1"/>
    </xf>
    <xf numFmtId="0" fontId="63" fillId="0" borderId="47" xfId="5" applyFont="1" applyBorder="1" applyAlignment="1">
      <alignment horizontal="center" vertical="center" wrapText="1"/>
    </xf>
    <xf numFmtId="0" fontId="32" fillId="10" borderId="14" xfId="5" applyFill="1" applyBorder="1" applyAlignment="1">
      <alignment horizontal="center"/>
    </xf>
    <xf numFmtId="0" fontId="32" fillId="10" borderId="15" xfId="5" applyFill="1" applyBorder="1" applyAlignment="1">
      <alignment horizontal="center"/>
    </xf>
    <xf numFmtId="0" fontId="21" fillId="10" borderId="15" xfId="5" applyFont="1" applyFill="1" applyBorder="1" applyAlignment="1">
      <alignment horizontal="center"/>
    </xf>
    <xf numFmtId="0" fontId="32" fillId="10" borderId="7" xfId="5" applyFill="1" applyBorder="1" applyAlignment="1">
      <alignment horizontal="center"/>
    </xf>
    <xf numFmtId="0" fontId="62" fillId="0" borderId="2" xfId="5" applyFont="1" applyBorder="1" applyAlignment="1">
      <alignment horizontal="center"/>
    </xf>
    <xf numFmtId="0" fontId="62" fillId="0" borderId="3" xfId="5" applyFont="1" applyBorder="1" applyAlignment="1">
      <alignment horizontal="center"/>
    </xf>
    <xf numFmtId="0" fontId="32" fillId="0" borderId="3" xfId="5" applyBorder="1" applyAlignment="1">
      <alignment horizontal="center"/>
    </xf>
    <xf numFmtId="0" fontId="62" fillId="0" borderId="4" xfId="5" applyFont="1" applyBorder="1" applyAlignment="1">
      <alignment horizontal="center"/>
    </xf>
    <xf numFmtId="0" fontId="62" fillId="0" borderId="9" xfId="5" applyFont="1" applyBorder="1" applyAlignment="1">
      <alignment horizontal="center"/>
    </xf>
    <xf numFmtId="0" fontId="62" fillId="0" borderId="0" xfId="5" applyFont="1" applyAlignment="1">
      <alignment horizontal="center"/>
    </xf>
    <xf numFmtId="0" fontId="32" fillId="0" borderId="0" xfId="5" applyAlignment="1">
      <alignment horizontal="center"/>
    </xf>
    <xf numFmtId="0" fontId="62" fillId="0" borderId="6" xfId="5" applyFont="1" applyBorder="1" applyAlignment="1">
      <alignment horizontal="center"/>
    </xf>
    <xf numFmtId="0" fontId="62" fillId="0" borderId="10" xfId="5" applyFont="1" applyBorder="1" applyAlignment="1">
      <alignment horizontal="center"/>
    </xf>
    <xf numFmtId="0" fontId="62" fillId="0" borderId="11" xfId="5" applyFont="1" applyBorder="1" applyAlignment="1">
      <alignment horizontal="center"/>
    </xf>
    <xf numFmtId="0" fontId="32" fillId="0" borderId="11" xfId="5" applyBorder="1" applyAlignment="1">
      <alignment horizontal="center"/>
    </xf>
    <xf numFmtId="0" fontId="62" fillId="0" borderId="8" xfId="5" applyFont="1" applyBorder="1" applyAlignment="1">
      <alignment horizontal="center"/>
    </xf>
    <xf numFmtId="0" fontId="41" fillId="0" borderId="45" xfId="0" applyFont="1" applyBorder="1" applyAlignment="1">
      <alignment horizontal="center" vertical="center" wrapText="1"/>
    </xf>
    <xf numFmtId="0" fontId="41" fillId="0" borderId="45" xfId="0" applyFont="1" applyBorder="1" applyAlignment="1">
      <alignment horizontal="center" vertical="center"/>
    </xf>
    <xf numFmtId="0" fontId="41" fillId="0" borderId="46" xfId="0" applyFont="1" applyBorder="1" applyAlignment="1">
      <alignment horizontal="center" vertical="center"/>
    </xf>
    <xf numFmtId="49" fontId="63" fillId="0" borderId="47" xfId="5" applyNumberFormat="1" applyFont="1" applyBorder="1" applyAlignment="1">
      <alignment horizontal="center" vertical="center" wrapText="1"/>
    </xf>
    <xf numFmtId="49" fontId="63" fillId="0" borderId="50" xfId="5" applyNumberFormat="1" applyFont="1" applyBorder="1" applyAlignment="1">
      <alignment horizontal="center" vertical="center" wrapText="1"/>
    </xf>
    <xf numFmtId="49" fontId="42" fillId="0" borderId="47" xfId="5" applyNumberFormat="1" applyFont="1" applyBorder="1" applyAlignment="1">
      <alignment horizontal="center" vertical="center" wrapText="1"/>
    </xf>
    <xf numFmtId="49" fontId="63" fillId="0" borderId="48" xfId="5" applyNumberFormat="1" applyFont="1" applyBorder="1" applyAlignment="1">
      <alignment horizontal="center" vertical="center" wrapText="1"/>
    </xf>
    <xf numFmtId="49" fontId="63" fillId="0" borderId="45" xfId="5" applyNumberFormat="1" applyFont="1" applyBorder="1" applyAlignment="1">
      <alignment horizontal="center" vertical="center" wrapText="1"/>
    </xf>
    <xf numFmtId="49" fontId="63" fillId="0" borderId="46" xfId="5" applyNumberFormat="1" applyFont="1" applyBorder="1" applyAlignment="1">
      <alignment horizontal="center" vertical="center" wrapText="1"/>
    </xf>
    <xf numFmtId="49" fontId="63" fillId="9" borderId="49" xfId="5" applyNumberFormat="1" applyFont="1" applyFill="1" applyBorder="1" applyAlignment="1">
      <alignment horizontal="center" vertical="center" wrapText="1"/>
    </xf>
    <xf numFmtId="49" fontId="63" fillId="9" borderId="47" xfId="5" applyNumberFormat="1" applyFont="1" applyFill="1" applyBorder="1" applyAlignment="1">
      <alignment horizontal="center" vertical="center" wrapText="1"/>
    </xf>
    <xf numFmtId="49" fontId="63" fillId="0" borderId="49" xfId="5" applyNumberFormat="1" applyFont="1" applyBorder="1" applyAlignment="1">
      <alignment horizontal="center" vertical="center" wrapText="1"/>
    </xf>
    <xf numFmtId="49" fontId="63" fillId="0" borderId="51" xfId="5" applyNumberFormat="1" applyFont="1" applyBorder="1" applyAlignment="1">
      <alignment horizontal="center" vertical="center" wrapText="1"/>
    </xf>
    <xf numFmtId="0" fontId="33" fillId="10" borderId="11" xfId="5" applyFont="1" applyFill="1" applyBorder="1" applyAlignment="1">
      <alignment horizontal="center" vertical="center"/>
    </xf>
    <xf numFmtId="0" fontId="33" fillId="12" borderId="2" xfId="5" applyFont="1" applyFill="1" applyBorder="1" applyAlignment="1">
      <alignment horizontal="center" vertical="center" wrapText="1"/>
    </xf>
    <xf numFmtId="0" fontId="33" fillId="12" borderId="4" xfId="5" applyFont="1" applyFill="1" applyBorder="1" applyAlignment="1">
      <alignment horizontal="center" vertical="center" wrapText="1"/>
    </xf>
    <xf numFmtId="0" fontId="33" fillId="12" borderId="14" xfId="5" applyFont="1" applyFill="1" applyBorder="1" applyAlignment="1">
      <alignment horizontal="center" vertical="center" wrapText="1"/>
    </xf>
    <xf numFmtId="0" fontId="33" fillId="12" borderId="7" xfId="5" applyFont="1" applyFill="1" applyBorder="1" applyAlignment="1">
      <alignment horizontal="center" vertical="center" wrapText="1"/>
    </xf>
    <xf numFmtId="49" fontId="43" fillId="20" borderId="55" xfId="0" applyNumberFormat="1" applyFont="1" applyFill="1" applyBorder="1" applyAlignment="1">
      <alignment horizontal="center" vertical="center" wrapText="1"/>
    </xf>
    <xf numFmtId="49" fontId="43" fillId="20" borderId="57" xfId="0" applyNumberFormat="1" applyFont="1" applyFill="1" applyBorder="1" applyAlignment="1">
      <alignment horizontal="center" vertical="center" wrapText="1"/>
    </xf>
    <xf numFmtId="49" fontId="43" fillId="20" borderId="55" xfId="0" quotePrefix="1" applyNumberFormat="1" applyFont="1" applyFill="1" applyBorder="1" applyAlignment="1">
      <alignment horizontal="center" vertical="center" wrapText="1"/>
    </xf>
    <xf numFmtId="49" fontId="43" fillId="20" borderId="57" xfId="0" quotePrefix="1" applyNumberFormat="1" applyFont="1" applyFill="1" applyBorder="1" applyAlignment="1">
      <alignment horizontal="center" vertical="center" wrapText="1"/>
    </xf>
    <xf numFmtId="49" fontId="43" fillId="0" borderId="52" xfId="0" quotePrefix="1" applyNumberFormat="1" applyFont="1" applyBorder="1" applyAlignment="1">
      <alignment horizontal="center" vertical="center" wrapText="1"/>
    </xf>
    <xf numFmtId="0" fontId="44" fillId="0" borderId="53" xfId="0" applyFont="1" applyBorder="1"/>
    <xf numFmtId="0" fontId="44" fillId="0" borderId="54" xfId="0" applyFont="1" applyBorder="1"/>
    <xf numFmtId="0" fontId="44" fillId="0" borderId="53" xfId="0" applyFont="1" applyBorder="1" applyAlignment="1">
      <alignment vertical="center"/>
    </xf>
    <xf numFmtId="0" fontId="44" fillId="0" borderId="54" xfId="0" applyFont="1" applyBorder="1" applyAlignment="1">
      <alignment vertical="center"/>
    </xf>
    <xf numFmtId="49" fontId="67" fillId="20" borderId="56" xfId="0" applyNumberFormat="1" applyFont="1" applyFill="1" applyBorder="1" applyAlignment="1">
      <alignment horizontal="center" vertical="center" wrapText="1"/>
    </xf>
    <xf numFmtId="49" fontId="67" fillId="20" borderId="56" xfId="0" quotePrefix="1" applyNumberFormat="1" applyFont="1" applyFill="1" applyBorder="1" applyAlignment="1">
      <alignment horizontal="center" vertical="center" wrapText="1"/>
    </xf>
    <xf numFmtId="49" fontId="33" fillId="0" borderId="56" xfId="0" quotePrefix="1" applyNumberFormat="1" applyFont="1" applyBorder="1" applyAlignment="1">
      <alignment horizontal="center" vertical="center" wrapText="1"/>
    </xf>
    <xf numFmtId="0" fontId="30" fillId="0" borderId="56" xfId="0" applyFont="1" applyBorder="1" applyAlignment="1">
      <alignment vertical="center"/>
    </xf>
    <xf numFmtId="49" fontId="33" fillId="20" borderId="56" xfId="0" quotePrefix="1" applyNumberFormat="1" applyFont="1" applyFill="1" applyBorder="1" applyAlignment="1">
      <alignment horizontal="center" vertical="center" wrapText="1"/>
    </xf>
    <xf numFmtId="0" fontId="33" fillId="0" borderId="52" xfId="0" applyFont="1" applyBorder="1" applyAlignment="1">
      <alignment horizontal="center" vertical="center"/>
    </xf>
    <xf numFmtId="0" fontId="33" fillId="0" borderId="53" xfId="0" applyFont="1" applyBorder="1" applyAlignment="1">
      <alignment horizontal="center" vertical="center"/>
    </xf>
    <xf numFmtId="0" fontId="33" fillId="0" borderId="54" xfId="0" applyFont="1" applyBorder="1" applyAlignment="1">
      <alignment horizontal="center" vertical="center"/>
    </xf>
    <xf numFmtId="0" fontId="33" fillId="12" borderId="2" xfId="5" quotePrefix="1" applyFont="1" applyFill="1" applyBorder="1" applyAlignment="1">
      <alignment horizontal="center" vertical="center" wrapText="1"/>
    </xf>
    <xf numFmtId="0" fontId="30" fillId="10" borderId="14" xfId="0" applyFont="1" applyFill="1" applyBorder="1" applyAlignment="1">
      <alignment horizontal="center" vertical="center" wrapText="1"/>
    </xf>
    <xf numFmtId="0" fontId="30" fillId="10" borderId="15" xfId="0" applyFont="1" applyFill="1" applyBorder="1" applyAlignment="1">
      <alignment horizontal="center" vertical="center" wrapText="1"/>
    </xf>
    <xf numFmtId="0" fontId="30" fillId="10" borderId="7" xfId="0" applyFont="1" applyFill="1" applyBorder="1" applyAlignment="1">
      <alignment horizontal="center" vertical="center" wrapText="1"/>
    </xf>
    <xf numFmtId="0" fontId="31" fillId="11" borderId="14" xfId="0" applyFont="1" applyFill="1" applyBorder="1" applyAlignment="1">
      <alignment horizontal="left" vertical="center" wrapText="1"/>
    </xf>
    <xf numFmtId="0" fontId="31" fillId="11" borderId="15" xfId="0" applyFont="1" applyFill="1" applyBorder="1" applyAlignment="1">
      <alignment horizontal="left" vertical="center" wrapText="1"/>
    </xf>
    <xf numFmtId="0" fontId="31" fillId="11" borderId="7" xfId="0" applyFont="1" applyFill="1" applyBorder="1" applyAlignment="1">
      <alignment horizontal="left" vertical="center" wrapText="1"/>
    </xf>
    <xf numFmtId="0" fontId="31" fillId="11" borderId="14" xfId="5" applyFont="1" applyFill="1" applyBorder="1" applyAlignment="1">
      <alignment horizontal="left" vertical="center" wrapText="1"/>
    </xf>
    <xf numFmtId="0" fontId="31" fillId="11" borderId="15" xfId="5" applyFont="1" applyFill="1" applyBorder="1" applyAlignment="1">
      <alignment horizontal="left" vertical="center" wrapText="1"/>
    </xf>
    <xf numFmtId="0" fontId="31" fillId="11" borderId="14" xfId="5" applyFont="1" applyFill="1" applyBorder="1" applyAlignment="1">
      <alignment horizontal="center" vertical="center" wrapText="1"/>
    </xf>
    <xf numFmtId="0" fontId="31" fillId="11" borderId="15" xfId="5" applyFont="1" applyFill="1" applyBorder="1" applyAlignment="1">
      <alignment horizontal="center" vertical="center" wrapText="1"/>
    </xf>
    <xf numFmtId="0" fontId="31" fillId="11" borderId="7" xfId="5" applyFont="1" applyFill="1" applyBorder="1" applyAlignment="1">
      <alignment horizontal="center" vertical="center" wrapText="1"/>
    </xf>
    <xf numFmtId="0" fontId="4" fillId="0" borderId="0" xfId="0" applyFont="1" applyAlignment="1">
      <alignment horizontal="right" vertical="top" wrapText="1"/>
    </xf>
    <xf numFmtId="0" fontId="0" fillId="0" borderId="27"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14" fillId="0" borderId="0" xfId="0" applyFont="1" applyAlignment="1" applyProtection="1">
      <alignment horizontal="left" vertical="top" wrapText="1"/>
      <protection locked="0"/>
    </xf>
    <xf numFmtId="0" fontId="14" fillId="3" borderId="18" xfId="0" applyFont="1" applyFill="1" applyBorder="1" applyAlignment="1" applyProtection="1">
      <alignment horizontal="left" vertical="top" wrapText="1"/>
      <protection locked="0"/>
    </xf>
    <xf numFmtId="0" fontId="14" fillId="3" borderId="19" xfId="0" applyFont="1" applyFill="1" applyBorder="1" applyAlignment="1" applyProtection="1">
      <alignment horizontal="left" vertical="top" wrapText="1"/>
      <protection locked="0"/>
    </xf>
    <xf numFmtId="0" fontId="14" fillId="3" borderId="20" xfId="0" applyFont="1" applyFill="1" applyBorder="1" applyAlignment="1" applyProtection="1">
      <alignment horizontal="left" vertical="top" wrapText="1"/>
      <protection locked="0"/>
    </xf>
    <xf numFmtId="0" fontId="0" fillId="0" borderId="27" xfId="0" applyBorder="1" applyAlignment="1" applyProtection="1">
      <alignment horizontal="left" vertical="top"/>
      <protection hidden="1"/>
    </xf>
    <xf numFmtId="0" fontId="0" fillId="0" borderId="0" xfId="0" applyAlignment="1" applyProtection="1">
      <alignment horizontal="left" vertical="top"/>
      <protection hidden="1"/>
    </xf>
    <xf numFmtId="0" fontId="0" fillId="0" borderId="9" xfId="0" applyBorder="1" applyAlignment="1">
      <alignment vertical="top" wrapText="1"/>
    </xf>
    <xf numFmtId="0" fontId="0" fillId="0" borderId="0" xfId="0" applyAlignment="1">
      <alignment vertical="top" wrapText="1"/>
    </xf>
    <xf numFmtId="0" fontId="0" fillId="0" borderId="6" xfId="0" applyBorder="1" applyAlignment="1">
      <alignment vertical="top" wrapText="1"/>
    </xf>
    <xf numFmtId="0" fontId="4" fillId="0" borderId="9" xfId="0" applyFont="1" applyBorder="1" applyAlignment="1">
      <alignment vertical="top" wrapText="1"/>
    </xf>
    <xf numFmtId="0" fontId="4" fillId="0" borderId="0" xfId="0" applyFont="1" applyAlignment="1">
      <alignment vertical="top" wrapText="1"/>
    </xf>
    <xf numFmtId="0" fontId="4" fillId="0" borderId="6" xfId="0" applyFont="1" applyBorder="1" applyAlignment="1">
      <alignment vertical="top" wrapText="1"/>
    </xf>
    <xf numFmtId="0" fontId="3" fillId="0" borderId="10" xfId="0" applyFont="1" applyBorder="1" applyAlignment="1">
      <alignment vertical="top" wrapText="1"/>
    </xf>
    <xf numFmtId="0" fontId="3" fillId="0" borderId="11" xfId="0" applyFont="1" applyBorder="1" applyAlignment="1">
      <alignment vertical="top" wrapText="1"/>
    </xf>
    <xf numFmtId="0" fontId="3" fillId="0" borderId="8" xfId="0" applyFont="1" applyBorder="1" applyAlignment="1">
      <alignment vertical="top" wrapText="1"/>
    </xf>
    <xf numFmtId="0" fontId="3" fillId="0" borderId="2" xfId="0" applyFont="1" applyBorder="1" applyAlignment="1">
      <alignment vertical="top" wrapText="1"/>
    </xf>
    <xf numFmtId="0" fontId="3" fillId="0" borderId="3" xfId="0" applyFont="1" applyBorder="1" applyAlignment="1">
      <alignment vertical="top" wrapText="1"/>
    </xf>
    <xf numFmtId="0" fontId="3" fillId="0" borderId="4" xfId="0" applyFont="1" applyBorder="1" applyAlignment="1">
      <alignment vertical="top" wrapText="1"/>
    </xf>
    <xf numFmtId="0" fontId="4" fillId="0" borderId="2"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3" fillId="0" borderId="9" xfId="0" applyFont="1" applyBorder="1" applyAlignment="1">
      <alignment vertical="top" wrapText="1"/>
    </xf>
    <xf numFmtId="0" fontId="3" fillId="0" borderId="0" xfId="0" applyFont="1" applyAlignment="1">
      <alignment vertical="top" wrapText="1"/>
    </xf>
    <xf numFmtId="0" fontId="3" fillId="0" borderId="6" xfId="0" applyFont="1" applyBorder="1" applyAlignment="1">
      <alignment vertical="top" wrapText="1"/>
    </xf>
    <xf numFmtId="0" fontId="6" fillId="0" borderId="10" xfId="0" applyFont="1" applyBorder="1" applyAlignment="1">
      <alignment vertical="top" wrapText="1"/>
    </xf>
    <xf numFmtId="0" fontId="6" fillId="0" borderId="11" xfId="0" applyFont="1" applyBorder="1" applyAlignment="1">
      <alignment vertical="top" wrapText="1"/>
    </xf>
    <xf numFmtId="0" fontId="6" fillId="0" borderId="8" xfId="0" applyFont="1" applyBorder="1" applyAlignment="1">
      <alignment vertical="top" wrapText="1"/>
    </xf>
    <xf numFmtId="0" fontId="4" fillId="0" borderId="1" xfId="0" applyFont="1" applyBorder="1" applyAlignment="1">
      <alignment vertical="top" wrapText="1"/>
    </xf>
    <xf numFmtId="0" fontId="4" fillId="0" borderId="5" xfId="0" applyFont="1"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5" xfId="0" applyFont="1" applyBorder="1" applyAlignment="1">
      <alignment vertical="top" wrapText="1"/>
    </xf>
    <xf numFmtId="0" fontId="4" fillId="0" borderId="7" xfId="0" applyFont="1" applyBorder="1" applyAlignment="1">
      <alignment vertical="top" wrapText="1"/>
    </xf>
    <xf numFmtId="0" fontId="4" fillId="0" borderId="10" xfId="0" applyFont="1" applyBorder="1" applyAlignment="1">
      <alignment vertical="top" wrapText="1"/>
    </xf>
    <xf numFmtId="0" fontId="4" fillId="0" borderId="11" xfId="0" applyFont="1" applyBorder="1" applyAlignment="1">
      <alignment vertical="top" wrapText="1"/>
    </xf>
    <xf numFmtId="0" fontId="4" fillId="0" borderId="8" xfId="0" applyFont="1" applyBorder="1" applyAlignment="1">
      <alignment vertical="top" wrapText="1"/>
    </xf>
    <xf numFmtId="0" fontId="12" fillId="0" borderId="14" xfId="0" applyFont="1" applyBorder="1" applyAlignment="1">
      <alignment vertical="top" wrapText="1"/>
    </xf>
    <xf numFmtId="0" fontId="12" fillId="0" borderId="15" xfId="0" applyFont="1" applyBorder="1" applyAlignment="1">
      <alignment vertical="top" wrapText="1"/>
    </xf>
    <xf numFmtId="0" fontId="12" fillId="0" borderId="7" xfId="0" applyFont="1" applyBorder="1" applyAlignment="1">
      <alignment vertical="top" wrapText="1"/>
    </xf>
    <xf numFmtId="0" fontId="3" fillId="3" borderId="16" xfId="0" applyFont="1" applyFill="1" applyBorder="1" applyAlignment="1" applyProtection="1">
      <alignment horizontal="center" vertical="top" wrapText="1"/>
      <protection locked="0"/>
    </xf>
    <xf numFmtId="9" fontId="4" fillId="4" borderId="14" xfId="0" applyNumberFormat="1" applyFont="1" applyFill="1" applyBorder="1" applyAlignment="1">
      <alignment horizontal="right" vertical="top"/>
    </xf>
    <xf numFmtId="9" fontId="4" fillId="4" borderId="7" xfId="0" applyNumberFormat="1" applyFont="1" applyFill="1" applyBorder="1" applyAlignment="1">
      <alignment horizontal="right" vertical="top"/>
    </xf>
    <xf numFmtId="9" fontId="3" fillId="0" borderId="2" xfId="0" applyNumberFormat="1" applyFont="1" applyBorder="1" applyAlignment="1">
      <alignment vertical="top" wrapText="1"/>
    </xf>
    <xf numFmtId="9" fontId="3" fillId="0" borderId="3" xfId="0" applyNumberFormat="1" applyFont="1" applyBorder="1" applyAlignment="1">
      <alignment vertical="top" wrapText="1"/>
    </xf>
    <xf numFmtId="9" fontId="3" fillId="0" borderId="4" xfId="0" applyNumberFormat="1" applyFont="1" applyBorder="1" applyAlignment="1">
      <alignment vertical="top" wrapText="1"/>
    </xf>
    <xf numFmtId="0" fontId="4" fillId="0" borderId="1" xfId="0" applyFont="1" applyBorder="1" applyAlignment="1">
      <alignment horizontal="left" vertical="top" wrapText="1"/>
    </xf>
    <xf numFmtId="0" fontId="4" fillId="0" borderId="5" xfId="0" applyFont="1" applyBorder="1" applyAlignment="1">
      <alignment horizontal="left" vertical="top" wrapText="1"/>
    </xf>
    <xf numFmtId="0" fontId="4" fillId="0" borderId="13" xfId="0" applyFont="1" applyBorder="1" applyAlignment="1">
      <alignment horizontal="left" vertical="top" wrapText="1"/>
    </xf>
    <xf numFmtId="0" fontId="9" fillId="0" borderId="9" xfId="0" applyFont="1" applyBorder="1" applyAlignment="1">
      <alignment vertical="top" wrapText="1"/>
    </xf>
    <xf numFmtId="0" fontId="9" fillId="0" borderId="0" xfId="0" applyFont="1" applyAlignment="1">
      <alignment vertical="top" wrapText="1"/>
    </xf>
    <xf numFmtId="0" fontId="9" fillId="0" borderId="6" xfId="0" applyFont="1" applyBorder="1" applyAlignment="1">
      <alignment vertical="top" wrapText="1"/>
    </xf>
    <xf numFmtId="0" fontId="3" fillId="3" borderId="18" xfId="0" applyFont="1" applyFill="1" applyBorder="1" applyAlignment="1" applyProtection="1">
      <alignment horizontal="left" vertical="top" wrapText="1"/>
      <protection locked="0"/>
    </xf>
    <xf numFmtId="0" fontId="3" fillId="3" borderId="19" xfId="0" applyFont="1" applyFill="1" applyBorder="1" applyAlignment="1" applyProtection="1">
      <alignment horizontal="left" vertical="top" wrapText="1"/>
      <protection locked="0"/>
    </xf>
    <xf numFmtId="0" fontId="3" fillId="3" borderId="20" xfId="0" applyFont="1" applyFill="1" applyBorder="1" applyAlignment="1" applyProtection="1">
      <alignment horizontal="left" vertical="top" wrapText="1"/>
      <protection locked="0"/>
    </xf>
    <xf numFmtId="0" fontId="3" fillId="3" borderId="18" xfId="0" applyFont="1" applyFill="1" applyBorder="1" applyAlignment="1" applyProtection="1">
      <alignment horizontal="center" vertical="top" wrapText="1"/>
      <protection locked="0"/>
    </xf>
    <xf numFmtId="0" fontId="3" fillId="3" borderId="19" xfId="0" applyFont="1" applyFill="1" applyBorder="1" applyAlignment="1" applyProtection="1">
      <alignment horizontal="center" vertical="top" wrapText="1"/>
      <protection locked="0"/>
    </xf>
    <xf numFmtId="0" fontId="3" fillId="3" borderId="20" xfId="0" applyFont="1" applyFill="1" applyBorder="1" applyAlignment="1" applyProtection="1">
      <alignment horizontal="center" vertical="top" wrapText="1"/>
      <protection locked="0"/>
    </xf>
    <xf numFmtId="0" fontId="3" fillId="3" borderId="21" xfId="0" applyFont="1" applyFill="1" applyBorder="1" applyAlignment="1" applyProtection="1">
      <alignment horizontal="center" vertical="top" wrapText="1"/>
      <protection locked="0"/>
    </xf>
    <xf numFmtId="0" fontId="3" fillId="3" borderId="22" xfId="0" applyFont="1" applyFill="1" applyBorder="1" applyAlignment="1" applyProtection="1">
      <alignment horizontal="center" vertical="top" wrapText="1"/>
      <protection locked="0"/>
    </xf>
    <xf numFmtId="0" fontId="3" fillId="3" borderId="23" xfId="0" applyFont="1" applyFill="1" applyBorder="1" applyAlignment="1" applyProtection="1">
      <alignment horizontal="center" vertical="top" wrapText="1"/>
      <protection locked="0"/>
    </xf>
    <xf numFmtId="0" fontId="3" fillId="3" borderId="24" xfId="0" applyFont="1" applyFill="1" applyBorder="1" applyAlignment="1" applyProtection="1">
      <alignment horizontal="center" vertical="top" wrapText="1"/>
      <protection locked="0"/>
    </xf>
    <xf numFmtId="0" fontId="3" fillId="3" borderId="25" xfId="0" applyFont="1" applyFill="1" applyBorder="1" applyAlignment="1" applyProtection="1">
      <alignment horizontal="center" vertical="top" wrapText="1"/>
      <protection locked="0"/>
    </xf>
    <xf numFmtId="0" fontId="3" fillId="3" borderId="26" xfId="0" applyFont="1" applyFill="1" applyBorder="1" applyAlignment="1" applyProtection="1">
      <alignment horizontal="center" vertical="top" wrapText="1"/>
      <protection locked="0"/>
    </xf>
    <xf numFmtId="0" fontId="3" fillId="3" borderId="9" xfId="0" applyFont="1" applyFill="1" applyBorder="1" applyAlignment="1" applyProtection="1">
      <alignment horizontal="center" vertical="top" wrapText="1"/>
      <protection locked="0"/>
    </xf>
    <xf numFmtId="0" fontId="3" fillId="3" borderId="0" xfId="0" applyFont="1" applyFill="1" applyAlignment="1" applyProtection="1">
      <alignment horizontal="center" vertical="top" wrapText="1"/>
      <protection locked="0"/>
    </xf>
    <xf numFmtId="17" fontId="4" fillId="0" borderId="14" xfId="0" applyNumberFormat="1" applyFont="1" applyBorder="1" applyAlignment="1">
      <alignment vertical="top" wrapText="1"/>
    </xf>
    <xf numFmtId="17" fontId="4" fillId="0" borderId="15" xfId="0" applyNumberFormat="1" applyFont="1" applyBorder="1" applyAlignment="1">
      <alignment vertical="top" wrapText="1"/>
    </xf>
    <xf numFmtId="17" fontId="4" fillId="0" borderId="7" xfId="0" applyNumberFormat="1" applyFont="1" applyBorder="1" applyAlignment="1">
      <alignment vertical="top" wrapText="1"/>
    </xf>
    <xf numFmtId="0" fontId="3" fillId="0" borderId="14" xfId="0" applyFont="1" applyBorder="1" applyAlignment="1">
      <alignment vertical="top" wrapText="1"/>
    </xf>
    <xf numFmtId="0" fontId="3" fillId="0" borderId="7" xfId="0" applyFont="1" applyBorder="1" applyAlignment="1">
      <alignment vertical="top" wrapText="1"/>
    </xf>
    <xf numFmtId="0" fontId="4" fillId="5" borderId="14" xfId="0" applyFont="1" applyFill="1" applyBorder="1" applyAlignment="1" applyProtection="1">
      <alignment vertical="top" wrapText="1"/>
      <protection locked="0"/>
    </xf>
    <xf numFmtId="0" fontId="4" fillId="5" borderId="7" xfId="0" applyFont="1" applyFill="1" applyBorder="1" applyAlignment="1" applyProtection="1">
      <alignment vertical="top" wrapText="1"/>
      <protection locked="0"/>
    </xf>
    <xf numFmtId="49" fontId="57" fillId="34" borderId="63" xfId="0" applyNumberFormat="1" applyFont="1" applyFill="1" applyBorder="1" applyAlignment="1">
      <alignment horizontal="left" vertical="center"/>
    </xf>
    <xf numFmtId="49" fontId="57" fillId="34" borderId="64" xfId="0" applyNumberFormat="1" applyFont="1" applyFill="1" applyBorder="1" applyAlignment="1">
      <alignment horizontal="left" vertical="center"/>
    </xf>
    <xf numFmtId="49" fontId="57" fillId="34" borderId="61" xfId="0" applyNumberFormat="1" applyFont="1" applyFill="1" applyBorder="1" applyAlignment="1">
      <alignment horizontal="justify" vertical="center" wrapText="1"/>
    </xf>
    <xf numFmtId="49" fontId="57" fillId="34" borderId="62" xfId="0" applyNumberFormat="1" applyFont="1" applyFill="1" applyBorder="1" applyAlignment="1">
      <alignment horizontal="justify" vertical="center" wrapText="1"/>
    </xf>
    <xf numFmtId="49" fontId="57" fillId="34" borderId="63" xfId="0" applyNumberFormat="1" applyFont="1" applyFill="1" applyBorder="1" applyAlignment="1">
      <alignment horizontal="justify" vertical="center" wrapText="1"/>
    </xf>
    <xf numFmtId="49" fontId="57" fillId="34" borderId="64" xfId="0" applyNumberFormat="1" applyFont="1" applyFill="1" applyBorder="1" applyAlignment="1">
      <alignment horizontal="justify" vertical="center" wrapText="1"/>
    </xf>
    <xf numFmtId="3" fontId="4" fillId="3" borderId="1" xfId="0" applyNumberFormat="1" applyFont="1" applyFill="1" applyBorder="1" applyAlignment="1" applyProtection="1">
      <alignment horizontal="center" vertical="center"/>
      <protection locked="0"/>
    </xf>
    <xf numFmtId="3" fontId="4" fillId="3" borderId="5" xfId="0" applyNumberFormat="1" applyFont="1" applyFill="1" applyBorder="1" applyAlignment="1" applyProtection="1">
      <alignment horizontal="center" vertical="center"/>
      <protection locked="0"/>
    </xf>
    <xf numFmtId="3" fontId="4" fillId="3" borderId="13" xfId="0" applyNumberFormat="1" applyFont="1" applyFill="1" applyBorder="1" applyAlignment="1" applyProtection="1">
      <alignment horizontal="center" vertical="center"/>
      <protection locked="0"/>
    </xf>
    <xf numFmtId="0" fontId="4" fillId="3" borderId="1" xfId="0" applyFont="1" applyFill="1" applyBorder="1" applyAlignment="1" applyProtection="1">
      <alignment horizontal="justify" vertical="center"/>
      <protection locked="0"/>
    </xf>
    <xf numFmtId="0" fontId="4" fillId="3" borderId="5" xfId="0" applyFont="1" applyFill="1" applyBorder="1" applyAlignment="1" applyProtection="1">
      <alignment horizontal="justify" vertical="center"/>
      <protection locked="0"/>
    </xf>
    <xf numFmtId="0" fontId="4" fillId="3" borderId="13" xfId="0" applyFont="1" applyFill="1" applyBorder="1" applyAlignment="1" applyProtection="1">
      <alignment horizontal="justify" vertical="center"/>
      <protection locked="0"/>
    </xf>
    <xf numFmtId="0" fontId="14" fillId="3" borderId="18" xfId="0" applyFont="1" applyFill="1" applyBorder="1" applyAlignment="1" applyProtection="1">
      <alignment horizontal="justify" vertical="center" wrapText="1"/>
      <protection locked="0"/>
    </xf>
    <xf numFmtId="0" fontId="14" fillId="3" borderId="19" xfId="0" applyFont="1" applyFill="1" applyBorder="1" applyAlignment="1" applyProtection="1">
      <alignment horizontal="justify" vertical="center" wrapText="1"/>
      <protection locked="0"/>
    </xf>
    <xf numFmtId="0" fontId="14" fillId="3" borderId="20" xfId="0" applyFont="1" applyFill="1" applyBorder="1" applyAlignment="1" applyProtection="1">
      <alignment horizontal="justify" vertical="center" wrapText="1"/>
      <protection locked="0"/>
    </xf>
    <xf numFmtId="0" fontId="4" fillId="0" borderId="29" xfId="0" applyFont="1" applyBorder="1" applyAlignment="1">
      <alignment horizontal="left" vertical="top" wrapText="1"/>
    </xf>
    <xf numFmtId="0" fontId="4" fillId="0" borderId="1" xfId="0" applyFont="1" applyBorder="1" applyAlignment="1">
      <alignment horizontal="center" vertical="top" wrapText="1"/>
    </xf>
    <xf numFmtId="0" fontId="4" fillId="0" borderId="13" xfId="0" applyFont="1" applyBorder="1" applyAlignment="1">
      <alignment horizontal="center" vertical="top" wrapText="1"/>
    </xf>
    <xf numFmtId="0" fontId="4" fillId="0" borderId="4" xfId="0" applyFont="1" applyBorder="1" applyAlignment="1">
      <alignment horizontal="center" vertical="top" wrapText="1"/>
    </xf>
    <xf numFmtId="0" fontId="4" fillId="0" borderId="8" xfId="0" applyFont="1" applyBorder="1" applyAlignment="1">
      <alignment horizontal="center" vertical="top" wrapText="1"/>
    </xf>
    <xf numFmtId="0" fontId="4" fillId="0" borderId="1" xfId="0" applyFont="1" applyBorder="1" applyAlignment="1">
      <alignment horizontal="center" vertical="top"/>
    </xf>
    <xf numFmtId="0" fontId="4" fillId="0" borderId="13" xfId="0" applyFont="1" applyBorder="1" applyAlignment="1">
      <alignment horizontal="center" vertical="top"/>
    </xf>
    <xf numFmtId="0" fontId="27" fillId="0" borderId="9" xfId="0" applyFont="1" applyBorder="1" applyAlignment="1">
      <alignment vertical="top" wrapText="1"/>
    </xf>
    <xf numFmtId="0" fontId="27" fillId="0" borderId="0" xfId="0" applyFont="1" applyAlignment="1">
      <alignment vertical="top" wrapText="1"/>
    </xf>
    <xf numFmtId="0" fontId="27" fillId="0" borderId="6" xfId="0" applyFont="1" applyBorder="1" applyAlignment="1">
      <alignment vertical="top" wrapText="1"/>
    </xf>
    <xf numFmtId="0" fontId="3" fillId="9" borderId="9" xfId="0" applyFont="1" applyFill="1" applyBorder="1" applyAlignment="1">
      <alignment vertical="top" wrapText="1"/>
    </xf>
    <xf numFmtId="0" fontId="3" fillId="9" borderId="0" xfId="0" applyFont="1" applyFill="1" applyAlignment="1">
      <alignment vertical="top" wrapText="1"/>
    </xf>
    <xf numFmtId="0" fontId="3" fillId="9" borderId="6" xfId="0" applyFont="1" applyFill="1" applyBorder="1" applyAlignment="1">
      <alignment vertical="top" wrapText="1"/>
    </xf>
    <xf numFmtId="0" fontId="8" fillId="0" borderId="1" xfId="0" applyFont="1" applyBorder="1" applyAlignment="1">
      <alignment horizontal="center" vertical="top" wrapText="1"/>
    </xf>
    <xf numFmtId="0" fontId="8" fillId="0" borderId="13" xfId="0" applyFont="1" applyBorder="1" applyAlignment="1">
      <alignment horizontal="center"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8" fillId="0" borderId="1" xfId="0" applyFont="1" applyBorder="1" applyAlignment="1">
      <alignment horizontal="center" vertical="top"/>
    </xf>
    <xf numFmtId="0" fontId="8" fillId="0" borderId="13" xfId="0" applyFont="1" applyBorder="1" applyAlignment="1">
      <alignment horizontal="center" vertical="top"/>
    </xf>
    <xf numFmtId="0" fontId="4" fillId="3" borderId="9" xfId="0" applyFont="1" applyFill="1" applyBorder="1" applyAlignment="1">
      <alignment horizontal="left" vertical="top" wrapText="1"/>
    </xf>
    <xf numFmtId="0" fontId="4" fillId="3" borderId="0" xfId="0" applyFont="1" applyFill="1" applyAlignment="1">
      <alignment horizontal="left" vertical="top" wrapText="1"/>
    </xf>
    <xf numFmtId="0" fontId="4" fillId="3" borderId="9" xfId="0" applyFont="1" applyFill="1" applyBorder="1" applyAlignment="1" applyProtection="1">
      <alignment horizontal="left" vertical="top" wrapText="1"/>
      <protection locked="0"/>
    </xf>
    <xf numFmtId="0" fontId="4" fillId="3" borderId="0" xfId="0" applyFont="1" applyFill="1" applyAlignment="1" applyProtection="1">
      <alignment horizontal="left" vertical="top" wrapText="1"/>
      <protection locked="0"/>
    </xf>
    <xf numFmtId="0" fontId="4" fillId="0" borderId="29" xfId="0" applyFont="1" applyBorder="1" applyAlignment="1">
      <alignment vertical="top" wrapText="1"/>
    </xf>
    <xf numFmtId="0" fontId="8" fillId="0" borderId="16" xfId="0" applyFont="1" applyBorder="1" applyAlignment="1">
      <alignment horizontal="center" vertical="top"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3" fillId="0" borderId="6" xfId="0" applyFont="1" applyBorder="1" applyAlignment="1">
      <alignment horizontal="left" vertical="center" wrapText="1"/>
    </xf>
    <xf numFmtId="0" fontId="3" fillId="9" borderId="6" xfId="0" applyFont="1" applyFill="1" applyBorder="1" applyAlignment="1">
      <alignment horizontal="left" vertical="center" wrapText="1"/>
    </xf>
    <xf numFmtId="0" fontId="4" fillId="0" borderId="8" xfId="0" applyFont="1" applyBorder="1" applyAlignment="1">
      <alignment horizontal="left" vertical="center" wrapText="1"/>
    </xf>
    <xf numFmtId="0" fontId="8" fillId="0" borderId="1" xfId="0" applyFont="1" applyBorder="1" applyAlignment="1">
      <alignment horizontal="center" vertical="center" wrapText="1"/>
    </xf>
    <xf numFmtId="0" fontId="8" fillId="0" borderId="13" xfId="0" applyFont="1" applyBorder="1" applyAlignment="1">
      <alignment horizontal="center" vertical="center" wrapText="1"/>
    </xf>
    <xf numFmtId="0" fontId="4" fillId="0" borderId="29" xfId="0" applyFont="1" applyBorder="1" applyAlignment="1">
      <alignment horizontal="center" vertical="top" wrapText="1"/>
    </xf>
    <xf numFmtId="0" fontId="4" fillId="0" borderId="5" xfId="0" applyFont="1" applyBorder="1" applyAlignment="1">
      <alignment horizontal="center" vertical="top" wrapText="1"/>
    </xf>
    <xf numFmtId="0" fontId="3" fillId="3" borderId="2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23" xfId="0" applyFont="1" applyFill="1" applyBorder="1" applyAlignment="1">
      <alignment horizontal="left" vertical="top" wrapText="1"/>
    </xf>
    <xf numFmtId="0" fontId="3" fillId="3" borderId="27" xfId="0" applyFont="1" applyFill="1" applyBorder="1" applyAlignment="1">
      <alignment horizontal="left" vertical="top" wrapText="1"/>
    </xf>
    <xf numFmtId="0" fontId="3" fillId="3" borderId="0" xfId="0" applyFont="1" applyFill="1" applyAlignment="1">
      <alignment horizontal="left" vertical="top" wrapText="1"/>
    </xf>
    <xf numFmtId="0" fontId="3" fillId="3" borderId="28" xfId="0" applyFont="1" applyFill="1" applyBorder="1" applyAlignment="1">
      <alignment horizontal="left" vertical="top" wrapTex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4" fillId="0" borderId="4" xfId="0" applyFont="1" applyBorder="1" applyAlignment="1">
      <alignment horizontal="left" vertical="center" wrapText="1"/>
    </xf>
    <xf numFmtId="0" fontId="4" fillId="0" borderId="1"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3" xfId="0" applyFont="1" applyBorder="1" applyAlignment="1">
      <alignment horizontal="center" vertical="center" wrapText="1"/>
    </xf>
    <xf numFmtId="0" fontId="3" fillId="3" borderId="9" xfId="0" applyFont="1" applyFill="1" applyBorder="1" applyAlignment="1" applyProtection="1">
      <alignment horizontal="left" vertical="top" wrapText="1"/>
      <protection locked="0"/>
    </xf>
    <xf numFmtId="0" fontId="3" fillId="3" borderId="0" xfId="0" applyFont="1" applyFill="1" applyAlignment="1" applyProtection="1">
      <alignment horizontal="left" vertical="top" wrapText="1"/>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 xfId="0" applyFont="1" applyBorder="1" applyAlignment="1">
      <alignment horizontal="center" vertical="center"/>
    </xf>
    <xf numFmtId="0" fontId="4" fillId="0" borderId="15" xfId="0" applyFont="1" applyBorder="1" applyAlignment="1">
      <alignment horizontal="left" vertical="center" wrapText="1"/>
    </xf>
    <xf numFmtId="0" fontId="3" fillId="9" borderId="0" xfId="0" applyFont="1" applyFill="1" applyAlignment="1">
      <alignment horizontal="left" vertical="center" wrapText="1"/>
    </xf>
    <xf numFmtId="0" fontId="4" fillId="0" borderId="0" xfId="0" applyFont="1" applyAlignment="1">
      <alignment horizontal="left" vertical="center" wrapText="1"/>
    </xf>
    <xf numFmtId="0" fontId="4" fillId="0" borderId="17" xfId="0" applyFont="1" applyBorder="1" applyAlignment="1">
      <alignment vertical="top" wrapText="1"/>
    </xf>
    <xf numFmtId="0" fontId="4" fillId="0" borderId="14" xfId="0" applyFont="1" applyBorder="1" applyAlignment="1">
      <alignment vertical="top"/>
    </xf>
    <xf numFmtId="0" fontId="4" fillId="0" borderId="15" xfId="0" applyFont="1" applyBorder="1" applyAlignment="1">
      <alignment vertical="top"/>
    </xf>
    <xf numFmtId="0" fontId="4" fillId="0" borderId="7" xfId="0" applyFont="1" applyBorder="1" applyAlignment="1">
      <alignment vertical="top"/>
    </xf>
    <xf numFmtId="0" fontId="8" fillId="0" borderId="1" xfId="0" applyFont="1" applyBorder="1" applyAlignment="1">
      <alignment vertical="top" wrapText="1"/>
    </xf>
    <xf numFmtId="0" fontId="8" fillId="0" borderId="5" xfId="0" applyFont="1" applyBorder="1" applyAlignment="1">
      <alignment vertical="top" wrapText="1"/>
    </xf>
    <xf numFmtId="0" fontId="8" fillId="0" borderId="13" xfId="0" applyFont="1" applyBorder="1" applyAlignment="1">
      <alignment vertical="top" wrapText="1"/>
    </xf>
    <xf numFmtId="0" fontId="4" fillId="0" borderId="3" xfId="0" applyFont="1" applyBorder="1" applyAlignment="1">
      <alignment horizontal="left" vertical="center" wrapText="1"/>
    </xf>
    <xf numFmtId="0" fontId="3" fillId="0" borderId="0" xfId="0" applyFont="1" applyAlignment="1">
      <alignment horizontal="left" vertical="center" wrapText="1"/>
    </xf>
    <xf numFmtId="0" fontId="4" fillId="0" borderId="15" xfId="0" applyFont="1" applyBorder="1" applyAlignment="1">
      <alignment horizontal="left" vertical="center"/>
    </xf>
    <xf numFmtId="0" fontId="4" fillId="0" borderId="7" xfId="0" applyFont="1" applyBorder="1" applyAlignment="1">
      <alignment horizontal="left" vertical="center"/>
    </xf>
    <xf numFmtId="3" fontId="4" fillId="3" borderId="1" xfId="0" applyNumberFormat="1" applyFont="1" applyFill="1" applyBorder="1" applyAlignment="1" applyProtection="1">
      <alignment horizontal="center" vertical="center" wrapText="1"/>
      <protection locked="0"/>
    </xf>
    <xf numFmtId="3" fontId="4" fillId="3" borderId="13" xfId="0" applyNumberFormat="1" applyFont="1" applyFill="1" applyBorder="1" applyAlignment="1" applyProtection="1">
      <alignment horizontal="center" vertical="center" wrapText="1"/>
      <protection locked="0"/>
    </xf>
    <xf numFmtId="0" fontId="4" fillId="3" borderId="1" xfId="0" applyFont="1" applyFill="1" applyBorder="1" applyAlignment="1" applyProtection="1">
      <alignment horizontal="center" vertical="center"/>
      <protection locked="0"/>
    </xf>
    <xf numFmtId="0" fontId="4" fillId="3" borderId="13"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4" fillId="0" borderId="4" xfId="0" applyFont="1" applyBorder="1" applyAlignment="1">
      <alignment horizontal="center" vertical="center" wrapText="1"/>
    </xf>
    <xf numFmtId="0" fontId="4" fillId="0" borderId="8" xfId="0" applyFont="1" applyBorder="1" applyAlignment="1">
      <alignment horizontal="center" vertical="center" wrapText="1"/>
    </xf>
    <xf numFmtId="0" fontId="4" fillId="3" borderId="21" xfId="0" applyFont="1" applyFill="1" applyBorder="1" applyAlignment="1" applyProtection="1">
      <alignment horizontal="left" vertical="top" wrapText="1"/>
      <protection locked="0"/>
    </xf>
    <xf numFmtId="0" fontId="4" fillId="3" borderId="22" xfId="0" applyFont="1" applyFill="1" applyBorder="1" applyAlignment="1" applyProtection="1">
      <alignment horizontal="left" vertical="top" wrapText="1"/>
      <protection locked="0"/>
    </xf>
    <xf numFmtId="0" fontId="4" fillId="3" borderId="23" xfId="0" applyFont="1" applyFill="1" applyBorder="1" applyAlignment="1" applyProtection="1">
      <alignment horizontal="left" vertical="top" wrapText="1"/>
      <protection locked="0"/>
    </xf>
    <xf numFmtId="0" fontId="4" fillId="3" borderId="24" xfId="0" applyFont="1" applyFill="1" applyBorder="1" applyAlignment="1" applyProtection="1">
      <alignment horizontal="left" vertical="top" wrapText="1"/>
      <protection locked="0"/>
    </xf>
    <xf numFmtId="0" fontId="4" fillId="3" borderId="25" xfId="0" applyFont="1" applyFill="1" applyBorder="1" applyAlignment="1" applyProtection="1">
      <alignment horizontal="left" vertical="top" wrapText="1"/>
      <protection locked="0"/>
    </xf>
    <xf numFmtId="0" fontId="4" fillId="3" borderId="26" xfId="0" applyFont="1" applyFill="1" applyBorder="1" applyAlignment="1" applyProtection="1">
      <alignment horizontal="left" vertical="top" wrapText="1"/>
      <protection locked="0"/>
    </xf>
    <xf numFmtId="0" fontId="3" fillId="3" borderId="2" xfId="0" applyFont="1" applyFill="1" applyBorder="1" applyAlignment="1" applyProtection="1">
      <alignment horizontal="center" vertical="top" wrapText="1"/>
      <protection locked="0"/>
    </xf>
    <xf numFmtId="0" fontId="3" fillId="3" borderId="3" xfId="0" applyFont="1" applyFill="1" applyBorder="1" applyAlignment="1" applyProtection="1">
      <alignment horizontal="center" vertical="top" wrapText="1"/>
      <protection locked="0"/>
    </xf>
    <xf numFmtId="0" fontId="3" fillId="3" borderId="4" xfId="0" applyFont="1" applyFill="1" applyBorder="1" applyAlignment="1" applyProtection="1">
      <alignment horizontal="center" vertical="top" wrapText="1"/>
      <protection locked="0"/>
    </xf>
    <xf numFmtId="0" fontId="3" fillId="3" borderId="10" xfId="0" applyFont="1" applyFill="1" applyBorder="1" applyAlignment="1" applyProtection="1">
      <alignment horizontal="center" vertical="top" wrapText="1"/>
      <protection locked="0"/>
    </xf>
    <xf numFmtId="0" fontId="3" fillId="3" borderId="11" xfId="0" applyFont="1" applyFill="1" applyBorder="1" applyAlignment="1" applyProtection="1">
      <alignment horizontal="center" vertical="top" wrapText="1"/>
      <protection locked="0"/>
    </xf>
    <xf numFmtId="0" fontId="3" fillId="3" borderId="8" xfId="0" applyFont="1" applyFill="1" applyBorder="1" applyAlignment="1" applyProtection="1">
      <alignment horizontal="center" vertical="top" wrapText="1"/>
      <protection locked="0"/>
    </xf>
    <xf numFmtId="0" fontId="12" fillId="0" borderId="9" xfId="0" applyFont="1" applyBorder="1" applyAlignment="1">
      <alignment vertical="top" wrapText="1"/>
    </xf>
    <xf numFmtId="0" fontId="12" fillId="0" borderId="0" xfId="0" applyFont="1" applyAlignment="1">
      <alignment vertical="top" wrapText="1"/>
    </xf>
    <xf numFmtId="0" fontId="12" fillId="0" borderId="6" xfId="0" applyFont="1" applyBorder="1" applyAlignment="1">
      <alignment vertical="top" wrapText="1"/>
    </xf>
    <xf numFmtId="0" fontId="3" fillId="3" borderId="21" xfId="0" applyFont="1" applyFill="1" applyBorder="1" applyAlignment="1">
      <alignment horizontal="center" vertical="top" wrapText="1"/>
    </xf>
    <xf numFmtId="0" fontId="3" fillId="3" borderId="22" xfId="0" applyFont="1" applyFill="1" applyBorder="1" applyAlignment="1">
      <alignment horizontal="center" vertical="top" wrapText="1"/>
    </xf>
    <xf numFmtId="0" fontId="3" fillId="3" borderId="23" xfId="0" applyFont="1" applyFill="1" applyBorder="1" applyAlignment="1">
      <alignment horizontal="center" vertical="top" wrapText="1"/>
    </xf>
    <xf numFmtId="0" fontId="3" fillId="3" borderId="24" xfId="0" applyFont="1" applyFill="1" applyBorder="1" applyAlignment="1">
      <alignment horizontal="center" vertical="top" wrapText="1"/>
    </xf>
    <xf numFmtId="0" fontId="3" fillId="3" borderId="25" xfId="0" applyFont="1" applyFill="1" applyBorder="1" applyAlignment="1">
      <alignment horizontal="center" vertical="top" wrapText="1"/>
    </xf>
    <xf numFmtId="0" fontId="3" fillId="3" borderId="26" xfId="0" applyFont="1" applyFill="1" applyBorder="1" applyAlignment="1">
      <alignment horizontal="center" vertical="top" wrapText="1"/>
    </xf>
    <xf numFmtId="0" fontId="12" fillId="0" borderId="10" xfId="0" applyFont="1" applyBorder="1" applyAlignment="1">
      <alignment vertical="top" wrapText="1"/>
    </xf>
    <xf numFmtId="0" fontId="12" fillId="0" borderId="11" xfId="0" applyFont="1" applyBorder="1" applyAlignment="1">
      <alignment vertical="top" wrapText="1"/>
    </xf>
    <xf numFmtId="0" fontId="12" fillId="0" borderId="8" xfId="0" applyFont="1" applyBorder="1" applyAlignment="1">
      <alignment vertical="top" wrapText="1"/>
    </xf>
    <xf numFmtId="0" fontId="8" fillId="0" borderId="5" xfId="0" applyFont="1" applyBorder="1" applyAlignment="1">
      <alignment horizontal="center" vertical="center" wrapText="1"/>
    </xf>
    <xf numFmtId="0" fontId="8" fillId="0" borderId="14" xfId="0" applyFont="1" applyBorder="1" applyAlignment="1">
      <alignment vertical="top" wrapText="1"/>
    </xf>
    <xf numFmtId="0" fontId="8" fillId="0" borderId="15" xfId="0" applyFont="1" applyBorder="1" applyAlignment="1">
      <alignment vertical="top" wrapText="1"/>
    </xf>
    <xf numFmtId="0" fontId="8" fillId="0" borderId="7" xfId="0" applyFont="1" applyBorder="1" applyAlignment="1">
      <alignment vertical="top" wrapText="1"/>
    </xf>
    <xf numFmtId="0" fontId="3" fillId="0" borderId="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4" fillId="0" borderId="6" xfId="0" applyFont="1" applyBorder="1" applyAlignment="1">
      <alignment horizontal="center" vertical="center" wrapText="1"/>
    </xf>
    <xf numFmtId="0" fontId="3" fillId="0" borderId="1" xfId="0" applyFont="1" applyBorder="1" applyAlignment="1">
      <alignment horizontal="center" vertical="center"/>
    </xf>
    <xf numFmtId="0" fontId="3" fillId="0" borderId="5"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vertical="top"/>
    </xf>
    <xf numFmtId="0" fontId="3" fillId="0" borderId="7" xfId="0" applyFont="1" applyBorder="1" applyAlignment="1">
      <alignment vertical="top"/>
    </xf>
    <xf numFmtId="0" fontId="12" fillId="0" borderId="6" xfId="0" applyFont="1" applyBorder="1" applyAlignment="1">
      <alignment horizontal="left" vertical="center" wrapText="1"/>
    </xf>
    <xf numFmtId="0" fontId="3" fillId="0" borderId="8" xfId="0" applyFont="1" applyBorder="1" applyAlignment="1">
      <alignment horizontal="left" vertical="center" wrapText="1"/>
    </xf>
    <xf numFmtId="0" fontId="4" fillId="0" borderId="1" xfId="0" applyFont="1" applyBorder="1" applyAlignment="1">
      <alignment vertical="center" wrapText="1"/>
    </xf>
    <xf numFmtId="0" fontId="4" fillId="0" borderId="13" xfId="0" applyFont="1" applyBorder="1" applyAlignment="1">
      <alignment vertical="center" wrapText="1"/>
    </xf>
    <xf numFmtId="0" fontId="4" fillId="0" borderId="14" xfId="0" applyFont="1" applyBorder="1" applyAlignment="1">
      <alignment horizontal="center" vertical="top" wrapText="1"/>
    </xf>
    <xf numFmtId="0" fontId="4" fillId="0" borderId="15" xfId="0" applyFont="1" applyBorder="1" applyAlignment="1">
      <alignment horizontal="center" vertical="top" wrapText="1"/>
    </xf>
    <xf numFmtId="0" fontId="4" fillId="0" borderId="7" xfId="0" applyFont="1" applyBorder="1" applyAlignment="1">
      <alignment horizontal="center"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3" fillId="3" borderId="4" xfId="0" applyFont="1" applyFill="1" applyBorder="1" applyAlignment="1">
      <alignment horizontal="left" vertical="top" wrapText="1"/>
    </xf>
    <xf numFmtId="0" fontId="3" fillId="3" borderId="10" xfId="0" applyFont="1" applyFill="1" applyBorder="1" applyAlignment="1">
      <alignment horizontal="left" vertical="top" wrapText="1"/>
    </xf>
    <xf numFmtId="0" fontId="3" fillId="3" borderId="11" xfId="0" applyFont="1" applyFill="1" applyBorder="1" applyAlignment="1">
      <alignment horizontal="left" vertical="top" wrapText="1"/>
    </xf>
    <xf numFmtId="0" fontId="3" fillId="3" borderId="8" xfId="0" applyFont="1" applyFill="1" applyBorder="1" applyAlignment="1">
      <alignment horizontal="left" vertical="top" wrapText="1"/>
    </xf>
    <xf numFmtId="0" fontId="4" fillId="3" borderId="1" xfId="0" applyFont="1" applyFill="1" applyBorder="1" applyAlignment="1" applyProtection="1">
      <alignment horizontal="center" vertical="center" wrapText="1"/>
      <protection locked="0"/>
    </xf>
    <xf numFmtId="0" fontId="4" fillId="3" borderId="13" xfId="0" applyFont="1" applyFill="1" applyBorder="1" applyAlignment="1" applyProtection="1">
      <alignment horizontal="center" vertical="center" wrapText="1"/>
      <protection locked="0"/>
    </xf>
    <xf numFmtId="9" fontId="4" fillId="4" borderId="67" xfId="3" applyFont="1" applyFill="1" applyBorder="1" applyAlignment="1">
      <alignment horizontal="center" vertical="center" wrapText="1"/>
    </xf>
    <xf numFmtId="9" fontId="4" fillId="4" borderId="68" xfId="3" applyFont="1" applyFill="1" applyBorder="1" applyAlignment="1">
      <alignment horizontal="center" vertical="center" wrapText="1"/>
    </xf>
    <xf numFmtId="9" fontId="4" fillId="4" borderId="1" xfId="3" applyFont="1" applyFill="1" applyBorder="1" applyAlignment="1">
      <alignment horizontal="center" vertical="center" wrapText="1"/>
    </xf>
    <xf numFmtId="9" fontId="4" fillId="4" borderId="13" xfId="3" applyFont="1" applyFill="1" applyBorder="1" applyAlignment="1">
      <alignment horizontal="center" vertical="center" wrapText="1"/>
    </xf>
    <xf numFmtId="0" fontId="4" fillId="0" borderId="14" xfId="0" applyFont="1" applyBorder="1" applyAlignment="1">
      <alignment vertical="center" wrapText="1"/>
    </xf>
    <xf numFmtId="0" fontId="4" fillId="0" borderId="7" xfId="0" applyFont="1" applyBorder="1" applyAlignment="1">
      <alignment vertical="center" wrapText="1"/>
    </xf>
    <xf numFmtId="0" fontId="4" fillId="0" borderId="15" xfId="0" applyFont="1" applyBorder="1" applyAlignment="1">
      <alignment vertical="center" wrapText="1"/>
    </xf>
    <xf numFmtId="0" fontId="3" fillId="0" borderId="1" xfId="0" applyFont="1" applyBorder="1" applyAlignment="1">
      <alignment vertical="top" wrapText="1"/>
    </xf>
    <xf numFmtId="0" fontId="3" fillId="0" borderId="5" xfId="0" applyFont="1" applyBorder="1" applyAlignment="1">
      <alignment vertical="top" wrapText="1"/>
    </xf>
    <xf numFmtId="0" fontId="3" fillId="0" borderId="13" xfId="0" applyFont="1" applyBorder="1" applyAlignment="1">
      <alignment vertical="top" wrapText="1"/>
    </xf>
    <xf numFmtId="0" fontId="3" fillId="3" borderId="2" xfId="0" applyFont="1" applyFill="1" applyBorder="1" applyAlignment="1" applyProtection="1">
      <alignment horizontal="left" vertical="top" wrapText="1"/>
      <protection locked="0"/>
    </xf>
    <xf numFmtId="0" fontId="3" fillId="3" borderId="3" xfId="0" applyFont="1" applyFill="1" applyBorder="1" applyAlignment="1" applyProtection="1">
      <alignment horizontal="left" vertical="top" wrapText="1"/>
      <protection locked="0"/>
    </xf>
    <xf numFmtId="0" fontId="3" fillId="3" borderId="4" xfId="0" applyFont="1" applyFill="1" applyBorder="1" applyAlignment="1" applyProtection="1">
      <alignment horizontal="left" vertical="top" wrapText="1"/>
      <protection locked="0"/>
    </xf>
    <xf numFmtId="0" fontId="3" fillId="3" borderId="10" xfId="0" applyFont="1" applyFill="1" applyBorder="1" applyAlignment="1" applyProtection="1">
      <alignment horizontal="left" vertical="top" wrapText="1"/>
      <protection locked="0"/>
    </xf>
    <xf numFmtId="0" fontId="3" fillId="3" borderId="11" xfId="0" applyFont="1" applyFill="1" applyBorder="1" applyAlignment="1" applyProtection="1">
      <alignment horizontal="left" vertical="top" wrapText="1"/>
      <protection locked="0"/>
    </xf>
    <xf numFmtId="0" fontId="3" fillId="3" borderId="8" xfId="0" applyFont="1" applyFill="1" applyBorder="1" applyAlignment="1" applyProtection="1">
      <alignment horizontal="left" vertical="top" wrapText="1"/>
      <protection locked="0"/>
    </xf>
    <xf numFmtId="0" fontId="3" fillId="0" borderId="4" xfId="0" applyFont="1" applyBorder="1" applyAlignment="1">
      <alignment horizontal="center" vertical="top" wrapText="1"/>
    </xf>
    <xf numFmtId="0" fontId="3" fillId="0" borderId="6" xfId="0" applyFont="1" applyBorder="1" applyAlignment="1">
      <alignment horizontal="center" vertical="top" wrapText="1"/>
    </xf>
    <xf numFmtId="0" fontId="3" fillId="0" borderId="8" xfId="0" applyFont="1" applyBorder="1" applyAlignment="1">
      <alignment horizontal="center" vertical="top" wrapText="1"/>
    </xf>
    <xf numFmtId="0" fontId="3" fillId="0" borderId="1" xfId="0" applyFont="1" applyBorder="1" applyAlignment="1">
      <alignment vertical="top"/>
    </xf>
    <xf numFmtId="0" fontId="3" fillId="0" borderId="5" xfId="0" applyFont="1" applyBorder="1" applyAlignment="1">
      <alignment vertical="top"/>
    </xf>
    <xf numFmtId="0" fontId="3" fillId="0" borderId="13" xfId="0" applyFont="1" applyBorder="1" applyAlignment="1">
      <alignment vertical="top"/>
    </xf>
    <xf numFmtId="0" fontId="3" fillId="3" borderId="14" xfId="0" applyFont="1" applyFill="1" applyBorder="1" applyAlignment="1" applyProtection="1">
      <alignment horizontal="left" vertical="top"/>
      <protection locked="0"/>
    </xf>
    <xf numFmtId="0" fontId="3" fillId="3" borderId="15" xfId="0" applyFont="1" applyFill="1" applyBorder="1" applyAlignment="1" applyProtection="1">
      <alignment horizontal="left" vertical="top"/>
      <protection locked="0"/>
    </xf>
    <xf numFmtId="0" fontId="3" fillId="3" borderId="7" xfId="0" applyFont="1" applyFill="1" applyBorder="1" applyAlignment="1" applyProtection="1">
      <alignment horizontal="left" vertical="top"/>
      <protection locked="0"/>
    </xf>
    <xf numFmtId="0" fontId="4" fillId="0" borderId="4" xfId="0" applyFont="1" applyBorder="1" applyAlignment="1">
      <alignment vertical="center" wrapText="1"/>
    </xf>
    <xf numFmtId="0" fontId="4" fillId="0" borderId="8" xfId="0" applyFont="1" applyBorder="1" applyAlignment="1">
      <alignment vertical="center" wrapText="1"/>
    </xf>
    <xf numFmtId="0" fontId="4" fillId="9" borderId="2" xfId="0" applyFont="1" applyFill="1" applyBorder="1" applyAlignment="1">
      <alignment vertical="top" wrapText="1"/>
    </xf>
    <xf numFmtId="0" fontId="4" fillId="9" borderId="3" xfId="0" applyFont="1" applyFill="1" applyBorder="1" applyAlignment="1">
      <alignment vertical="top" wrapText="1"/>
    </xf>
    <xf numFmtId="0" fontId="4" fillId="9" borderId="4" xfId="0" applyFont="1" applyFill="1" applyBorder="1" applyAlignment="1">
      <alignment vertical="top" wrapText="1"/>
    </xf>
    <xf numFmtId="0" fontId="3" fillId="3" borderId="21" xfId="0" applyFont="1" applyFill="1" applyBorder="1" applyAlignment="1" applyProtection="1">
      <alignment horizontal="left" vertical="top" wrapText="1"/>
      <protection locked="0"/>
    </xf>
    <xf numFmtId="0" fontId="3" fillId="3" borderId="22" xfId="0" applyFont="1" applyFill="1" applyBorder="1" applyAlignment="1" applyProtection="1">
      <alignment horizontal="left" vertical="top" wrapText="1"/>
      <protection locked="0"/>
    </xf>
    <xf numFmtId="0" fontId="3" fillId="3" borderId="23" xfId="0" applyFont="1" applyFill="1" applyBorder="1" applyAlignment="1" applyProtection="1">
      <alignment horizontal="left" vertical="top" wrapText="1"/>
      <protection locked="0"/>
    </xf>
    <xf numFmtId="0" fontId="3" fillId="3" borderId="24" xfId="0" applyFont="1" applyFill="1" applyBorder="1" applyAlignment="1" applyProtection="1">
      <alignment horizontal="left" vertical="top" wrapText="1"/>
      <protection locked="0"/>
    </xf>
    <xf numFmtId="0" fontId="3" fillId="3" borderId="25" xfId="0" applyFont="1" applyFill="1" applyBorder="1" applyAlignment="1" applyProtection="1">
      <alignment horizontal="left" vertical="top" wrapText="1"/>
      <protection locked="0"/>
    </xf>
    <xf numFmtId="0" fontId="3" fillId="3" borderId="26" xfId="0" applyFont="1" applyFill="1" applyBorder="1" applyAlignment="1" applyProtection="1">
      <alignment horizontal="left" vertical="top" wrapText="1"/>
      <protection locked="0"/>
    </xf>
    <xf numFmtId="0" fontId="12" fillId="0" borderId="0" xfId="0" applyFont="1" applyAlignment="1">
      <alignment horizontal="left" vertical="center" wrapText="1"/>
    </xf>
    <xf numFmtId="0" fontId="4" fillId="0" borderId="11" xfId="0" applyFont="1" applyBorder="1" applyAlignment="1">
      <alignment horizontal="left" vertical="center" wrapText="1"/>
    </xf>
    <xf numFmtId="0" fontId="4" fillId="0" borderId="4" xfId="0" applyFont="1" applyBorder="1" applyAlignment="1">
      <alignment vertical="top"/>
    </xf>
    <xf numFmtId="0" fontId="4" fillId="0" borderId="17" xfId="0" applyFont="1" applyBorder="1" applyAlignment="1">
      <alignment vertical="top"/>
    </xf>
    <xf numFmtId="0" fontId="4" fillId="0" borderId="1" xfId="0" applyFont="1" applyBorder="1" applyAlignment="1" applyProtection="1">
      <alignment vertical="top" wrapText="1"/>
      <protection locked="0"/>
    </xf>
    <xf numFmtId="0" fontId="4" fillId="0" borderId="5" xfId="0" applyFont="1" applyBorder="1" applyAlignment="1" applyProtection="1">
      <alignment vertical="top" wrapText="1"/>
      <protection locked="0"/>
    </xf>
    <xf numFmtId="0" fontId="4" fillId="0" borderId="13" xfId="0" applyFont="1" applyBorder="1" applyAlignment="1" applyProtection="1">
      <alignment vertical="top" wrapText="1"/>
      <protection locked="0"/>
    </xf>
    <xf numFmtId="0" fontId="4" fillId="0" borderId="6" xfId="0" applyFont="1" applyBorder="1" applyAlignment="1">
      <alignment horizontal="center" vertical="top" wrapText="1"/>
    </xf>
    <xf numFmtId="0" fontId="4" fillId="0" borderId="1" xfId="0" applyFont="1" applyBorder="1" applyAlignment="1">
      <alignment horizontal="center" vertical="center"/>
    </xf>
    <xf numFmtId="0" fontId="4" fillId="0" borderId="5" xfId="0" applyFont="1" applyBorder="1" applyAlignment="1">
      <alignment horizontal="center" vertical="center"/>
    </xf>
    <xf numFmtId="0" fontId="4" fillId="0" borderId="13" xfId="0" applyFont="1" applyBorder="1" applyAlignment="1">
      <alignment horizontal="center" vertical="center"/>
    </xf>
    <xf numFmtId="0" fontId="12" fillId="0" borderId="14" xfId="0" applyFont="1" applyBorder="1" applyAlignment="1" applyProtection="1">
      <alignment vertical="top" wrapText="1"/>
      <protection locked="0"/>
    </xf>
    <xf numFmtId="0" fontId="12" fillId="0" borderId="15" xfId="0" applyFont="1" applyBorder="1" applyAlignment="1" applyProtection="1">
      <alignment vertical="top" wrapText="1"/>
      <protection locked="0"/>
    </xf>
    <xf numFmtId="0" fontId="12" fillId="0" borderId="7" xfId="0" applyFont="1" applyBorder="1" applyAlignment="1" applyProtection="1">
      <alignment vertical="top" wrapText="1"/>
      <protection locked="0"/>
    </xf>
    <xf numFmtId="0" fontId="4" fillId="0" borderId="14" xfId="0" applyFont="1" applyBorder="1" applyAlignment="1" applyProtection="1">
      <alignment vertical="top" wrapText="1"/>
      <protection locked="0"/>
    </xf>
    <xf numFmtId="0" fontId="4" fillId="0" borderId="15" xfId="0" applyFont="1" applyBorder="1" applyAlignment="1" applyProtection="1">
      <alignment vertical="top" wrapText="1"/>
      <protection locked="0"/>
    </xf>
    <xf numFmtId="0" fontId="4" fillId="0" borderId="7" xfId="0" applyFont="1" applyBorder="1" applyAlignment="1" applyProtection="1">
      <alignment vertical="top" wrapText="1"/>
      <protection locked="0"/>
    </xf>
  </cellXfs>
  <cellStyles count="19">
    <cellStyle name="Bueno" xfId="1" builtinId="26"/>
    <cellStyle name="Hipervínculo" xfId="2" builtinId="8"/>
    <cellStyle name="Millares" xfId="4" builtinId="3"/>
    <cellStyle name="Millares [0] 2" xfId="6" xr:uid="{00000000-0005-0000-0000-000003000000}"/>
    <cellStyle name="Millares [0] 2 2" xfId="9" xr:uid="{00000000-0005-0000-0000-000004000000}"/>
    <cellStyle name="Millares [0] 3" xfId="12" xr:uid="{00000000-0005-0000-0000-000005000000}"/>
    <cellStyle name="Millares 2" xfId="7" xr:uid="{00000000-0005-0000-0000-000006000000}"/>
    <cellStyle name="Millares 2 2" xfId="10" xr:uid="{00000000-0005-0000-0000-000007000000}"/>
    <cellStyle name="Millares 2 3" xfId="13" xr:uid="{00000000-0005-0000-0000-000008000000}"/>
    <cellStyle name="Millares 3" xfId="8" xr:uid="{00000000-0005-0000-0000-000009000000}"/>
    <cellStyle name="Millares 3 2" xfId="14" xr:uid="{00000000-0005-0000-0000-00000A000000}"/>
    <cellStyle name="Millares 4" xfId="11" xr:uid="{00000000-0005-0000-0000-00000B000000}"/>
    <cellStyle name="Millares 5" xfId="17" xr:uid="{00000000-0005-0000-0000-00000C000000}"/>
    <cellStyle name="Millares 6" xfId="18" xr:uid="{00000000-0005-0000-0000-00000D000000}"/>
    <cellStyle name="Normal" xfId="0" builtinId="0"/>
    <cellStyle name="Normal 2" xfId="5" xr:uid="{00000000-0005-0000-0000-00000F000000}"/>
    <cellStyle name="Normal 2 2" xfId="15" xr:uid="{00000000-0005-0000-0000-000010000000}"/>
    <cellStyle name="Normal 2 2 2" xfId="16" xr:uid="{00000000-0005-0000-0000-000011000000}"/>
    <cellStyle name="Porcentaje" xfId="3" builtinId="5"/>
  </cellStyles>
  <dxfs count="12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FF00"/>
        </patternFill>
      </fill>
      <border>
        <left style="thin">
          <color auto="1"/>
        </left>
        <right style="thin">
          <color auto="1"/>
        </right>
        <top style="thin">
          <color auto="1"/>
        </top>
        <bottom style="thin">
          <color auto="1"/>
        </bottom>
      </border>
    </dxf>
    <dxf>
      <fill>
        <patternFill>
          <bgColor rgb="FFFF0000"/>
        </patternFill>
      </fill>
    </dxf>
    <dxf>
      <fill>
        <patternFill>
          <bgColor rgb="FFFF0000"/>
        </patternFill>
      </fill>
    </dxf>
  </dxfs>
  <tableStyles count="0" defaultTableStyle="TableStyleMedium2" defaultPivotStyle="PivotStyleLight16"/>
  <colors>
    <mruColors>
      <color rgb="FF66FF66"/>
      <color rgb="FFCCFFCC"/>
      <color rgb="FF99FF99"/>
      <color rgb="FFE1FFE1"/>
      <color rgb="FFA8D08D"/>
      <color rgb="FFB4D79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2.xml"/><Relationship Id="rId47"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3.xml"/><Relationship Id="rId48" Type="http://schemas.openxmlformats.org/officeDocument/2006/relationships/sharedStrings" Target="sharedStrings.xml"/><Relationship Id="rId8" Type="http://schemas.openxmlformats.org/officeDocument/2006/relationships/worksheet" Target="worksheets/sheet8.xml"/><Relationship Id="rId51" Type="http://schemas.microsoft.com/office/2017/10/relationships/person" Target="persons/perso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9.png"/></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0.png"/></Relationships>
</file>

<file path=xl/drawings/_rels/drawing13.xml.rels><?xml version="1.0" encoding="UTF-8" standalone="yes"?>
<Relationships xmlns="http://schemas.openxmlformats.org/package/2006/relationships"><Relationship Id="rId3" Type="http://schemas.openxmlformats.org/officeDocument/2006/relationships/image" Target="../media/image13.png"/><Relationship Id="rId2" Type="http://schemas.openxmlformats.org/officeDocument/2006/relationships/image" Target="../media/image12.png"/><Relationship Id="rId1" Type="http://schemas.openxmlformats.org/officeDocument/2006/relationships/image" Target="../media/image11.png"/><Relationship Id="rId6" Type="http://schemas.openxmlformats.org/officeDocument/2006/relationships/image" Target="../media/image1.png"/><Relationship Id="rId5" Type="http://schemas.openxmlformats.org/officeDocument/2006/relationships/image" Target="../media/image15.png"/><Relationship Id="rId4" Type="http://schemas.openxmlformats.org/officeDocument/2006/relationships/image" Target="../media/image14.png"/></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6.png"/></Relationships>
</file>

<file path=xl/drawings/_rels/drawing1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18.png"/><Relationship Id="rId1" Type="http://schemas.openxmlformats.org/officeDocument/2006/relationships/image" Target="../media/image17.png"/></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19.png"/></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0.png"/></Relationships>
</file>

<file path=xl/drawings/_rels/drawing1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2.png"/><Relationship Id="rId1" Type="http://schemas.openxmlformats.org/officeDocument/2006/relationships/image" Target="../media/image21.png"/></Relationships>
</file>

<file path=xl/drawings/_rels/drawing19.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4.png"/><Relationship Id="rId1" Type="http://schemas.openxmlformats.org/officeDocument/2006/relationships/image" Target="../media/image23.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6.png"/><Relationship Id="rId1" Type="http://schemas.openxmlformats.org/officeDocument/2006/relationships/image" Target="../media/image25.png"/></Relationships>
</file>

<file path=xl/drawings/_rels/drawing2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28.png"/><Relationship Id="rId1" Type="http://schemas.openxmlformats.org/officeDocument/2006/relationships/image" Target="../media/image27.png"/></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9.png"/></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0.png"/></Relationships>
</file>

<file path=xl/drawings/_rels/drawing24.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2.png"/><Relationship Id="rId1" Type="http://schemas.openxmlformats.org/officeDocument/2006/relationships/image" Target="../media/image31.png"/></Relationships>
</file>

<file path=xl/drawings/_rels/drawing25.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4.png"/><Relationship Id="rId1" Type="http://schemas.openxmlformats.org/officeDocument/2006/relationships/image" Target="../media/image33.png"/></Relationships>
</file>

<file path=xl/drawings/_rels/drawing26.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6.png"/><Relationship Id="rId1" Type="http://schemas.openxmlformats.org/officeDocument/2006/relationships/image" Target="../media/image35.png"/></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7.png"/></Relationships>
</file>

<file path=xl/drawings/_rels/drawing2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9.png"/><Relationship Id="rId1" Type="http://schemas.openxmlformats.org/officeDocument/2006/relationships/image" Target="../media/image38.png"/></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0.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1.png"/></Relationships>
</file>

<file path=xl/drawings/_rels/drawing3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2.png"/></Relationships>
</file>

<file path=xl/drawings/_rels/drawing32.xml.rels><?xml version="1.0" encoding="UTF-8" standalone="yes"?>
<Relationships xmlns="http://schemas.openxmlformats.org/package/2006/relationships"><Relationship Id="rId3" Type="http://schemas.openxmlformats.org/officeDocument/2006/relationships/image" Target="../media/image45.png"/><Relationship Id="rId2" Type="http://schemas.openxmlformats.org/officeDocument/2006/relationships/image" Target="../media/image44.png"/><Relationship Id="rId1" Type="http://schemas.openxmlformats.org/officeDocument/2006/relationships/image" Target="../media/image43.png"/><Relationship Id="rId4" Type="http://schemas.openxmlformats.org/officeDocument/2006/relationships/image" Target="../media/image1.png"/></Relationships>
</file>

<file path=xl/drawings/_rels/drawing3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7.png"/><Relationship Id="rId1" Type="http://schemas.openxmlformats.org/officeDocument/2006/relationships/image" Target="../media/image46.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image" Target="../media/image5.png"/><Relationship Id="rId1" Type="http://schemas.openxmlformats.org/officeDocument/2006/relationships/image" Target="../media/image4.png"/><Relationship Id="rId4"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xdr:from>
      <xdr:col>0</xdr:col>
      <xdr:colOff>2</xdr:colOff>
      <xdr:row>0</xdr:row>
      <xdr:rowOff>0</xdr:rowOff>
    </xdr:from>
    <xdr:to>
      <xdr:col>6</xdr:col>
      <xdr:colOff>0</xdr:colOff>
      <xdr:row>1</xdr:row>
      <xdr:rowOff>0</xdr:rowOff>
    </xdr:to>
    <xdr:grpSp>
      <xdr:nvGrpSpPr>
        <xdr:cNvPr id="10" name="1 Grupo">
          <a:extLst>
            <a:ext uri="{FF2B5EF4-FFF2-40B4-BE49-F238E27FC236}">
              <a16:creationId xmlns:a16="http://schemas.microsoft.com/office/drawing/2014/main" id="{00000000-0008-0000-0000-00000A000000}"/>
            </a:ext>
          </a:extLst>
        </xdr:cNvPr>
        <xdr:cNvGrpSpPr>
          <a:grpSpLocks/>
        </xdr:cNvGrpSpPr>
      </xdr:nvGrpSpPr>
      <xdr:grpSpPr bwMode="auto">
        <a:xfrm>
          <a:off x="2" y="0"/>
          <a:ext cx="10048873" cy="1657350"/>
          <a:chOff x="57151" y="47625"/>
          <a:chExt cx="6181724" cy="1581150"/>
        </a:xfrm>
      </xdr:grpSpPr>
      <xdr:pic>
        <xdr:nvPicPr>
          <xdr:cNvPr id="11" name="1 Imagen" descr="ESCUDO-transp-lema-blanco.pn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1" y="47625"/>
            <a:ext cx="850209" cy="1581150"/>
          </a:xfrm>
          <a:prstGeom prst="rect">
            <a:avLst/>
          </a:prstGeom>
          <a:noFill/>
          <a:ln w="9525">
            <a:noFill/>
            <a:miter lim="800000"/>
            <a:headEnd/>
            <a:tailEnd/>
          </a:ln>
        </xdr:spPr>
      </xdr:pic>
      <xdr:sp macro="" textlink="">
        <xdr:nvSpPr>
          <xdr:cNvPr id="12" name="3 CuadroTexto">
            <a:extLst>
              <a:ext uri="{FF2B5EF4-FFF2-40B4-BE49-F238E27FC236}">
                <a16:creationId xmlns:a16="http://schemas.microsoft.com/office/drawing/2014/main" id="{00000000-0008-0000-0000-00000C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186612</xdr:colOff>
      <xdr:row>61</xdr:row>
      <xdr:rowOff>124408</xdr:rowOff>
    </xdr:from>
    <xdr:to>
      <xdr:col>2</xdr:col>
      <xdr:colOff>1772319</xdr:colOff>
      <xdr:row>63</xdr:row>
      <xdr:rowOff>23241</xdr:rowOff>
    </xdr:to>
    <xdr:pic>
      <xdr:nvPicPr>
        <xdr:cNvPr id="2" name="Imagen 1">
          <a:extLst>
            <a:ext uri="{FF2B5EF4-FFF2-40B4-BE49-F238E27FC236}">
              <a16:creationId xmlns:a16="http://schemas.microsoft.com/office/drawing/2014/main" id="{00000000-0008-0000-0D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9592" y="19244388"/>
          <a:ext cx="1585707" cy="2720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D00-000003000000}"/>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D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D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548640</xdr:colOff>
      <xdr:row>62</xdr:row>
      <xdr:rowOff>160020</xdr:rowOff>
    </xdr:from>
    <xdr:to>
      <xdr:col>2</xdr:col>
      <xdr:colOff>1714601</xdr:colOff>
      <xdr:row>64</xdr:row>
      <xdr:rowOff>60983</xdr:rowOff>
    </xdr:to>
    <xdr:pic>
      <xdr:nvPicPr>
        <xdr:cNvPr id="2" name="Imagen 1">
          <a:extLst>
            <a:ext uri="{FF2B5EF4-FFF2-40B4-BE49-F238E27FC236}">
              <a16:creationId xmlns:a16="http://schemas.microsoft.com/office/drawing/2014/main" id="{00000000-0008-0000-0E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20193000"/>
          <a:ext cx="1165961"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E00-000003000000}"/>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E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E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2.xml><?xml version="1.0" encoding="utf-8"?>
<xdr:wsDr xmlns:xdr="http://schemas.openxmlformats.org/drawingml/2006/spreadsheetDrawing" xmlns:a="http://schemas.openxmlformats.org/drawingml/2006/main">
  <xdr:twoCellAnchor>
    <xdr:from>
      <xdr:col>2</xdr:col>
      <xdr:colOff>381000</xdr:colOff>
      <xdr:row>66</xdr:row>
      <xdr:rowOff>160020</xdr:rowOff>
    </xdr:from>
    <xdr:to>
      <xdr:col>2</xdr:col>
      <xdr:colOff>2065166</xdr:colOff>
      <xdr:row>68</xdr:row>
      <xdr:rowOff>60983</xdr:rowOff>
    </xdr:to>
    <xdr:pic>
      <xdr:nvPicPr>
        <xdr:cNvPr id="2" name="Imagen 1">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92580" y="21983700"/>
          <a:ext cx="1684166"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F00-000003000000}"/>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F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F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3.xml><?xml version="1.0" encoding="utf-8"?>
<xdr:wsDr xmlns:xdr="http://schemas.openxmlformats.org/drawingml/2006/spreadsheetDrawing" xmlns:a="http://schemas.openxmlformats.org/drawingml/2006/main">
  <xdr:twoCellAnchor>
    <xdr:from>
      <xdr:col>2</xdr:col>
      <xdr:colOff>30481</xdr:colOff>
      <xdr:row>87</xdr:row>
      <xdr:rowOff>144780</xdr:rowOff>
    </xdr:from>
    <xdr:to>
      <xdr:col>2</xdr:col>
      <xdr:colOff>2372310</xdr:colOff>
      <xdr:row>87</xdr:row>
      <xdr:rowOff>240800</xdr:rowOff>
    </xdr:to>
    <xdr:pic>
      <xdr:nvPicPr>
        <xdr:cNvPr id="2" name="Imagen 1">
          <a:extLst>
            <a:ext uri="{FF2B5EF4-FFF2-40B4-BE49-F238E27FC236}">
              <a16:creationId xmlns:a16="http://schemas.microsoft.com/office/drawing/2014/main" id="{00000000-0008-0000-10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42061" y="21252180"/>
          <a:ext cx="2341829"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411481</xdr:colOff>
      <xdr:row>98</xdr:row>
      <xdr:rowOff>0</xdr:rowOff>
    </xdr:from>
    <xdr:to>
      <xdr:col>2</xdr:col>
      <xdr:colOff>1718424</xdr:colOff>
      <xdr:row>99</xdr:row>
      <xdr:rowOff>3826</xdr:rowOff>
    </xdr:to>
    <xdr:pic>
      <xdr:nvPicPr>
        <xdr:cNvPr id="3" name="Imagen 2">
          <a:extLst>
            <a:ext uri="{FF2B5EF4-FFF2-40B4-BE49-F238E27FC236}">
              <a16:creationId xmlns:a16="http://schemas.microsoft.com/office/drawing/2014/main" id="{00000000-0008-0000-10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23061" y="25534620"/>
          <a:ext cx="1306943"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624841</xdr:colOff>
      <xdr:row>104</xdr:row>
      <xdr:rowOff>15240</xdr:rowOff>
    </xdr:from>
    <xdr:to>
      <xdr:col>2</xdr:col>
      <xdr:colOff>1654392</xdr:colOff>
      <xdr:row>105</xdr:row>
      <xdr:rowOff>19066</xdr:rowOff>
    </xdr:to>
    <xdr:pic>
      <xdr:nvPicPr>
        <xdr:cNvPr id="4" name="Imagen 3">
          <a:extLst>
            <a:ext uri="{FF2B5EF4-FFF2-40B4-BE49-F238E27FC236}">
              <a16:creationId xmlns:a16="http://schemas.microsoft.com/office/drawing/2014/main" id="{00000000-0008-0000-10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36421" y="27104340"/>
          <a:ext cx="1029551"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594360</xdr:colOff>
      <xdr:row>110</xdr:row>
      <xdr:rowOff>144780</xdr:rowOff>
    </xdr:from>
    <xdr:to>
      <xdr:col>2</xdr:col>
      <xdr:colOff>1655918</xdr:colOff>
      <xdr:row>111</xdr:row>
      <xdr:rowOff>148606</xdr:rowOff>
    </xdr:to>
    <xdr:pic>
      <xdr:nvPicPr>
        <xdr:cNvPr id="5" name="Imagen 4">
          <a:extLst>
            <a:ext uri="{FF2B5EF4-FFF2-40B4-BE49-F238E27FC236}">
              <a16:creationId xmlns:a16="http://schemas.microsoft.com/office/drawing/2014/main" id="{00000000-0008-0000-1000-000005000000}"/>
            </a:ext>
          </a:extLst>
        </xdr:cNvPr>
        <xdr:cNvPicPr>
          <a:picLocks noChangeAspect="1" noChangeArrowheads="1"/>
        </xdr:cNvPicPr>
      </xdr:nvPicPr>
      <xdr:blipFill>
        <a:blip xmlns:r="http://schemas.openxmlformats.org/officeDocument/2006/relationships" r:embed="rId4">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05940" y="28635960"/>
          <a:ext cx="1061558" cy="1867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365760</xdr:colOff>
      <xdr:row>117</xdr:row>
      <xdr:rowOff>53341</xdr:rowOff>
    </xdr:from>
    <xdr:to>
      <xdr:col>2</xdr:col>
      <xdr:colOff>2206150</xdr:colOff>
      <xdr:row>118</xdr:row>
      <xdr:rowOff>41164</xdr:rowOff>
    </xdr:to>
    <xdr:pic>
      <xdr:nvPicPr>
        <xdr:cNvPr id="6" name="Imagen 5">
          <a:extLst>
            <a:ext uri="{FF2B5EF4-FFF2-40B4-BE49-F238E27FC236}">
              <a16:creationId xmlns:a16="http://schemas.microsoft.com/office/drawing/2014/main" id="{00000000-0008-0000-1000-000006000000}"/>
            </a:ext>
          </a:extLst>
        </xdr:cNvPr>
        <xdr:cNvPicPr>
          <a:picLocks noChangeAspect="1" noChangeArrowheads="1"/>
        </xdr:cNvPicPr>
      </xdr:nvPicPr>
      <xdr:blipFill>
        <a:blip xmlns:r="http://schemas.openxmlformats.org/officeDocument/2006/relationships" r:embed="rId5">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77340" y="30556201"/>
          <a:ext cx="1840390" cy="1707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7" name="1 Grupo">
          <a:extLst>
            <a:ext uri="{FF2B5EF4-FFF2-40B4-BE49-F238E27FC236}">
              <a16:creationId xmlns:a16="http://schemas.microsoft.com/office/drawing/2014/main" id="{00000000-0008-0000-1000-000007000000}"/>
            </a:ext>
          </a:extLst>
        </xdr:cNvPr>
        <xdr:cNvGrpSpPr>
          <a:grpSpLocks/>
        </xdr:cNvGrpSpPr>
      </xdr:nvGrpSpPr>
      <xdr:grpSpPr bwMode="auto">
        <a:xfrm>
          <a:off x="0" y="0"/>
          <a:ext cx="5422063" cy="1280725"/>
          <a:chOff x="57150" y="47625"/>
          <a:chExt cx="6316603" cy="1200288"/>
        </a:xfrm>
      </xdr:grpSpPr>
      <xdr:pic>
        <xdr:nvPicPr>
          <xdr:cNvPr id="8" name="1 Imagen" descr="ESCUDO-transp-lema-blanco.png">
            <a:extLst>
              <a:ext uri="{FF2B5EF4-FFF2-40B4-BE49-F238E27FC236}">
                <a16:creationId xmlns:a16="http://schemas.microsoft.com/office/drawing/2014/main" id="{00000000-0008-0000-1000-000008000000}"/>
              </a:ext>
            </a:extLst>
          </xdr:cNvPr>
          <xdr:cNvPicPr>
            <a:picLocks noChangeAspect="1"/>
          </xdr:cNvPicPr>
        </xdr:nvPicPr>
        <xdr:blipFill>
          <a:blip xmlns:r="http://schemas.openxmlformats.org/officeDocument/2006/relationships" r:embed="rId6"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9" name="3 CuadroTexto">
            <a:extLst>
              <a:ext uri="{FF2B5EF4-FFF2-40B4-BE49-F238E27FC236}">
                <a16:creationId xmlns:a16="http://schemas.microsoft.com/office/drawing/2014/main" id="{00000000-0008-0000-1000-000009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4.xml><?xml version="1.0" encoding="utf-8"?>
<xdr:wsDr xmlns:xdr="http://schemas.openxmlformats.org/drawingml/2006/spreadsheetDrawing" xmlns:a="http://schemas.openxmlformats.org/drawingml/2006/main">
  <xdr:twoCellAnchor>
    <xdr:from>
      <xdr:col>2</xdr:col>
      <xdr:colOff>518160</xdr:colOff>
      <xdr:row>91</xdr:row>
      <xdr:rowOff>0</xdr:rowOff>
    </xdr:from>
    <xdr:to>
      <xdr:col>2</xdr:col>
      <xdr:colOff>1920362</xdr:colOff>
      <xdr:row>92</xdr:row>
      <xdr:rowOff>83843</xdr:rowOff>
    </xdr:to>
    <xdr:pic>
      <xdr:nvPicPr>
        <xdr:cNvPr id="2" name="Imagen 1">
          <a:extLst>
            <a:ext uri="{FF2B5EF4-FFF2-40B4-BE49-F238E27FC236}">
              <a16:creationId xmlns:a16="http://schemas.microsoft.com/office/drawing/2014/main" id="{00000000-0008-0000-1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0" y="28696920"/>
          <a:ext cx="1402202"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100-000003000000}"/>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1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1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5.xml><?xml version="1.0" encoding="utf-8"?>
<xdr:wsDr xmlns:xdr="http://schemas.openxmlformats.org/drawingml/2006/spreadsheetDrawing" xmlns:a="http://schemas.openxmlformats.org/drawingml/2006/main">
  <xdr:twoCellAnchor>
    <xdr:from>
      <xdr:col>2</xdr:col>
      <xdr:colOff>640080</xdr:colOff>
      <xdr:row>82</xdr:row>
      <xdr:rowOff>38100</xdr:rowOff>
    </xdr:from>
    <xdr:to>
      <xdr:col>2</xdr:col>
      <xdr:colOff>1680300</xdr:colOff>
      <xdr:row>83</xdr:row>
      <xdr:rowOff>68598</xdr:rowOff>
    </xdr:to>
    <xdr:pic>
      <xdr:nvPicPr>
        <xdr:cNvPr id="2" name="Imagen 1">
          <a:extLst>
            <a:ext uri="{FF2B5EF4-FFF2-40B4-BE49-F238E27FC236}">
              <a16:creationId xmlns:a16="http://schemas.microsoft.com/office/drawing/2014/main" id="{00000000-0008-0000-1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1660" y="29131260"/>
          <a:ext cx="1040220"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647700</xdr:colOff>
      <xdr:row>89</xdr:row>
      <xdr:rowOff>419100</xdr:rowOff>
    </xdr:from>
    <xdr:to>
      <xdr:col>2</xdr:col>
      <xdr:colOff>1752696</xdr:colOff>
      <xdr:row>91</xdr:row>
      <xdr:rowOff>152432</xdr:rowOff>
    </xdr:to>
    <xdr:pic>
      <xdr:nvPicPr>
        <xdr:cNvPr id="3" name="Imagen 2">
          <a:extLst>
            <a:ext uri="{FF2B5EF4-FFF2-40B4-BE49-F238E27FC236}">
              <a16:creationId xmlns:a16="http://schemas.microsoft.com/office/drawing/2014/main" id="{00000000-0008-0000-12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0" y="32285940"/>
          <a:ext cx="110499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200-000004000000}"/>
            </a:ext>
          </a:extLst>
        </xdr:cNvPr>
        <xdr:cNvGrpSpPr>
          <a:grpSpLocks/>
        </xdr:cNvGrpSpPr>
      </xdr:nvGrpSpPr>
      <xdr:grpSpPr bwMode="auto">
        <a:xfrm>
          <a:off x="0" y="0"/>
          <a:ext cx="5279188"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2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2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6.xml><?xml version="1.0" encoding="utf-8"?>
<xdr:wsDr xmlns:xdr="http://schemas.openxmlformats.org/drawingml/2006/spreadsheetDrawing" xmlns:a="http://schemas.openxmlformats.org/drawingml/2006/main">
  <xdr:twoCellAnchor>
    <xdr:from>
      <xdr:col>2</xdr:col>
      <xdr:colOff>548641</xdr:colOff>
      <xdr:row>145</xdr:row>
      <xdr:rowOff>15240</xdr:rowOff>
    </xdr:from>
    <xdr:to>
      <xdr:col>2</xdr:col>
      <xdr:colOff>2088014</xdr:colOff>
      <xdr:row>146</xdr:row>
      <xdr:rowOff>137186</xdr:rowOff>
    </xdr:to>
    <xdr:pic>
      <xdr:nvPicPr>
        <xdr:cNvPr id="2" name="Imagen 1">
          <a:extLst>
            <a:ext uri="{FF2B5EF4-FFF2-40B4-BE49-F238E27FC236}">
              <a16:creationId xmlns:a16="http://schemas.microsoft.com/office/drawing/2014/main" id="{00000000-0008-0000-1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1" y="37421820"/>
          <a:ext cx="1539373"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300-000003000000}"/>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3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3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556261</xdr:colOff>
      <xdr:row>79</xdr:row>
      <xdr:rowOff>30480</xdr:rowOff>
    </xdr:from>
    <xdr:to>
      <xdr:col>2</xdr:col>
      <xdr:colOff>2187082</xdr:colOff>
      <xdr:row>80</xdr:row>
      <xdr:rowOff>129564</xdr:rowOff>
    </xdr:to>
    <xdr:pic>
      <xdr:nvPicPr>
        <xdr:cNvPr id="2" name="Imagen 1">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0139660"/>
          <a:ext cx="1630821"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400-000003000000}"/>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4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4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647701</xdr:colOff>
      <xdr:row>81</xdr:row>
      <xdr:rowOff>68580</xdr:rowOff>
    </xdr:from>
    <xdr:to>
      <xdr:col>2</xdr:col>
      <xdr:colOff>1905110</xdr:colOff>
      <xdr:row>83</xdr:row>
      <xdr:rowOff>26</xdr:rowOff>
    </xdr:to>
    <xdr:pic>
      <xdr:nvPicPr>
        <xdr:cNvPr id="2" name="Imagen 1">
          <a:extLst>
            <a:ext uri="{FF2B5EF4-FFF2-40B4-BE49-F238E27FC236}">
              <a16:creationId xmlns:a16="http://schemas.microsoft.com/office/drawing/2014/main" id="{00000000-0008-0000-16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59281" y="23789640"/>
          <a:ext cx="1257409"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723901</xdr:colOff>
      <xdr:row>88</xdr:row>
      <xdr:rowOff>53340</xdr:rowOff>
    </xdr:from>
    <xdr:to>
      <xdr:col>2</xdr:col>
      <xdr:colOff>1775552</xdr:colOff>
      <xdr:row>90</xdr:row>
      <xdr:rowOff>60992</xdr:rowOff>
    </xdr:to>
    <xdr:pic>
      <xdr:nvPicPr>
        <xdr:cNvPr id="3" name="Imagen 2">
          <a:extLst>
            <a:ext uri="{FF2B5EF4-FFF2-40B4-BE49-F238E27FC236}">
              <a16:creationId xmlns:a16="http://schemas.microsoft.com/office/drawing/2014/main" id="{00000000-0008-0000-16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1" y="25786080"/>
          <a:ext cx="105165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600-000004000000}"/>
            </a:ext>
          </a:extLst>
        </xdr:cNvPr>
        <xdr:cNvGrpSpPr>
          <a:grpSpLocks/>
        </xdr:cNvGrpSpPr>
      </xdr:nvGrpSpPr>
      <xdr:grpSpPr bwMode="auto">
        <a:xfrm>
          <a:off x="0" y="0"/>
          <a:ext cx="5355388"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6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6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19.xml><?xml version="1.0" encoding="utf-8"?>
<xdr:wsDr xmlns:xdr="http://schemas.openxmlformats.org/drawingml/2006/spreadsheetDrawing" xmlns:a="http://schemas.openxmlformats.org/drawingml/2006/main">
  <xdr:twoCellAnchor>
    <xdr:from>
      <xdr:col>2</xdr:col>
      <xdr:colOff>762000</xdr:colOff>
      <xdr:row>90</xdr:row>
      <xdr:rowOff>106680</xdr:rowOff>
    </xdr:from>
    <xdr:to>
      <xdr:col>2</xdr:col>
      <xdr:colOff>1981306</xdr:colOff>
      <xdr:row>91</xdr:row>
      <xdr:rowOff>160040</xdr:rowOff>
    </xdr:to>
    <xdr:pic>
      <xdr:nvPicPr>
        <xdr:cNvPr id="2" name="Imagen 1">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44040" y="26692860"/>
          <a:ext cx="1219306"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693421</xdr:colOff>
      <xdr:row>96</xdr:row>
      <xdr:rowOff>419100</xdr:rowOff>
    </xdr:from>
    <xdr:to>
      <xdr:col>2</xdr:col>
      <xdr:colOff>1790796</xdr:colOff>
      <xdr:row>98</xdr:row>
      <xdr:rowOff>152432</xdr:rowOff>
    </xdr:to>
    <xdr:pic>
      <xdr:nvPicPr>
        <xdr:cNvPr id="3" name="Imagen 2">
          <a:extLst>
            <a:ext uri="{FF2B5EF4-FFF2-40B4-BE49-F238E27FC236}">
              <a16:creationId xmlns:a16="http://schemas.microsoft.com/office/drawing/2014/main" id="{00000000-0008-0000-17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75461" y="290169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700-000004000000}"/>
            </a:ext>
          </a:extLst>
        </xdr:cNvPr>
        <xdr:cNvGrpSpPr>
          <a:grpSpLocks/>
        </xdr:cNvGrpSpPr>
      </xdr:nvGrpSpPr>
      <xdr:grpSpPr bwMode="auto">
        <a:xfrm>
          <a:off x="0" y="0"/>
          <a:ext cx="5145838"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7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7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0</xdr:colOff>
      <xdr:row>1</xdr:row>
      <xdr:rowOff>0</xdr:rowOff>
    </xdr:to>
    <xdr:grpSp>
      <xdr:nvGrpSpPr>
        <xdr:cNvPr id="2" name="1 Grupo">
          <a:extLst>
            <a:ext uri="{FF2B5EF4-FFF2-40B4-BE49-F238E27FC236}">
              <a16:creationId xmlns:a16="http://schemas.microsoft.com/office/drawing/2014/main" id="{00000000-0008-0000-0200-000002000000}"/>
            </a:ext>
          </a:extLst>
        </xdr:cNvPr>
        <xdr:cNvGrpSpPr>
          <a:grpSpLocks/>
        </xdr:cNvGrpSpPr>
      </xdr:nvGrpSpPr>
      <xdr:grpSpPr bwMode="auto">
        <a:xfrm>
          <a:off x="0" y="0"/>
          <a:ext cx="9772650" cy="0"/>
          <a:chOff x="57150" y="47625"/>
          <a:chExt cx="6181725" cy="1581150"/>
        </a:xfrm>
      </xdr:grpSpPr>
      <xdr:pic>
        <xdr:nvPicPr>
          <xdr:cNvPr id="3" name="1 Imagen" descr="ESCUDO-transp-lema-blanco.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00000000-0008-0000-02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20.xml><?xml version="1.0" encoding="utf-8"?>
<xdr:wsDr xmlns:xdr="http://schemas.openxmlformats.org/drawingml/2006/spreadsheetDrawing" xmlns:a="http://schemas.openxmlformats.org/drawingml/2006/main">
  <xdr:twoCellAnchor>
    <xdr:from>
      <xdr:col>2</xdr:col>
      <xdr:colOff>670561</xdr:colOff>
      <xdr:row>84</xdr:row>
      <xdr:rowOff>76200</xdr:rowOff>
    </xdr:from>
    <xdr:to>
      <xdr:col>2</xdr:col>
      <xdr:colOff>1790798</xdr:colOff>
      <xdr:row>85</xdr:row>
      <xdr:rowOff>129560</xdr:rowOff>
    </xdr:to>
    <xdr:pic>
      <xdr:nvPicPr>
        <xdr:cNvPr id="2" name="Imagen 1">
          <a:extLst>
            <a:ext uri="{FF2B5EF4-FFF2-40B4-BE49-F238E27FC236}">
              <a16:creationId xmlns:a16="http://schemas.microsoft.com/office/drawing/2014/main" id="{00000000-0008-0000-18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2141" y="27165300"/>
          <a:ext cx="1120237" cy="2362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685801</xdr:colOff>
      <xdr:row>92</xdr:row>
      <xdr:rowOff>0</xdr:rowOff>
    </xdr:from>
    <xdr:to>
      <xdr:col>2</xdr:col>
      <xdr:colOff>1684108</xdr:colOff>
      <xdr:row>94</xdr:row>
      <xdr:rowOff>7652</xdr:rowOff>
    </xdr:to>
    <xdr:pic>
      <xdr:nvPicPr>
        <xdr:cNvPr id="3" name="Imagen 2">
          <a:extLst>
            <a:ext uri="{FF2B5EF4-FFF2-40B4-BE49-F238E27FC236}">
              <a16:creationId xmlns:a16="http://schemas.microsoft.com/office/drawing/2014/main" id="{00000000-0008-0000-18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97381" y="30319980"/>
          <a:ext cx="998307"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800-000004000000}"/>
            </a:ext>
          </a:extLst>
        </xdr:cNvPr>
        <xdr:cNvGrpSpPr>
          <a:grpSpLocks/>
        </xdr:cNvGrpSpPr>
      </xdr:nvGrpSpPr>
      <xdr:grpSpPr bwMode="auto">
        <a:xfrm>
          <a:off x="0" y="0"/>
          <a:ext cx="5279188"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8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8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426720</xdr:colOff>
      <xdr:row>79</xdr:row>
      <xdr:rowOff>53340</xdr:rowOff>
    </xdr:from>
    <xdr:to>
      <xdr:col>2</xdr:col>
      <xdr:colOff>2156610</xdr:colOff>
      <xdr:row>80</xdr:row>
      <xdr:rowOff>175286</xdr:rowOff>
    </xdr:to>
    <xdr:pic>
      <xdr:nvPicPr>
        <xdr:cNvPr id="2" name="Imagen 1">
          <a:extLst>
            <a:ext uri="{FF2B5EF4-FFF2-40B4-BE49-F238E27FC236}">
              <a16:creationId xmlns:a16="http://schemas.microsoft.com/office/drawing/2014/main" id="{00000000-0008-0000-19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8300" y="24704040"/>
          <a:ext cx="1729890" cy="30482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716281</xdr:colOff>
      <xdr:row>88</xdr:row>
      <xdr:rowOff>0</xdr:rowOff>
    </xdr:from>
    <xdr:to>
      <xdr:col>2</xdr:col>
      <xdr:colOff>1813656</xdr:colOff>
      <xdr:row>90</xdr:row>
      <xdr:rowOff>7652</xdr:rowOff>
    </xdr:to>
    <xdr:pic>
      <xdr:nvPicPr>
        <xdr:cNvPr id="3" name="Imagen 2">
          <a:extLst>
            <a:ext uri="{FF2B5EF4-FFF2-40B4-BE49-F238E27FC236}">
              <a16:creationId xmlns:a16="http://schemas.microsoft.com/office/drawing/2014/main" id="{00000000-0008-0000-19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27861" y="28064460"/>
          <a:ext cx="1097375"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900-000004000000}"/>
            </a:ext>
          </a:extLst>
        </xdr:cNvPr>
        <xdr:cNvGrpSpPr>
          <a:grpSpLocks/>
        </xdr:cNvGrpSpPr>
      </xdr:nvGrpSpPr>
      <xdr:grpSpPr bwMode="auto">
        <a:xfrm>
          <a:off x="0" y="0"/>
          <a:ext cx="5355388"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9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9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2.xml><?xml version="1.0" encoding="utf-8"?>
<xdr:wsDr xmlns:xdr="http://schemas.openxmlformats.org/drawingml/2006/spreadsheetDrawing" xmlns:a="http://schemas.openxmlformats.org/drawingml/2006/main">
  <xdr:twoCellAnchor>
    <xdr:from>
      <xdr:col>2</xdr:col>
      <xdr:colOff>518161</xdr:colOff>
      <xdr:row>87</xdr:row>
      <xdr:rowOff>449580</xdr:rowOff>
    </xdr:from>
    <xdr:to>
      <xdr:col>2</xdr:col>
      <xdr:colOff>2377602</xdr:colOff>
      <xdr:row>90</xdr:row>
      <xdr:rowOff>32</xdr:rowOff>
    </xdr:to>
    <xdr:pic>
      <xdr:nvPicPr>
        <xdr:cNvPr id="2" name="Imagen 1">
          <a:extLst>
            <a:ext uri="{FF2B5EF4-FFF2-40B4-BE49-F238E27FC236}">
              <a16:creationId xmlns:a16="http://schemas.microsoft.com/office/drawing/2014/main" id="{00000000-0008-0000-1A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29741" y="28986480"/>
          <a:ext cx="1859441"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A00-000003000000}"/>
            </a:ext>
          </a:extLst>
        </xdr:cNvPr>
        <xdr:cNvGrpSpPr>
          <a:grpSpLocks/>
        </xdr:cNvGrpSpPr>
      </xdr:nvGrpSpPr>
      <xdr:grpSpPr bwMode="auto">
        <a:xfrm>
          <a:off x="0" y="0"/>
          <a:ext cx="54696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A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A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3.xml><?xml version="1.0" encoding="utf-8"?>
<xdr:wsDr xmlns:xdr="http://schemas.openxmlformats.org/drawingml/2006/spreadsheetDrawing" xmlns:a="http://schemas.openxmlformats.org/drawingml/2006/main">
  <xdr:twoCellAnchor>
    <xdr:from>
      <xdr:col>2</xdr:col>
      <xdr:colOff>556261</xdr:colOff>
      <xdr:row>63</xdr:row>
      <xdr:rowOff>0</xdr:rowOff>
    </xdr:from>
    <xdr:to>
      <xdr:col>2</xdr:col>
      <xdr:colOff>2088014</xdr:colOff>
      <xdr:row>64</xdr:row>
      <xdr:rowOff>83843</xdr:rowOff>
    </xdr:to>
    <xdr:pic>
      <xdr:nvPicPr>
        <xdr:cNvPr id="2" name="Imagen 1">
          <a:extLst>
            <a:ext uri="{FF2B5EF4-FFF2-40B4-BE49-F238E27FC236}">
              <a16:creationId xmlns:a16="http://schemas.microsoft.com/office/drawing/2014/main" id="{00000000-0008-0000-1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7841" y="22913340"/>
          <a:ext cx="1531753"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B00-000003000000}"/>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B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B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4.xml><?xml version="1.0" encoding="utf-8"?>
<xdr:wsDr xmlns:xdr="http://schemas.openxmlformats.org/drawingml/2006/spreadsheetDrawing" xmlns:a="http://schemas.openxmlformats.org/drawingml/2006/main">
  <xdr:twoCellAnchor>
    <xdr:from>
      <xdr:col>2</xdr:col>
      <xdr:colOff>868681</xdr:colOff>
      <xdr:row>104</xdr:row>
      <xdr:rowOff>15240</xdr:rowOff>
    </xdr:from>
    <xdr:to>
      <xdr:col>2</xdr:col>
      <xdr:colOff>1806022</xdr:colOff>
      <xdr:row>105</xdr:row>
      <xdr:rowOff>129566</xdr:rowOff>
    </xdr:to>
    <xdr:pic>
      <xdr:nvPicPr>
        <xdr:cNvPr id="2" name="Imagen 1">
          <a:extLst>
            <a:ext uri="{FF2B5EF4-FFF2-40B4-BE49-F238E27FC236}">
              <a16:creationId xmlns:a16="http://schemas.microsoft.com/office/drawing/2014/main" id="{00000000-0008-0000-1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2080261" y="39319200"/>
          <a:ext cx="937341"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480060</xdr:colOff>
      <xdr:row>111</xdr:row>
      <xdr:rowOff>68580</xdr:rowOff>
    </xdr:from>
    <xdr:to>
      <xdr:col>3</xdr:col>
      <xdr:colOff>1021334</xdr:colOff>
      <xdr:row>113</xdr:row>
      <xdr:rowOff>26</xdr:rowOff>
    </xdr:to>
    <xdr:pic>
      <xdr:nvPicPr>
        <xdr:cNvPr id="3" name="Imagen 2">
          <a:extLst>
            <a:ext uri="{FF2B5EF4-FFF2-40B4-BE49-F238E27FC236}">
              <a16:creationId xmlns:a16="http://schemas.microsoft.com/office/drawing/2014/main" id="{00000000-0008-0000-1C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91640" y="41689020"/>
          <a:ext cx="2933954"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C00-000004000000}"/>
            </a:ext>
          </a:extLst>
        </xdr:cNvPr>
        <xdr:cNvGrpSpPr>
          <a:grpSpLocks/>
        </xdr:cNvGrpSpPr>
      </xdr:nvGrpSpPr>
      <xdr:grpSpPr bwMode="auto">
        <a:xfrm>
          <a:off x="0" y="0"/>
          <a:ext cx="7088938"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C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C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5.xml><?xml version="1.0" encoding="utf-8"?>
<xdr:wsDr xmlns:xdr="http://schemas.openxmlformats.org/drawingml/2006/spreadsheetDrawing" xmlns:a="http://schemas.openxmlformats.org/drawingml/2006/main">
  <xdr:twoCellAnchor>
    <xdr:from>
      <xdr:col>2</xdr:col>
      <xdr:colOff>182880</xdr:colOff>
      <xdr:row>126</xdr:row>
      <xdr:rowOff>144780</xdr:rowOff>
    </xdr:from>
    <xdr:to>
      <xdr:col>3</xdr:col>
      <xdr:colOff>1112808</xdr:colOff>
      <xdr:row>126</xdr:row>
      <xdr:rowOff>281952</xdr:rowOff>
    </xdr:to>
    <xdr:pic>
      <xdr:nvPicPr>
        <xdr:cNvPr id="2" name="Imagen 1">
          <a:extLst>
            <a:ext uri="{FF2B5EF4-FFF2-40B4-BE49-F238E27FC236}">
              <a16:creationId xmlns:a16="http://schemas.microsoft.com/office/drawing/2014/main" id="{00000000-0008-0000-1D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94460" y="48943260"/>
          <a:ext cx="332260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754380</xdr:colOff>
      <xdr:row>139</xdr:row>
      <xdr:rowOff>7620</xdr:rowOff>
    </xdr:from>
    <xdr:to>
      <xdr:col>3</xdr:col>
      <xdr:colOff>1089896</xdr:colOff>
      <xdr:row>139</xdr:row>
      <xdr:rowOff>251481</xdr:rowOff>
    </xdr:to>
    <xdr:pic>
      <xdr:nvPicPr>
        <xdr:cNvPr id="3" name="Imagen 2">
          <a:extLst>
            <a:ext uri="{FF2B5EF4-FFF2-40B4-BE49-F238E27FC236}">
              <a16:creationId xmlns:a16="http://schemas.microsoft.com/office/drawing/2014/main" id="{00000000-0008-0000-1D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65960" y="53393340"/>
          <a:ext cx="2728196" cy="2438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D00-000004000000}"/>
            </a:ext>
          </a:extLst>
        </xdr:cNvPr>
        <xdr:cNvGrpSpPr>
          <a:grpSpLocks/>
        </xdr:cNvGrpSpPr>
      </xdr:nvGrpSpPr>
      <xdr:grpSpPr bwMode="auto">
        <a:xfrm>
          <a:off x="0" y="0"/>
          <a:ext cx="6126913"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D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D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6.xml><?xml version="1.0" encoding="utf-8"?>
<xdr:wsDr xmlns:xdr="http://schemas.openxmlformats.org/drawingml/2006/spreadsheetDrawing" xmlns:a="http://schemas.openxmlformats.org/drawingml/2006/main">
  <xdr:twoCellAnchor>
    <xdr:from>
      <xdr:col>2</xdr:col>
      <xdr:colOff>182880</xdr:colOff>
      <xdr:row>113</xdr:row>
      <xdr:rowOff>91440</xdr:rowOff>
    </xdr:from>
    <xdr:to>
      <xdr:col>3</xdr:col>
      <xdr:colOff>998498</xdr:colOff>
      <xdr:row>113</xdr:row>
      <xdr:rowOff>228612</xdr:rowOff>
    </xdr:to>
    <xdr:pic>
      <xdr:nvPicPr>
        <xdr:cNvPr id="2" name="Imagen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72540" y="40934640"/>
          <a:ext cx="3208298"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464821</xdr:colOff>
      <xdr:row>126</xdr:row>
      <xdr:rowOff>0</xdr:rowOff>
    </xdr:from>
    <xdr:to>
      <xdr:col>3</xdr:col>
      <xdr:colOff>922268</xdr:colOff>
      <xdr:row>127</xdr:row>
      <xdr:rowOff>114326</xdr:rowOff>
    </xdr:to>
    <xdr:pic>
      <xdr:nvPicPr>
        <xdr:cNvPr id="3" name="Imagen 2">
          <a:extLst>
            <a:ext uri="{FF2B5EF4-FFF2-40B4-BE49-F238E27FC236}">
              <a16:creationId xmlns:a16="http://schemas.microsoft.com/office/drawing/2014/main" id="{00000000-0008-0000-1E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54481" y="45674280"/>
          <a:ext cx="2850127"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1E00-000004000000}"/>
            </a:ext>
          </a:extLst>
        </xdr:cNvPr>
        <xdr:cNvGrpSpPr>
          <a:grpSpLocks/>
        </xdr:cNvGrpSpPr>
      </xdr:nvGrpSpPr>
      <xdr:grpSpPr bwMode="auto">
        <a:xfrm>
          <a:off x="0" y="0"/>
          <a:ext cx="5545888"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1E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1E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xdr:from>
      <xdr:col>2</xdr:col>
      <xdr:colOff>784860</xdr:colOff>
      <xdr:row>107</xdr:row>
      <xdr:rowOff>53340</xdr:rowOff>
    </xdr:from>
    <xdr:to>
      <xdr:col>2</xdr:col>
      <xdr:colOff>1402080</xdr:colOff>
      <xdr:row>108</xdr:row>
      <xdr:rowOff>144780</xdr:rowOff>
    </xdr:to>
    <xdr:pic>
      <xdr:nvPicPr>
        <xdr:cNvPr id="2" name="Imagen 1">
          <a:extLst>
            <a:ext uri="{FF2B5EF4-FFF2-40B4-BE49-F238E27FC236}">
              <a16:creationId xmlns:a16="http://schemas.microsoft.com/office/drawing/2014/main" id="{00000000-0008-0000-1F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96440" y="36568380"/>
          <a:ext cx="617220" cy="2743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1F00-000003000000}"/>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1F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1F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8.xml><?xml version="1.0" encoding="utf-8"?>
<xdr:wsDr xmlns:xdr="http://schemas.openxmlformats.org/drawingml/2006/spreadsheetDrawing" xmlns:a="http://schemas.openxmlformats.org/drawingml/2006/main">
  <xdr:twoCellAnchor>
    <xdr:from>
      <xdr:col>2</xdr:col>
      <xdr:colOff>548640</xdr:colOff>
      <xdr:row>162</xdr:row>
      <xdr:rowOff>15240</xdr:rowOff>
    </xdr:from>
    <xdr:to>
      <xdr:col>2</xdr:col>
      <xdr:colOff>2232806</xdr:colOff>
      <xdr:row>164</xdr:row>
      <xdr:rowOff>22892</xdr:rowOff>
    </xdr:to>
    <xdr:pic>
      <xdr:nvPicPr>
        <xdr:cNvPr id="2" name="Imagen 1">
          <a:extLst>
            <a:ext uri="{FF2B5EF4-FFF2-40B4-BE49-F238E27FC236}">
              <a16:creationId xmlns:a16="http://schemas.microsoft.com/office/drawing/2014/main" id="{00000000-0008-0000-20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60220" y="45026580"/>
          <a:ext cx="1684166" cy="373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723900</xdr:colOff>
      <xdr:row>169</xdr:row>
      <xdr:rowOff>53340</xdr:rowOff>
    </xdr:from>
    <xdr:to>
      <xdr:col>2</xdr:col>
      <xdr:colOff>2087998</xdr:colOff>
      <xdr:row>170</xdr:row>
      <xdr:rowOff>160045</xdr:rowOff>
    </xdr:to>
    <xdr:pic>
      <xdr:nvPicPr>
        <xdr:cNvPr id="3" name="Imagen 2">
          <a:extLst>
            <a:ext uri="{FF2B5EF4-FFF2-40B4-BE49-F238E27FC236}">
              <a16:creationId xmlns:a16="http://schemas.microsoft.com/office/drawing/2014/main" id="{00000000-0008-0000-20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935480" y="48112680"/>
          <a:ext cx="1364098" cy="2895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2000-000004000000}"/>
            </a:ext>
          </a:extLst>
        </xdr:cNvPr>
        <xdr:cNvGrpSpPr>
          <a:grpSpLocks/>
        </xdr:cNvGrpSpPr>
      </xdr:nvGrpSpPr>
      <xdr:grpSpPr bwMode="auto">
        <a:xfrm>
          <a:off x="0" y="0"/>
          <a:ext cx="5279188"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20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20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29.xml><?xml version="1.0" encoding="utf-8"?>
<xdr:wsDr xmlns:xdr="http://schemas.openxmlformats.org/drawingml/2006/spreadsheetDrawing" xmlns:a="http://schemas.openxmlformats.org/drawingml/2006/main">
  <xdr:twoCellAnchor>
    <xdr:from>
      <xdr:col>2</xdr:col>
      <xdr:colOff>533401</xdr:colOff>
      <xdr:row>60</xdr:row>
      <xdr:rowOff>106680</xdr:rowOff>
    </xdr:from>
    <xdr:to>
      <xdr:col>2</xdr:col>
      <xdr:colOff>2019430</xdr:colOff>
      <xdr:row>62</xdr:row>
      <xdr:rowOff>22884</xdr:rowOff>
    </xdr:to>
    <xdr:pic>
      <xdr:nvPicPr>
        <xdr:cNvPr id="2" name="Imagen 1">
          <a:extLst>
            <a:ext uri="{FF2B5EF4-FFF2-40B4-BE49-F238E27FC236}">
              <a16:creationId xmlns:a16="http://schemas.microsoft.com/office/drawing/2014/main" id="{00000000-0008-0000-21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744981" y="22181820"/>
          <a:ext cx="1486029"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2100-000003000000}"/>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21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21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62000" cy="19050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3" name="3 CuadroTexto">
          <a:extLst>
            <a:ext uri="{FF2B5EF4-FFF2-40B4-BE49-F238E27FC236}">
              <a16:creationId xmlns:a16="http://schemas.microsoft.com/office/drawing/2014/main" id="{00000000-0008-0000-0300-000003000000}"/>
            </a:ext>
          </a:extLst>
        </xdr:cNvPr>
        <xdr:cNvSpPr txBox="1"/>
      </xdr:nvSpPr>
      <xdr:spPr bwMode="auto">
        <a:xfrm>
          <a:off x="762000" y="190500"/>
          <a:ext cx="76200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0</xdr:colOff>
      <xdr:row>0</xdr:row>
      <xdr:rowOff>0</xdr:rowOff>
    </xdr:from>
    <xdr:to>
      <xdr:col>0</xdr:col>
      <xdr:colOff>1209675</xdr:colOff>
      <xdr:row>0</xdr:row>
      <xdr:rowOff>1581150</xdr:rowOff>
    </xdr:to>
    <xdr:pic>
      <xdr:nvPicPr>
        <xdr:cNvPr id="4" name="1 Imagen" descr="ESCUDO-transp-lema-blanco.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0" y="0"/>
          <a:ext cx="762000" cy="190500"/>
        </a:xfrm>
        <a:prstGeom prst="rect">
          <a:avLst/>
        </a:prstGeom>
        <a:noFill/>
        <a:ln w="9525">
          <a:noFill/>
          <a:miter lim="800000"/>
          <a:headEnd/>
          <a:tailEnd/>
        </a:ln>
      </xdr:spPr>
    </xdr:pic>
    <xdr:clientData/>
  </xdr:twoCellAnchor>
  <xdr:twoCellAnchor>
    <xdr:from>
      <xdr:col>0</xdr:col>
      <xdr:colOff>1266825</xdr:colOff>
      <xdr:row>0</xdr:row>
      <xdr:rowOff>428625</xdr:rowOff>
    </xdr:from>
    <xdr:to>
      <xdr:col>1</xdr:col>
      <xdr:colOff>2924175</xdr:colOff>
      <xdr:row>0</xdr:row>
      <xdr:rowOff>1200150</xdr:rowOff>
    </xdr:to>
    <xdr:sp macro="" textlink="">
      <xdr:nvSpPr>
        <xdr:cNvPr id="5" name="3 CuadroTexto">
          <a:extLst>
            <a:ext uri="{FF2B5EF4-FFF2-40B4-BE49-F238E27FC236}">
              <a16:creationId xmlns:a16="http://schemas.microsoft.com/office/drawing/2014/main" id="{00000000-0008-0000-0300-000005000000}"/>
            </a:ext>
          </a:extLst>
        </xdr:cNvPr>
        <xdr:cNvSpPr txBox="1"/>
      </xdr:nvSpPr>
      <xdr:spPr bwMode="auto">
        <a:xfrm>
          <a:off x="762000" y="190500"/>
          <a:ext cx="76200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30.xml><?xml version="1.0" encoding="utf-8"?>
<xdr:wsDr xmlns:xdr="http://schemas.openxmlformats.org/drawingml/2006/spreadsheetDrawing" xmlns:a="http://schemas.openxmlformats.org/drawingml/2006/main">
  <xdr:twoCellAnchor>
    <xdr:from>
      <xdr:col>2</xdr:col>
      <xdr:colOff>609600</xdr:colOff>
      <xdr:row>80</xdr:row>
      <xdr:rowOff>91440</xdr:rowOff>
    </xdr:from>
    <xdr:to>
      <xdr:col>2</xdr:col>
      <xdr:colOff>2088008</xdr:colOff>
      <xdr:row>81</xdr:row>
      <xdr:rowOff>175283</xdr:rowOff>
    </xdr:to>
    <xdr:pic>
      <xdr:nvPicPr>
        <xdr:cNvPr id="2" name="Imagen 1">
          <a:extLst>
            <a:ext uri="{FF2B5EF4-FFF2-40B4-BE49-F238E27FC236}">
              <a16:creationId xmlns:a16="http://schemas.microsoft.com/office/drawing/2014/main" id="{00000000-0008-0000-22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21180" y="43990260"/>
          <a:ext cx="1478408"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2200-000003000000}"/>
            </a:ext>
          </a:extLst>
        </xdr:cNvPr>
        <xdr:cNvGrpSpPr>
          <a:grpSpLocks/>
        </xdr:cNvGrpSpPr>
      </xdr:nvGrpSpPr>
      <xdr:grpSpPr bwMode="auto">
        <a:xfrm>
          <a:off x="0" y="0"/>
          <a:ext cx="52791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22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22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1.xml><?xml version="1.0" encoding="utf-8"?>
<xdr:wsDr xmlns:xdr="http://schemas.openxmlformats.org/drawingml/2006/spreadsheetDrawing" xmlns:a="http://schemas.openxmlformats.org/drawingml/2006/main">
  <xdr:twoCellAnchor>
    <xdr:from>
      <xdr:col>2</xdr:col>
      <xdr:colOff>137161</xdr:colOff>
      <xdr:row>121</xdr:row>
      <xdr:rowOff>7620</xdr:rowOff>
    </xdr:from>
    <xdr:to>
      <xdr:col>2</xdr:col>
      <xdr:colOff>2222936</xdr:colOff>
      <xdr:row>121</xdr:row>
      <xdr:rowOff>103640</xdr:rowOff>
    </xdr:to>
    <xdr:pic>
      <xdr:nvPicPr>
        <xdr:cNvPr id="2" name="Imagen 1">
          <a:extLst>
            <a:ext uri="{FF2B5EF4-FFF2-40B4-BE49-F238E27FC236}">
              <a16:creationId xmlns:a16="http://schemas.microsoft.com/office/drawing/2014/main" id="{00000000-0008-0000-23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03961" y="34838640"/>
          <a:ext cx="2085775"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2300-000003000000}"/>
            </a:ext>
          </a:extLst>
        </xdr:cNvPr>
        <xdr:cNvGrpSpPr>
          <a:grpSpLocks/>
        </xdr:cNvGrpSpPr>
      </xdr:nvGrpSpPr>
      <xdr:grpSpPr bwMode="auto">
        <a:xfrm>
          <a:off x="0" y="0"/>
          <a:ext cx="52410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23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23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2.xml><?xml version="1.0" encoding="utf-8"?>
<xdr:wsDr xmlns:xdr="http://schemas.openxmlformats.org/drawingml/2006/spreadsheetDrawing" xmlns:a="http://schemas.openxmlformats.org/drawingml/2006/main">
  <xdr:twoCellAnchor>
    <xdr:from>
      <xdr:col>2</xdr:col>
      <xdr:colOff>0</xdr:colOff>
      <xdr:row>80</xdr:row>
      <xdr:rowOff>0</xdr:rowOff>
    </xdr:from>
    <xdr:to>
      <xdr:col>4</xdr:col>
      <xdr:colOff>83820</xdr:colOff>
      <xdr:row>82</xdr:row>
      <xdr:rowOff>7620</xdr:rowOff>
    </xdr:to>
    <xdr:pic>
      <xdr:nvPicPr>
        <xdr:cNvPr id="2" name="Imagen 1">
          <a:extLst>
            <a:ext uri="{FF2B5EF4-FFF2-40B4-BE49-F238E27FC236}">
              <a16:creationId xmlns:a16="http://schemas.microsoft.com/office/drawing/2014/main" id="{00000000-0008-0000-24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47343060"/>
          <a:ext cx="1668780" cy="3733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89</xdr:row>
      <xdr:rowOff>0</xdr:rowOff>
    </xdr:from>
    <xdr:to>
      <xdr:col>3</xdr:col>
      <xdr:colOff>434340</xdr:colOff>
      <xdr:row>90</xdr:row>
      <xdr:rowOff>106680</xdr:rowOff>
    </xdr:to>
    <xdr:pic>
      <xdr:nvPicPr>
        <xdr:cNvPr id="3" name="Imagen 2">
          <a:extLst>
            <a:ext uri="{FF2B5EF4-FFF2-40B4-BE49-F238E27FC236}">
              <a16:creationId xmlns:a16="http://schemas.microsoft.com/office/drawing/2014/main" id="{00000000-0008-0000-24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92480" y="56639460"/>
          <a:ext cx="1226820" cy="28956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418683</xdr:colOff>
      <xdr:row>97</xdr:row>
      <xdr:rowOff>0</xdr:rowOff>
    </xdr:from>
    <xdr:to>
      <xdr:col>2</xdr:col>
      <xdr:colOff>1958056</xdr:colOff>
      <xdr:row>98</xdr:row>
      <xdr:rowOff>97745</xdr:rowOff>
    </xdr:to>
    <xdr:pic>
      <xdr:nvPicPr>
        <xdr:cNvPr id="4" name="Imagen 3">
          <a:extLst>
            <a:ext uri="{FF2B5EF4-FFF2-40B4-BE49-F238E27FC236}">
              <a16:creationId xmlns:a16="http://schemas.microsoft.com/office/drawing/2014/main" id="{00000000-0008-0000-24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41232" y="37480352"/>
          <a:ext cx="1539373" cy="28196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5" name="1 Grupo">
          <a:extLst>
            <a:ext uri="{FF2B5EF4-FFF2-40B4-BE49-F238E27FC236}">
              <a16:creationId xmlns:a16="http://schemas.microsoft.com/office/drawing/2014/main" id="{00000000-0008-0000-2400-000005000000}"/>
            </a:ext>
          </a:extLst>
        </xdr:cNvPr>
        <xdr:cNvGrpSpPr>
          <a:grpSpLocks/>
        </xdr:cNvGrpSpPr>
      </xdr:nvGrpSpPr>
      <xdr:grpSpPr bwMode="auto">
        <a:xfrm>
          <a:off x="0" y="0"/>
          <a:ext cx="5288713" cy="1280725"/>
          <a:chOff x="57150" y="47625"/>
          <a:chExt cx="6316603" cy="1200288"/>
        </a:xfrm>
      </xdr:grpSpPr>
      <xdr:pic>
        <xdr:nvPicPr>
          <xdr:cNvPr id="6" name="1 Imagen" descr="ESCUDO-transp-lema-blanco.png">
            <a:extLst>
              <a:ext uri="{FF2B5EF4-FFF2-40B4-BE49-F238E27FC236}">
                <a16:creationId xmlns:a16="http://schemas.microsoft.com/office/drawing/2014/main" id="{00000000-0008-0000-2400-000006000000}"/>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7" name="3 CuadroTexto">
            <a:extLst>
              <a:ext uri="{FF2B5EF4-FFF2-40B4-BE49-F238E27FC236}">
                <a16:creationId xmlns:a16="http://schemas.microsoft.com/office/drawing/2014/main" id="{00000000-0008-0000-2400-000007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33.xml><?xml version="1.0" encoding="utf-8"?>
<xdr:wsDr xmlns:xdr="http://schemas.openxmlformats.org/drawingml/2006/spreadsheetDrawing" xmlns:a="http://schemas.openxmlformats.org/drawingml/2006/main">
  <xdr:twoCellAnchor>
    <xdr:from>
      <xdr:col>2</xdr:col>
      <xdr:colOff>160021</xdr:colOff>
      <xdr:row>91</xdr:row>
      <xdr:rowOff>45720</xdr:rowOff>
    </xdr:from>
    <xdr:to>
      <xdr:col>2</xdr:col>
      <xdr:colOff>2021748</xdr:colOff>
      <xdr:row>91</xdr:row>
      <xdr:rowOff>141740</xdr:rowOff>
    </xdr:to>
    <xdr:pic>
      <xdr:nvPicPr>
        <xdr:cNvPr id="2" name="Imagen 1">
          <a:extLst>
            <a:ext uri="{FF2B5EF4-FFF2-40B4-BE49-F238E27FC236}">
              <a16:creationId xmlns:a16="http://schemas.microsoft.com/office/drawing/2014/main" id="{00000000-0008-0000-25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26821" y="28735020"/>
          <a:ext cx="1861727" cy="960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563880</xdr:colOff>
      <xdr:row>104</xdr:row>
      <xdr:rowOff>60960</xdr:rowOff>
    </xdr:from>
    <xdr:to>
      <xdr:col>3</xdr:col>
      <xdr:colOff>777466</xdr:colOff>
      <xdr:row>105</xdr:row>
      <xdr:rowOff>175286</xdr:rowOff>
    </xdr:to>
    <xdr:pic>
      <xdr:nvPicPr>
        <xdr:cNvPr id="3" name="Imagen 2">
          <a:extLst>
            <a:ext uri="{FF2B5EF4-FFF2-40B4-BE49-F238E27FC236}">
              <a16:creationId xmlns:a16="http://schemas.microsoft.com/office/drawing/2014/main" id="{00000000-0008-0000-25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630680" y="32590740"/>
          <a:ext cx="2606266"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4" name="1 Grupo">
          <a:extLst>
            <a:ext uri="{FF2B5EF4-FFF2-40B4-BE49-F238E27FC236}">
              <a16:creationId xmlns:a16="http://schemas.microsoft.com/office/drawing/2014/main" id="{00000000-0008-0000-2500-000004000000}"/>
            </a:ext>
          </a:extLst>
        </xdr:cNvPr>
        <xdr:cNvGrpSpPr>
          <a:grpSpLocks/>
        </xdr:cNvGrpSpPr>
      </xdr:nvGrpSpPr>
      <xdr:grpSpPr bwMode="auto">
        <a:xfrm>
          <a:off x="0" y="0"/>
          <a:ext cx="5279188" cy="1280725"/>
          <a:chOff x="57150" y="47625"/>
          <a:chExt cx="6316603" cy="1200288"/>
        </a:xfrm>
      </xdr:grpSpPr>
      <xdr:pic>
        <xdr:nvPicPr>
          <xdr:cNvPr id="5" name="1 Imagen" descr="ESCUDO-transp-lema-blanco.png">
            <a:extLst>
              <a:ext uri="{FF2B5EF4-FFF2-40B4-BE49-F238E27FC236}">
                <a16:creationId xmlns:a16="http://schemas.microsoft.com/office/drawing/2014/main" id="{00000000-0008-0000-2500-000005000000}"/>
              </a:ext>
            </a:extLst>
          </xdr:cNvPr>
          <xdr:cNvPicPr>
            <a:picLocks noChangeAspect="1"/>
          </xdr:cNvPicPr>
        </xdr:nvPicPr>
        <xdr:blipFill>
          <a:blip xmlns:r="http://schemas.openxmlformats.org/officeDocument/2006/relationships" r:embed="rId3"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6" name="3 CuadroTexto">
            <a:extLst>
              <a:ext uri="{FF2B5EF4-FFF2-40B4-BE49-F238E27FC236}">
                <a16:creationId xmlns:a16="http://schemas.microsoft.com/office/drawing/2014/main" id="{00000000-0008-0000-2500-000006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119063</xdr:colOff>
      <xdr:row>0</xdr:row>
      <xdr:rowOff>0</xdr:rowOff>
    </xdr:from>
    <xdr:to>
      <xdr:col>1</xdr:col>
      <xdr:colOff>571501</xdr:colOff>
      <xdr:row>0</xdr:row>
      <xdr:rowOff>0</xdr:rowOff>
    </xdr:to>
    <xdr:pic>
      <xdr:nvPicPr>
        <xdr:cNvPr id="2" name="1 Imagen" descr="ESCUDO-transp-lema-blanco.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0"/>
          <a:ext cx="1119188" cy="0"/>
        </a:xfrm>
        <a:prstGeom prst="rect">
          <a:avLst/>
        </a:prstGeom>
        <a:noFill/>
        <a:ln w="9525">
          <a:noFill/>
          <a:miter lim="800000"/>
          <a:headEnd/>
          <a:tailEnd/>
        </a:ln>
      </xdr:spPr>
    </xdr:pic>
    <xdr:clientData/>
  </xdr:twoCellAnchor>
  <xdr:twoCellAnchor>
    <xdr:from>
      <xdr:col>1</xdr:col>
      <xdr:colOff>647700</xdr:colOff>
      <xdr:row>0</xdr:row>
      <xdr:rowOff>0</xdr:rowOff>
    </xdr:from>
    <xdr:to>
      <xdr:col>4</xdr:col>
      <xdr:colOff>59531</xdr:colOff>
      <xdr:row>0</xdr:row>
      <xdr:rowOff>0</xdr:rowOff>
    </xdr:to>
    <xdr:sp macro="" textlink="">
      <xdr:nvSpPr>
        <xdr:cNvPr id="3" name="5 CuadroTexto">
          <a:extLst>
            <a:ext uri="{FF2B5EF4-FFF2-40B4-BE49-F238E27FC236}">
              <a16:creationId xmlns:a16="http://schemas.microsoft.com/office/drawing/2014/main" id="{00000000-0008-0000-0400-000003000000}"/>
            </a:ext>
          </a:extLst>
        </xdr:cNvPr>
        <xdr:cNvSpPr txBox="1"/>
      </xdr:nvSpPr>
      <xdr:spPr bwMode="auto">
        <a:xfrm>
          <a:off x="1314450" y="0"/>
          <a:ext cx="2412206"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0</xdr:rowOff>
    </xdr:from>
    <xdr:to>
      <xdr:col>1</xdr:col>
      <xdr:colOff>571501</xdr:colOff>
      <xdr:row>0</xdr:row>
      <xdr:rowOff>0</xdr:rowOff>
    </xdr:to>
    <xdr:pic>
      <xdr:nvPicPr>
        <xdr:cNvPr id="4" name="1 Imagen" descr="ESCUDO-transp-lema-blanco.png">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0"/>
          <a:ext cx="1119188" cy="0"/>
        </a:xfrm>
        <a:prstGeom prst="rect">
          <a:avLst/>
        </a:prstGeom>
        <a:noFill/>
        <a:ln w="9525">
          <a:noFill/>
          <a:miter lim="800000"/>
          <a:headEnd/>
          <a:tailEnd/>
        </a:ln>
      </xdr:spPr>
    </xdr:pic>
    <xdr:clientData/>
  </xdr:twoCellAnchor>
  <xdr:twoCellAnchor>
    <xdr:from>
      <xdr:col>1</xdr:col>
      <xdr:colOff>647700</xdr:colOff>
      <xdr:row>0</xdr:row>
      <xdr:rowOff>0</xdr:rowOff>
    </xdr:from>
    <xdr:to>
      <xdr:col>4</xdr:col>
      <xdr:colOff>59531</xdr:colOff>
      <xdr:row>0</xdr:row>
      <xdr:rowOff>0</xdr:rowOff>
    </xdr:to>
    <xdr:sp macro="" textlink="">
      <xdr:nvSpPr>
        <xdr:cNvPr id="5" name="5 CuadroTexto">
          <a:extLst>
            <a:ext uri="{FF2B5EF4-FFF2-40B4-BE49-F238E27FC236}">
              <a16:creationId xmlns:a16="http://schemas.microsoft.com/office/drawing/2014/main" id="{00000000-0008-0000-0400-000005000000}"/>
            </a:ext>
          </a:extLst>
        </xdr:cNvPr>
        <xdr:cNvSpPr txBox="1"/>
      </xdr:nvSpPr>
      <xdr:spPr bwMode="auto">
        <a:xfrm>
          <a:off x="1314450" y="0"/>
          <a:ext cx="2412206"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twoCellAnchor>
    <xdr:from>
      <xdr:col>0</xdr:col>
      <xdr:colOff>119063</xdr:colOff>
      <xdr:row>0</xdr:row>
      <xdr:rowOff>107157</xdr:rowOff>
    </xdr:from>
    <xdr:to>
      <xdr:col>1</xdr:col>
      <xdr:colOff>571501</xdr:colOff>
      <xdr:row>0</xdr:row>
      <xdr:rowOff>1750220</xdr:rowOff>
    </xdr:to>
    <xdr:pic>
      <xdr:nvPicPr>
        <xdr:cNvPr id="6" name="1 Imagen" descr="ESCUDO-transp-lema-blanco.png">
          <a:extLst>
            <a:ext uri="{FF2B5EF4-FFF2-40B4-BE49-F238E27FC236}">
              <a16:creationId xmlns:a16="http://schemas.microsoft.com/office/drawing/2014/main" id="{00000000-0008-0000-0400-000006000000}"/>
            </a:ext>
          </a:extLst>
        </xdr:cNvPr>
        <xdr:cNvPicPr>
          <a:picLocks noChangeAspect="1"/>
        </xdr:cNvPicPr>
      </xdr:nvPicPr>
      <xdr:blipFill>
        <a:blip xmlns:r="http://schemas.openxmlformats.org/officeDocument/2006/relationships" r:embed="rId1" cstate="print"/>
        <a:srcRect/>
        <a:stretch>
          <a:fillRect/>
        </a:stretch>
      </xdr:blipFill>
      <xdr:spPr bwMode="auto">
        <a:xfrm>
          <a:off x="119063" y="107157"/>
          <a:ext cx="1119188" cy="1281113"/>
        </a:xfrm>
        <a:prstGeom prst="rect">
          <a:avLst/>
        </a:prstGeom>
        <a:noFill/>
        <a:ln w="9525">
          <a:noFill/>
          <a:miter lim="800000"/>
          <a:headEnd/>
          <a:tailEnd/>
        </a:ln>
      </xdr:spPr>
    </xdr:pic>
    <xdr:clientData/>
  </xdr:twoCellAnchor>
  <xdr:twoCellAnchor>
    <xdr:from>
      <xdr:col>1</xdr:col>
      <xdr:colOff>647700</xdr:colOff>
      <xdr:row>0</xdr:row>
      <xdr:rowOff>381000</xdr:rowOff>
    </xdr:from>
    <xdr:to>
      <xdr:col>4</xdr:col>
      <xdr:colOff>59531</xdr:colOff>
      <xdr:row>0</xdr:row>
      <xdr:rowOff>1440656</xdr:rowOff>
    </xdr:to>
    <xdr:sp macro="" textlink="">
      <xdr:nvSpPr>
        <xdr:cNvPr id="7" name="5 CuadroTexto">
          <a:extLst>
            <a:ext uri="{FF2B5EF4-FFF2-40B4-BE49-F238E27FC236}">
              <a16:creationId xmlns:a16="http://schemas.microsoft.com/office/drawing/2014/main" id="{00000000-0008-0000-0400-000007000000}"/>
            </a:ext>
          </a:extLst>
        </xdr:cNvPr>
        <xdr:cNvSpPr txBox="1"/>
      </xdr:nvSpPr>
      <xdr:spPr bwMode="auto">
        <a:xfrm>
          <a:off x="1314450" y="381000"/>
          <a:ext cx="2412206" cy="101203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00000000-0008-0000-0500-000003000000}"/>
            </a:ext>
          </a:extLst>
        </xdr:cNvPr>
        <xdr:cNvSpPr txBox="1"/>
      </xdr:nvSpPr>
      <xdr:spPr bwMode="auto">
        <a:xfrm>
          <a:off x="1266825" y="171450"/>
          <a:ext cx="4619625"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1209675</xdr:colOff>
      <xdr:row>0</xdr:row>
      <xdr:rowOff>1581150</xdr:rowOff>
    </xdr:to>
    <xdr:pic>
      <xdr:nvPicPr>
        <xdr:cNvPr id="2" name="1 Imagen" descr="ESCUDO-transp-lema-blanco.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09675"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1266825</xdr:colOff>
      <xdr:row>0</xdr:row>
      <xdr:rowOff>428625</xdr:rowOff>
    </xdr:from>
    <xdr:to>
      <xdr:col>1</xdr:col>
      <xdr:colOff>3609975</xdr:colOff>
      <xdr:row>1</xdr:row>
      <xdr:rowOff>0</xdr:rowOff>
    </xdr:to>
    <xdr:sp macro="" textlink="">
      <xdr:nvSpPr>
        <xdr:cNvPr id="3" name="3 CuadroTexto">
          <a:extLst>
            <a:ext uri="{FF2B5EF4-FFF2-40B4-BE49-F238E27FC236}">
              <a16:creationId xmlns:a16="http://schemas.microsoft.com/office/drawing/2014/main" id="{00000000-0008-0000-0900-000003000000}"/>
            </a:ext>
          </a:extLst>
        </xdr:cNvPr>
        <xdr:cNvSpPr txBox="1"/>
      </xdr:nvSpPr>
      <xdr:spPr bwMode="auto">
        <a:xfrm>
          <a:off x="1266825" y="200025"/>
          <a:ext cx="5695950" cy="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General de Ordenamiento Ambiental Territorial y Coordinación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0</xdr:row>
      <xdr:rowOff>0</xdr:rowOff>
    </xdr:from>
    <xdr:to>
      <xdr:col>6</xdr:col>
      <xdr:colOff>0</xdr:colOff>
      <xdr:row>1</xdr:row>
      <xdr:rowOff>0</xdr:rowOff>
    </xdr:to>
    <xdr:grpSp>
      <xdr:nvGrpSpPr>
        <xdr:cNvPr id="2" name="1 Grupo">
          <a:extLst>
            <a:ext uri="{FF2B5EF4-FFF2-40B4-BE49-F238E27FC236}">
              <a16:creationId xmlns:a16="http://schemas.microsoft.com/office/drawing/2014/main" id="{00000000-0008-0000-0A00-000002000000}"/>
            </a:ext>
          </a:extLst>
        </xdr:cNvPr>
        <xdr:cNvGrpSpPr>
          <a:grpSpLocks/>
        </xdr:cNvGrpSpPr>
      </xdr:nvGrpSpPr>
      <xdr:grpSpPr bwMode="auto">
        <a:xfrm>
          <a:off x="0" y="0"/>
          <a:ext cx="7162800" cy="1657350"/>
          <a:chOff x="57150" y="47625"/>
          <a:chExt cx="6181725" cy="1581150"/>
        </a:xfrm>
      </xdr:grpSpPr>
      <xdr:pic>
        <xdr:nvPicPr>
          <xdr:cNvPr id="3" name="1 Imagen" descr="ESCUDO-transp-lema-blanco.png">
            <a:extLst>
              <a:ext uri="{FF2B5EF4-FFF2-40B4-BE49-F238E27FC236}">
                <a16:creationId xmlns:a16="http://schemas.microsoft.com/office/drawing/2014/main" id="{00000000-0008-0000-0A00-000003000000}"/>
              </a:ext>
            </a:extLst>
          </xdr:cNvPr>
          <xdr:cNvPicPr>
            <a:picLocks noChangeAspect="1"/>
          </xdr:cNvPicPr>
        </xdr:nvPicPr>
        <xdr:blipFill>
          <a:blip xmlns:r="http://schemas.openxmlformats.org/officeDocument/2006/relationships" r:embed="rId1" cstate="print"/>
          <a:srcRect/>
          <a:stretch>
            <a:fillRect/>
          </a:stretch>
        </xdr:blipFill>
        <xdr:spPr bwMode="auto">
          <a:xfrm>
            <a:off x="57150" y="47625"/>
            <a:ext cx="1209675" cy="1581150"/>
          </a:xfrm>
          <a:prstGeom prst="rect">
            <a:avLst/>
          </a:prstGeom>
          <a:noFill/>
          <a:ln w="9525">
            <a:noFill/>
            <a:miter lim="800000"/>
            <a:headEnd/>
            <a:tailEnd/>
          </a:ln>
        </xdr:spPr>
      </xdr:pic>
      <xdr:sp macro="" textlink="">
        <xdr:nvSpPr>
          <xdr:cNvPr id="4" name="3 CuadroTexto">
            <a:extLst>
              <a:ext uri="{FF2B5EF4-FFF2-40B4-BE49-F238E27FC236}">
                <a16:creationId xmlns:a16="http://schemas.microsoft.com/office/drawing/2014/main" id="{00000000-0008-0000-0A00-000004000000}"/>
              </a:ext>
            </a:extLst>
          </xdr:cNvPr>
          <xdr:cNvSpPr txBox="1"/>
        </xdr:nvSpPr>
        <xdr:spPr>
          <a:xfrm>
            <a:off x="1426640" y="495300"/>
            <a:ext cx="4812235"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drawings/drawing8.xml><?xml version="1.0" encoding="utf-8"?>
<xdr:wsDr xmlns:xdr="http://schemas.openxmlformats.org/drawingml/2006/spreadsheetDrawing" xmlns:a="http://schemas.openxmlformats.org/drawingml/2006/main">
  <xdr:twoCellAnchor>
    <xdr:from>
      <xdr:col>3</xdr:col>
      <xdr:colOff>0</xdr:colOff>
      <xdr:row>167</xdr:row>
      <xdr:rowOff>167640</xdr:rowOff>
    </xdr:from>
    <xdr:to>
      <xdr:col>5</xdr:col>
      <xdr:colOff>84107</xdr:colOff>
      <xdr:row>168</xdr:row>
      <xdr:rowOff>121932</xdr:rowOff>
    </xdr:to>
    <xdr:pic>
      <xdr:nvPicPr>
        <xdr:cNvPr id="2" name="Imagen 1">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211580" y="2763774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373381</xdr:colOff>
      <xdr:row>202</xdr:row>
      <xdr:rowOff>38100</xdr:rowOff>
    </xdr:from>
    <xdr:to>
      <xdr:col>3</xdr:col>
      <xdr:colOff>1257378</xdr:colOff>
      <xdr:row>203</xdr:row>
      <xdr:rowOff>68598</xdr:rowOff>
    </xdr:to>
    <xdr:pic>
      <xdr:nvPicPr>
        <xdr:cNvPr id="3" name="Imagen 2">
          <a:extLst>
            <a:ext uri="{FF2B5EF4-FFF2-40B4-BE49-F238E27FC236}">
              <a16:creationId xmlns:a16="http://schemas.microsoft.com/office/drawing/2014/main" id="{00000000-0008-0000-0B00-000003000000}"/>
            </a:ext>
          </a:extLst>
        </xdr:cNvPr>
        <xdr:cNvPicPr>
          <a:picLocks noChangeAspect="1" noChangeArrowheads="1"/>
        </xdr:cNvPicPr>
      </xdr:nvPicPr>
      <xdr:blipFill>
        <a:blip xmlns:r="http://schemas.openxmlformats.org/officeDocument/2006/relationships" r:embed="rId2">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584961" y="34404300"/>
          <a:ext cx="883997" cy="21337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137161</xdr:colOff>
      <xdr:row>210</xdr:row>
      <xdr:rowOff>38100</xdr:rowOff>
    </xdr:from>
    <xdr:to>
      <xdr:col>3</xdr:col>
      <xdr:colOff>1691776</xdr:colOff>
      <xdr:row>210</xdr:row>
      <xdr:rowOff>335306</xdr:rowOff>
    </xdr:to>
    <xdr:pic>
      <xdr:nvPicPr>
        <xdr:cNvPr id="4" name="Imagen 3">
          <a:extLst>
            <a:ext uri="{FF2B5EF4-FFF2-40B4-BE49-F238E27FC236}">
              <a16:creationId xmlns:a16="http://schemas.microsoft.com/office/drawing/2014/main" id="{00000000-0008-0000-0B00-000004000000}"/>
            </a:ext>
          </a:extLst>
        </xdr:cNvPr>
        <xdr:cNvPicPr>
          <a:picLocks noChangeAspect="1" noChangeArrowheads="1"/>
        </xdr:cNvPicPr>
      </xdr:nvPicPr>
      <xdr:blipFill>
        <a:blip xmlns:r="http://schemas.openxmlformats.org/officeDocument/2006/relationships" r:embed="rId3">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348741" y="35684460"/>
          <a:ext cx="1554615" cy="29720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228601</xdr:colOff>
      <xdr:row>102</xdr:row>
      <xdr:rowOff>53340</xdr:rowOff>
    </xdr:from>
    <xdr:to>
      <xdr:col>5</xdr:col>
      <xdr:colOff>312708</xdr:colOff>
      <xdr:row>102</xdr:row>
      <xdr:rowOff>190512</xdr:rowOff>
    </xdr:to>
    <xdr:pic>
      <xdr:nvPicPr>
        <xdr:cNvPr id="5" name="Imagen 4">
          <a:extLst>
            <a:ext uri="{FF2B5EF4-FFF2-40B4-BE49-F238E27FC236}">
              <a16:creationId xmlns:a16="http://schemas.microsoft.com/office/drawing/2014/main" id="{00000000-0008-0000-0B00-000005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440181" y="13586460"/>
          <a:ext cx="3314987" cy="1371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0</xdr:row>
      <xdr:rowOff>1261675</xdr:rowOff>
    </xdr:to>
    <xdr:grpSp>
      <xdr:nvGrpSpPr>
        <xdr:cNvPr id="6" name="1 Grupo">
          <a:extLst>
            <a:ext uri="{FF2B5EF4-FFF2-40B4-BE49-F238E27FC236}">
              <a16:creationId xmlns:a16="http://schemas.microsoft.com/office/drawing/2014/main" id="{00000000-0008-0000-0B00-000006000000}"/>
            </a:ext>
          </a:extLst>
        </xdr:cNvPr>
        <xdr:cNvGrpSpPr>
          <a:grpSpLocks/>
        </xdr:cNvGrpSpPr>
      </xdr:nvGrpSpPr>
      <xdr:grpSpPr bwMode="auto">
        <a:xfrm>
          <a:off x="0" y="0"/>
          <a:ext cx="5536363" cy="1261675"/>
          <a:chOff x="57150" y="47625"/>
          <a:chExt cx="6316603" cy="1200288"/>
        </a:xfrm>
      </xdr:grpSpPr>
      <xdr:pic>
        <xdr:nvPicPr>
          <xdr:cNvPr id="7" name="1 Imagen" descr="ESCUDO-transp-lema-blanco.png">
            <a:extLst>
              <a:ext uri="{FF2B5EF4-FFF2-40B4-BE49-F238E27FC236}">
                <a16:creationId xmlns:a16="http://schemas.microsoft.com/office/drawing/2014/main" id="{00000000-0008-0000-0B00-000007000000}"/>
              </a:ext>
            </a:extLst>
          </xdr:cNvPr>
          <xdr:cNvPicPr>
            <a:picLocks noChangeAspect="1"/>
          </xdr:cNvPicPr>
        </xdr:nvPicPr>
        <xdr:blipFill>
          <a:blip xmlns:r="http://schemas.openxmlformats.org/officeDocument/2006/relationships" r:embed="rId4"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8" name="3 CuadroTexto">
            <a:extLst>
              <a:ext uri="{FF2B5EF4-FFF2-40B4-BE49-F238E27FC236}">
                <a16:creationId xmlns:a16="http://schemas.microsoft.com/office/drawing/2014/main" id="{00000000-0008-0000-0B00-000008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O" sz="1400" b="1">
                <a:solidFill>
                  <a:schemeClr val="bg1"/>
                </a:solidFill>
                <a:latin typeface="Arial Narrow" pitchFamily="34" charset="0"/>
              </a:rPr>
              <a:t>Ministerio</a:t>
            </a:r>
            <a:r>
              <a:rPr lang="es-CO" sz="1400" b="1" baseline="0">
                <a:solidFill>
                  <a:schemeClr val="bg1"/>
                </a:solidFill>
                <a:latin typeface="Arial Narrow" pitchFamily="34" charset="0"/>
              </a:rPr>
              <a:t> de Ambiente y Desarrollo Sostenible</a:t>
            </a:r>
          </a:p>
          <a:p>
            <a:r>
              <a:rPr lang="es-CO" sz="1100" baseline="0">
                <a:solidFill>
                  <a:schemeClr val="bg1"/>
                </a:solidFill>
                <a:latin typeface="Arial Narrow" pitchFamily="34" charset="0"/>
              </a:rPr>
              <a:t>Dirección de Ordenamiento Ambiental Territorial y del SINA</a:t>
            </a:r>
          </a:p>
          <a:p>
            <a:r>
              <a:rPr lang="es-CO" sz="1000" baseline="0">
                <a:solidFill>
                  <a:schemeClr val="bg1"/>
                </a:solidFill>
                <a:latin typeface="Arial Narrow" pitchFamily="34" charset="0"/>
              </a:rPr>
              <a:t>República de Colombia</a:t>
            </a:r>
            <a:endParaRPr lang="es-CO" sz="1000">
              <a:solidFill>
                <a:schemeClr val="bg1"/>
              </a:solidFill>
              <a:latin typeface="Arial Narrow" pitchFamily="34" charset="0"/>
            </a:endParaRPr>
          </a:p>
        </xdr:txBody>
      </xdr:sp>
    </xdr:grp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601981</xdr:colOff>
      <xdr:row>69</xdr:row>
      <xdr:rowOff>0</xdr:rowOff>
    </xdr:from>
    <xdr:to>
      <xdr:col>3</xdr:col>
      <xdr:colOff>2065148</xdr:colOff>
      <xdr:row>70</xdr:row>
      <xdr:rowOff>83843</xdr:rowOff>
    </xdr:to>
    <xdr:pic>
      <xdr:nvPicPr>
        <xdr:cNvPr id="2" name="Imagen 1">
          <a:extLst>
            <a:ext uri="{FF2B5EF4-FFF2-40B4-BE49-F238E27FC236}">
              <a16:creationId xmlns:a16="http://schemas.microsoft.com/office/drawing/2014/main" id="{00000000-0008-0000-0C00-000002000000}"/>
            </a:ext>
          </a:extLst>
        </xdr:cNvPr>
        <xdr:cNvPicPr>
          <a:picLocks noChangeAspect="1" noChangeArrowheads="1"/>
        </xdr:cNvPicPr>
      </xdr:nvPicPr>
      <xdr:blipFill>
        <a:blip xmlns:r="http://schemas.openxmlformats.org/officeDocument/2006/relationships" r:embed="rId1">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1889761" y="16245840"/>
          <a:ext cx="1463167" cy="26672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0</xdr:colOff>
      <xdr:row>0</xdr:row>
      <xdr:rowOff>0</xdr:rowOff>
    </xdr:from>
    <xdr:to>
      <xdr:col>6</xdr:col>
      <xdr:colOff>116638</xdr:colOff>
      <xdr:row>1</xdr:row>
      <xdr:rowOff>4375</xdr:rowOff>
    </xdr:to>
    <xdr:grpSp>
      <xdr:nvGrpSpPr>
        <xdr:cNvPr id="3" name="1 Grupo">
          <a:extLst>
            <a:ext uri="{FF2B5EF4-FFF2-40B4-BE49-F238E27FC236}">
              <a16:creationId xmlns:a16="http://schemas.microsoft.com/office/drawing/2014/main" id="{00000000-0008-0000-0C00-000003000000}"/>
            </a:ext>
          </a:extLst>
        </xdr:cNvPr>
        <xdr:cNvGrpSpPr>
          <a:grpSpLocks/>
        </xdr:cNvGrpSpPr>
      </xdr:nvGrpSpPr>
      <xdr:grpSpPr bwMode="auto">
        <a:xfrm>
          <a:off x="0" y="0"/>
          <a:ext cx="5355388" cy="1280725"/>
          <a:chOff x="57150" y="47625"/>
          <a:chExt cx="6316603" cy="1200288"/>
        </a:xfrm>
      </xdr:grpSpPr>
      <xdr:pic>
        <xdr:nvPicPr>
          <xdr:cNvPr id="4" name="1 Imagen" descr="ESCUDO-transp-lema-blanco.png">
            <a:extLst>
              <a:ext uri="{FF2B5EF4-FFF2-40B4-BE49-F238E27FC236}">
                <a16:creationId xmlns:a16="http://schemas.microsoft.com/office/drawing/2014/main" id="{00000000-0008-0000-0C00-000004000000}"/>
              </a:ext>
            </a:extLst>
          </xdr:cNvPr>
          <xdr:cNvPicPr>
            <a:picLocks noChangeAspect="1"/>
          </xdr:cNvPicPr>
        </xdr:nvPicPr>
        <xdr:blipFill>
          <a:blip xmlns:r="http://schemas.openxmlformats.org/officeDocument/2006/relationships" r:embed="rId2" cstate="print"/>
          <a:srcRect/>
          <a:stretch>
            <a:fillRect/>
          </a:stretch>
        </xdr:blipFill>
        <xdr:spPr bwMode="auto">
          <a:xfrm>
            <a:off x="57150" y="47625"/>
            <a:ext cx="1168907" cy="1200288"/>
          </a:xfrm>
          <a:prstGeom prst="rect">
            <a:avLst/>
          </a:prstGeom>
          <a:noFill/>
          <a:ln w="9525">
            <a:noFill/>
            <a:miter lim="800000"/>
            <a:headEnd/>
            <a:tailEnd/>
          </a:ln>
        </xdr:spPr>
      </xdr:pic>
      <xdr:sp macro="" textlink="">
        <xdr:nvSpPr>
          <xdr:cNvPr id="5" name="3 CuadroTexto">
            <a:extLst>
              <a:ext uri="{FF2B5EF4-FFF2-40B4-BE49-F238E27FC236}">
                <a16:creationId xmlns:a16="http://schemas.microsoft.com/office/drawing/2014/main" id="{00000000-0008-0000-0C00-000005000000}"/>
              </a:ext>
            </a:extLst>
          </xdr:cNvPr>
          <xdr:cNvSpPr txBox="1"/>
        </xdr:nvSpPr>
        <xdr:spPr>
          <a:xfrm>
            <a:off x="1561515" y="199413"/>
            <a:ext cx="4812238" cy="77152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0" lang="es-CO" sz="1400" b="1" i="0" u="none" strike="noStrike" kern="0" cap="none" spc="0" normalizeH="0" baseline="0" noProof="0">
                <a:ln>
                  <a:noFill/>
                </a:ln>
                <a:solidFill>
                  <a:prstClr val="white"/>
                </a:solidFill>
                <a:effectLst/>
                <a:uLnTx/>
                <a:uFillTx/>
                <a:latin typeface="Arial Narrow" pitchFamily="34" charset="0"/>
                <a:ea typeface="+mn-ea"/>
                <a:cs typeface="+mn-cs"/>
              </a:rPr>
              <a:t>Ministerio de Ambiente y Desarrollo Sostenible</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100" b="0" i="0" u="none" strike="noStrike" kern="0" cap="none" spc="0" normalizeH="0" baseline="0" noProof="0">
                <a:ln>
                  <a:noFill/>
                </a:ln>
                <a:solidFill>
                  <a:prstClr val="white"/>
                </a:solidFill>
                <a:effectLst/>
                <a:uLnTx/>
                <a:uFillTx/>
                <a:latin typeface="Arial Narrow" pitchFamily="34" charset="0"/>
                <a:ea typeface="+mn-ea"/>
                <a:cs typeface="+mn-cs"/>
              </a:rPr>
              <a:t>Dirección de Ordenamiento Ambiental Territorial y del SINA</a:t>
            </a:r>
          </a:p>
          <a:p>
            <a:pPr marL="0" marR="0" lvl="0" indent="0" defTabSz="914400" eaLnBrk="1" fontAlgn="auto" latinLnBrk="0" hangingPunct="1">
              <a:lnSpc>
                <a:spcPct val="100000"/>
              </a:lnSpc>
              <a:spcBef>
                <a:spcPts val="0"/>
              </a:spcBef>
              <a:spcAft>
                <a:spcPts val="0"/>
              </a:spcAft>
              <a:buClrTx/>
              <a:buSzTx/>
              <a:buFontTx/>
              <a:buNone/>
              <a:tabLst/>
              <a:defRPr/>
            </a:pPr>
            <a:r>
              <a:rPr kumimoji="0" lang="es-CO" sz="1000" b="0" i="0" u="none" strike="noStrike" kern="0" cap="none" spc="0" normalizeH="0" baseline="0" noProof="0">
                <a:ln>
                  <a:noFill/>
                </a:ln>
                <a:solidFill>
                  <a:prstClr val="white"/>
                </a:solidFill>
                <a:effectLst/>
                <a:uLnTx/>
                <a:uFillTx/>
                <a:latin typeface="Arial Narrow" pitchFamily="34" charset="0"/>
                <a:ea typeface="+mn-ea"/>
                <a:cs typeface="+mn-cs"/>
              </a:rPr>
              <a:t>República de Colombia</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LEIDY\IMG%20-%20INDICADORES%20MINIMOS%20DE%20GESTI&#211;N\2022_04_01%20ANEXO%2010%20Formatos%20SINA%20-%20PAI%202021%20AJUSTADO%20DEFINITIVOREPORTE%20SILVIA%20FINANCIERO%20OK%20FEBRERO%2011%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archivos\Descargas\9_feb_Formatos%20SINA%20-%20PAI%20202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archivos\Documentos\MADS\FORMATOS\INFORMES%20DE%20GESTI&#211;N%202021\Formatos%20SINA_PAI%20202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UARIOS\jcgutierrez\Downloads\Formatos%20SINA%20-%20PAI%202021_En%20construc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LEIDY\MATRIZ%20DE%20SEGUIMIENTO\MATRIZ%20DE%20SEGUIMIENTO%202021\CONSOLIDACION%202021\Formatos%20SINA%20-%20PAI%202021_1002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nexo 1 Matriz Inf Gestión"/>
      <sheetName val="Hoja1"/>
      <sheetName val="Anexo 2 Protocolo Inf Gestión"/>
      <sheetName val="Informe Ingresos"/>
      <sheetName val="PROTOCOLO INGRESOS"/>
      <sheetName val="INGRESOS (2)"/>
      <sheetName val="INGRESOS"/>
      <sheetName val="Hoja3"/>
      <sheetName val="informe Gastos"/>
      <sheetName val="Hoja2"/>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ow r="33">
          <cell r="D33" t="str">
            <v>SI APLICA</v>
          </cell>
          <cell r="F33" t="str">
            <v>SI SE REPORTA</v>
          </cell>
        </row>
        <row r="34">
          <cell r="D34" t="str">
            <v>NO APLICA</v>
          </cell>
          <cell r="F34" t="str">
            <v>NO SE REPORTA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nexo 1 Matriz Inf Gestión"/>
      <sheetName val="Hoja1"/>
      <sheetName val="Informe Ingresos"/>
      <sheetName val="PROTOCOLO 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 val="Anexo 2 Protocolo Inf Gestión"/>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la Orinoquia – CORPORINOQUIA</v>
          </cell>
        </row>
        <row r="29">
          <cell r="H29" t="str">
            <v>Corporación para el Desarrollo Sostenible del Urabá – CORPOURABA</v>
          </cell>
        </row>
        <row r="30">
          <cell r="H30" t="str">
            <v>Corporación Autónoma Regional del Tolima – CORTOLIMA</v>
          </cell>
        </row>
        <row r="31">
          <cell r="H31" t="str">
            <v>Corporación Autónoma Regional del Atlántico – CRA</v>
          </cell>
        </row>
        <row r="32">
          <cell r="H32" t="str">
            <v>Corporación Autónoma Regional del Cauca – CRC</v>
          </cell>
        </row>
        <row r="33">
          <cell r="H33" t="str">
            <v>Corporación Autónoma Regional del Quindío – CRQ</v>
          </cell>
        </row>
        <row r="34">
          <cell r="H34" t="str">
            <v>Corporación Autónoma Regional del Sur de Bolívar – CSB</v>
          </cell>
        </row>
        <row r="35">
          <cell r="H35" t="str">
            <v>Corporación Autónoma Regional del Valle del Cauca – CVC</v>
          </cell>
        </row>
        <row r="36">
          <cell r="H36" t="str">
            <v>Corporación Autónoma Regional de los Valles del Sinú y del San Jorge – CVS</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row r="33">
          <cell r="D33" t="str">
            <v>SI APLICA</v>
          </cell>
          <cell r="F33" t="str">
            <v>SI SE REPORTA</v>
          </cell>
        </row>
        <row r="34">
          <cell r="D34" t="str">
            <v>NO APLICA</v>
          </cell>
          <cell r="F34" t="str">
            <v>NO SE REPORTA</v>
          </cell>
        </row>
      </sheetData>
      <sheetData sheetId="37"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nexo 1 Matriz Inf Gestión-GD"/>
      <sheetName val="Hoja1"/>
      <sheetName val="Anexo2 Protocolo Inf Gestión GD"/>
      <sheetName val="Informe Ingresos"/>
      <sheetName val="PROTOCOLO INGRESOS"/>
      <sheetName val="INGRESOS-IDR"/>
      <sheetName val="INGRESOS"/>
      <sheetName val="informe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H5" t="str">
            <v>Corporación Autónoma Regional del Alto Magdalena - CAM</v>
          </cell>
        </row>
        <row r="6">
          <cell r="H6" t="str">
            <v>Corporación Autónoma Regional de Cundinamarca – CAR</v>
          </cell>
        </row>
        <row r="7">
          <cell r="H7" t="str">
            <v>Corporación Autónoma Regional del Canal del Dique – CARDIQUE</v>
          </cell>
        </row>
        <row r="8">
          <cell r="H8" t="str">
            <v>Corporación Autónoma Regional de Sucre – CARSUCRE</v>
          </cell>
        </row>
        <row r="9">
          <cell r="H9" t="str">
            <v>Corporación Autónoma Regional de Santander – CAS</v>
          </cell>
        </row>
        <row r="10">
          <cell r="H10" t="str">
            <v>Corporación para el Desarrollo Sostenible del Norte y el Oriente Amazónico – CDA</v>
          </cell>
        </row>
        <row r="11">
          <cell r="H11" t="str">
            <v>Corporación Autónoma Regional para la Defensa de la Meseta de Bucaramanga – CDMB</v>
          </cell>
        </row>
        <row r="12">
          <cell r="H12" t="str">
            <v>Corporación Autónoma Regional para el Desarrollo Sostenible del Chocó – CODECHOCÓ</v>
          </cell>
        </row>
        <row r="13">
          <cell r="H13" t="str">
            <v>Corporación para el Desarrollo Sostenible del Archipiélago de San Andrés, Providencia y Santa Catalina – CORALINA</v>
          </cell>
        </row>
        <row r="14">
          <cell r="H14" t="str">
            <v>Corporación Autónoma Regional del Centro de Antioquia – CORANTIOQUIA</v>
          </cell>
        </row>
        <row r="15">
          <cell r="H15" t="str">
            <v>Corporación para el Desarrollo Sostenible del Área de Manejo Especial de La Macarena – CORMACARENA</v>
          </cell>
        </row>
        <row r="16">
          <cell r="H16" t="str">
            <v>Corporación Autónoma Regional de las Cuencas de los Ríos Negro y Nare – CORNARE</v>
          </cell>
        </row>
        <row r="17">
          <cell r="H17" t="str">
            <v>Corporación Autónoma Regional del Magdalena – CORPAMAG</v>
          </cell>
        </row>
        <row r="18">
          <cell r="H18" t="str">
            <v>Corporación para el Desarrollo Sostenible del Sur de la Amazonia – CORPOAMAZONIA</v>
          </cell>
        </row>
        <row r="19">
          <cell r="H19" t="str">
            <v>Corporación Autónoma Regional de Boyacá – CORPOBOYACÁ</v>
          </cell>
        </row>
        <row r="20">
          <cell r="H20" t="str">
            <v>Corporación Autónoma Regional de Caldas – CORPOCALDAS</v>
          </cell>
        </row>
        <row r="21">
          <cell r="H21" t="str">
            <v>Corporación Autónoma Regional del Cesar – CORPOCESAR</v>
          </cell>
        </row>
        <row r="22">
          <cell r="H22" t="str">
            <v>Corporación Autónoma Regional de Chivor – CORPOCHIVOR</v>
          </cell>
        </row>
        <row r="23">
          <cell r="H23" t="str">
            <v>Corporación Autónoma Regional de La Guajira – CORPOGUAJIRA</v>
          </cell>
        </row>
        <row r="24">
          <cell r="H24" t="str">
            <v>Corporación Autónoma Regional del Guavio – CORPOGUAVIO</v>
          </cell>
        </row>
        <row r="25">
          <cell r="H25" t="str">
            <v>Corporación para el Desarrollo Sostenible de La Mojana y El San Jorge – CORPOMOJANA</v>
          </cell>
        </row>
        <row r="26">
          <cell r="H26" t="str">
            <v>Corporación Autónoma Regional de Nariño – CORPONARIÑO</v>
          </cell>
        </row>
        <row r="27">
          <cell r="H27" t="str">
            <v>Corporación Autónoma Regional de la Frontera Nororiental – CORPONOR</v>
          </cell>
        </row>
        <row r="28">
          <cell r="H28" t="str">
            <v>Corporación Autónoma Regional de Risaralda – CARDER</v>
          </cell>
        </row>
        <row r="29">
          <cell r="H29" t="str">
            <v>Corporación Autónoma Regional de la Orinoquia – CORPORINOQUIA</v>
          </cell>
        </row>
        <row r="30">
          <cell r="H30" t="str">
            <v>Corporación para el Desarrollo Sostenible del Urabá – CORPOURABA</v>
          </cell>
        </row>
        <row r="31">
          <cell r="H31" t="str">
            <v>Corporación Autónoma Regional del Tolima – CORTOLIMA</v>
          </cell>
        </row>
        <row r="32">
          <cell r="H32" t="str">
            <v>Corporación Autónoma Regional del Atlántico – CRA</v>
          </cell>
        </row>
        <row r="33">
          <cell r="H33" t="str">
            <v>Corporación Autónoma Regional del Cauca – CRC</v>
          </cell>
        </row>
        <row r="34">
          <cell r="H34" t="str">
            <v>Corporación Autónoma Regional del Quindío – CRQ</v>
          </cell>
        </row>
        <row r="35">
          <cell r="H35" t="str">
            <v>Corporación Autónoma Regional del Sur de Bolívar – CSB</v>
          </cell>
        </row>
        <row r="36">
          <cell r="H36" t="str">
            <v>Corporación Autónoma Regional del Valle del Cauca – CVC</v>
          </cell>
        </row>
        <row r="37">
          <cell r="H37" t="str">
            <v>Corporación Autónoma Regional de los Valles del Sinú y del San Jorge – CVS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ow r="33">
          <cell r="D33" t="str">
            <v>SI APLICA</v>
          </cell>
          <cell r="F33" t="str">
            <v>SI SE REPORTA</v>
          </cell>
        </row>
        <row r="34">
          <cell r="D34" t="str">
            <v>NO APLICA</v>
          </cell>
          <cell r="F34" t="str">
            <v>NO SE REPORTA</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atos Generales"/>
      <sheetName val="Anexo 1 Matriz Inf Gestión-GD"/>
      <sheetName val="Hoja1"/>
      <sheetName val="Anexo2 Protocolo Inf Gestión GD"/>
      <sheetName val="Anexo 5.1 INGRESOS (2)"/>
      <sheetName val="PROTOCOLO INGRESOS (2)"/>
      <sheetName val="Anexo 5.2. informe Gastos"/>
      <sheetName val="Anexo 5.2-A. Gastos"/>
      <sheetName val="Protocolo Gastos"/>
      <sheetName val="Anexo 3 Matriz IMG"/>
      <sheetName val="1POMCAS"/>
      <sheetName val="2PORH"/>
      <sheetName val="3PSMV"/>
      <sheetName val="4UsoAguas"/>
      <sheetName val="5PUEAA"/>
      <sheetName val="6POMCASejec"/>
      <sheetName val="7Clima"/>
      <sheetName val="8Suelo"/>
      <sheetName val="9RUNAP"/>
      <sheetName val="10Paramos"/>
      <sheetName val="11Forest"/>
      <sheetName val="12PlanesAP"/>
      <sheetName val="13Amenaz"/>
      <sheetName val="14Invasor"/>
      <sheetName val="15Restaura"/>
      <sheetName val="16MIZC"/>
      <sheetName val="17PGIRS"/>
      <sheetName val="18Sector"/>
      <sheetName val="19GAU"/>
      <sheetName val="20Negoc"/>
      <sheetName val="21TiempoT"/>
      <sheetName val="22Autor"/>
      <sheetName val="23Sanc"/>
      <sheetName val="24POT"/>
      <sheetName val="25Redes"/>
      <sheetName val="26SIAC"/>
      <sheetName val="27Educa"/>
      <sheetName val="Observa"/>
      <sheetName val="Formulas"/>
    </sheetNames>
    <sheetDataSet>
      <sheetData sheetId="0">
        <row r="5">
          <cell r="C5" t="str">
            <v>Corporación Autónoma Regional del Alto Magdalena - CAM</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Set>
  </externalBook>
</externalLink>
</file>

<file path=xl/persons/person.xml><?xml version="1.0" encoding="utf-8"?>
<personList xmlns="http://schemas.microsoft.com/office/spreadsheetml/2018/threadedcomments" xmlns:x="http://schemas.openxmlformats.org/spreadsheetml/2006/main">
  <person displayName="IVAN DARIO RAMIREZ BEJARANO" id="{63659C95-0666-4436-9CF9-4045985439A2}" userId="889ac38eab08a684"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M15" dT="2021-12-01T15:07:18.34" personId="{63659C95-0666-4436-9CF9-4045985439A2}" id="{9CB463AE-A55E-446D-9B44-5835674B7BFE}">
    <text>CVC-GUIA DE 2020 REVISAR - GUILLERMO MURCIA DIRECCIÓN DE BOSQUES</text>
  </threadedComment>
  <threadedComment ref="L28" dT="2021-12-01T15:17:06.39" personId="{63659C95-0666-4436-9CF9-4045985439A2}" id="{A5516378-ADDF-4E61-98DF-BD414214AE3D}">
    <text>Revisar con IMG POMCAS,  allí no se requiere dato de adopción - CVC</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dcabrera@cam.gov.co;"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9.bin"/><Relationship Id="rId1" Type="http://schemas.openxmlformats.org/officeDocument/2006/relationships/hyperlink" Target="mailto:fanturi@cam.gov.co"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10.bin"/><Relationship Id="rId1" Type="http://schemas.openxmlformats.org/officeDocument/2006/relationships/hyperlink" Target="mailto:halvarado@cam.gov.co"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1.bin"/><Relationship Id="rId1" Type="http://schemas.openxmlformats.org/officeDocument/2006/relationships/hyperlink" Target="mailto:halvarado@cam.gov.co"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2.bin"/><Relationship Id="rId1" Type="http://schemas.openxmlformats.org/officeDocument/2006/relationships/hyperlink" Target="mailto:halvarado@cam.gov.co"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_rels/sheet16.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mailto:halvarado@cam.gov.co" TargetMode="External"/><Relationship Id="rId1" Type="http://schemas.openxmlformats.org/officeDocument/2006/relationships/hyperlink" Target="mailto:halvarado@cam.gov.co" TargetMode="External"/><Relationship Id="rId4" Type="http://schemas.openxmlformats.org/officeDocument/2006/relationships/drawing" Target="../drawings/drawing12.xml"/></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14.bin"/><Relationship Id="rId1" Type="http://schemas.openxmlformats.org/officeDocument/2006/relationships/hyperlink" Target="mailto:fanturi@cam.gov.co" TargetMode="External"/><Relationship Id="rId5" Type="http://schemas.openxmlformats.org/officeDocument/2006/relationships/comments" Target="../comments7.xml"/><Relationship Id="rId4" Type="http://schemas.openxmlformats.org/officeDocument/2006/relationships/vmlDrawing" Target="../drawings/vmlDrawing7.vml"/></Relationships>
</file>

<file path=xl/worksheets/_rels/sheet18.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hyperlink" Target="mailto:jfestupinan@cam.gov.co" TargetMode="External"/><Relationship Id="rId1" Type="http://schemas.openxmlformats.org/officeDocument/2006/relationships/hyperlink" Target="http://cambioclimatico.minambiente.gov.co/" TargetMode="External"/><Relationship Id="rId4" Type="http://schemas.openxmlformats.org/officeDocument/2006/relationships/drawing" Target="../drawings/drawing14.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0.xml.rels><?xml version="1.0" encoding="UTF-8" standalone="yes"?>
<Relationships xmlns="http://schemas.openxmlformats.org/package/2006/relationships"><Relationship Id="rId3" Type="http://schemas.openxmlformats.org/officeDocument/2006/relationships/drawing" Target="../drawings/drawing16.xml"/><Relationship Id="rId2" Type="http://schemas.openxmlformats.org/officeDocument/2006/relationships/printerSettings" Target="../printerSettings/printerSettings17.bin"/><Relationship Id="rId1" Type="http://schemas.openxmlformats.org/officeDocument/2006/relationships/hyperlink" Target="mailto:dbermeo@cam.gov.co"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17.xml"/><Relationship Id="rId2" Type="http://schemas.openxmlformats.org/officeDocument/2006/relationships/printerSettings" Target="../printerSettings/printerSettings18.bin"/><Relationship Id="rId1" Type="http://schemas.openxmlformats.org/officeDocument/2006/relationships/hyperlink" Target="mailto:larenas@cam.gov.co" TargetMode="Externa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printerSettings" Target="../printerSettings/printerSettings19.bin"/><Relationship Id="rId1" Type="http://schemas.openxmlformats.org/officeDocument/2006/relationships/hyperlink" Target="mailto:operalta@cam.gov.co" TargetMode="External"/><Relationship Id="rId6" Type="http://schemas.microsoft.com/office/2017/10/relationships/threadedComment" Target="../threadedComments/threadedComment1.xml"/><Relationship Id="rId4" Type="http://schemas.openxmlformats.org/officeDocument/2006/relationships/comments" Target="../comments8.xm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8.xml"/><Relationship Id="rId2" Type="http://schemas.openxmlformats.org/officeDocument/2006/relationships/printerSettings" Target="../printerSettings/printerSettings20.bin"/><Relationship Id="rId1" Type="http://schemas.openxmlformats.org/officeDocument/2006/relationships/hyperlink" Target="mailto:dbermeo@cam.gov.co" TargetMode="External"/></Relationships>
</file>

<file path=xl/worksheets/_rels/sheet24.xml.rels><?xml version="1.0" encoding="UTF-8" standalone="yes"?>
<Relationships xmlns="http://schemas.openxmlformats.org/package/2006/relationships"><Relationship Id="rId3" Type="http://schemas.openxmlformats.org/officeDocument/2006/relationships/drawing" Target="../drawings/drawing19.xml"/><Relationship Id="rId2" Type="http://schemas.openxmlformats.org/officeDocument/2006/relationships/printerSettings" Target="../printerSettings/printerSettings21.bin"/><Relationship Id="rId1" Type="http://schemas.openxmlformats.org/officeDocument/2006/relationships/hyperlink" Target="mailto:larenas@cam.gov.co"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0.xml"/><Relationship Id="rId2" Type="http://schemas.openxmlformats.org/officeDocument/2006/relationships/printerSettings" Target="../printerSettings/printerSettings22.bin"/><Relationship Id="rId1" Type="http://schemas.openxmlformats.org/officeDocument/2006/relationships/hyperlink" Target="mailto:larenas@cam.gov.co"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21.xml"/><Relationship Id="rId2" Type="http://schemas.openxmlformats.org/officeDocument/2006/relationships/printerSettings" Target="../printerSettings/printerSettings23.bin"/><Relationship Id="rId1" Type="http://schemas.openxmlformats.org/officeDocument/2006/relationships/hyperlink" Target="mailto:esilva@cam.gov.co" TargetMode="External"/></Relationships>
</file>

<file path=xl/worksheets/_rels/sheet27.xml.rels><?xml version="1.0" encoding="UTF-8" standalone="yes"?>
<Relationships xmlns="http://schemas.openxmlformats.org/package/2006/relationships"><Relationship Id="rId3" Type="http://schemas.openxmlformats.org/officeDocument/2006/relationships/drawing" Target="../drawings/drawing22.xml"/><Relationship Id="rId2" Type="http://schemas.openxmlformats.org/officeDocument/2006/relationships/printerSettings" Target="../printerSettings/printerSettings24.bin"/><Relationship Id="rId1" Type="http://schemas.openxmlformats.org/officeDocument/2006/relationships/hyperlink" Target="mailto:dcabrera@cam.gov.co"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23.xml"/><Relationship Id="rId2" Type="http://schemas.openxmlformats.org/officeDocument/2006/relationships/printerSettings" Target="../printerSettings/printerSettings25.bin"/><Relationship Id="rId1" Type="http://schemas.openxmlformats.org/officeDocument/2006/relationships/hyperlink" Target="mailto:jcollazos@cam.gov.co"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4.xml"/><Relationship Id="rId2" Type="http://schemas.openxmlformats.org/officeDocument/2006/relationships/printerSettings" Target="../printerSettings/printerSettings26.bin"/><Relationship Id="rId1" Type="http://schemas.openxmlformats.org/officeDocument/2006/relationships/hyperlink" Target="mailto:lmgonzalez@cam.gov.co"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7.bin"/><Relationship Id="rId1" Type="http://schemas.openxmlformats.org/officeDocument/2006/relationships/hyperlink" Target="mailto:jfestupinan@cam.gov.co" TargetMode="External"/></Relationships>
</file>

<file path=xl/worksheets/_rels/sheet31.xml.rels><?xml version="1.0" encoding="UTF-8" standalone="yes"?>
<Relationships xmlns="http://schemas.openxmlformats.org/package/2006/relationships"><Relationship Id="rId3" Type="http://schemas.openxmlformats.org/officeDocument/2006/relationships/printerSettings" Target="../printerSettings/printerSettings28.bin"/><Relationship Id="rId2" Type="http://schemas.openxmlformats.org/officeDocument/2006/relationships/hyperlink" Target="mailto:esilva@cam.gov.co" TargetMode="External"/><Relationship Id="rId1" Type="http://schemas.openxmlformats.org/officeDocument/2006/relationships/hyperlink" Target="https://www.minambiente.gov.co/index.php/ambientes-y-desarrollos-sostenibles/negocios-verdes-y-sostenibles" TargetMode="External"/><Relationship Id="rId4" Type="http://schemas.openxmlformats.org/officeDocument/2006/relationships/drawing" Target="../drawings/drawing26.xml"/></Relationships>
</file>

<file path=xl/worksheets/_rels/sheet32.xml.rels><?xml version="1.0" encoding="UTF-8" standalone="yes"?>
<Relationships xmlns="http://schemas.openxmlformats.org/package/2006/relationships"><Relationship Id="rId3" Type="http://schemas.openxmlformats.org/officeDocument/2006/relationships/drawing" Target="../drawings/drawing27.xml"/><Relationship Id="rId2" Type="http://schemas.openxmlformats.org/officeDocument/2006/relationships/printerSettings" Target="../printerSettings/printerSettings29.bin"/><Relationship Id="rId1" Type="http://schemas.openxmlformats.org/officeDocument/2006/relationships/hyperlink" Target="mailto:jortiz@cam.gov.co" TargetMode="External"/><Relationship Id="rId5" Type="http://schemas.openxmlformats.org/officeDocument/2006/relationships/comments" Target="../comments9.xml"/><Relationship Id="rId4" Type="http://schemas.openxmlformats.org/officeDocument/2006/relationships/vmlDrawing" Target="../drawings/vmlDrawing9.vml"/></Relationships>
</file>

<file path=xl/worksheets/_rels/sheet33.xml.rels><?xml version="1.0" encoding="UTF-8" standalone="yes"?>
<Relationships xmlns="http://schemas.openxmlformats.org/package/2006/relationships"><Relationship Id="rId3" Type="http://schemas.openxmlformats.org/officeDocument/2006/relationships/drawing" Target="../drawings/drawing28.xml"/><Relationship Id="rId2" Type="http://schemas.openxmlformats.org/officeDocument/2006/relationships/printerSettings" Target="../printerSettings/printerSettings30.bin"/><Relationship Id="rId1" Type="http://schemas.openxmlformats.org/officeDocument/2006/relationships/hyperlink" Target="mailto:jortiz@cam.gov.co" TargetMode="External"/><Relationship Id="rId5" Type="http://schemas.openxmlformats.org/officeDocument/2006/relationships/comments" Target="../comments10.xml"/><Relationship Id="rId4" Type="http://schemas.openxmlformats.org/officeDocument/2006/relationships/vmlDrawing" Target="../drawings/vmlDrawing10.vml"/></Relationships>
</file>

<file path=xl/worksheets/_rels/sheet34.xml.rels><?xml version="1.0" encoding="UTF-8" standalone="yes"?>
<Relationships xmlns="http://schemas.openxmlformats.org/package/2006/relationships"><Relationship Id="rId3" Type="http://schemas.openxmlformats.org/officeDocument/2006/relationships/drawing" Target="../drawings/drawing29.xml"/><Relationship Id="rId2" Type="http://schemas.openxmlformats.org/officeDocument/2006/relationships/printerSettings" Target="../printerSettings/printerSettings31.bin"/><Relationship Id="rId1" Type="http://schemas.openxmlformats.org/officeDocument/2006/relationships/hyperlink" Target="mailto:jortiz@cam.gov.co" TargetMode="External"/></Relationships>
</file>

<file path=xl/worksheets/_rels/sheet35.xml.rels><?xml version="1.0" encoding="UTF-8" standalone="yes"?>
<Relationships xmlns="http://schemas.openxmlformats.org/package/2006/relationships"><Relationship Id="rId3" Type="http://schemas.openxmlformats.org/officeDocument/2006/relationships/drawing" Target="../drawings/drawing30.xml"/><Relationship Id="rId2" Type="http://schemas.openxmlformats.org/officeDocument/2006/relationships/printerSettings" Target="../printerSettings/printerSettings32.bin"/><Relationship Id="rId1" Type="http://schemas.openxmlformats.org/officeDocument/2006/relationships/hyperlink" Target="mailto:jfestupinan@cam-gov.co" TargetMode="External"/></Relationships>
</file>

<file path=xl/worksheets/_rels/sheet36.xml.rels><?xml version="1.0" encoding="UTF-8" standalone="yes"?>
<Relationships xmlns="http://schemas.openxmlformats.org/package/2006/relationships"><Relationship Id="rId3" Type="http://schemas.openxmlformats.org/officeDocument/2006/relationships/hyperlink" Target="mailto:jortiz@cam.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1.xml"/><Relationship Id="rId4" Type="http://schemas.openxmlformats.org/officeDocument/2006/relationships/printerSettings" Target="../printerSettings/printerSettings33.bin"/></Relationships>
</file>

<file path=xl/worksheets/_rels/sheet37.xml.rels><?xml version="1.0" encoding="UTF-8" standalone="yes"?>
<Relationships xmlns="http://schemas.openxmlformats.org/package/2006/relationships"><Relationship Id="rId3" Type="http://schemas.openxmlformats.org/officeDocument/2006/relationships/hyperlink" Target="mailto:jortiz@cam.gov.co" TargetMode="External"/><Relationship Id="rId2" Type="http://schemas.openxmlformats.org/officeDocument/2006/relationships/hyperlink" Target="http://www.sirh.ideam.gov.co/" TargetMode="External"/><Relationship Id="rId1" Type="http://schemas.openxmlformats.org/officeDocument/2006/relationships/hyperlink" Target="http://www.sisaire.gov.co/" TargetMode="External"/><Relationship Id="rId5" Type="http://schemas.openxmlformats.org/officeDocument/2006/relationships/drawing" Target="../drawings/drawing32.xml"/><Relationship Id="rId4" Type="http://schemas.openxmlformats.org/officeDocument/2006/relationships/printerSettings" Target="../printerSettings/printerSettings34.bin"/></Relationships>
</file>

<file path=xl/worksheets/_rels/sheet38.xml.rels><?xml version="1.0" encoding="UTF-8" standalone="yes"?>
<Relationships xmlns="http://schemas.openxmlformats.org/package/2006/relationships"><Relationship Id="rId3" Type="http://schemas.openxmlformats.org/officeDocument/2006/relationships/drawing" Target="../drawings/drawing33.xml"/><Relationship Id="rId2" Type="http://schemas.openxmlformats.org/officeDocument/2006/relationships/printerSettings" Target="../printerSettings/printerSettings35.bin"/><Relationship Id="rId1" Type="http://schemas.openxmlformats.org/officeDocument/2006/relationships/hyperlink" Target="mailto:aarias@cam.gov.co" TargetMode="External"/><Relationship Id="rId5" Type="http://schemas.openxmlformats.org/officeDocument/2006/relationships/comments" Target="../comments11.xml"/><Relationship Id="rId4" Type="http://schemas.openxmlformats.org/officeDocument/2006/relationships/vmlDrawing" Target="../drawings/vmlDrawing11.vml"/></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R58"/>
  <sheetViews>
    <sheetView workbookViewId="0"/>
  </sheetViews>
  <sheetFormatPr baseColWidth="10" defaultColWidth="10.7109375" defaultRowHeight="15" x14ac:dyDescent="0.25"/>
  <cols>
    <col min="1" max="1" width="5.85546875" customWidth="1"/>
    <col min="2" max="2" width="44.28515625" customWidth="1"/>
    <col min="3" max="3" width="68.42578125" customWidth="1"/>
    <col min="7" max="7" width="0" hidden="1" customWidth="1"/>
    <col min="8" max="8" width="15.42578125" hidden="1" customWidth="1"/>
    <col min="9" max="9" width="11.42578125" hidden="1" customWidth="1"/>
  </cols>
  <sheetData>
    <row r="1" spans="1:18" s="369" customFormat="1" ht="130.5" customHeight="1" thickBot="1" x14ac:dyDescent="0.3">
      <c r="A1" s="386"/>
      <c r="B1" s="387"/>
      <c r="C1" s="388"/>
      <c r="D1"/>
      <c r="E1"/>
      <c r="F1"/>
      <c r="G1"/>
      <c r="H1"/>
      <c r="I1"/>
      <c r="J1"/>
      <c r="K1"/>
      <c r="L1"/>
      <c r="M1"/>
      <c r="N1"/>
      <c r="O1"/>
      <c r="P1"/>
      <c r="Q1"/>
      <c r="R1"/>
    </row>
    <row r="2" spans="1:18" s="370" customFormat="1" ht="39.75" customHeight="1" thickBot="1" x14ac:dyDescent="0.3">
      <c r="A2" s="918" t="s">
        <v>0</v>
      </c>
      <c r="B2" s="919"/>
      <c r="C2" s="920"/>
      <c r="D2"/>
      <c r="E2"/>
      <c r="F2"/>
      <c r="G2"/>
      <c r="H2"/>
      <c r="I2"/>
      <c r="J2"/>
      <c r="K2"/>
      <c r="L2"/>
      <c r="M2"/>
      <c r="N2"/>
      <c r="O2"/>
      <c r="P2"/>
      <c r="Q2"/>
      <c r="R2"/>
    </row>
    <row r="4" spans="1:18" ht="15.75" thickBot="1" x14ac:dyDescent="0.3"/>
    <row r="5" spans="1:18" s="377" customFormat="1" ht="23.25" customHeight="1" x14ac:dyDescent="0.25">
      <c r="B5" s="378" t="s">
        <v>1</v>
      </c>
      <c r="C5" s="379" t="s">
        <v>2</v>
      </c>
      <c r="H5" s="377" t="s">
        <v>2</v>
      </c>
    </row>
    <row r="6" spans="1:18" s="377" customFormat="1" ht="23.25" customHeight="1" x14ac:dyDescent="0.25">
      <c r="B6" s="380" t="s">
        <v>3</v>
      </c>
      <c r="C6" s="381" t="s">
        <v>54</v>
      </c>
      <c r="H6" s="377" t="s">
        <v>4</v>
      </c>
    </row>
    <row r="7" spans="1:18" s="377" customFormat="1" ht="23.25" customHeight="1" x14ac:dyDescent="0.25">
      <c r="B7" s="380" t="s">
        <v>5</v>
      </c>
      <c r="C7" s="381" t="s">
        <v>1861</v>
      </c>
      <c r="H7" s="377" t="s">
        <v>6</v>
      </c>
    </row>
    <row r="8" spans="1:18" s="377" customFormat="1" ht="23.25" customHeight="1" x14ac:dyDescent="0.25">
      <c r="B8" s="380" t="s">
        <v>7</v>
      </c>
      <c r="C8" s="381" t="s">
        <v>1862</v>
      </c>
      <c r="H8" s="377" t="s">
        <v>8</v>
      </c>
    </row>
    <row r="9" spans="1:18" s="377" customFormat="1" ht="23.25" customHeight="1" x14ac:dyDescent="0.25">
      <c r="B9" s="380" t="s">
        <v>9</v>
      </c>
      <c r="C9" s="381" t="s">
        <v>1863</v>
      </c>
      <c r="H9" s="377" t="s">
        <v>10</v>
      </c>
    </row>
    <row r="10" spans="1:18" s="377" customFormat="1" ht="23.25" customHeight="1" x14ac:dyDescent="0.25">
      <c r="B10" s="380" t="s">
        <v>11</v>
      </c>
      <c r="C10" s="523" t="s">
        <v>1864</v>
      </c>
      <c r="H10" s="377" t="s">
        <v>12</v>
      </c>
    </row>
    <row r="11" spans="1:18" s="377" customFormat="1" ht="23.25" customHeight="1" thickBot="1" x14ac:dyDescent="0.3">
      <c r="B11" s="382" t="s">
        <v>13</v>
      </c>
      <c r="C11" s="664">
        <v>3115147912</v>
      </c>
      <c r="H11" s="377" t="s">
        <v>14</v>
      </c>
    </row>
    <row r="12" spans="1:18" x14ac:dyDescent="0.25">
      <c r="H12" t="s">
        <v>15</v>
      </c>
    </row>
    <row r="13" spans="1:18" x14ac:dyDescent="0.25">
      <c r="H13" t="s">
        <v>16</v>
      </c>
    </row>
    <row r="14" spans="1:18" x14ac:dyDescent="0.25">
      <c r="H14" t="s">
        <v>17</v>
      </c>
    </row>
    <row r="15" spans="1:18" x14ac:dyDescent="0.25">
      <c r="H15" t="s">
        <v>18</v>
      </c>
    </row>
    <row r="16" spans="1:18" x14ac:dyDescent="0.25">
      <c r="H16" t="s">
        <v>19</v>
      </c>
    </row>
    <row r="17" spans="8:8" x14ac:dyDescent="0.25">
      <c r="H17" t="s">
        <v>20</v>
      </c>
    </row>
    <row r="18" spans="8:8" x14ac:dyDescent="0.25">
      <c r="H18" t="s">
        <v>21</v>
      </c>
    </row>
    <row r="19" spans="8:8" x14ac:dyDescent="0.25">
      <c r="H19" t="s">
        <v>22</v>
      </c>
    </row>
    <row r="20" spans="8:8" x14ac:dyDescent="0.25">
      <c r="H20" t="s">
        <v>23</v>
      </c>
    </row>
    <row r="21" spans="8:8" x14ac:dyDescent="0.25">
      <c r="H21" t="s">
        <v>24</v>
      </c>
    </row>
    <row r="22" spans="8:8" x14ac:dyDescent="0.25">
      <c r="H22" t="s">
        <v>25</v>
      </c>
    </row>
    <row r="23" spans="8:8" x14ac:dyDescent="0.25">
      <c r="H23" t="s">
        <v>26</v>
      </c>
    </row>
    <row r="24" spans="8:8" x14ac:dyDescent="0.25">
      <c r="H24" t="s">
        <v>27</v>
      </c>
    </row>
    <row r="25" spans="8:8" x14ac:dyDescent="0.25">
      <c r="H25" t="s">
        <v>28</v>
      </c>
    </row>
    <row r="26" spans="8:8" x14ac:dyDescent="0.25">
      <c r="H26" t="s">
        <v>29</v>
      </c>
    </row>
    <row r="27" spans="8:8" x14ac:dyDescent="0.25">
      <c r="H27" t="s">
        <v>30</v>
      </c>
    </row>
    <row r="28" spans="8:8" x14ac:dyDescent="0.25">
      <c r="H28" t="s">
        <v>31</v>
      </c>
    </row>
    <row r="29" spans="8:8" x14ac:dyDescent="0.25">
      <c r="H29" t="s">
        <v>32</v>
      </c>
    </row>
    <row r="30" spans="8:8" x14ac:dyDescent="0.25">
      <c r="H30" t="s">
        <v>33</v>
      </c>
    </row>
    <row r="31" spans="8:8" x14ac:dyDescent="0.25">
      <c r="H31" t="s">
        <v>34</v>
      </c>
    </row>
    <row r="32" spans="8:8" x14ac:dyDescent="0.25">
      <c r="H32" t="s">
        <v>35</v>
      </c>
    </row>
    <row r="33" spans="8:8" x14ac:dyDescent="0.25">
      <c r="H33" t="s">
        <v>36</v>
      </c>
    </row>
    <row r="34" spans="8:8" x14ac:dyDescent="0.25">
      <c r="H34" t="s">
        <v>37</v>
      </c>
    </row>
    <row r="35" spans="8:8" x14ac:dyDescent="0.25">
      <c r="H35" t="s">
        <v>38</v>
      </c>
    </row>
    <row r="36" spans="8:8" x14ac:dyDescent="0.25">
      <c r="H36" t="s">
        <v>39</v>
      </c>
    </row>
    <row r="37" spans="8:8" x14ac:dyDescent="0.25">
      <c r="H37" t="s">
        <v>40</v>
      </c>
    </row>
    <row r="39" spans="8:8" x14ac:dyDescent="0.25">
      <c r="H39" t="s">
        <v>41</v>
      </c>
    </row>
    <row r="40" spans="8:8" x14ac:dyDescent="0.25">
      <c r="H40" t="s">
        <v>42</v>
      </c>
    </row>
    <row r="41" spans="8:8" x14ac:dyDescent="0.25">
      <c r="H41" t="s">
        <v>43</v>
      </c>
    </row>
    <row r="42" spans="8:8" x14ac:dyDescent="0.25">
      <c r="H42" t="s">
        <v>44</v>
      </c>
    </row>
    <row r="43" spans="8:8" x14ac:dyDescent="0.25">
      <c r="H43" t="s">
        <v>45</v>
      </c>
    </row>
    <row r="44" spans="8:8" x14ac:dyDescent="0.25">
      <c r="H44" t="s">
        <v>46</v>
      </c>
    </row>
    <row r="45" spans="8:8" x14ac:dyDescent="0.25">
      <c r="H45" t="s">
        <v>47</v>
      </c>
    </row>
    <row r="46" spans="8:8" x14ac:dyDescent="0.25">
      <c r="H46" t="s">
        <v>48</v>
      </c>
    </row>
    <row r="47" spans="8:8" x14ac:dyDescent="0.25">
      <c r="H47" t="s">
        <v>49</v>
      </c>
    </row>
    <row r="48" spans="8:8" x14ac:dyDescent="0.25">
      <c r="H48" t="s">
        <v>50</v>
      </c>
    </row>
    <row r="49" spans="8:8" x14ac:dyDescent="0.25">
      <c r="H49" t="s">
        <v>51</v>
      </c>
    </row>
    <row r="50" spans="8:8" x14ac:dyDescent="0.25">
      <c r="H50" t="s">
        <v>52</v>
      </c>
    </row>
    <row r="51" spans="8:8" x14ac:dyDescent="0.25">
      <c r="H51" t="s">
        <v>53</v>
      </c>
    </row>
    <row r="52" spans="8:8" x14ac:dyDescent="0.25">
      <c r="H52" t="s">
        <v>54</v>
      </c>
    </row>
    <row r="53" spans="8:8" x14ac:dyDescent="0.25">
      <c r="H53" t="s">
        <v>55</v>
      </c>
    </row>
    <row r="54" spans="8:8" x14ac:dyDescent="0.25">
      <c r="H54" t="s">
        <v>56</v>
      </c>
    </row>
    <row r="55" spans="8:8" x14ac:dyDescent="0.25">
      <c r="H55" t="s">
        <v>57</v>
      </c>
    </row>
    <row r="56" spans="8:8" x14ac:dyDescent="0.25">
      <c r="H56" t="s">
        <v>58</v>
      </c>
    </row>
    <row r="57" spans="8:8" x14ac:dyDescent="0.25">
      <c r="H57" t="s">
        <v>59</v>
      </c>
    </row>
    <row r="58" spans="8:8" x14ac:dyDescent="0.25">
      <c r="H58" t="s">
        <v>60</v>
      </c>
    </row>
  </sheetData>
  <mergeCells count="1">
    <mergeCell ref="A2:C2"/>
  </mergeCells>
  <dataValidations count="2">
    <dataValidation type="list" allowBlank="1" showInputMessage="1" showErrorMessage="1" prompt="Seleccione la CAR de la cual incorporara la información" sqref="C5" xr:uid="{00000000-0002-0000-0000-000000000000}">
      <formula1>Lista_CAR</formula1>
    </dataValidation>
    <dataValidation type="list" allowBlank="1" showInputMessage="1" showErrorMessage="1" prompt="Seleccione el perido a reportar" sqref="C6" xr:uid="{00000000-0002-0000-0000-000001000000}">
      <formula1>$H$39:$H$58</formula1>
    </dataValidation>
  </dataValidations>
  <hyperlinks>
    <hyperlink ref="C10" r:id="rId1" xr:uid="{00000000-0004-0000-0000-000000000000}"/>
  </hyperlinks>
  <pageMargins left="0.7" right="0.7" top="0.75" bottom="0.75" header="0.3" footer="0.3"/>
  <pageSetup paperSize="0"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13"/>
  <sheetViews>
    <sheetView workbookViewId="0">
      <selection sqref="A1:B1"/>
    </sheetView>
  </sheetViews>
  <sheetFormatPr baseColWidth="10" defaultColWidth="11.42578125" defaultRowHeight="15" x14ac:dyDescent="0.25"/>
  <cols>
    <col min="1" max="1" width="50.28515625" customWidth="1"/>
    <col min="2" max="2" width="68.42578125" customWidth="1"/>
  </cols>
  <sheetData>
    <row r="1" spans="1:2" ht="15.75" thickBot="1" x14ac:dyDescent="0.3">
      <c r="A1" s="1012"/>
      <c r="B1" s="1012"/>
    </row>
    <row r="2" spans="1:2" ht="15.75" thickBot="1" x14ac:dyDescent="0.3">
      <c r="A2" s="1034" t="s">
        <v>406</v>
      </c>
      <c r="B2" s="1014"/>
    </row>
    <row r="3" spans="1:2" ht="15.75" thickBot="1" x14ac:dyDescent="0.3">
      <c r="A3" s="1015" t="s">
        <v>144</v>
      </c>
      <c r="B3" s="1016"/>
    </row>
    <row r="4" spans="1:2" ht="15.75" thickBot="1" x14ac:dyDescent="0.3">
      <c r="A4" s="404" t="s">
        <v>324</v>
      </c>
      <c r="B4" s="404" t="s">
        <v>146</v>
      </c>
    </row>
    <row r="5" spans="1:2" ht="26.25" thickBot="1" x14ac:dyDescent="0.3">
      <c r="A5" s="405" t="s">
        <v>325</v>
      </c>
      <c r="B5" s="406" t="s">
        <v>326</v>
      </c>
    </row>
    <row r="6" spans="1:2" ht="16.5" thickTop="1" thickBot="1" x14ac:dyDescent="0.3">
      <c r="A6" s="407" t="s">
        <v>327</v>
      </c>
      <c r="B6" s="406" t="s">
        <v>407</v>
      </c>
    </row>
    <row r="7" spans="1:2" ht="78" thickTop="1" thickBot="1" x14ac:dyDescent="0.3">
      <c r="A7" s="414" t="s">
        <v>408</v>
      </c>
      <c r="B7" s="406" t="s">
        <v>409</v>
      </c>
    </row>
    <row r="8" spans="1:2" ht="90.75" thickTop="1" thickBot="1" x14ac:dyDescent="0.3">
      <c r="A8" s="414" t="s">
        <v>410</v>
      </c>
      <c r="B8" s="406" t="s">
        <v>411</v>
      </c>
    </row>
    <row r="9" spans="1:2" ht="90.75" thickTop="1" thickBot="1" x14ac:dyDescent="0.3">
      <c r="A9" s="414" t="s">
        <v>412</v>
      </c>
      <c r="B9" s="406" t="s">
        <v>413</v>
      </c>
    </row>
    <row r="10" spans="1:2" ht="90.75" thickTop="1" thickBot="1" x14ac:dyDescent="0.3">
      <c r="A10" s="414" t="s">
        <v>414</v>
      </c>
      <c r="B10" s="406" t="s">
        <v>415</v>
      </c>
    </row>
    <row r="11" spans="1:2" ht="27" thickTop="1" thickBot="1" x14ac:dyDescent="0.3">
      <c r="A11" s="414" t="s">
        <v>416</v>
      </c>
      <c r="B11" s="406" t="s">
        <v>417</v>
      </c>
    </row>
    <row r="12" spans="1:2" ht="27" thickTop="1" thickBot="1" x14ac:dyDescent="0.3">
      <c r="A12" s="414" t="s">
        <v>418</v>
      </c>
      <c r="B12" s="406" t="s">
        <v>352</v>
      </c>
    </row>
    <row r="13" spans="1:2" ht="15.75" thickTop="1" x14ac:dyDescent="0.25"/>
  </sheetData>
  <mergeCells count="3">
    <mergeCell ref="A1:B1"/>
    <mergeCell ref="A2:B2"/>
    <mergeCell ref="A3:B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0"/>
  <dimension ref="A1:R32"/>
  <sheetViews>
    <sheetView workbookViewId="0">
      <selection sqref="A1:P1"/>
    </sheetView>
  </sheetViews>
  <sheetFormatPr baseColWidth="10" defaultColWidth="10.7109375" defaultRowHeight="15" x14ac:dyDescent="0.25"/>
  <cols>
    <col min="1" max="1" width="3.42578125" bestFit="1" customWidth="1"/>
    <col min="2" max="2" width="62.42578125" customWidth="1"/>
    <col min="3" max="3" width="16.140625" customWidth="1"/>
    <col min="4" max="4" width="9.28515625" customWidth="1"/>
    <col min="5" max="5" width="10" customWidth="1"/>
    <col min="6" max="6" width="6.140625" customWidth="1"/>
    <col min="7" max="7" width="8.42578125" customWidth="1"/>
    <col min="8" max="8" width="6.140625" hidden="1" customWidth="1"/>
    <col min="9" max="9" width="5.42578125" hidden="1" customWidth="1"/>
    <col min="10" max="10" width="7" hidden="1" customWidth="1"/>
    <col min="11" max="11" width="4.28515625" hidden="1" customWidth="1"/>
    <col min="12" max="12" width="15" customWidth="1"/>
    <col min="13" max="14" width="22.42578125" customWidth="1"/>
    <col min="15" max="15" width="1.85546875" customWidth="1"/>
  </cols>
  <sheetData>
    <row r="1" spans="1:18" s="369" customFormat="1" ht="130.5" customHeight="1" thickBot="1" x14ac:dyDescent="0.3">
      <c r="A1" s="1035"/>
      <c r="B1" s="1036"/>
      <c r="C1" s="1036"/>
      <c r="D1" s="1036"/>
      <c r="E1" s="1036"/>
      <c r="F1" s="1036"/>
      <c r="G1" s="1036"/>
      <c r="H1" s="1036"/>
      <c r="I1" s="1036"/>
      <c r="J1" s="1036"/>
      <c r="K1" s="1036"/>
      <c r="L1" s="1036"/>
      <c r="M1" s="1036"/>
      <c r="N1" s="1036"/>
      <c r="O1" s="1036"/>
      <c r="P1" s="1037"/>
      <c r="Q1"/>
      <c r="R1"/>
    </row>
    <row r="2" spans="1:18" s="370" customFormat="1" ht="16.5" thickBot="1" x14ac:dyDescent="0.3">
      <c r="A2" s="1043">
        <v>2021</v>
      </c>
      <c r="B2" s="1044"/>
      <c r="C2" s="1044"/>
      <c r="D2" s="1044"/>
      <c r="E2" s="1044"/>
      <c r="F2" s="1044"/>
      <c r="G2" s="1044"/>
      <c r="H2" s="1044"/>
      <c r="I2" s="1044"/>
      <c r="J2" s="1044"/>
      <c r="K2" s="1044"/>
      <c r="L2" s="1044"/>
      <c r="M2" s="1044"/>
      <c r="N2" s="1044"/>
      <c r="O2" s="1044"/>
      <c r="P2" s="1045"/>
      <c r="Q2"/>
      <c r="R2"/>
    </row>
    <row r="3" spans="1:18"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18" s="370" customFormat="1" ht="30.75" customHeight="1" thickBot="1" x14ac:dyDescent="0.3">
      <c r="A4" s="1041" t="s">
        <v>62</v>
      </c>
      <c r="B4" s="1042"/>
      <c r="C4" s="532">
        <v>2022</v>
      </c>
      <c r="D4" s="383"/>
      <c r="E4" s="383"/>
      <c r="F4" s="383"/>
      <c r="G4" s="383"/>
      <c r="H4" s="383"/>
      <c r="I4" s="383"/>
      <c r="J4" s="383"/>
      <c r="K4" s="383"/>
      <c r="L4" s="384"/>
      <c r="M4" s="384"/>
      <c r="N4" s="384"/>
      <c r="O4" s="384"/>
      <c r="P4" s="385"/>
      <c r="Q4"/>
      <c r="R4"/>
    </row>
    <row r="5" spans="1:18" ht="30" customHeight="1" x14ac:dyDescent="0.25">
      <c r="A5" s="353" t="s">
        <v>420</v>
      </c>
      <c r="B5" s="353" t="s">
        <v>421</v>
      </c>
      <c r="C5" s="354">
        <v>2020</v>
      </c>
      <c r="D5" s="530">
        <v>2021</v>
      </c>
      <c r="E5" s="355">
        <v>2022</v>
      </c>
      <c r="F5" s="355">
        <v>2023</v>
      </c>
      <c r="H5" s="351" t="s">
        <v>422</v>
      </c>
      <c r="I5" s="351" t="s">
        <v>423</v>
      </c>
      <c r="J5" s="351" t="s">
        <v>424</v>
      </c>
      <c r="L5" s="352" t="s">
        <v>425</v>
      </c>
      <c r="M5" s="352" t="s">
        <v>426</v>
      </c>
      <c r="N5" s="356" t="s">
        <v>424</v>
      </c>
      <c r="O5" s="358" t="s">
        <v>427</v>
      </c>
      <c r="P5" s="357"/>
    </row>
    <row r="6" spans="1:18" ht="45" customHeight="1" x14ac:dyDescent="0.25">
      <c r="A6" s="252" t="s">
        <v>428</v>
      </c>
      <c r="B6" s="253" t="s">
        <v>107</v>
      </c>
      <c r="C6" s="156"/>
      <c r="D6" s="156"/>
      <c r="E6" s="737">
        <f ca="1">+'1POMCAS'!D8</f>
        <v>1</v>
      </c>
      <c r="F6" s="510"/>
      <c r="G6" s="377"/>
      <c r="H6" s="511">
        <f>'1POMCAS'!F11</f>
        <v>0</v>
      </c>
      <c r="I6" s="511" t="str">
        <f>+'1POMCAS'!E12</f>
        <v>PROGRAMA 3203 Conservación y uso eficiente del recurso hídrico - PROYECTO 320301 Conservación y uso eficiente del recurso hídrico</v>
      </c>
      <c r="J6" s="511">
        <f>+'1POMCAS'!E13</f>
        <v>0</v>
      </c>
      <c r="K6" s="377"/>
      <c r="L6" s="512" t="str">
        <f t="shared" ref="L6:L32" ca="1" si="0">IF(ISNUMBER(E6),"",H6)</f>
        <v/>
      </c>
      <c r="M6" s="512" t="str">
        <f t="shared" ref="M6:M32" si="1">IF(ISNUMBER(I6),"",I6)</f>
        <v>PROGRAMA 3203 Conservación y uso eficiente del recurso hídrico - PROYECTO 320301 Conservación y uso eficiente del recurso hídrico</v>
      </c>
      <c r="N6" s="513" t="str">
        <f t="shared" ref="N6:N32" si="2">IF(ISNUMBER(J6),"",J6)</f>
        <v/>
      </c>
      <c r="O6" s="514" t="s">
        <v>427</v>
      </c>
      <c r="P6" s="515"/>
    </row>
    <row r="7" spans="1:18" ht="60" x14ac:dyDescent="0.25">
      <c r="A7" s="252" t="s">
        <v>429</v>
      </c>
      <c r="B7" s="253" t="s">
        <v>109</v>
      </c>
      <c r="C7" s="156"/>
      <c r="D7" s="156"/>
      <c r="E7" s="737">
        <f>+'2PORH'!D8</f>
        <v>1</v>
      </c>
      <c r="F7" s="510"/>
      <c r="G7" s="377"/>
      <c r="H7" s="511">
        <f>+'2PORH'!F11</f>
        <v>0</v>
      </c>
      <c r="I7" s="511" t="str">
        <f>+'2PORH'!E12</f>
        <v>PROGRAMA 3203 Gestión integral del recurso hídrico - PROYECTO 320302 Administración del recurso hídrio</v>
      </c>
      <c r="J7" s="511">
        <f>+'2PORH'!E13</f>
        <v>0</v>
      </c>
      <c r="K7" s="377"/>
      <c r="L7" s="512" t="str">
        <f t="shared" si="0"/>
        <v/>
      </c>
      <c r="M7" s="512" t="str">
        <f t="shared" si="1"/>
        <v>PROGRAMA 3203 Gestión integral del recurso hídrico - PROYECTO 320302 Administración del recurso hídrio</v>
      </c>
      <c r="N7" s="513" t="str">
        <f t="shared" si="2"/>
        <v/>
      </c>
      <c r="O7" s="514" t="s">
        <v>427</v>
      </c>
      <c r="P7" s="515"/>
    </row>
    <row r="8" spans="1:18" ht="288" x14ac:dyDescent="0.25">
      <c r="A8" s="252" t="s">
        <v>430</v>
      </c>
      <c r="B8" s="253" t="s">
        <v>111</v>
      </c>
      <c r="C8" s="156"/>
      <c r="D8" s="156"/>
      <c r="E8" s="737">
        <f>+'3PSMV'!D8</f>
        <v>1</v>
      </c>
      <c r="F8" s="510"/>
      <c r="G8" s="377"/>
      <c r="H8" s="511">
        <f>+'3PSMV'!F11</f>
        <v>0</v>
      </c>
      <c r="I8" s="511" t="str">
        <f>+'3PSMV'!E12</f>
        <v>PROGRAMA 3203 Gestión integral del recurso hídrico - PROYECTO 320302 Administración del recurso hídrio</v>
      </c>
      <c r="J8" s="511" t="str">
        <f>+'3PSMV'!E13</f>
        <v>De las 37 cabeceras municipales del departamento, 26 municipios cuentan con aprobación de los Planes de Saneamiento y Manejo de Vertimientos – PSMV por parte de la Corporación; los municipios de Gigante, Suaza, Tarqui, Timaná, La Argentina, Paicol y Nátaga cuentan con permiso de vertimientos de las Plantas de Tratamiento de Aguas . A los cuales también se les realizan seguimiento de manera anual, cuya PTAR hace parte del PSMV ,las restantes avanza en los procesos de reformulaciòn de los PSMV y tramite del PV.</v>
      </c>
      <c r="K8" s="377"/>
      <c r="L8" s="512" t="str">
        <f t="shared" si="0"/>
        <v/>
      </c>
      <c r="M8" s="512" t="str">
        <f t="shared" si="1"/>
        <v>PROGRAMA 3203 Gestión integral del recurso hídrico - PROYECTO 320302 Administración del recurso hídrio</v>
      </c>
      <c r="N8" s="513" t="str">
        <f t="shared" si="2"/>
        <v>De las 37 cabeceras municipales del departamento, 26 municipios cuentan con aprobación de los Planes de Saneamiento y Manejo de Vertimientos – PSMV por parte de la Corporación; los municipios de Gigante, Suaza, Tarqui, Timaná, La Argentina, Paicol y Nátaga cuentan con permiso de vertimientos de las Plantas de Tratamiento de Aguas . A los cuales también se les realizan seguimiento de manera anual, cuya PTAR hace parte del PSMV ,las restantes avanza en los procesos de reformulaciòn de los PSMV y tramite del PV.</v>
      </c>
      <c r="O8" s="514" t="s">
        <v>427</v>
      </c>
      <c r="P8" s="515"/>
    </row>
    <row r="9" spans="1:18" ht="60" x14ac:dyDescent="0.25">
      <c r="A9" s="252" t="s">
        <v>431</v>
      </c>
      <c r="B9" s="253" t="s">
        <v>113</v>
      </c>
      <c r="C9" s="156"/>
      <c r="E9" s="737">
        <f>+'4UsoAguas'!D8</f>
        <v>1</v>
      </c>
      <c r="F9" s="510"/>
      <c r="G9" s="377"/>
      <c r="H9" s="511">
        <f>+'4UsoAguas'!F11</f>
        <v>0</v>
      </c>
      <c r="I9" s="511" t="str">
        <f>+'4UsoAguas'!E12</f>
        <v>PROGRAMA 3203 Gestión integral del recurso hídrico - PROYECTO 320302 Administración del recurso hídrio</v>
      </c>
      <c r="J9" s="511">
        <f>+'4UsoAguas'!E13</f>
        <v>0</v>
      </c>
      <c r="K9" s="377"/>
      <c r="L9" s="512" t="str">
        <f t="shared" si="0"/>
        <v/>
      </c>
      <c r="M9" s="512" t="str">
        <f t="shared" si="1"/>
        <v>PROGRAMA 3203 Gestión integral del recurso hídrico - PROYECTO 320302 Administración del recurso hídrio</v>
      </c>
      <c r="N9" s="513" t="str">
        <f t="shared" si="2"/>
        <v/>
      </c>
      <c r="O9" s="514" t="s">
        <v>427</v>
      </c>
      <c r="P9" s="515"/>
    </row>
    <row r="10" spans="1:18" ht="192" x14ac:dyDescent="0.25">
      <c r="A10" s="252" t="s">
        <v>432</v>
      </c>
      <c r="B10" s="253" t="s">
        <v>115</v>
      </c>
      <c r="C10" s="156"/>
      <c r="E10" s="737">
        <f>+'5PUEAA'!D8</f>
        <v>1</v>
      </c>
      <c r="F10" s="510"/>
      <c r="G10" s="377"/>
      <c r="H10" s="511">
        <f>+'5PUEAA'!F11</f>
        <v>0</v>
      </c>
      <c r="I10" s="511" t="str">
        <f>+'5PUEAA'!E12</f>
        <v>PROGRAMA 3203 Gestión integral del recurso hídrico - PROYECTO 320302 Administración del recurso hídrio</v>
      </c>
      <c r="J10" s="511" t="str">
        <f>+'5PUEAA'!E13</f>
        <v>Para el año 2022 se efectuó seguimiento a 19 PUEAA vigentes en el marco de la Concesión de agua. Por su parte 18 municipios no cuentan con PUEAA vigente, razón por la cual la Corporación inició los respectivos procesos administrativos/sancionatorios conforme a lo consagrado en la Ley 1333 del 2009 los cuales se encuentran en curso y/o en preoceso de reformulación de los PUEAA.</v>
      </c>
      <c r="K10" s="377"/>
      <c r="L10" s="512" t="str">
        <f t="shared" si="0"/>
        <v/>
      </c>
      <c r="M10" s="512" t="str">
        <f t="shared" si="1"/>
        <v>PROGRAMA 3203 Gestión integral del recurso hídrico - PROYECTO 320302 Administración del recurso hídrio</v>
      </c>
      <c r="N10" s="513" t="str">
        <f t="shared" si="2"/>
        <v>Para el año 2022 se efectuó seguimiento a 19 PUEAA vigentes en el marco de la Concesión de agua. Por su parte 18 municipios no cuentan con PUEAA vigente, razón por la cual la Corporación inició los respectivos procesos administrativos/sancionatorios conforme a lo consagrado en la Ley 1333 del 2009 los cuales se encuentran en curso y/o en preoceso de reformulación de los PUEAA.</v>
      </c>
      <c r="O10" s="514" t="s">
        <v>427</v>
      </c>
      <c r="P10" s="515"/>
    </row>
    <row r="11" spans="1:18" ht="96" x14ac:dyDescent="0.25">
      <c r="A11" s="252" t="s">
        <v>433</v>
      </c>
      <c r="B11" s="253" t="s">
        <v>117</v>
      </c>
      <c r="C11" s="156"/>
      <c r="E11" s="737">
        <f>+'6POMCASejec'!D8</f>
        <v>0.83333333333333326</v>
      </c>
      <c r="F11" s="510"/>
      <c r="G11" s="377"/>
      <c r="H11" s="511">
        <f>+'6POMCASejec'!F11</f>
        <v>0</v>
      </c>
      <c r="I11" s="511" t="str">
        <f>+'6POMCASejec'!E12</f>
        <v>PROGRAMA 3203 GESTIÓN INTEGRAL DEL RECURSO HÍDRICO - PROYECTO 320301 Conservación y uso eficiente del recurso hídrico</v>
      </c>
      <c r="J11" s="511" t="str">
        <f>+'6POMCASejec'!E13</f>
        <v>El plan de manejo de la cuenca del río las Ceibas que se está ejecutando, corrresponde al aprobado en 2007; el nuevo POMCA continúa en consulta previa con comunidades indígenas.</v>
      </c>
      <c r="K11" s="377"/>
      <c r="L11" s="512" t="str">
        <f t="shared" si="0"/>
        <v/>
      </c>
      <c r="M11" s="512" t="str">
        <f t="shared" si="1"/>
        <v>PROGRAMA 3203 GESTIÓN INTEGRAL DEL RECURSO HÍDRICO - PROYECTO 320301 Conservación y uso eficiente del recurso hídrico</v>
      </c>
      <c r="N11" s="513" t="str">
        <f t="shared" si="2"/>
        <v>El plan de manejo de la cuenca del río las Ceibas que se está ejecutando, corrresponde al aprobado en 2007; el nuevo POMCA continúa en consulta previa con comunidades indígenas.</v>
      </c>
      <c r="O11" s="514" t="s">
        <v>427</v>
      </c>
      <c r="P11" s="515"/>
    </row>
    <row r="12" spans="1:18" ht="84" x14ac:dyDescent="0.25">
      <c r="A12" s="252" t="s">
        <v>434</v>
      </c>
      <c r="B12" s="253" t="s">
        <v>119</v>
      </c>
      <c r="C12" s="156"/>
      <c r="D12" s="156"/>
      <c r="E12" s="531">
        <f>+'7Clima'!D8</f>
        <v>1</v>
      </c>
      <c r="F12" s="510"/>
      <c r="G12" s="377"/>
      <c r="H12" s="511">
        <f>+'7Clima'!F11</f>
        <v>0</v>
      </c>
      <c r="I12" s="511" t="str">
        <f>+'7Clima'!E12</f>
        <v>PROGRAMA 3206 GESTIÓN DE CAMBIO CLIMÁTICO PARA UN DESARROLLO BAJO EN CARBONO Y RESILIENTE AL CLIMA - PROYECTO 320601 Gestión del cambio climático</v>
      </c>
      <c r="J12" s="511">
        <f>+'7Clima'!E13</f>
        <v>0</v>
      </c>
      <c r="K12" s="377"/>
      <c r="L12" s="512" t="str">
        <f t="shared" si="0"/>
        <v/>
      </c>
      <c r="M12" s="512" t="str">
        <f t="shared" si="1"/>
        <v>PROGRAMA 3206 GESTIÓN DE CAMBIO CLIMÁTICO PARA UN DESARROLLO BAJO EN CARBONO Y RESILIENTE AL CLIMA - PROYECTO 320601 Gestión del cambio climático</v>
      </c>
      <c r="N12" s="513" t="str">
        <f t="shared" si="2"/>
        <v/>
      </c>
      <c r="O12" s="514" t="s">
        <v>427</v>
      </c>
      <c r="P12" s="515"/>
    </row>
    <row r="13" spans="1:18" ht="72" x14ac:dyDescent="0.25">
      <c r="A13" s="252" t="s">
        <v>435</v>
      </c>
      <c r="B13" s="253" t="s">
        <v>121</v>
      </c>
      <c r="C13" s="156"/>
      <c r="D13" s="156"/>
      <c r="E13" s="531">
        <f>+'8Suelo'!D8</f>
        <v>1</v>
      </c>
      <c r="F13" s="510"/>
      <c r="G13" s="377"/>
      <c r="H13" s="511">
        <f>+'8Suelo'!F11</f>
        <v>0</v>
      </c>
      <c r="I13" s="511" t="str">
        <f>+'8Suelo'!E12</f>
        <v>PROGRAMA 3202 PROYECTO 320203 Restauración, reforestación y protección de ecosistemas estratégicos en cuencas hidrográficas</v>
      </c>
      <c r="J13" s="511">
        <f>+'8Suelo'!E13</f>
        <v>0</v>
      </c>
      <c r="K13" s="377"/>
      <c r="L13" s="512" t="str">
        <f t="shared" si="0"/>
        <v/>
      </c>
      <c r="M13" s="512" t="str">
        <f t="shared" si="1"/>
        <v>PROGRAMA 3202 PROYECTO 320203 Restauración, reforestación y protección de ecosistemas estratégicos en cuencas hidrográficas</v>
      </c>
      <c r="N13" s="513"/>
      <c r="O13" s="514" t="s">
        <v>427</v>
      </c>
      <c r="P13" s="515"/>
    </row>
    <row r="14" spans="1:18" ht="120" x14ac:dyDescent="0.25">
      <c r="A14" s="252" t="s">
        <v>436</v>
      </c>
      <c r="B14" s="253" t="s">
        <v>123</v>
      </c>
      <c r="C14" s="156"/>
      <c r="D14" s="156"/>
      <c r="E14" s="531" t="str">
        <f>+'9RUNAP'!D9</f>
        <v>N.A.</v>
      </c>
      <c r="F14" s="510"/>
      <c r="G14" s="377"/>
      <c r="H14" s="511">
        <f>+'9RUNAP'!F12</f>
        <v>0</v>
      </c>
      <c r="I14" s="511" t="str">
        <f>+'9RUNAP'!E13</f>
        <v>PROGRAMA 3202 CONSERVACION DE LA BIODIVERSIDAD Y SUS SERVICIOS ECOSISTEMICOS - PROYECTO 320201: GESTIÓN DE LA BIODIVERSIDAD Y SUS SERVICIOS ECOSISTÉMICOS</v>
      </c>
      <c r="J14" s="511" t="str">
        <f>+'9RUNAP'!E14</f>
        <v>En 2021 se llevó a cabo la actualización de la información relacionada con las áreas protegidas en la plataforma de RUNAP, quedando debidamente inscritas las 10 AP que se han declarado en el departamento</v>
      </c>
      <c r="K14" s="377"/>
      <c r="L14" s="512">
        <f t="shared" si="0"/>
        <v>0</v>
      </c>
      <c r="M14" s="512" t="str">
        <f t="shared" si="1"/>
        <v>PROGRAMA 3202 CONSERVACION DE LA BIODIVERSIDAD Y SUS SERVICIOS ECOSISTEMICOS - PROYECTO 320201: GESTIÓN DE LA BIODIVERSIDAD Y SUS SERVICIOS ECOSISTÉMICOS</v>
      </c>
      <c r="N14" s="513" t="str">
        <f t="shared" si="2"/>
        <v>En 2021 se llevó a cabo la actualización de la información relacionada con las áreas protegidas en la plataforma de RUNAP, quedando debidamente inscritas las 10 AP que se han declarado en el departamento</v>
      </c>
      <c r="O14" s="514" t="s">
        <v>427</v>
      </c>
      <c r="P14" s="515"/>
    </row>
    <row r="15" spans="1:18" ht="264" x14ac:dyDescent="0.25">
      <c r="A15" s="252" t="s">
        <v>437</v>
      </c>
      <c r="B15" s="253" t="s">
        <v>125</v>
      </c>
      <c r="C15" s="156"/>
      <c r="D15" s="156"/>
      <c r="E15" s="531" t="str">
        <f>'10Paramos'!D8</f>
        <v>N.A.</v>
      </c>
      <c r="F15" s="510"/>
      <c r="G15" s="377"/>
      <c r="H15" s="511">
        <f>'10Paramos'!F11</f>
        <v>0</v>
      </c>
      <c r="I15" s="511">
        <f>'10Paramos'!E12</f>
        <v>0</v>
      </c>
      <c r="J15" s="511" t="str">
        <f>'10Paramos'!E13</f>
        <v>En el presente cuatrenio no está incluido el item de páramos, debido a que se reralizó en el cuatrienio anterior 2016-2019. 
Se ha participado en mesas técnicas en el marco de la Comisión Conjunta CEERCCO, para el establecimiento de la metodología de zonificación y régimen de usos de los complejos de páramos compartidos. Se suscribió acta de conformación de la Comisión conjunta para el Complejo de Páramos Huila-Moras. Se apoya el proceso de redelimitación del Complejo Cruz verde-Sumapaz</v>
      </c>
      <c r="K15" s="377"/>
      <c r="L15" s="512">
        <f t="shared" si="0"/>
        <v>0</v>
      </c>
      <c r="M15" s="512" t="str">
        <f t="shared" si="1"/>
        <v/>
      </c>
      <c r="N15" s="513" t="str">
        <f t="shared" si="2"/>
        <v>En el presente cuatrenio no está incluido el item de páramos, debido a que se reralizó en el cuatrienio anterior 2016-2019. 
Se ha participado en mesas técnicas en el marco de la Comisión Conjunta CEERCCO, para el establecimiento de la metodología de zonificación y régimen de usos de los complejos de páramos compartidos. Se suscribió acta de conformación de la Comisión conjunta para el Complejo de Páramos Huila-Moras. Se apoya el proceso de redelimitación del Complejo Cruz verde-Sumapaz</v>
      </c>
      <c r="O15" s="514" t="s">
        <v>427</v>
      </c>
      <c r="P15" s="515"/>
    </row>
    <row r="16" spans="1:18" x14ac:dyDescent="0.25">
      <c r="A16" s="252" t="s">
        <v>438</v>
      </c>
      <c r="B16" s="253" t="s">
        <v>126</v>
      </c>
      <c r="C16" s="156"/>
      <c r="D16" s="156"/>
      <c r="E16" s="531" t="str">
        <f>+'11Forest'!D8</f>
        <v>NO APLICA</v>
      </c>
      <c r="F16" s="510"/>
      <c r="G16" s="377"/>
      <c r="H16" s="511">
        <f>+'11Forest'!F11</f>
        <v>0</v>
      </c>
      <c r="I16" s="511">
        <f>+'11Forest'!E12</f>
        <v>0</v>
      </c>
      <c r="J16" s="511">
        <f>+'11Forest'!E13</f>
        <v>0</v>
      </c>
      <c r="K16" s="377"/>
      <c r="L16" s="512">
        <f t="shared" si="0"/>
        <v>0</v>
      </c>
      <c r="M16" s="512" t="str">
        <f t="shared" si="1"/>
        <v/>
      </c>
      <c r="N16" s="513" t="str">
        <f t="shared" si="2"/>
        <v/>
      </c>
      <c r="O16" s="514" t="s">
        <v>427</v>
      </c>
      <c r="P16" s="515"/>
    </row>
    <row r="17" spans="1:16" ht="84" x14ac:dyDescent="0.25">
      <c r="A17" s="252" t="s">
        <v>439</v>
      </c>
      <c r="B17" s="253" t="s">
        <v>127</v>
      </c>
      <c r="C17" s="156"/>
      <c r="D17" s="156"/>
      <c r="E17" s="531">
        <f>+'12PlanesAP'!D8</f>
        <v>1</v>
      </c>
      <c r="F17" s="510"/>
      <c r="G17" s="377"/>
      <c r="H17" s="511">
        <f>+'12PlanesAP'!F11</f>
        <v>0</v>
      </c>
      <c r="I17" s="511" t="str">
        <f>+'12PlanesAP'!E12</f>
        <v>PROGRAMA 3202 CONSERVACION DE LA BIODIVERSIDAD Y SUS SERVICIOS ECOSISTEMICOS - PROYECTO 320201 GESTIÓN DE LA BIODIVERSIDAD Y SUS SERVICIOS ECOSISTÉMICOS</v>
      </c>
      <c r="J17" s="511">
        <f>+'12PlanesAP'!E13</f>
        <v>0</v>
      </c>
      <c r="K17" s="377"/>
      <c r="L17" s="512" t="str">
        <f t="shared" si="0"/>
        <v/>
      </c>
      <c r="M17" s="512" t="str">
        <f t="shared" si="1"/>
        <v>PROGRAMA 3202 CONSERVACION DE LA BIODIVERSIDAD Y SUS SERVICIOS ECOSISTEMICOS - PROYECTO 320201 GESTIÓN DE LA BIODIVERSIDAD Y SUS SERVICIOS ECOSISTÉMICOS</v>
      </c>
      <c r="N17" s="513" t="str">
        <f t="shared" si="2"/>
        <v/>
      </c>
      <c r="O17" s="514" t="s">
        <v>427</v>
      </c>
      <c r="P17" s="515"/>
    </row>
    <row r="18" spans="1:16" ht="72" x14ac:dyDescent="0.25">
      <c r="A18" s="252" t="s">
        <v>440</v>
      </c>
      <c r="B18" s="253" t="s">
        <v>128</v>
      </c>
      <c r="C18" s="156"/>
      <c r="D18" s="156"/>
      <c r="E18" s="531">
        <f>+'13Amenaz'!D8</f>
        <v>1</v>
      </c>
      <c r="F18" s="510"/>
      <c r="G18" s="377"/>
      <c r="H18" s="511">
        <f>+'13Amenaz'!F11</f>
        <v>0</v>
      </c>
      <c r="I18" s="511" t="str">
        <f>+'13Amenaz'!E12</f>
        <v>PROGRAMA 3202 GESTIÓN Y CONSERVACIÓN DE LA RIQUEZA NATURAL - PROGRAMA 320201 GESTIÓN DE LA BIODIVERSIDAD Y SUS SERVICIOS ECOSISTÉMICOS</v>
      </c>
      <c r="J18" s="511">
        <f>+'13Amenaz'!E13</f>
        <v>0</v>
      </c>
      <c r="K18" s="377"/>
      <c r="L18" s="512" t="str">
        <f t="shared" si="0"/>
        <v/>
      </c>
      <c r="M18" s="512" t="str">
        <f t="shared" si="1"/>
        <v>PROGRAMA 3202 GESTIÓN Y CONSERVACIÓN DE LA RIQUEZA NATURAL - PROGRAMA 320201 GESTIÓN DE LA BIODIVERSIDAD Y SUS SERVICIOS ECOSISTÉMICOS</v>
      </c>
      <c r="N18" s="513" t="str">
        <f t="shared" si="2"/>
        <v/>
      </c>
      <c r="O18" s="514" t="s">
        <v>427</v>
      </c>
      <c r="P18" s="515"/>
    </row>
    <row r="19" spans="1:16" ht="72" x14ac:dyDescent="0.25">
      <c r="A19" s="252" t="s">
        <v>441</v>
      </c>
      <c r="B19" s="253" t="s">
        <v>129</v>
      </c>
      <c r="C19" s="156"/>
      <c r="D19" s="156"/>
      <c r="E19" s="531">
        <f>+'14Invasor'!D8</f>
        <v>1</v>
      </c>
      <c r="F19" s="510"/>
      <c r="G19" s="377"/>
      <c r="H19" s="511">
        <f>+'14Invasor'!F11</f>
        <v>0</v>
      </c>
      <c r="I19" s="511" t="str">
        <f>+'14Invasor'!E12</f>
        <v>PROGRAMA 3202 GESTIÓN Y CONSERVACIÓN DE LA RIQUEZA NATURAL - PROGRAMA 320201 GESTIÓN DE LA BIODIVERSIDAD Y SUS SERVICIOS ECOSISTÉMICOS</v>
      </c>
      <c r="J19" s="511">
        <f>+'14Invasor'!E13</f>
        <v>0</v>
      </c>
      <c r="K19" s="377"/>
      <c r="L19" s="512" t="str">
        <f t="shared" si="0"/>
        <v/>
      </c>
      <c r="M19" s="512" t="str">
        <f t="shared" si="1"/>
        <v>PROGRAMA 3202 GESTIÓN Y CONSERVACIÓN DE LA RIQUEZA NATURAL - PROGRAMA 320201 GESTIÓN DE LA BIODIVERSIDAD Y SUS SERVICIOS ECOSISTÉMICOS</v>
      </c>
      <c r="N19" s="513" t="str">
        <f t="shared" si="2"/>
        <v/>
      </c>
      <c r="O19" s="514" t="s">
        <v>427</v>
      </c>
      <c r="P19" s="515"/>
    </row>
    <row r="20" spans="1:16" ht="72" x14ac:dyDescent="0.25">
      <c r="A20" s="252" t="s">
        <v>442</v>
      </c>
      <c r="B20" s="253" t="s">
        <v>130</v>
      </c>
      <c r="C20" s="156"/>
      <c r="D20" s="156"/>
      <c r="E20" s="531">
        <f>+'15Restaura'!D8</f>
        <v>1.0833333333333333</v>
      </c>
      <c r="F20" s="510"/>
      <c r="G20" s="377"/>
      <c r="H20" s="511" t="str">
        <f>+'15Restaura'!F11</f>
        <v>PROGRAMA 3202 GESTIÓN Y CONSERVACIÓN DE LA RIQUEZA NATURAL - PROGRAMA 320201 GESTIÓN DE LA BIODIVERSIDAD Y SUS SERVICIOS ECOSISTÉMICOS</v>
      </c>
      <c r="I20" s="511" t="str">
        <f>+'15Restaura'!E12</f>
        <v>PROGRAMA 3202 GESTIÓN Y CONSERVACIÓN DE LA RIQUEZA NATURAL - PROGRAMA 320201 GESTIÓN DE LA BIODIVERSIDAD Y SUS SERVICIOS ECOSISTÉMICOS</v>
      </c>
      <c r="J20" s="511">
        <f>+'15Restaura'!E13</f>
        <v>0</v>
      </c>
      <c r="K20" s="377"/>
      <c r="L20" s="512" t="str">
        <f t="shared" si="0"/>
        <v/>
      </c>
      <c r="M20" s="512" t="str">
        <f t="shared" si="1"/>
        <v>PROGRAMA 3202 GESTIÓN Y CONSERVACIÓN DE LA RIQUEZA NATURAL - PROGRAMA 320201 GESTIÓN DE LA BIODIVERSIDAD Y SUS SERVICIOS ECOSISTÉMICOS</v>
      </c>
      <c r="N20" s="513" t="str">
        <f t="shared" si="2"/>
        <v/>
      </c>
      <c r="O20" s="514" t="s">
        <v>427</v>
      </c>
      <c r="P20" s="515"/>
    </row>
    <row r="21" spans="1:16" ht="24" x14ac:dyDescent="0.25">
      <c r="A21" s="252" t="s">
        <v>443</v>
      </c>
      <c r="B21" s="253" t="s">
        <v>131</v>
      </c>
      <c r="C21" s="156"/>
      <c r="D21" s="156"/>
      <c r="E21" s="531" t="str">
        <f>+'16MIZC'!D8</f>
        <v>NO APLICA</v>
      </c>
      <c r="F21" s="510"/>
      <c r="G21" s="377"/>
      <c r="H21" s="511">
        <f>+'16MIZC'!F11</f>
        <v>0</v>
      </c>
      <c r="I21" s="511">
        <f>+'16MIZC'!E12</f>
        <v>0</v>
      </c>
      <c r="J21" s="511" t="str">
        <f>+'16MIZC'!E13</f>
        <v>La CAM no tiene zonas costeras</v>
      </c>
      <c r="K21" s="377"/>
      <c r="L21" s="512">
        <f t="shared" si="0"/>
        <v>0</v>
      </c>
      <c r="M21" s="512" t="str">
        <f t="shared" si="1"/>
        <v/>
      </c>
      <c r="N21" s="513" t="str">
        <f t="shared" si="2"/>
        <v>La CAM no tiene zonas costeras</v>
      </c>
      <c r="O21" s="514" t="s">
        <v>427</v>
      </c>
      <c r="P21" s="515"/>
    </row>
    <row r="22" spans="1:16" ht="96" x14ac:dyDescent="0.25">
      <c r="A22" s="252" t="s">
        <v>444</v>
      </c>
      <c r="B22" s="253" t="s">
        <v>132</v>
      </c>
      <c r="C22" s="156"/>
      <c r="D22" s="156"/>
      <c r="E22" s="531">
        <f>+'17PGIRS'!D8</f>
        <v>1</v>
      </c>
      <c r="F22" s="510"/>
      <c r="G22" s="377"/>
      <c r="H22" s="511">
        <f>+'17PGIRS'!F11</f>
        <v>0</v>
      </c>
      <c r="I22" s="511" t="str">
        <f>+'17PGIRS'!E12</f>
        <v>PROGRAMA 3201 FORTALECIMIENTO DEL DESEMPEÑO AMBIENTAL DE LOS SECTORES PRODUCTIVOS -  PROYECTO 320103 Control y vigilancia al desarrollo sectorial sostenible</v>
      </c>
      <c r="J22" s="511">
        <f>+'17PGIRS'!E13</f>
        <v>0</v>
      </c>
      <c r="K22" s="377"/>
      <c r="L22" s="512" t="str">
        <f t="shared" si="0"/>
        <v/>
      </c>
      <c r="M22" s="512" t="str">
        <f t="shared" si="1"/>
        <v>PROGRAMA 3201 FORTALECIMIENTO DEL DESEMPEÑO AMBIENTAL DE LOS SECTORES PRODUCTIVOS -  PROYECTO 320103 Control y vigilancia al desarrollo sectorial sostenible</v>
      </c>
      <c r="N22" s="513" t="str">
        <f t="shared" si="2"/>
        <v/>
      </c>
      <c r="O22" s="514" t="s">
        <v>427</v>
      </c>
      <c r="P22" s="515"/>
    </row>
    <row r="23" spans="1:16" ht="84" x14ac:dyDescent="0.25">
      <c r="A23" s="252" t="s">
        <v>445</v>
      </c>
      <c r="B23" s="253" t="s">
        <v>133</v>
      </c>
      <c r="C23" s="156"/>
      <c r="D23" s="156"/>
      <c r="E23" s="531">
        <f>+'18Sector'!D8</f>
        <v>1</v>
      </c>
      <c r="F23" s="510"/>
      <c r="G23" s="377"/>
      <c r="H23" s="511">
        <f>+'18Sector'!F11</f>
        <v>0</v>
      </c>
      <c r="I23" s="511" t="str">
        <f>+'18Sector'!E12</f>
        <v>PROGRAMA 3201 FORTALECIMIENTO DEL DESEMPEÑO AMBIENTAL DE LOS SECTORES PRODUCTIVOS -  PROYECTO 320101 Desarrollo Sectorial Sostenible</v>
      </c>
      <c r="J23" s="511">
        <f>+'18Sector'!E13</f>
        <v>0</v>
      </c>
      <c r="K23" s="377"/>
      <c r="L23" s="512" t="str">
        <f t="shared" si="0"/>
        <v/>
      </c>
      <c r="M23" s="512" t="str">
        <f t="shared" si="1"/>
        <v>PROGRAMA 3201 FORTALECIMIENTO DEL DESEMPEÑO AMBIENTAL DE LOS SECTORES PRODUCTIVOS -  PROYECTO 320101 Desarrollo Sectorial Sostenible</v>
      </c>
      <c r="N23" s="513" t="str">
        <f t="shared" si="2"/>
        <v/>
      </c>
      <c r="O23" s="514" t="s">
        <v>427</v>
      </c>
      <c r="P23" s="515"/>
    </row>
    <row r="24" spans="1:16" ht="216" x14ac:dyDescent="0.25">
      <c r="A24" s="252" t="s">
        <v>446</v>
      </c>
      <c r="B24" s="253" t="s">
        <v>134</v>
      </c>
      <c r="C24" s="156"/>
      <c r="D24" s="156"/>
      <c r="E24" s="531">
        <f>+'19GAU'!D8</f>
        <v>1</v>
      </c>
      <c r="F24" s="510"/>
      <c r="G24" s="377"/>
      <c r="H24" s="511">
        <f>+'19GAU'!F11</f>
        <v>0</v>
      </c>
      <c r="I24" s="511" t="str">
        <f>+'19GAU'!E12</f>
        <v>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v>
      </c>
      <c r="J24" s="511">
        <f>+'19GAU'!E13</f>
        <v>0</v>
      </c>
      <c r="K24" s="377"/>
      <c r="L24" s="512" t="str">
        <f t="shared" si="0"/>
        <v/>
      </c>
      <c r="M24" s="512" t="str">
        <f t="shared" si="1"/>
        <v>PROGRAMA 3203 GESTIÓN INTEGRAL DEL RECURSO HÍDRICO PROYECTO 320302 Administración del recurso hídrico - PROGRAMA 3201 FORTALECIMIENTO DEL DESEMPEÑO AMBIENTAL DE LOS SECTORES PRODUCTIVOS - PROYECTO 320103 Control y vigilancia al desarrollo sectorial sostenible - PROGRAMA 3205 ORDENAMIENTO AMBIENTAL TERRITORIAL - Proyecto 320502 Gestión del conocimiento y reducción del riesgo de desastres</v>
      </c>
      <c r="N24" s="513" t="str">
        <f t="shared" si="2"/>
        <v/>
      </c>
      <c r="O24" s="514" t="s">
        <v>427</v>
      </c>
      <c r="P24" s="515"/>
    </row>
    <row r="25" spans="1:16" ht="72" x14ac:dyDescent="0.25">
      <c r="A25" s="252" t="s">
        <v>447</v>
      </c>
      <c r="B25" s="253" t="s">
        <v>135</v>
      </c>
      <c r="C25" s="156"/>
      <c r="D25" s="156"/>
      <c r="E25" s="531">
        <f>+'20Negoc'!D8</f>
        <v>0.96079686677932297</v>
      </c>
      <c r="F25" s="510"/>
      <c r="G25" s="377"/>
      <c r="H25" s="511">
        <f>+'20Negoc'!F11</f>
        <v>0</v>
      </c>
      <c r="I25" s="511" t="str">
        <f>+'20Negoc'!E12</f>
        <v>PROGRAMA 3201 FORTALECIMIENTO DEL DESEMPEÑO AMBIENTAL DE LOS SECTORES PRODUCTIVOS - PROYECTO 320102 Negocios Verdes</v>
      </c>
      <c r="J25" s="511">
        <f>+'20Negoc'!E13</f>
        <v>0</v>
      </c>
      <c r="K25" s="377"/>
      <c r="L25" s="512" t="str">
        <f t="shared" si="0"/>
        <v/>
      </c>
      <c r="M25" s="512" t="str">
        <f t="shared" si="1"/>
        <v>PROGRAMA 3201 FORTALECIMIENTO DEL DESEMPEÑO AMBIENTAL DE LOS SECTORES PRODUCTIVOS - PROYECTO 320102 Negocios Verdes</v>
      </c>
      <c r="N25" s="513" t="str">
        <f t="shared" si="2"/>
        <v/>
      </c>
      <c r="O25" s="514" t="s">
        <v>427</v>
      </c>
      <c r="P25" s="515"/>
    </row>
    <row r="26" spans="1:16" ht="96" x14ac:dyDescent="0.25">
      <c r="A26" s="252" t="s">
        <v>448</v>
      </c>
      <c r="B26" s="253" t="s">
        <v>136</v>
      </c>
      <c r="C26" s="156"/>
      <c r="D26" s="156"/>
      <c r="E26" s="531">
        <f>+'21TiempoT'!D8</f>
        <v>0.77247367963596891</v>
      </c>
      <c r="F26" s="510"/>
      <c r="G26" s="377"/>
      <c r="H26" s="511">
        <f>+'21TiempoT'!F11</f>
        <v>0</v>
      </c>
      <c r="I26" s="511" t="str">
        <f>+'21TiempoT'!E12</f>
        <v>PROGRAMA 3201 FORTALECIMIENTO DEL DESEMPEÑO AMBIENTAL DE LOS SECTORES PRODUCTIVOS - PROYECTO 320103 Control y vigilancia al desarrollo sectorial sostenible</v>
      </c>
      <c r="J26" s="511">
        <f>+'21TiempoT'!E13</f>
        <v>0</v>
      </c>
      <c r="K26" s="377"/>
      <c r="L26" s="512" t="str">
        <f t="shared" si="0"/>
        <v/>
      </c>
      <c r="M26" s="512" t="str">
        <f t="shared" si="1"/>
        <v>PROGRAMA 3201 FORTALECIMIENTO DEL DESEMPEÑO AMBIENTAL DE LOS SECTORES PRODUCTIVOS - PROYECTO 320103 Control y vigilancia al desarrollo sectorial sostenible</v>
      </c>
      <c r="N26" s="513" t="str">
        <f t="shared" si="2"/>
        <v/>
      </c>
      <c r="O26" s="514" t="s">
        <v>427</v>
      </c>
      <c r="P26" s="515"/>
    </row>
    <row r="27" spans="1:16" ht="96" x14ac:dyDescent="0.25">
      <c r="A27" s="252" t="s">
        <v>449</v>
      </c>
      <c r="B27" s="253" t="s">
        <v>137</v>
      </c>
      <c r="C27" s="156"/>
      <c r="D27" s="156"/>
      <c r="E27" s="531">
        <f>+'22Autor'!D8</f>
        <v>0.99399999999999999</v>
      </c>
      <c r="F27" s="510"/>
      <c r="G27" s="377"/>
      <c r="H27" s="511">
        <f>+'22Autor'!F11</f>
        <v>0</v>
      </c>
      <c r="I27" s="511" t="str">
        <f>+'22Autor'!E12</f>
        <v>PROGRAMA 3201 FORTALECIMIENTO DEL DESEMPEÑO AMBIENTAL DE LOS SECTORES PRODUCTIVOS - PROYECTO 320103 Control y vigilancia al desarrollo sectorial sostenible</v>
      </c>
      <c r="J27" s="511">
        <f>+'22Autor'!E13</f>
        <v>0</v>
      </c>
      <c r="K27" s="377"/>
      <c r="L27" s="512" t="str">
        <f t="shared" si="0"/>
        <v/>
      </c>
      <c r="M27" s="512" t="str">
        <f t="shared" si="1"/>
        <v>PROGRAMA 3201 FORTALECIMIENTO DEL DESEMPEÑO AMBIENTAL DE LOS SECTORES PRODUCTIVOS - PROYECTO 320103 Control y vigilancia al desarrollo sectorial sostenible</v>
      </c>
      <c r="N27" s="513" t="str">
        <f t="shared" si="2"/>
        <v/>
      </c>
      <c r="O27" s="514" t="s">
        <v>427</v>
      </c>
      <c r="P27" s="515"/>
    </row>
    <row r="28" spans="1:16" ht="96" x14ac:dyDescent="0.25">
      <c r="A28" s="252" t="s">
        <v>450</v>
      </c>
      <c r="B28" s="253" t="s">
        <v>138</v>
      </c>
      <c r="C28" s="156"/>
      <c r="D28" s="156"/>
      <c r="E28" s="531">
        <f>+'22Autor'!D8</f>
        <v>0.99399999999999999</v>
      </c>
      <c r="F28" s="510"/>
      <c r="G28" s="377"/>
      <c r="H28" s="511">
        <f>+'22Autor'!F11</f>
        <v>0</v>
      </c>
      <c r="I28" s="511" t="str">
        <f>+'22Autor'!E12</f>
        <v>PROGRAMA 3201 FORTALECIMIENTO DEL DESEMPEÑO AMBIENTAL DE LOS SECTORES PRODUCTIVOS - PROYECTO 320103 Control y vigilancia al desarrollo sectorial sostenible</v>
      </c>
      <c r="J28" s="511">
        <f>+'22Autor'!E13</f>
        <v>0</v>
      </c>
      <c r="K28" s="377"/>
      <c r="L28" s="512" t="str">
        <f t="shared" si="0"/>
        <v/>
      </c>
      <c r="M28" s="512" t="str">
        <f t="shared" si="1"/>
        <v>PROGRAMA 3201 FORTALECIMIENTO DEL DESEMPEÑO AMBIENTAL DE LOS SECTORES PRODUCTIVOS - PROYECTO 320103 Control y vigilancia al desarrollo sectorial sostenible</v>
      </c>
      <c r="N28" s="513" t="str">
        <f t="shared" si="2"/>
        <v/>
      </c>
      <c r="O28" s="514" t="s">
        <v>427</v>
      </c>
      <c r="P28" s="515"/>
    </row>
    <row r="29" spans="1:16" ht="84" x14ac:dyDescent="0.25">
      <c r="A29" s="252" t="s">
        <v>451</v>
      </c>
      <c r="B29" s="253" t="s">
        <v>139</v>
      </c>
      <c r="C29" s="156"/>
      <c r="D29" s="156"/>
      <c r="E29" s="531">
        <f>'24POT'!D7</f>
        <v>1</v>
      </c>
      <c r="F29" s="510"/>
      <c r="G29" s="377"/>
      <c r="H29" s="511">
        <f>'24POT'!F10</f>
        <v>0</v>
      </c>
      <c r="I29" s="511" t="str">
        <f>'24POT'!E11</f>
        <v>PROGRAMA 3205 ORDENAMIENTO AMBIENTAL TERRITORIAL - PROYECTO 320501 Fortalecimiento de los procesos de planificación y ordenamiento territorial</v>
      </c>
      <c r="J29" s="511">
        <f>'24POT'!E12</f>
        <v>0</v>
      </c>
      <c r="K29" s="377"/>
      <c r="L29" s="512" t="str">
        <f t="shared" si="0"/>
        <v/>
      </c>
      <c r="M29" s="512" t="str">
        <f t="shared" si="1"/>
        <v>PROGRAMA 3205 ORDENAMIENTO AMBIENTAL TERRITORIAL - PROYECTO 320501 Fortalecimiento de los procesos de planificación y ordenamiento territorial</v>
      </c>
      <c r="N29" s="513" t="str">
        <f t="shared" si="2"/>
        <v/>
      </c>
      <c r="O29" s="514" t="s">
        <v>427</v>
      </c>
      <c r="P29" s="515"/>
    </row>
    <row r="30" spans="1:16" x14ac:dyDescent="0.25">
      <c r="A30" s="252" t="s">
        <v>452</v>
      </c>
      <c r="B30" s="253" t="s">
        <v>140</v>
      </c>
      <c r="C30" s="156"/>
      <c r="D30" s="156"/>
      <c r="E30" s="531">
        <f>+'25Redes'!D8</f>
        <v>1</v>
      </c>
      <c r="F30" s="510"/>
      <c r="G30" s="377"/>
      <c r="H30" s="511">
        <f>+'25Redes'!F11</f>
        <v>0</v>
      </c>
      <c r="I30" s="511">
        <f>+'25Redes'!E12</f>
        <v>0</v>
      </c>
      <c r="J30" s="511">
        <f>+'25Redes'!E13</f>
        <v>0</v>
      </c>
      <c r="K30" s="377"/>
      <c r="L30" s="512" t="str">
        <f t="shared" si="0"/>
        <v/>
      </c>
      <c r="M30" s="512" t="str">
        <f t="shared" si="1"/>
        <v/>
      </c>
      <c r="N30" s="513" t="str">
        <f t="shared" si="2"/>
        <v/>
      </c>
      <c r="O30" s="514" t="s">
        <v>427</v>
      </c>
      <c r="P30" s="515"/>
    </row>
    <row r="31" spans="1:16" ht="72" x14ac:dyDescent="0.25">
      <c r="A31" s="252" t="s">
        <v>453</v>
      </c>
      <c r="B31" s="253" t="s">
        <v>141</v>
      </c>
      <c r="C31" s="156"/>
      <c r="D31" s="156"/>
      <c r="E31" s="531">
        <f>+'26SIAC'!D8</f>
        <v>0.96822988505747121</v>
      </c>
      <c r="F31" s="510"/>
      <c r="G31" s="377"/>
      <c r="H31" s="511">
        <f>+'26SIAC'!F11</f>
        <v>0</v>
      </c>
      <c r="I31" s="511" t="str">
        <f>+'26SIAC'!E12</f>
        <v>PROGRAMA 3204 GESTION DEL CONOCIMIENTO Y LA INFORMACIÓN AMBIENTAL - PROYECTO 320401 Información y conocimiento ambiental</v>
      </c>
      <c r="J31" s="511">
        <f>+'26SIAC'!E13</f>
        <v>0</v>
      </c>
      <c r="K31" s="377"/>
      <c r="L31" s="512" t="str">
        <f t="shared" si="0"/>
        <v/>
      </c>
      <c r="M31" s="512" t="str">
        <f t="shared" si="1"/>
        <v>PROGRAMA 3204 GESTION DEL CONOCIMIENTO Y LA INFORMACIÓN AMBIENTAL - PROYECTO 320401 Información y conocimiento ambiental</v>
      </c>
      <c r="N31" s="513" t="str">
        <f t="shared" si="2"/>
        <v/>
      </c>
      <c r="O31" s="514" t="s">
        <v>427</v>
      </c>
      <c r="P31" s="515"/>
    </row>
    <row r="32" spans="1:16" ht="48" x14ac:dyDescent="0.25">
      <c r="A32" s="252" t="s">
        <v>454</v>
      </c>
      <c r="B32" s="253" t="s">
        <v>142</v>
      </c>
      <c r="C32" s="156"/>
      <c r="D32" s="156"/>
      <c r="E32" s="531">
        <f>+'27Educa'!D8</f>
        <v>0.95171305594531597</v>
      </c>
      <c r="F32" s="510"/>
      <c r="G32" s="377"/>
      <c r="H32" s="511">
        <f>+'27Educa'!F11</f>
        <v>0</v>
      </c>
      <c r="I32" s="511" t="str">
        <f>+'27Educa'!E12</f>
        <v>PROGRAMA 3208 EDUCACIÓN AMBIENTAL - Proyecto 320801 Educación y Cultura Ambiental</v>
      </c>
      <c r="J32" s="511">
        <f>+'27Educa'!E13</f>
        <v>0</v>
      </c>
      <c r="K32" s="377"/>
      <c r="L32" s="512" t="str">
        <f t="shared" si="0"/>
        <v/>
      </c>
      <c r="M32" s="512" t="str">
        <f t="shared" si="1"/>
        <v>PROGRAMA 3208 EDUCACIÓN AMBIENTAL - Proyecto 320801 Educación y Cultura Ambiental</v>
      </c>
      <c r="N32" s="513" t="str">
        <f t="shared" si="2"/>
        <v/>
      </c>
      <c r="O32" s="514" t="s">
        <v>427</v>
      </c>
      <c r="P32" s="515"/>
    </row>
  </sheetData>
  <mergeCells count="4">
    <mergeCell ref="A1:P1"/>
    <mergeCell ref="A3:P3"/>
    <mergeCell ref="A4:B4"/>
    <mergeCell ref="A2:P2"/>
  </mergeCells>
  <conditionalFormatting sqref="E6:E32">
    <cfRule type="colorScale" priority="21">
      <colorScale>
        <cfvo type="min"/>
        <cfvo type="percentile" val="50"/>
        <cfvo type="max"/>
        <color rgb="FFF8696B"/>
        <color rgb="FFFFEB84"/>
        <color rgb="FF63BE7B"/>
      </colorScale>
    </cfRule>
  </conditionalFormatting>
  <conditionalFormatting sqref="H7:I32">
    <cfRule type="colorScale" priority="18">
      <colorScale>
        <cfvo type="min"/>
        <cfvo type="percentile" val="50"/>
        <cfvo type="max"/>
        <color rgb="FFF8696B"/>
        <color rgb="FFFFEB84"/>
        <color rgb="FF63BE7B"/>
      </colorScale>
    </cfRule>
  </conditionalFormatting>
  <conditionalFormatting sqref="L6:L7">
    <cfRule type="colorScale" priority="14">
      <colorScale>
        <cfvo type="min"/>
        <cfvo type="percentile" val="50"/>
        <cfvo type="max"/>
        <color rgb="FFF8696B"/>
        <color rgb="FFFFEB84"/>
        <color rgb="FF63BE7B"/>
      </colorScale>
    </cfRule>
  </conditionalFormatting>
  <conditionalFormatting sqref="L8:L32">
    <cfRule type="colorScale" priority="13">
      <colorScale>
        <cfvo type="min"/>
        <cfvo type="percentile" val="50"/>
        <cfvo type="max"/>
        <color rgb="FFF8696B"/>
        <color rgb="FFFFEB84"/>
        <color rgb="FF63BE7B"/>
      </colorScale>
    </cfRule>
  </conditionalFormatting>
  <conditionalFormatting sqref="M6:M32">
    <cfRule type="colorScale" priority="12">
      <colorScale>
        <cfvo type="min"/>
        <cfvo type="percentile" val="50"/>
        <cfvo type="max"/>
        <color rgb="FFF8696B"/>
        <color rgb="FFFFEB84"/>
        <color rgb="FF63BE7B"/>
      </colorScale>
    </cfRule>
  </conditionalFormatting>
  <conditionalFormatting sqref="N6">
    <cfRule type="colorScale" priority="10">
      <colorScale>
        <cfvo type="min"/>
        <cfvo type="percentile" val="50"/>
        <cfvo type="max"/>
        <color rgb="FFF8696B"/>
        <color rgb="FFFFEB84"/>
        <color rgb="FF63BE7B"/>
      </colorScale>
    </cfRule>
  </conditionalFormatting>
  <conditionalFormatting sqref="N7:N32">
    <cfRule type="colorScale" priority="8">
      <colorScale>
        <cfvo type="min"/>
        <cfvo type="percentile" val="50"/>
        <cfvo type="max"/>
        <color rgb="FFF8696B"/>
        <color rgb="FFFFEB84"/>
        <color rgb="FF63BE7B"/>
      </colorScale>
    </cfRule>
  </conditionalFormatting>
  <conditionalFormatting sqref="J7:J32">
    <cfRule type="colorScale" priority="7">
      <colorScale>
        <cfvo type="min"/>
        <cfvo type="percentile" val="50"/>
        <cfvo type="max"/>
        <color rgb="FFF8696B"/>
        <color rgb="FFFFEB84"/>
        <color rgb="FF63BE7B"/>
      </colorScale>
    </cfRule>
  </conditionalFormatting>
  <conditionalFormatting sqref="H6:I6">
    <cfRule type="colorScale" priority="6">
      <colorScale>
        <cfvo type="min"/>
        <cfvo type="percentile" val="50"/>
        <cfvo type="max"/>
        <color rgb="FFF8696B"/>
        <color rgb="FFFFEB84"/>
        <color rgb="FF63BE7B"/>
      </colorScale>
    </cfRule>
  </conditionalFormatting>
  <conditionalFormatting sqref="J6">
    <cfRule type="colorScale" priority="5">
      <colorScale>
        <cfvo type="min"/>
        <cfvo type="percentile" val="50"/>
        <cfvo type="max"/>
        <color rgb="FFF8696B"/>
        <color rgb="FFFFEB84"/>
        <color rgb="FF63BE7B"/>
      </colorScale>
    </cfRule>
  </conditionalFormatting>
  <conditionalFormatting sqref="O6">
    <cfRule type="colorScale" priority="2">
      <colorScale>
        <cfvo type="min"/>
        <cfvo type="percentile" val="50"/>
        <cfvo type="max"/>
        <color rgb="FFF8696B"/>
        <color rgb="FFFFEB84"/>
        <color rgb="FF63BE7B"/>
      </colorScale>
    </cfRule>
  </conditionalFormatting>
  <conditionalFormatting sqref="O7:O32">
    <cfRule type="colorScale" priority="1">
      <colorScale>
        <cfvo type="min"/>
        <cfvo type="percentile" val="50"/>
        <cfvo type="max"/>
        <color rgb="FFF8696B"/>
        <color rgb="FFFFEB84"/>
        <color rgb="FF63BE7B"/>
      </colorScale>
    </cfRule>
  </conditionalFormatting>
  <hyperlinks>
    <hyperlink ref="B6" location="'1POMCAS'!A1" display="Porcentaje de avance en la formulación y/o ajuste de los Planes de Ordenación y Manejo de Cuencas (POMCAS), Planes de Manejo de Acuíferos (PMA) y Planes de Manejo de Microcuencas (PMM)" xr:uid="{00000000-0004-0000-0A00-000000000000}"/>
    <hyperlink ref="B7" location="'2PORH'!A1" display="Porcentaje de cuerpos de agua con planes de ordenamiento del recurso hídrico (PORH) adoptados" xr:uid="{00000000-0004-0000-0A00-000001000000}"/>
    <hyperlink ref="B8" location="'3PSMV'!_Toc467769470" display="Porcentaje de Planes de Saneamiento y Manejo de Vertimientos (PSMV) con seguimiento" xr:uid="{00000000-0004-0000-0A00-000002000000}"/>
    <hyperlink ref="B9" location="'4UsoAguas'!_Toc467769471" display="Porcentaje de cuerpos de agua con reglamentación del uso de las aguas" xr:uid="{00000000-0004-0000-0A00-000003000000}"/>
    <hyperlink ref="B10" location="'5PUEAA'!_Toc467769472" display="Porcentaje de Programas de Uso Eficiente y Ahorro del Agua (PUEAA) con seguimiento" xr:uid="{00000000-0004-0000-0A00-000004000000}"/>
    <hyperlink ref="B11" location="'6POMCASejec'!_Toc467769473" display="Porcentaje de Planes de Ordenación y Manejo de Cuencas (POMCAS), Planes de Manejo de Acuíferos (PMA) y Planes de Manejo de Microcuencas (PMM) en ejecución" xr:uid="{00000000-0004-0000-0A00-000005000000}"/>
    <hyperlink ref="B12" location="'7Clima'!_Toc467769474" display="Porcentaje de entes territoriales asesorados en la incorporación, planificación y ejecución de acciones relacionadas con cambio climático en el marco de los instrumentos de planificación territorial" xr:uid="{00000000-0004-0000-0A00-000006000000}"/>
    <hyperlink ref="B13" location="'8Suelo'!_Toc467769475" display="Porcentaje de suelos degradados en recuperación o rehabilitación" xr:uid="{00000000-0004-0000-0A00-000007000000}"/>
    <hyperlink ref="B14" location="'9RUNAP'!_Toc467769476" display="Porcentaje de la superficie de áreas protegidas regionales declaradas, homologadas o recategorizadas, inscritas en el RUNAP" xr:uid="{00000000-0004-0000-0A00-000008000000}"/>
    <hyperlink ref="B15" location="'10Paramos'!_Toc467769477" display="Porcentaje de páramos delimitados por el MADS, con zonificación y régimen de usos adoptados por la CAR" xr:uid="{00000000-0004-0000-0A00-000009000000}"/>
    <hyperlink ref="B16" location="'11Forest'!_Toc467769478" display="Porcentaje de avance en la formulación del Plan de Ordenación Forestal" xr:uid="{00000000-0004-0000-0A00-00000A000000}"/>
    <hyperlink ref="B17" location="'12PlanesAP'!_Toc467769479" display="Porcentaje de áreas protegidas con planes de manejo en ejecución" xr:uid="{00000000-0004-0000-0A00-00000B000000}"/>
    <hyperlink ref="B18" location="'13Amenaz'!_Toc467769480" display="Porcentaje de especies amenazadas con medidas de conservación y manejo en ejecución" xr:uid="{00000000-0004-0000-0A00-00000C000000}"/>
    <hyperlink ref="B19" location="'14Invasor'!_Toc467769481" display="Porcentaje de especies invasoras con medidas de prevención, control y manejo en ejecución" xr:uid="{00000000-0004-0000-0A00-00000D000000}"/>
    <hyperlink ref="B20" location="'15Restaura'!_Toc467769482" display="Porcentaje de áreas de ecosistemas en restauración, rehabilitación y reforestación" xr:uid="{00000000-0004-0000-0A00-00000E000000}"/>
    <hyperlink ref="B21" location="'16MIZC'!_Toc467769483" display="Implementación de acciones en manejo integrado de zonas costeras" xr:uid="{00000000-0004-0000-0A00-00000F000000}"/>
    <hyperlink ref="B22" location="'17PGIRS'!_Toc467769484" display="Porcentaje de Planes de Gestión Integral de Residuos Sólidos (PGIRS) con seguimiento a metas de aprovechamiento" xr:uid="{00000000-0004-0000-0A00-000010000000}"/>
    <hyperlink ref="B23" location="'18Sector'!_Toc467769485" display="Porcentaje de sectores con acompañamiento para la reconversión hacia sistemas sostenibles de producción" xr:uid="{00000000-0004-0000-0A00-000011000000}"/>
    <hyperlink ref="B24" location="'19GAU'!_Toc467769486" display="Porcentaje de ejecución de acciones en Gestión Ambiental Urbana" xr:uid="{00000000-0004-0000-0A00-000012000000}"/>
    <hyperlink ref="B25" location="'20Negoc'!_Toc467769487" display="Implementación del Programa Regional de Negocios Verdes por la autoridad ambiental" xr:uid="{00000000-0004-0000-0A00-000013000000}"/>
    <hyperlink ref="B27" location="'22Autor'!_Toc467769489" display="Porcentaje de autorizaciones ambientales con seguimiento" xr:uid="{00000000-0004-0000-0A00-000014000000}"/>
    <hyperlink ref="B28" location="'23Sanc'!_Toc467769490" display="Porcentaje de Procesos Sancionatorios Resueltos" xr:uid="{00000000-0004-0000-0A00-000015000000}"/>
    <hyperlink ref="B29"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xr:uid="{00000000-0004-0000-0A00-000016000000}"/>
    <hyperlink ref="B30" location="'25Redes'!_Toc467769492" display="Porcentaje de redes y estaciones de monitoreo en operación" xr:uid="{00000000-0004-0000-0A00-000017000000}"/>
    <hyperlink ref="B31" location="'26SIAC'!_Toc467769493" display="Porcentaje de actualización y reporte de la información en el SIAC" xr:uid="{00000000-0004-0000-0A00-000018000000}"/>
    <hyperlink ref="B32" location="'27Educa'!_Toc467769494" display="Ejecución de Acciones en Educación Ambiental" xr:uid="{00000000-0004-0000-0A00-000019000000}"/>
    <hyperlink ref="B26" location="'21TiempoT'!_Toc467769488" display="Tiempo promedio de trámite para la resolución de autorizaciones ambientales otorgadas por la corporación" xr:uid="{00000000-0004-0000-0A00-00001A000000}"/>
  </hyperlinks>
  <pageMargins left="0.7" right="0.7" top="0.75" bottom="0.75" header="0.3" footer="0.3"/>
  <pageSetup paperSize="178" orientation="portrait" horizontalDpi="1200" verticalDpi="1200" r:id="rId1"/>
  <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1">
    <tabColor theme="2"/>
  </sheetPr>
  <dimension ref="A1:U215"/>
  <sheetViews>
    <sheetView workbookViewId="0">
      <selection sqref="A1:P1"/>
    </sheetView>
  </sheetViews>
  <sheetFormatPr baseColWidth="10" defaultColWidth="11.42578125" defaultRowHeight="15" x14ac:dyDescent="0.25"/>
  <cols>
    <col min="1" max="1" width="1.85546875" customWidth="1"/>
    <col min="2" max="2" width="12.85546875" style="5" customWidth="1"/>
    <col min="3" max="3" width="5" style="85" bestFit="1" customWidth="1"/>
    <col min="4" max="4" width="34.85546875" customWidth="1"/>
    <col min="5" max="5" width="13.28515625" customWidth="1"/>
    <col min="6" max="6" width="13.425781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455</v>
      </c>
      <c r="B5" s="1039"/>
      <c r="C5" s="1039"/>
      <c r="D5" s="1039"/>
      <c r="E5" s="1039"/>
      <c r="F5" s="1039"/>
      <c r="G5" s="1039"/>
      <c r="H5" s="1039"/>
      <c r="I5" s="1039"/>
      <c r="J5" s="1039"/>
      <c r="K5" s="1039"/>
      <c r="L5" s="1039"/>
      <c r="M5" s="1039"/>
      <c r="N5" s="1039"/>
      <c r="O5" s="1039"/>
      <c r="P5" s="1040"/>
    </row>
    <row r="6" spans="1:21" x14ac:dyDescent="0.25">
      <c r="B6" s="1" t="s">
        <v>456</v>
      </c>
      <c r="C6" s="74"/>
      <c r="D6" s="5"/>
      <c r="E6" s="389"/>
      <c r="F6" s="5" t="s">
        <v>457</v>
      </c>
      <c r="G6" s="5"/>
      <c r="H6" s="5"/>
      <c r="I6" s="5"/>
      <c r="J6" s="5"/>
      <c r="K6" s="5"/>
      <c r="L6" s="5"/>
    </row>
    <row r="7" spans="1:21" ht="15.75" thickBot="1" x14ac:dyDescent="0.3">
      <c r="B7" s="73"/>
      <c r="C7" s="75"/>
      <c r="D7" s="5"/>
      <c r="E7" s="16"/>
      <c r="F7" s="5" t="s">
        <v>458</v>
      </c>
      <c r="G7" s="5"/>
      <c r="H7" s="5"/>
      <c r="I7" s="5"/>
      <c r="J7" s="5"/>
      <c r="K7" s="5"/>
      <c r="L7" s="5"/>
    </row>
    <row r="8" spans="1:21" ht="15.75" thickBot="1" x14ac:dyDescent="0.3">
      <c r="B8" s="166" t="s">
        <v>459</v>
      </c>
      <c r="C8" s="219">
        <v>2022</v>
      </c>
      <c r="D8" s="208">
        <f ca="1">IF(E10="NO APLICA","NO APLICA",IF(E11="NO SE REPORTA","SIN INFORMACION",+I100))</f>
        <v>1</v>
      </c>
      <c r="E8" s="220"/>
      <c r="F8" s="5" t="s">
        <v>460</v>
      </c>
      <c r="G8" s="5"/>
      <c r="H8" s="5"/>
      <c r="I8" s="5"/>
      <c r="J8" s="5"/>
      <c r="K8" s="5"/>
    </row>
    <row r="9" spans="1:21" x14ac:dyDescent="0.25">
      <c r="B9" s="346" t="s">
        <v>461</v>
      </c>
      <c r="C9" s="86"/>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368" t="str">
        <f>IF(E11="SI SE REPORTA","¿Qué programas o proyectos del Plan de Acción están asociados al indicador? ","")</f>
        <v xml:space="preserve">¿Qué programas o proyectos del Plan de Acción están asociados al indicador? </v>
      </c>
      <c r="E12" s="1049" t="s">
        <v>1653</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C14" s="86"/>
      <c r="D14" s="5"/>
      <c r="E14" s="5"/>
      <c r="F14" s="5"/>
      <c r="G14" s="5"/>
      <c r="H14" s="5"/>
      <c r="I14" s="5"/>
      <c r="J14" s="5"/>
      <c r="K14" s="5"/>
    </row>
    <row r="15" spans="1:21" ht="15.6" customHeight="1" thickBot="1" x14ac:dyDescent="0.3">
      <c r="B15" s="1094" t="s">
        <v>466</v>
      </c>
      <c r="C15" s="100"/>
      <c r="D15" s="1067" t="s">
        <v>467</v>
      </c>
      <c r="E15" s="1068"/>
      <c r="F15" s="1068"/>
      <c r="G15" s="1068"/>
      <c r="H15" s="1068"/>
      <c r="I15" s="1068"/>
      <c r="J15" s="1068"/>
      <c r="K15" s="1069"/>
    </row>
    <row r="16" spans="1:21" ht="36.75" thickBot="1" x14ac:dyDescent="0.3">
      <c r="B16" s="1095"/>
      <c r="C16" s="106"/>
      <c r="D16" s="42" t="s">
        <v>468</v>
      </c>
      <c r="E16" s="445">
        <v>36</v>
      </c>
      <c r="F16" s="5"/>
      <c r="G16" s="5"/>
      <c r="H16" s="5"/>
      <c r="I16" s="5"/>
      <c r="J16" s="5"/>
      <c r="K16" s="20"/>
    </row>
    <row r="17" spans="2:11" ht="44.25" customHeight="1" thickBot="1" x14ac:dyDescent="0.3">
      <c r="B17" s="1095"/>
      <c r="C17" s="106"/>
      <c r="D17" s="39" t="s">
        <v>469</v>
      </c>
      <c r="E17" s="445">
        <v>1</v>
      </c>
      <c r="F17" s="5"/>
      <c r="G17" s="5"/>
      <c r="H17" s="5"/>
      <c r="I17" s="5"/>
      <c r="J17" s="5"/>
      <c r="K17" s="20"/>
    </row>
    <row r="18" spans="2:11" ht="48.75" thickBot="1" x14ac:dyDescent="0.3">
      <c r="B18" s="1095"/>
      <c r="C18" s="106"/>
      <c r="D18" s="39" t="s">
        <v>2368</v>
      </c>
      <c r="E18" s="445">
        <v>3</v>
      </c>
      <c r="F18" s="5"/>
      <c r="G18" s="5"/>
      <c r="H18" s="5"/>
      <c r="I18" s="5"/>
      <c r="J18" s="5"/>
      <c r="K18" s="20"/>
    </row>
    <row r="19" spans="2:11" ht="24.75" thickBot="1" x14ac:dyDescent="0.3">
      <c r="B19" s="1095"/>
      <c r="C19" s="106"/>
      <c r="D19" s="39" t="s">
        <v>470</v>
      </c>
      <c r="E19" s="445">
        <v>1</v>
      </c>
      <c r="F19" s="5"/>
      <c r="G19" s="5"/>
      <c r="H19" s="5"/>
      <c r="I19" s="5"/>
      <c r="J19" s="5"/>
      <c r="K19" s="20"/>
    </row>
    <row r="20" spans="2:11" ht="24.75" thickBot="1" x14ac:dyDescent="0.3">
      <c r="B20" s="1095"/>
      <c r="C20" s="106"/>
      <c r="D20" s="39" t="s">
        <v>471</v>
      </c>
      <c r="E20" s="445">
        <v>0</v>
      </c>
      <c r="F20" s="5"/>
      <c r="G20" s="5"/>
      <c r="H20" s="5"/>
      <c r="I20" s="5"/>
      <c r="J20" s="5"/>
      <c r="K20" s="20"/>
    </row>
    <row r="21" spans="2:11" ht="24.75" thickBot="1" x14ac:dyDescent="0.3">
      <c r="B21" s="1096"/>
      <c r="C21" s="106"/>
      <c r="D21" s="39" t="s">
        <v>472</v>
      </c>
      <c r="E21" s="445">
        <v>1</v>
      </c>
      <c r="F21" s="5"/>
      <c r="G21" s="5"/>
      <c r="H21" s="5"/>
      <c r="I21" s="5"/>
      <c r="J21" s="5"/>
      <c r="K21" s="20"/>
    </row>
    <row r="22" spans="2:11" ht="14.1" customHeight="1" x14ac:dyDescent="0.25">
      <c r="B22" s="263"/>
      <c r="C22" s="101"/>
      <c r="D22" s="1070" t="s">
        <v>473</v>
      </c>
      <c r="E22" s="1071"/>
      <c r="F22" s="1071"/>
      <c r="G22" s="1071"/>
      <c r="H22" s="1071"/>
      <c r="I22" s="1071"/>
      <c r="J22" s="1071"/>
      <c r="K22" s="1072"/>
    </row>
    <row r="23" spans="2:11" ht="14.1" customHeight="1" thickBot="1" x14ac:dyDescent="0.3">
      <c r="B23" s="263"/>
      <c r="C23" s="101"/>
      <c r="D23" s="1070" t="s">
        <v>474</v>
      </c>
      <c r="E23" s="1071"/>
      <c r="F23" s="1071"/>
      <c r="G23" s="1071"/>
      <c r="H23" s="1071"/>
      <c r="I23" s="1071"/>
      <c r="J23" s="1071"/>
      <c r="K23" s="1072"/>
    </row>
    <row r="24" spans="2:11" ht="54" customHeight="1" thickBot="1" x14ac:dyDescent="0.3">
      <c r="B24" s="263"/>
      <c r="C24" s="8"/>
      <c r="D24" s="96" t="s">
        <v>475</v>
      </c>
      <c r="E24" s="96" t="s">
        <v>476</v>
      </c>
      <c r="F24" s="96" t="s">
        <v>477</v>
      </c>
      <c r="G24" s="96" t="s">
        <v>478</v>
      </c>
      <c r="H24" s="254" t="s">
        <v>2369</v>
      </c>
      <c r="I24" s="254" t="s">
        <v>2370</v>
      </c>
      <c r="J24" s="17"/>
      <c r="K24" s="18"/>
    </row>
    <row r="25" spans="2:11" s="183" customFormat="1" ht="50.25" customHeight="1" thickBot="1" x14ac:dyDescent="0.3">
      <c r="B25" s="213"/>
      <c r="C25" s="719">
        <v>1</v>
      </c>
      <c r="D25" s="456" t="s">
        <v>479</v>
      </c>
      <c r="E25" s="457" t="s">
        <v>1654</v>
      </c>
      <c r="F25" s="461" t="s">
        <v>1724</v>
      </c>
      <c r="G25" s="449">
        <v>65025</v>
      </c>
      <c r="H25" s="462" t="s">
        <v>896</v>
      </c>
      <c r="I25" s="463">
        <v>1</v>
      </c>
      <c r="J25" s="17"/>
      <c r="K25" s="18"/>
    </row>
    <row r="26" spans="2:11" s="183" customFormat="1" ht="66" customHeight="1" thickBot="1" x14ac:dyDescent="0.3">
      <c r="B26" s="213"/>
      <c r="C26" s="719">
        <v>2</v>
      </c>
      <c r="D26" s="456" t="s">
        <v>479</v>
      </c>
      <c r="E26" s="457">
        <v>21014</v>
      </c>
      <c r="F26" s="461" t="s">
        <v>1655</v>
      </c>
      <c r="G26" s="449">
        <v>70674</v>
      </c>
      <c r="H26" s="462" t="s">
        <v>1656</v>
      </c>
      <c r="I26" s="463">
        <v>1</v>
      </c>
      <c r="J26" s="17"/>
      <c r="K26" s="18"/>
    </row>
    <row r="27" spans="2:11" s="183" customFormat="1" ht="62.25" customHeight="1" thickBot="1" x14ac:dyDescent="0.3">
      <c r="B27" s="213"/>
      <c r="C27" s="719">
        <v>3</v>
      </c>
      <c r="D27" s="456" t="s">
        <v>479</v>
      </c>
      <c r="E27" s="457">
        <v>2103</v>
      </c>
      <c r="F27" s="461" t="s">
        <v>1657</v>
      </c>
      <c r="G27" s="449">
        <v>145234</v>
      </c>
      <c r="H27" s="462" t="s">
        <v>1658</v>
      </c>
      <c r="I27" s="463">
        <v>1</v>
      </c>
      <c r="J27" s="17"/>
      <c r="K27" s="18"/>
    </row>
    <row r="28" spans="2:11" s="183" customFormat="1" ht="62.25" customHeight="1" thickBot="1" x14ac:dyDescent="0.3">
      <c r="B28" s="213"/>
      <c r="C28" s="719">
        <v>4</v>
      </c>
      <c r="D28" s="456" t="s">
        <v>481</v>
      </c>
      <c r="E28" s="457">
        <v>2105204</v>
      </c>
      <c r="F28" s="461" t="s">
        <v>1659</v>
      </c>
      <c r="G28" s="449">
        <v>1460</v>
      </c>
      <c r="H28" s="462" t="s">
        <v>1660</v>
      </c>
      <c r="I28" s="463">
        <v>1</v>
      </c>
      <c r="J28" s="17"/>
      <c r="K28" s="18"/>
    </row>
    <row r="29" spans="2:11" s="183" customFormat="1" ht="64.5" customHeight="1" thickBot="1" x14ac:dyDescent="0.3">
      <c r="B29" s="213"/>
      <c r="C29" s="719">
        <v>5</v>
      </c>
      <c r="D29" s="456" t="s">
        <v>481</v>
      </c>
      <c r="E29" s="457">
        <v>2106104</v>
      </c>
      <c r="F29" s="461" t="s">
        <v>1661</v>
      </c>
      <c r="G29" s="449">
        <v>11351</v>
      </c>
      <c r="H29" s="462" t="s">
        <v>1662</v>
      </c>
      <c r="I29" s="463">
        <v>1</v>
      </c>
      <c r="J29" s="17"/>
      <c r="K29" s="18"/>
    </row>
    <row r="30" spans="2:11" s="183" customFormat="1" ht="59.25" customHeight="1" thickBot="1" x14ac:dyDescent="0.3">
      <c r="B30" s="213"/>
      <c r="C30" s="719">
        <v>6</v>
      </c>
      <c r="D30" s="456" t="s">
        <v>481</v>
      </c>
      <c r="E30" s="457">
        <v>2104107</v>
      </c>
      <c r="F30" s="461" t="s">
        <v>2413</v>
      </c>
      <c r="G30" s="449">
        <v>18603</v>
      </c>
      <c r="H30" s="462" t="s">
        <v>2402</v>
      </c>
      <c r="I30" s="463">
        <v>1</v>
      </c>
      <c r="J30" s="17"/>
      <c r="K30" s="18"/>
    </row>
    <row r="31" spans="2:11" s="183" customFormat="1" ht="14.1" customHeight="1" thickBot="1" x14ac:dyDescent="0.3">
      <c r="B31" s="213"/>
      <c r="C31" s="719">
        <v>7</v>
      </c>
      <c r="D31" s="157" t="s">
        <v>479</v>
      </c>
      <c r="E31" s="157"/>
      <c r="F31" s="157"/>
      <c r="G31" s="182"/>
      <c r="H31" s="28"/>
      <c r="I31" s="215"/>
      <c r="J31" s="17"/>
      <c r="K31" s="18"/>
    </row>
    <row r="32" spans="2:11" s="183" customFormat="1" ht="14.1" customHeight="1" thickBot="1" x14ac:dyDescent="0.3">
      <c r="B32" s="213"/>
      <c r="C32" s="719">
        <v>8</v>
      </c>
      <c r="D32" s="157" t="s">
        <v>480</v>
      </c>
      <c r="E32" s="157"/>
      <c r="F32" s="157"/>
      <c r="G32" s="182"/>
      <c r="H32" s="28"/>
      <c r="I32" s="215"/>
      <c r="J32" s="17"/>
      <c r="K32" s="18"/>
    </row>
    <row r="33" spans="2:11" s="183" customFormat="1" ht="14.1" customHeight="1" thickBot="1" x14ac:dyDescent="0.3">
      <c r="B33" s="213"/>
      <c r="C33" s="719">
        <v>9</v>
      </c>
      <c r="D33" s="157" t="s">
        <v>479</v>
      </c>
      <c r="E33" s="157"/>
      <c r="F33" s="157"/>
      <c r="G33" s="182"/>
      <c r="H33" s="28"/>
      <c r="I33" s="215"/>
      <c r="J33" s="17"/>
      <c r="K33" s="18"/>
    </row>
    <row r="34" spans="2:11" s="183" customFormat="1" ht="14.1" customHeight="1" thickBot="1" x14ac:dyDescent="0.3">
      <c r="B34" s="213"/>
      <c r="C34" s="8">
        <v>10</v>
      </c>
      <c r="D34" s="157" t="s">
        <v>479</v>
      </c>
      <c r="E34" s="157"/>
      <c r="F34" s="157"/>
      <c r="G34" s="182"/>
      <c r="H34" s="28"/>
      <c r="I34" s="215"/>
      <c r="J34" s="17"/>
      <c r="K34" s="18"/>
    </row>
    <row r="35" spans="2:11" s="183" customFormat="1" ht="14.1" customHeight="1" thickBot="1" x14ac:dyDescent="0.3">
      <c r="B35" s="213"/>
      <c r="C35" s="8">
        <v>11</v>
      </c>
      <c r="D35" s="157" t="s">
        <v>480</v>
      </c>
      <c r="E35" s="157"/>
      <c r="F35" s="157"/>
      <c r="G35" s="182"/>
      <c r="H35" s="28"/>
      <c r="I35" s="215"/>
      <c r="J35" s="17"/>
      <c r="K35" s="18"/>
    </row>
    <row r="36" spans="2:11" s="183" customFormat="1" ht="14.1" customHeight="1" thickBot="1" x14ac:dyDescent="0.3">
      <c r="B36" s="213"/>
      <c r="C36" s="8">
        <v>12</v>
      </c>
      <c r="D36" s="157" t="s">
        <v>480</v>
      </c>
      <c r="E36" s="157"/>
      <c r="F36" s="157"/>
      <c r="G36" s="182"/>
      <c r="H36" s="28"/>
      <c r="I36" s="215"/>
      <c r="J36" s="17"/>
      <c r="K36" s="18"/>
    </row>
    <row r="37" spans="2:11" s="183" customFormat="1" ht="14.1" customHeight="1" thickBot="1" x14ac:dyDescent="0.3">
      <c r="B37" s="213"/>
      <c r="C37" s="8">
        <v>13</v>
      </c>
      <c r="D37" s="157" t="s">
        <v>481</v>
      </c>
      <c r="E37" s="157"/>
      <c r="F37" s="157"/>
      <c r="G37" s="182"/>
      <c r="H37" s="28"/>
      <c r="I37" s="215"/>
      <c r="J37" s="17"/>
      <c r="K37" s="18"/>
    </row>
    <row r="38" spans="2:11" s="183" customFormat="1" ht="14.1" customHeight="1" thickBot="1" x14ac:dyDescent="0.3">
      <c r="B38" s="213"/>
      <c r="C38" s="8">
        <v>14</v>
      </c>
      <c r="D38" s="157" t="s">
        <v>481</v>
      </c>
      <c r="E38" s="157"/>
      <c r="F38" s="157"/>
      <c r="G38" s="182"/>
      <c r="H38" s="28"/>
      <c r="I38" s="215"/>
      <c r="J38" s="17"/>
      <c r="K38" s="18"/>
    </row>
    <row r="39" spans="2:11" ht="14.1" customHeight="1" x14ac:dyDescent="0.25">
      <c r="B39" s="263"/>
      <c r="C39" s="101"/>
      <c r="D39" s="1058" t="s">
        <v>482</v>
      </c>
      <c r="E39" s="1059"/>
      <c r="F39" s="1059"/>
      <c r="G39" s="1059"/>
      <c r="H39" s="1059"/>
      <c r="I39" s="1059"/>
      <c r="J39" s="1059"/>
      <c r="K39" s="1060"/>
    </row>
    <row r="40" spans="2:11" ht="14.1" customHeight="1" x14ac:dyDescent="0.25">
      <c r="B40" s="263"/>
      <c r="C40" s="101"/>
      <c r="D40" s="1097" t="s">
        <v>483</v>
      </c>
      <c r="E40" s="1098"/>
      <c r="F40" s="1098"/>
      <c r="G40" s="1098"/>
      <c r="H40" s="1098"/>
      <c r="I40" s="1098"/>
      <c r="J40" s="1098"/>
      <c r="K40" s="1099"/>
    </row>
    <row r="41" spans="2:11" ht="14.1" customHeight="1" x14ac:dyDescent="0.25">
      <c r="B41" s="263"/>
      <c r="C41" s="101"/>
      <c r="D41" s="1097" t="s">
        <v>484</v>
      </c>
      <c r="E41" s="1098"/>
      <c r="F41" s="1098"/>
      <c r="G41" s="1098"/>
      <c r="H41" s="1098"/>
      <c r="I41" s="1098"/>
      <c r="J41" s="1098"/>
      <c r="K41" s="1099"/>
    </row>
    <row r="42" spans="2:11" ht="14.1" customHeight="1" x14ac:dyDescent="0.25">
      <c r="B42" s="263"/>
      <c r="C42" s="101"/>
      <c r="D42" s="1097" t="s">
        <v>485</v>
      </c>
      <c r="E42" s="1098"/>
      <c r="F42" s="1098"/>
      <c r="G42" s="1098"/>
      <c r="H42" s="1098"/>
      <c r="I42" s="1098"/>
      <c r="J42" s="1098"/>
      <c r="K42" s="1099"/>
    </row>
    <row r="43" spans="2:11" ht="14.1" customHeight="1" thickBot="1" x14ac:dyDescent="0.3">
      <c r="B43" s="263"/>
      <c r="C43" s="101"/>
      <c r="D43" s="1061" t="s">
        <v>486</v>
      </c>
      <c r="E43" s="1062"/>
      <c r="F43" s="1062"/>
      <c r="G43" s="1062"/>
      <c r="H43" s="1062"/>
      <c r="I43" s="1062"/>
      <c r="J43" s="1062"/>
      <c r="K43" s="1063"/>
    </row>
    <row r="44" spans="2:11" ht="14.1" customHeight="1" thickBot="1" x14ac:dyDescent="0.3">
      <c r="B44" s="263"/>
      <c r="C44" s="96" t="s">
        <v>420</v>
      </c>
      <c r="D44" s="42" t="s">
        <v>475</v>
      </c>
      <c r="E44" s="42" t="s">
        <v>476</v>
      </c>
      <c r="F44" s="37" t="s">
        <v>477</v>
      </c>
      <c r="G44" s="88" t="s">
        <v>487</v>
      </c>
      <c r="H44" s="88" t="s">
        <v>488</v>
      </c>
      <c r="I44" s="88" t="s">
        <v>489</v>
      </c>
      <c r="J44" s="88" t="s">
        <v>490</v>
      </c>
      <c r="K44" s="112"/>
    </row>
    <row r="45" spans="2:11" s="183" customFormat="1" ht="14.1" customHeight="1" thickBot="1" x14ac:dyDescent="0.3">
      <c r="B45" s="213"/>
      <c r="C45" s="8">
        <v>1</v>
      </c>
      <c r="D45" s="157" t="s">
        <v>479</v>
      </c>
      <c r="E45" s="157">
        <v>2108</v>
      </c>
      <c r="F45" s="157" t="s">
        <v>1663</v>
      </c>
      <c r="G45" s="30">
        <v>0</v>
      </c>
      <c r="H45" s="30">
        <v>0</v>
      </c>
      <c r="I45" s="30">
        <v>0.3</v>
      </c>
      <c r="J45" s="30">
        <v>1</v>
      </c>
      <c r="K45" s="110"/>
    </row>
    <row r="46" spans="2:11" s="183" customFormat="1" ht="14.1" customHeight="1" thickBot="1" x14ac:dyDescent="0.3">
      <c r="B46" s="213"/>
      <c r="C46" s="8">
        <v>2</v>
      </c>
      <c r="D46" s="157" t="s">
        <v>481</v>
      </c>
      <c r="E46" s="157">
        <v>2104107</v>
      </c>
      <c r="F46" s="157" t="s">
        <v>1664</v>
      </c>
      <c r="G46" s="30">
        <v>0.3</v>
      </c>
      <c r="H46" s="30">
        <v>0.36</v>
      </c>
      <c r="I46" s="30">
        <v>1</v>
      </c>
      <c r="J46" s="30"/>
      <c r="K46" s="110"/>
    </row>
    <row r="47" spans="2:11" s="183" customFormat="1" ht="14.1" customHeight="1" thickBot="1" x14ac:dyDescent="0.3">
      <c r="B47" s="213"/>
      <c r="C47" s="8">
        <v>3</v>
      </c>
      <c r="D47" s="157" t="s">
        <v>479</v>
      </c>
      <c r="E47" s="157"/>
      <c r="F47" s="157"/>
      <c r="G47" s="30"/>
      <c r="H47" s="30"/>
      <c r="I47" s="30"/>
      <c r="J47" s="487"/>
      <c r="K47" s="110"/>
    </row>
    <row r="48" spans="2:11" s="183" customFormat="1" ht="14.1" customHeight="1" thickBot="1" x14ac:dyDescent="0.3">
      <c r="B48" s="213"/>
      <c r="C48" s="8">
        <v>4</v>
      </c>
      <c r="D48" s="157" t="s">
        <v>480</v>
      </c>
      <c r="E48" s="157"/>
      <c r="F48" s="157"/>
      <c r="G48" s="30"/>
      <c r="H48" s="30"/>
      <c r="I48" s="30"/>
      <c r="J48" s="30"/>
      <c r="K48" s="110"/>
    </row>
    <row r="49" spans="2:11" s="183" customFormat="1" ht="14.1" customHeight="1" thickBot="1" x14ac:dyDescent="0.3">
      <c r="B49" s="213"/>
      <c r="C49" s="8">
        <v>5</v>
      </c>
      <c r="D49" s="157" t="s">
        <v>480</v>
      </c>
      <c r="E49" s="157"/>
      <c r="F49" s="157"/>
      <c r="G49" s="30"/>
      <c r="H49" s="30"/>
      <c r="I49" s="30"/>
      <c r="J49" s="30"/>
      <c r="K49" s="110"/>
    </row>
    <row r="50" spans="2:11" s="183" customFormat="1" ht="14.1" customHeight="1" thickBot="1" x14ac:dyDescent="0.3">
      <c r="B50" s="213"/>
      <c r="C50" s="8">
        <v>6</v>
      </c>
      <c r="D50" s="157" t="s">
        <v>479</v>
      </c>
      <c r="E50" s="157"/>
      <c r="F50" s="157"/>
      <c r="G50" s="30"/>
      <c r="H50" s="30"/>
      <c r="I50" s="30"/>
      <c r="J50" s="30"/>
      <c r="K50" s="110"/>
    </row>
    <row r="51" spans="2:11" s="183" customFormat="1" ht="14.1" customHeight="1" thickBot="1" x14ac:dyDescent="0.3">
      <c r="B51" s="213"/>
      <c r="C51" s="8">
        <v>7</v>
      </c>
      <c r="D51" s="157" t="s">
        <v>479</v>
      </c>
      <c r="E51" s="157"/>
      <c r="F51" s="157"/>
      <c r="G51" s="30"/>
      <c r="H51" s="30"/>
      <c r="I51" s="30"/>
      <c r="J51" s="30"/>
      <c r="K51" s="110"/>
    </row>
    <row r="52" spans="2:11" s="183" customFormat="1" ht="14.1" customHeight="1" thickBot="1" x14ac:dyDescent="0.3">
      <c r="B52" s="213"/>
      <c r="C52" s="8">
        <v>8</v>
      </c>
      <c r="D52" s="157" t="s">
        <v>480</v>
      </c>
      <c r="E52" s="157"/>
      <c r="F52" s="157"/>
      <c r="G52" s="30"/>
      <c r="H52" s="30"/>
      <c r="I52" s="30"/>
      <c r="J52" s="30"/>
      <c r="K52" s="110"/>
    </row>
    <row r="53" spans="2:11" s="183" customFormat="1" ht="14.1" customHeight="1" thickBot="1" x14ac:dyDescent="0.3">
      <c r="B53" s="213"/>
      <c r="C53" s="8">
        <v>9</v>
      </c>
      <c r="D53" s="157" t="s">
        <v>480</v>
      </c>
      <c r="E53" s="157"/>
      <c r="F53" s="157"/>
      <c r="G53" s="30"/>
      <c r="H53" s="30"/>
      <c r="I53" s="30"/>
      <c r="J53" s="30"/>
      <c r="K53" s="110"/>
    </row>
    <row r="54" spans="2:11" s="183" customFormat="1" ht="14.1" customHeight="1" thickBot="1" x14ac:dyDescent="0.3">
      <c r="B54" s="213"/>
      <c r="C54" s="8">
        <v>10</v>
      </c>
      <c r="D54" s="157" t="s">
        <v>479</v>
      </c>
      <c r="E54" s="157"/>
      <c r="F54" s="157"/>
      <c r="G54" s="30"/>
      <c r="H54" s="30"/>
      <c r="I54" s="30"/>
      <c r="J54" s="30"/>
      <c r="K54" s="110"/>
    </row>
    <row r="55" spans="2:11" s="183" customFormat="1" ht="14.1" customHeight="1" thickBot="1" x14ac:dyDescent="0.3">
      <c r="B55" s="213"/>
      <c r="C55" s="8">
        <v>11</v>
      </c>
      <c r="D55" s="157" t="s">
        <v>479</v>
      </c>
      <c r="E55" s="157"/>
      <c r="F55" s="157"/>
      <c r="G55" s="30"/>
      <c r="H55" s="30"/>
      <c r="I55" s="30"/>
      <c r="J55" s="30"/>
      <c r="K55" s="110"/>
    </row>
    <row r="56" spans="2:11" s="183" customFormat="1" ht="14.1" customHeight="1" thickBot="1" x14ac:dyDescent="0.3">
      <c r="B56" s="213"/>
      <c r="C56" s="8">
        <v>12</v>
      </c>
      <c r="D56" s="157" t="s">
        <v>480</v>
      </c>
      <c r="E56" s="157"/>
      <c r="F56" s="157"/>
      <c r="G56" s="30"/>
      <c r="H56" s="30"/>
      <c r="I56" s="30"/>
      <c r="J56" s="30"/>
      <c r="K56" s="110"/>
    </row>
    <row r="57" spans="2:11" s="183" customFormat="1" ht="14.1" customHeight="1" thickBot="1" x14ac:dyDescent="0.3">
      <c r="B57" s="213"/>
      <c r="C57" s="8">
        <v>13</v>
      </c>
      <c r="D57" s="157" t="s">
        <v>480</v>
      </c>
      <c r="E57" s="157"/>
      <c r="F57" s="157"/>
      <c r="G57" s="30"/>
      <c r="H57" s="30"/>
      <c r="I57" s="30"/>
      <c r="J57" s="30"/>
      <c r="K57" s="110"/>
    </row>
    <row r="58" spans="2:11" s="183" customFormat="1" ht="14.1" customHeight="1" thickBot="1" x14ac:dyDescent="0.3">
      <c r="B58" s="213"/>
      <c r="C58" s="8">
        <v>14</v>
      </c>
      <c r="D58" s="157" t="s">
        <v>481</v>
      </c>
      <c r="E58" s="157"/>
      <c r="F58" s="157"/>
      <c r="G58" s="30"/>
      <c r="H58" s="30"/>
      <c r="I58" s="30"/>
      <c r="J58" s="30"/>
      <c r="K58" s="111"/>
    </row>
    <row r="59" spans="2:11" ht="14.1" customHeight="1" x14ac:dyDescent="0.25">
      <c r="B59" s="263"/>
      <c r="C59" s="101"/>
      <c r="D59" s="1067" t="s">
        <v>491</v>
      </c>
      <c r="E59" s="1068"/>
      <c r="F59" s="1068"/>
      <c r="G59" s="1068"/>
      <c r="H59" s="1068"/>
      <c r="I59" s="1068"/>
      <c r="J59" s="1068"/>
      <c r="K59" s="1069"/>
    </row>
    <row r="60" spans="2:11" ht="14.1" customHeight="1" thickBot="1" x14ac:dyDescent="0.3">
      <c r="B60" s="263"/>
      <c r="C60" s="101"/>
      <c r="D60" s="1061" t="s">
        <v>492</v>
      </c>
      <c r="E60" s="1062"/>
      <c r="F60" s="1062"/>
      <c r="G60" s="1062"/>
      <c r="H60" s="1062"/>
      <c r="I60" s="1062"/>
      <c r="J60" s="1062"/>
      <c r="K60" s="1063"/>
    </row>
    <row r="61" spans="2:11" ht="14.1" customHeight="1" thickBot="1" x14ac:dyDescent="0.3">
      <c r="B61" s="263"/>
      <c r="C61" s="96" t="s">
        <v>420</v>
      </c>
      <c r="D61" s="42" t="s">
        <v>475</v>
      </c>
      <c r="E61" s="42" t="s">
        <v>493</v>
      </c>
      <c r="F61" s="37" t="s">
        <v>477</v>
      </c>
      <c r="G61" s="88" t="s">
        <v>487</v>
      </c>
      <c r="H61" s="88" t="s">
        <v>488</v>
      </c>
      <c r="I61" s="88" t="s">
        <v>489</v>
      </c>
      <c r="J61" s="88" t="s">
        <v>490</v>
      </c>
      <c r="K61" s="112"/>
    </row>
    <row r="62" spans="2:11" s="183" customFormat="1" ht="19.5" customHeight="1" thickBot="1" x14ac:dyDescent="0.3">
      <c r="B62" s="213"/>
      <c r="C62" s="8">
        <v>1</v>
      </c>
      <c r="D62" s="216" t="str">
        <f>IF(ISBLANK(D45),"",D45)</f>
        <v>POMCA</v>
      </c>
      <c r="E62" s="502">
        <f t="shared" ref="E62:F75" si="0">IF(ISBLANK(E45),"",E45)</f>
        <v>2108</v>
      </c>
      <c r="F62" s="503" t="str">
        <f>IF(ISBLANK(F45),"",F45)</f>
        <v>Río Yaguará</v>
      </c>
      <c r="G62" s="487">
        <v>0</v>
      </c>
      <c r="H62" s="487">
        <v>0</v>
      </c>
      <c r="I62" s="487">
        <v>0.3</v>
      </c>
      <c r="J62" s="30"/>
      <c r="K62" s="110"/>
    </row>
    <row r="63" spans="2:11" s="183" customFormat="1" ht="26.25" customHeight="1" thickBot="1" x14ac:dyDescent="0.3">
      <c r="B63" s="213"/>
      <c r="C63" s="8">
        <v>2</v>
      </c>
      <c r="D63" s="216" t="str">
        <f t="shared" ref="D63:D75" si="1">IF(ISBLANK(D46),"",D46)</f>
        <v>PMM</v>
      </c>
      <c r="E63" s="502">
        <f t="shared" si="0"/>
        <v>2104107</v>
      </c>
      <c r="F63" s="503" t="str">
        <f t="shared" si="0"/>
        <v>Quebrada Yaguilga</v>
      </c>
      <c r="G63" s="487">
        <v>0.3</v>
      </c>
      <c r="H63" s="487">
        <v>0.36</v>
      </c>
      <c r="I63" s="487">
        <v>1</v>
      </c>
      <c r="J63" s="30"/>
      <c r="K63" s="110"/>
    </row>
    <row r="64" spans="2:11" s="183" customFormat="1" ht="14.1" customHeight="1" thickBot="1" x14ac:dyDescent="0.3">
      <c r="B64" s="213"/>
      <c r="C64" s="8">
        <v>3</v>
      </c>
      <c r="D64" s="216" t="str">
        <f t="shared" si="1"/>
        <v>POMCA</v>
      </c>
      <c r="E64" s="216" t="str">
        <f t="shared" si="0"/>
        <v/>
      </c>
      <c r="F64" s="216" t="str">
        <f t="shared" si="0"/>
        <v/>
      </c>
      <c r="G64" s="30"/>
      <c r="H64" s="30"/>
      <c r="I64" s="30"/>
      <c r="J64" s="30"/>
      <c r="K64" s="110"/>
    </row>
    <row r="65" spans="2:11" s="183" customFormat="1" ht="14.1" customHeight="1" thickBot="1" x14ac:dyDescent="0.3">
      <c r="B65" s="213"/>
      <c r="C65" s="8">
        <v>4</v>
      </c>
      <c r="D65" s="216" t="str">
        <f t="shared" si="1"/>
        <v>PMA</v>
      </c>
      <c r="E65" s="216" t="str">
        <f t="shared" si="0"/>
        <v/>
      </c>
      <c r="F65" s="216" t="str">
        <f t="shared" si="0"/>
        <v/>
      </c>
      <c r="G65" s="30"/>
      <c r="H65" s="30"/>
      <c r="I65" s="30"/>
      <c r="J65" s="30"/>
      <c r="K65" s="110"/>
    </row>
    <row r="66" spans="2:11" s="183" customFormat="1" ht="14.1" customHeight="1" thickBot="1" x14ac:dyDescent="0.3">
      <c r="B66" s="213"/>
      <c r="C66" s="8">
        <v>5</v>
      </c>
      <c r="D66" s="216" t="str">
        <f t="shared" si="1"/>
        <v>PMA</v>
      </c>
      <c r="E66" s="216" t="str">
        <f t="shared" si="0"/>
        <v/>
      </c>
      <c r="F66" s="216" t="str">
        <f t="shared" si="0"/>
        <v/>
      </c>
      <c r="G66" s="30"/>
      <c r="H66" s="30"/>
      <c r="I66" s="30"/>
      <c r="J66" s="30"/>
      <c r="K66" s="110"/>
    </row>
    <row r="67" spans="2:11" s="183" customFormat="1" ht="14.1" customHeight="1" thickBot="1" x14ac:dyDescent="0.3">
      <c r="B67" s="213"/>
      <c r="C67" s="8">
        <v>6</v>
      </c>
      <c r="D67" s="216" t="str">
        <f t="shared" si="1"/>
        <v>POMCA</v>
      </c>
      <c r="E67" s="216" t="str">
        <f t="shared" si="0"/>
        <v/>
      </c>
      <c r="F67" s="216" t="str">
        <f t="shared" si="0"/>
        <v/>
      </c>
      <c r="G67" s="30"/>
      <c r="H67" s="30"/>
      <c r="I67" s="30"/>
      <c r="J67" s="30"/>
      <c r="K67" s="110"/>
    </row>
    <row r="68" spans="2:11" s="183" customFormat="1" ht="14.1" customHeight="1" thickBot="1" x14ac:dyDescent="0.3">
      <c r="B68" s="213"/>
      <c r="C68" s="8">
        <v>7</v>
      </c>
      <c r="D68" s="216" t="str">
        <f t="shared" si="1"/>
        <v>POMCA</v>
      </c>
      <c r="E68" s="216" t="str">
        <f t="shared" si="0"/>
        <v/>
      </c>
      <c r="F68" s="216" t="str">
        <f t="shared" si="0"/>
        <v/>
      </c>
      <c r="G68" s="30"/>
      <c r="H68" s="30"/>
      <c r="I68" s="30"/>
      <c r="J68" s="30"/>
      <c r="K68" s="110"/>
    </row>
    <row r="69" spans="2:11" s="183" customFormat="1" ht="14.1" customHeight="1" thickBot="1" x14ac:dyDescent="0.3">
      <c r="B69" s="213"/>
      <c r="C69" s="8">
        <v>8</v>
      </c>
      <c r="D69" s="216" t="str">
        <f t="shared" si="1"/>
        <v>PMA</v>
      </c>
      <c r="E69" s="216" t="str">
        <f t="shared" si="0"/>
        <v/>
      </c>
      <c r="F69" s="216" t="str">
        <f t="shared" si="0"/>
        <v/>
      </c>
      <c r="G69" s="30"/>
      <c r="H69" s="30"/>
      <c r="I69" s="30"/>
      <c r="J69" s="30"/>
      <c r="K69" s="110"/>
    </row>
    <row r="70" spans="2:11" s="183" customFormat="1" ht="14.1" customHeight="1" thickBot="1" x14ac:dyDescent="0.3">
      <c r="B70" s="213"/>
      <c r="C70" s="8">
        <v>9</v>
      </c>
      <c r="D70" s="216" t="str">
        <f t="shared" si="1"/>
        <v>PMA</v>
      </c>
      <c r="E70" s="216" t="str">
        <f t="shared" si="0"/>
        <v/>
      </c>
      <c r="F70" s="216" t="str">
        <f t="shared" si="0"/>
        <v/>
      </c>
      <c r="G70" s="30"/>
      <c r="H70" s="30"/>
      <c r="I70" s="30"/>
      <c r="J70" s="30"/>
      <c r="K70" s="110"/>
    </row>
    <row r="71" spans="2:11" s="183" customFormat="1" ht="14.1" customHeight="1" thickBot="1" x14ac:dyDescent="0.3">
      <c r="B71" s="213"/>
      <c r="C71" s="8">
        <v>10</v>
      </c>
      <c r="D71" s="216" t="str">
        <f t="shared" si="1"/>
        <v>POMCA</v>
      </c>
      <c r="E71" s="216" t="str">
        <f t="shared" si="0"/>
        <v/>
      </c>
      <c r="F71" s="216" t="str">
        <f t="shared" si="0"/>
        <v/>
      </c>
      <c r="G71" s="30"/>
      <c r="H71" s="30"/>
      <c r="I71" s="30"/>
      <c r="J71" s="30"/>
      <c r="K71" s="110"/>
    </row>
    <row r="72" spans="2:11" s="183" customFormat="1" ht="14.1" customHeight="1" thickBot="1" x14ac:dyDescent="0.3">
      <c r="B72" s="213"/>
      <c r="C72" s="8">
        <v>11</v>
      </c>
      <c r="D72" s="216" t="str">
        <f t="shared" si="1"/>
        <v>POMCA</v>
      </c>
      <c r="E72" s="216" t="str">
        <f t="shared" si="0"/>
        <v/>
      </c>
      <c r="F72" s="216" t="str">
        <f t="shared" si="0"/>
        <v/>
      </c>
      <c r="G72" s="30"/>
      <c r="H72" s="30"/>
      <c r="I72" s="30"/>
      <c r="J72" s="30"/>
      <c r="K72" s="110"/>
    </row>
    <row r="73" spans="2:11" s="183" customFormat="1" ht="14.1" customHeight="1" thickBot="1" x14ac:dyDescent="0.3">
      <c r="B73" s="213"/>
      <c r="C73" s="8">
        <v>12</v>
      </c>
      <c r="D73" s="216" t="str">
        <f t="shared" si="1"/>
        <v>PMA</v>
      </c>
      <c r="E73" s="216" t="str">
        <f t="shared" si="0"/>
        <v/>
      </c>
      <c r="F73" s="216" t="str">
        <f t="shared" si="0"/>
        <v/>
      </c>
      <c r="G73" s="30"/>
      <c r="H73" s="30"/>
      <c r="I73" s="30"/>
      <c r="J73" s="30"/>
      <c r="K73" s="110"/>
    </row>
    <row r="74" spans="2:11" s="183" customFormat="1" ht="14.1" customHeight="1" thickBot="1" x14ac:dyDescent="0.3">
      <c r="B74" s="213"/>
      <c r="C74" s="8">
        <v>13</v>
      </c>
      <c r="D74" s="216" t="str">
        <f t="shared" si="1"/>
        <v>PMA</v>
      </c>
      <c r="E74" s="216" t="str">
        <f t="shared" si="0"/>
        <v/>
      </c>
      <c r="F74" s="216" t="str">
        <f t="shared" si="0"/>
        <v/>
      </c>
      <c r="G74" s="30"/>
      <c r="H74" s="30"/>
      <c r="I74" s="30"/>
      <c r="J74" s="30"/>
      <c r="K74" s="110"/>
    </row>
    <row r="75" spans="2:11" s="183" customFormat="1" ht="14.1" customHeight="1" thickBot="1" x14ac:dyDescent="0.3">
      <c r="B75" s="213"/>
      <c r="C75" s="8">
        <v>14</v>
      </c>
      <c r="D75" s="216" t="str">
        <f t="shared" si="1"/>
        <v>PMM</v>
      </c>
      <c r="E75" s="216" t="str">
        <f t="shared" si="0"/>
        <v/>
      </c>
      <c r="F75" s="216" t="str">
        <f t="shared" si="0"/>
        <v/>
      </c>
      <c r="G75" s="30"/>
      <c r="H75" s="30"/>
      <c r="I75" s="30"/>
      <c r="J75" s="30"/>
      <c r="K75" s="110"/>
    </row>
    <row r="76" spans="2:11" ht="14.1" customHeight="1" x14ac:dyDescent="0.25">
      <c r="B76" s="263"/>
      <c r="C76" s="101"/>
      <c r="D76" s="1067" t="s">
        <v>482</v>
      </c>
      <c r="E76" s="1068"/>
      <c r="F76" s="1068"/>
      <c r="G76" s="1068"/>
      <c r="H76" s="1068"/>
      <c r="I76" s="1068"/>
      <c r="J76" s="1068"/>
      <c r="K76" s="1069"/>
    </row>
    <row r="77" spans="2:11" ht="14.1" customHeight="1" x14ac:dyDescent="0.25">
      <c r="B77" s="263"/>
      <c r="C77" s="101"/>
      <c r="D77" s="1058" t="s">
        <v>494</v>
      </c>
      <c r="E77" s="1059"/>
      <c r="F77" s="1059"/>
      <c r="G77" s="1059"/>
      <c r="H77" s="1059"/>
      <c r="I77" s="1059"/>
      <c r="J77" s="1059"/>
      <c r="K77" s="1060"/>
    </row>
    <row r="78" spans="2:11" ht="14.1" customHeight="1" thickBot="1" x14ac:dyDescent="0.3">
      <c r="B78" s="263"/>
      <c r="C78" s="101"/>
      <c r="D78" s="1061" t="s">
        <v>495</v>
      </c>
      <c r="E78" s="1062"/>
      <c r="F78" s="1062"/>
      <c r="G78" s="1062"/>
      <c r="H78" s="1062"/>
      <c r="I78" s="1062"/>
      <c r="J78" s="1062"/>
      <c r="K78" s="1063"/>
    </row>
    <row r="79" spans="2:11" ht="14.1" customHeight="1" thickBot="1" x14ac:dyDescent="0.3">
      <c r="B79" s="263"/>
      <c r="C79" s="255" t="s">
        <v>420</v>
      </c>
      <c r="D79" s="69" t="s">
        <v>475</v>
      </c>
      <c r="E79" s="69" t="s">
        <v>493</v>
      </c>
      <c r="F79" s="66" t="s">
        <v>477</v>
      </c>
      <c r="G79" s="66" t="s">
        <v>487</v>
      </c>
      <c r="H79" s="66" t="s">
        <v>488</v>
      </c>
      <c r="I79" s="66" t="s">
        <v>489</v>
      </c>
      <c r="J79" s="66" t="s">
        <v>490</v>
      </c>
      <c r="K79" s="112"/>
    </row>
    <row r="80" spans="2:11" ht="14.1" customHeight="1" thickBot="1" x14ac:dyDescent="0.3">
      <c r="B80" s="263"/>
      <c r="C80" s="2">
        <v>1</v>
      </c>
      <c r="D80" s="256" t="str">
        <f t="shared" ref="D80:F93" si="2">IF(ISBLANK(D62),"",D62)</f>
        <v>POMCA</v>
      </c>
      <c r="E80" s="256">
        <f t="shared" si="2"/>
        <v>2108</v>
      </c>
      <c r="F80" s="256" t="str">
        <f t="shared" si="2"/>
        <v>Río Yaguará</v>
      </c>
      <c r="G80" s="257">
        <v>1</v>
      </c>
      <c r="H80" s="257">
        <v>1</v>
      </c>
      <c r="I80" s="257">
        <f t="shared" ref="G80:J93" si="3">IFERROR(I62/I45,"N.A.")</f>
        <v>1</v>
      </c>
      <c r="J80" s="257">
        <f t="shared" si="3"/>
        <v>0</v>
      </c>
      <c r="K80" s="113"/>
    </row>
    <row r="81" spans="2:11" ht="14.1" customHeight="1" thickBot="1" x14ac:dyDescent="0.3">
      <c r="B81" s="263"/>
      <c r="C81" s="2">
        <v>2</v>
      </c>
      <c r="D81" s="256" t="str">
        <f t="shared" si="2"/>
        <v>PMM</v>
      </c>
      <c r="E81" s="256">
        <f t="shared" si="2"/>
        <v>2104107</v>
      </c>
      <c r="F81" s="256" t="str">
        <f t="shared" si="2"/>
        <v>Quebrada Yaguilga</v>
      </c>
      <c r="G81" s="257">
        <f t="shared" si="3"/>
        <v>1</v>
      </c>
      <c r="H81" s="257">
        <f t="shared" si="3"/>
        <v>1</v>
      </c>
      <c r="I81" s="257">
        <f t="shared" si="3"/>
        <v>1</v>
      </c>
      <c r="J81" s="257" t="str">
        <f t="shared" si="3"/>
        <v>N.A.</v>
      </c>
      <c r="K81" s="113"/>
    </row>
    <row r="82" spans="2:11" ht="14.1" customHeight="1" thickBot="1" x14ac:dyDescent="0.3">
      <c r="B82" s="263"/>
      <c r="C82" s="2">
        <v>3</v>
      </c>
      <c r="D82" s="256" t="str">
        <f t="shared" si="2"/>
        <v>POMCA</v>
      </c>
      <c r="E82" s="256" t="str">
        <f t="shared" si="2"/>
        <v/>
      </c>
      <c r="F82" s="256" t="str">
        <f t="shared" si="2"/>
        <v/>
      </c>
      <c r="G82" s="257" t="str">
        <f t="shared" si="3"/>
        <v>N.A.</v>
      </c>
      <c r="H82" s="257" t="str">
        <f t="shared" si="3"/>
        <v>N.A.</v>
      </c>
      <c r="I82" s="257" t="str">
        <f t="shared" si="3"/>
        <v>N.A.</v>
      </c>
      <c r="J82" s="257" t="str">
        <f t="shared" si="3"/>
        <v>N.A.</v>
      </c>
      <c r="K82" s="113"/>
    </row>
    <row r="83" spans="2:11" ht="14.1" customHeight="1" thickBot="1" x14ac:dyDescent="0.3">
      <c r="B83" s="263"/>
      <c r="C83" s="2">
        <v>4</v>
      </c>
      <c r="D83" s="256" t="str">
        <f t="shared" si="2"/>
        <v>PMA</v>
      </c>
      <c r="E83" s="256" t="str">
        <f t="shared" si="2"/>
        <v/>
      </c>
      <c r="F83" s="256" t="str">
        <f t="shared" si="2"/>
        <v/>
      </c>
      <c r="G83" s="257" t="str">
        <f t="shared" si="3"/>
        <v>N.A.</v>
      </c>
      <c r="H83" s="257" t="str">
        <f t="shared" si="3"/>
        <v>N.A.</v>
      </c>
      <c r="I83" s="257" t="str">
        <f t="shared" si="3"/>
        <v>N.A.</v>
      </c>
      <c r="J83" s="257" t="str">
        <f t="shared" si="3"/>
        <v>N.A.</v>
      </c>
      <c r="K83" s="113"/>
    </row>
    <row r="84" spans="2:11" ht="14.1" customHeight="1" thickBot="1" x14ac:dyDescent="0.3">
      <c r="B84" s="263"/>
      <c r="C84" s="2">
        <v>5</v>
      </c>
      <c r="D84" s="256" t="str">
        <f t="shared" si="2"/>
        <v>PMA</v>
      </c>
      <c r="E84" s="256" t="str">
        <f t="shared" si="2"/>
        <v/>
      </c>
      <c r="F84" s="256" t="str">
        <f t="shared" si="2"/>
        <v/>
      </c>
      <c r="G84" s="257" t="str">
        <f t="shared" si="3"/>
        <v>N.A.</v>
      </c>
      <c r="H84" s="257" t="str">
        <f t="shared" si="3"/>
        <v>N.A.</v>
      </c>
      <c r="I84" s="257" t="str">
        <f t="shared" si="3"/>
        <v>N.A.</v>
      </c>
      <c r="J84" s="257" t="str">
        <f t="shared" si="3"/>
        <v>N.A.</v>
      </c>
      <c r="K84" s="113"/>
    </row>
    <row r="85" spans="2:11" ht="14.1" customHeight="1" thickBot="1" x14ac:dyDescent="0.3">
      <c r="B85" s="263"/>
      <c r="C85" s="2">
        <v>6</v>
      </c>
      <c r="D85" s="256" t="str">
        <f t="shared" si="2"/>
        <v>POMCA</v>
      </c>
      <c r="E85" s="256" t="str">
        <f t="shared" si="2"/>
        <v/>
      </c>
      <c r="F85" s="256" t="str">
        <f t="shared" si="2"/>
        <v/>
      </c>
      <c r="G85" s="257" t="str">
        <f t="shared" si="3"/>
        <v>N.A.</v>
      </c>
      <c r="H85" s="257" t="str">
        <f t="shared" si="3"/>
        <v>N.A.</v>
      </c>
      <c r="I85" s="257" t="str">
        <f t="shared" si="3"/>
        <v>N.A.</v>
      </c>
      <c r="J85" s="257" t="str">
        <f t="shared" si="3"/>
        <v>N.A.</v>
      </c>
      <c r="K85" s="114"/>
    </row>
    <row r="86" spans="2:11" ht="14.1" customHeight="1" thickBot="1" x14ac:dyDescent="0.3">
      <c r="B86" s="263"/>
      <c r="C86" s="2">
        <v>7</v>
      </c>
      <c r="D86" s="256" t="str">
        <f t="shared" si="2"/>
        <v>POMCA</v>
      </c>
      <c r="E86" s="256" t="str">
        <f t="shared" si="2"/>
        <v/>
      </c>
      <c r="F86" s="256" t="str">
        <f t="shared" si="2"/>
        <v/>
      </c>
      <c r="G86" s="257" t="str">
        <f t="shared" si="3"/>
        <v>N.A.</v>
      </c>
      <c r="H86" s="257" t="str">
        <f t="shared" si="3"/>
        <v>N.A.</v>
      </c>
      <c r="I86" s="257" t="str">
        <f t="shared" si="3"/>
        <v>N.A.</v>
      </c>
      <c r="J86" s="257" t="str">
        <f t="shared" si="3"/>
        <v>N.A.</v>
      </c>
      <c r="K86" s="113"/>
    </row>
    <row r="87" spans="2:11" ht="14.1" customHeight="1" thickBot="1" x14ac:dyDescent="0.3">
      <c r="B87" s="263"/>
      <c r="C87" s="2">
        <v>8</v>
      </c>
      <c r="D87" s="256" t="str">
        <f t="shared" si="2"/>
        <v>PMA</v>
      </c>
      <c r="E87" s="256" t="str">
        <f t="shared" si="2"/>
        <v/>
      </c>
      <c r="F87" s="256" t="str">
        <f t="shared" si="2"/>
        <v/>
      </c>
      <c r="G87" s="257" t="str">
        <f t="shared" si="3"/>
        <v>N.A.</v>
      </c>
      <c r="H87" s="257" t="str">
        <f t="shared" si="3"/>
        <v>N.A.</v>
      </c>
      <c r="I87" s="257" t="str">
        <f t="shared" si="3"/>
        <v>N.A.</v>
      </c>
      <c r="J87" s="257" t="str">
        <f t="shared" si="3"/>
        <v>N.A.</v>
      </c>
      <c r="K87" s="113"/>
    </row>
    <row r="88" spans="2:11" ht="14.1" customHeight="1" thickBot="1" x14ac:dyDescent="0.3">
      <c r="B88" s="263"/>
      <c r="C88" s="2">
        <v>9</v>
      </c>
      <c r="D88" s="256" t="str">
        <f t="shared" si="2"/>
        <v>PMA</v>
      </c>
      <c r="E88" s="256" t="str">
        <f t="shared" si="2"/>
        <v/>
      </c>
      <c r="F88" s="256" t="str">
        <f t="shared" si="2"/>
        <v/>
      </c>
      <c r="G88" s="257" t="str">
        <f t="shared" si="3"/>
        <v>N.A.</v>
      </c>
      <c r="H88" s="257" t="str">
        <f t="shared" si="3"/>
        <v>N.A.</v>
      </c>
      <c r="I88" s="257" t="str">
        <f t="shared" si="3"/>
        <v>N.A.</v>
      </c>
      <c r="J88" s="257" t="str">
        <f t="shared" si="3"/>
        <v>N.A.</v>
      </c>
      <c r="K88" s="113"/>
    </row>
    <row r="89" spans="2:11" ht="14.1" customHeight="1" thickBot="1" x14ac:dyDescent="0.3">
      <c r="B89" s="263"/>
      <c r="C89" s="2">
        <v>10</v>
      </c>
      <c r="D89" s="256" t="str">
        <f t="shared" si="2"/>
        <v>POMCA</v>
      </c>
      <c r="E89" s="256" t="str">
        <f t="shared" si="2"/>
        <v/>
      </c>
      <c r="F89" s="256" t="str">
        <f t="shared" si="2"/>
        <v/>
      </c>
      <c r="G89" s="257" t="str">
        <f t="shared" si="3"/>
        <v>N.A.</v>
      </c>
      <c r="H89" s="257" t="str">
        <f t="shared" si="3"/>
        <v>N.A.</v>
      </c>
      <c r="I89" s="257" t="str">
        <f t="shared" si="3"/>
        <v>N.A.</v>
      </c>
      <c r="J89" s="257" t="str">
        <f t="shared" si="3"/>
        <v>N.A.</v>
      </c>
      <c r="K89" s="114"/>
    </row>
    <row r="90" spans="2:11" ht="14.1" customHeight="1" thickBot="1" x14ac:dyDescent="0.3">
      <c r="B90" s="263"/>
      <c r="C90" s="2">
        <v>11</v>
      </c>
      <c r="D90" s="256" t="str">
        <f t="shared" si="2"/>
        <v>POMCA</v>
      </c>
      <c r="E90" s="256" t="str">
        <f t="shared" si="2"/>
        <v/>
      </c>
      <c r="F90" s="256" t="str">
        <f t="shared" si="2"/>
        <v/>
      </c>
      <c r="G90" s="257" t="str">
        <f t="shared" si="3"/>
        <v>N.A.</v>
      </c>
      <c r="H90" s="257" t="str">
        <f t="shared" si="3"/>
        <v>N.A.</v>
      </c>
      <c r="I90" s="257" t="str">
        <f t="shared" si="3"/>
        <v>N.A.</v>
      </c>
      <c r="J90" s="257" t="str">
        <f t="shared" si="3"/>
        <v>N.A.</v>
      </c>
      <c r="K90" s="113"/>
    </row>
    <row r="91" spans="2:11" ht="14.1" customHeight="1" thickBot="1" x14ac:dyDescent="0.3">
      <c r="B91" s="263"/>
      <c r="C91" s="2">
        <v>12</v>
      </c>
      <c r="D91" s="256" t="str">
        <f t="shared" si="2"/>
        <v>PMA</v>
      </c>
      <c r="E91" s="256" t="str">
        <f t="shared" si="2"/>
        <v/>
      </c>
      <c r="F91" s="256" t="str">
        <f t="shared" si="2"/>
        <v/>
      </c>
      <c r="G91" s="257" t="str">
        <f t="shared" si="3"/>
        <v>N.A.</v>
      </c>
      <c r="H91" s="257" t="str">
        <f t="shared" si="3"/>
        <v>N.A.</v>
      </c>
      <c r="I91" s="257" t="str">
        <f t="shared" si="3"/>
        <v>N.A.</v>
      </c>
      <c r="J91" s="257" t="str">
        <f t="shared" si="3"/>
        <v>N.A.</v>
      </c>
      <c r="K91" s="113"/>
    </row>
    <row r="92" spans="2:11" ht="14.1" customHeight="1" thickBot="1" x14ac:dyDescent="0.3">
      <c r="B92" s="263"/>
      <c r="C92" s="2">
        <v>13</v>
      </c>
      <c r="D92" s="256" t="str">
        <f t="shared" si="2"/>
        <v>PMA</v>
      </c>
      <c r="E92" s="256" t="str">
        <f t="shared" si="2"/>
        <v/>
      </c>
      <c r="F92" s="256" t="str">
        <f t="shared" si="2"/>
        <v/>
      </c>
      <c r="G92" s="257" t="str">
        <f t="shared" si="3"/>
        <v>N.A.</v>
      </c>
      <c r="H92" s="257" t="str">
        <f t="shared" si="3"/>
        <v>N.A.</v>
      </c>
      <c r="I92" s="257" t="str">
        <f t="shared" si="3"/>
        <v>N.A.</v>
      </c>
      <c r="J92" s="257" t="str">
        <f t="shared" si="3"/>
        <v>N.A.</v>
      </c>
      <c r="K92" s="113"/>
    </row>
    <row r="93" spans="2:11" ht="14.1" customHeight="1" thickBot="1" x14ac:dyDescent="0.3">
      <c r="B93" s="263"/>
      <c r="C93" s="2">
        <v>14</v>
      </c>
      <c r="D93" s="256" t="str">
        <f t="shared" si="2"/>
        <v>PMM</v>
      </c>
      <c r="E93" s="256" t="str">
        <f t="shared" si="2"/>
        <v/>
      </c>
      <c r="F93" s="256" t="str">
        <f t="shared" si="2"/>
        <v/>
      </c>
      <c r="G93" s="257" t="str">
        <f t="shared" si="3"/>
        <v>N.A.</v>
      </c>
      <c r="H93" s="257" t="str">
        <f t="shared" si="3"/>
        <v>N.A.</v>
      </c>
      <c r="I93" s="257" t="str">
        <f t="shared" si="3"/>
        <v>N.A.</v>
      </c>
      <c r="J93" s="257" t="str">
        <f t="shared" si="3"/>
        <v>N.A.</v>
      </c>
      <c r="K93" s="114"/>
    </row>
    <row r="94" spans="2:11" ht="14.1" customHeight="1" x14ac:dyDescent="0.25">
      <c r="B94" s="263"/>
      <c r="C94" s="101"/>
      <c r="D94" s="1064"/>
      <c r="E94" s="1065"/>
      <c r="F94" s="1065"/>
      <c r="G94" s="1065"/>
      <c r="H94" s="1065"/>
      <c r="I94" s="1065"/>
      <c r="J94" s="1065"/>
      <c r="K94" s="1066"/>
    </row>
    <row r="95" spans="2:11" ht="14.1" customHeight="1" thickBot="1" x14ac:dyDescent="0.3">
      <c r="B95" s="263"/>
      <c r="C95" s="101"/>
      <c r="D95" s="1061" t="s">
        <v>496</v>
      </c>
      <c r="E95" s="1062"/>
      <c r="F95" s="1062"/>
      <c r="G95" s="1062"/>
      <c r="H95" s="1062"/>
      <c r="I95" s="1062"/>
      <c r="J95" s="1062"/>
      <c r="K95" s="1063"/>
    </row>
    <row r="96" spans="2:11" ht="14.1" customHeight="1" thickBot="1" x14ac:dyDescent="0.3">
      <c r="B96" s="263"/>
      <c r="C96" s="258" t="s">
        <v>420</v>
      </c>
      <c r="D96" s="66" t="s">
        <v>497</v>
      </c>
      <c r="E96" s="66" t="s">
        <v>498</v>
      </c>
      <c r="F96" s="66"/>
      <c r="G96" s="507" t="s">
        <v>487</v>
      </c>
      <c r="H96" s="507" t="s">
        <v>488</v>
      </c>
      <c r="I96" s="507" t="s">
        <v>489</v>
      </c>
      <c r="J96" s="507" t="s">
        <v>490</v>
      </c>
      <c r="K96" s="112"/>
    </row>
    <row r="97" spans="2:11" ht="14.1" customHeight="1" thickBot="1" x14ac:dyDescent="0.3">
      <c r="B97" s="263"/>
      <c r="C97" s="98">
        <v>1</v>
      </c>
      <c r="D97" s="40" t="s">
        <v>499</v>
      </c>
      <c r="E97" s="154">
        <v>0.6</v>
      </c>
      <c r="F97" s="31"/>
      <c r="G97" s="152">
        <f ca="1">IFERROR(AVERAGEIF($D$80:$J$93,"POMCA",G$80:G$93),0)</f>
        <v>1</v>
      </c>
      <c r="H97" s="152">
        <f ca="1">IFERROR(AVERAGEIF($D$80:$J$93,"POMCA",H$80:H$93),0)</f>
        <v>1</v>
      </c>
      <c r="I97" s="152">
        <f ca="1">IFERROR(AVERAGEIF($D$80:$J$93,"POMCA",I$80:I$93),0)</f>
        <v>1</v>
      </c>
      <c r="J97" s="152">
        <f ca="1">IFERROR(AVERAGEIF($D$80:$J$93,"POMCA",J$80:J$93),0)</f>
        <v>0</v>
      </c>
      <c r="K97" s="110"/>
    </row>
    <row r="98" spans="2:11" ht="14.1" customHeight="1" thickBot="1" x14ac:dyDescent="0.3">
      <c r="B98" s="263"/>
      <c r="C98" s="98">
        <v>2</v>
      </c>
      <c r="D98" s="40" t="s">
        <v>480</v>
      </c>
      <c r="E98" s="154"/>
      <c r="F98" s="31"/>
      <c r="G98" s="152">
        <f ca="1">IFERROR(AVERAGEIF($D$80:$J$93,"PMA",G$80:G$93),0)</f>
        <v>0</v>
      </c>
      <c r="H98" s="152">
        <f ca="1">IFERROR(AVERAGEIF($D$80:$J$93,"PMA",H$80:H$93),0)</f>
        <v>0</v>
      </c>
      <c r="I98" s="152">
        <f ca="1">IFERROR(AVERAGEIF($D$80:$J$93,"PMA",I$80:I$93),0)</f>
        <v>0</v>
      </c>
      <c r="J98" s="152">
        <f ca="1">IFERROR(AVERAGEIF($D$80:$J$93,"PMA",J$80:J$93),0)</f>
        <v>0</v>
      </c>
      <c r="K98" s="110"/>
    </row>
    <row r="99" spans="2:11" ht="14.1" customHeight="1" thickBot="1" x14ac:dyDescent="0.3">
      <c r="B99" s="263"/>
      <c r="C99" s="98">
        <v>3</v>
      </c>
      <c r="D99" s="40" t="s">
        <v>481</v>
      </c>
      <c r="E99" s="154">
        <v>0.4</v>
      </c>
      <c r="F99" s="31"/>
      <c r="G99" s="152">
        <f ca="1">IFERROR(AVERAGEIF($D$80:$J$93,"PMM",G$80:G$93),0)</f>
        <v>1</v>
      </c>
      <c r="H99" s="152">
        <f ca="1">IFERROR(AVERAGEIF($D$80:$J$93,"PMM",H$80:H$93),0)</f>
        <v>1</v>
      </c>
      <c r="I99" s="152">
        <f ca="1">IFERROR(AVERAGEIF($D$80:$J$93,"PMM",I$80:I$93),0)</f>
        <v>1</v>
      </c>
      <c r="J99" s="152">
        <f ca="1">IFERROR(AVERAGEIF($D$80:$J$93,"PMM",J$80:J$93),0)</f>
        <v>0</v>
      </c>
      <c r="K99" s="110"/>
    </row>
    <row r="100" spans="2:11" ht="14.1" customHeight="1" thickBot="1" x14ac:dyDescent="0.3">
      <c r="B100" s="263"/>
      <c r="D100" s="1089">
        <f>Formulas!$D$5</f>
        <v>1</v>
      </c>
      <c r="E100" s="1090"/>
      <c r="F100" s="366" t="s">
        <v>500</v>
      </c>
      <c r="G100" s="189">
        <f ca="1">Formulas!E5</f>
        <v>1</v>
      </c>
      <c r="H100" s="189">
        <f ca="1">Formulas!F5</f>
        <v>1</v>
      </c>
      <c r="I100" s="189">
        <f ca="1">Formulas!G5</f>
        <v>1</v>
      </c>
      <c r="J100" s="189" t="str">
        <f ca="1">Formulas!H5</f>
        <v>N.A.</v>
      </c>
      <c r="K100" s="111"/>
    </row>
    <row r="101" spans="2:11" ht="14.1" customHeight="1" x14ac:dyDescent="0.25">
      <c r="B101" s="263"/>
      <c r="C101" s="101"/>
      <c r="D101" s="1091"/>
      <c r="E101" s="1092"/>
      <c r="F101" s="1092"/>
      <c r="G101" s="1092"/>
      <c r="H101" s="1092"/>
      <c r="I101" s="1092"/>
      <c r="J101" s="1092"/>
      <c r="K101" s="1093"/>
    </row>
    <row r="102" spans="2:11" ht="14.1" customHeight="1" x14ac:dyDescent="0.25">
      <c r="B102" s="263"/>
      <c r="C102" s="101"/>
      <c r="D102" s="1058" t="s">
        <v>501</v>
      </c>
      <c r="E102" s="1059"/>
      <c r="F102" s="1059"/>
      <c r="G102" s="1059"/>
      <c r="H102" s="1059"/>
      <c r="I102" s="1059"/>
      <c r="J102" s="1059"/>
      <c r="K102" s="1060"/>
    </row>
    <row r="103" spans="2:11" ht="14.1" customHeight="1" thickBot="1" x14ac:dyDescent="0.3">
      <c r="B103" s="71"/>
      <c r="C103" s="105"/>
      <c r="D103" s="238"/>
      <c r="E103" s="123"/>
      <c r="F103" s="123"/>
      <c r="G103" s="123"/>
      <c r="H103" s="123"/>
      <c r="I103" s="123"/>
      <c r="J103" s="123"/>
      <c r="K103" s="39"/>
    </row>
    <row r="104" spans="2:11" ht="14.1" customHeight="1" thickBot="1" x14ac:dyDescent="0.3">
      <c r="B104" s="71" t="s">
        <v>502</v>
      </c>
      <c r="C104" s="105"/>
      <c r="D104" s="1079" t="s">
        <v>503</v>
      </c>
      <c r="E104" s="1080"/>
      <c r="F104" s="1080"/>
      <c r="G104" s="1080"/>
      <c r="H104" s="1080"/>
      <c r="I104" s="1080"/>
      <c r="J104" s="1080"/>
      <c r="K104" s="1081"/>
    </row>
    <row r="105" spans="2:11" ht="39" customHeight="1" thickBot="1" x14ac:dyDescent="0.3">
      <c r="B105" s="71" t="s">
        <v>504</v>
      </c>
      <c r="C105" s="105"/>
      <c r="D105" s="1079" t="s">
        <v>505</v>
      </c>
      <c r="E105" s="1080"/>
      <c r="F105" s="1080"/>
      <c r="G105" s="1080"/>
      <c r="H105" s="1080"/>
      <c r="I105" s="1080"/>
      <c r="J105" s="1080"/>
      <c r="K105" s="1081"/>
    </row>
    <row r="106" spans="2:11" ht="15.75" thickBot="1" x14ac:dyDescent="0.3">
      <c r="B106" s="1"/>
      <c r="C106" s="74"/>
      <c r="D106" s="5"/>
      <c r="E106" s="5"/>
      <c r="F106" s="5"/>
      <c r="G106" s="5"/>
      <c r="H106" s="5"/>
      <c r="I106" s="5"/>
      <c r="J106" s="5"/>
      <c r="K106" s="5"/>
    </row>
    <row r="107" spans="2:11" ht="24" customHeight="1" thickBot="1" x14ac:dyDescent="0.3">
      <c r="B107" s="1085" t="s">
        <v>506</v>
      </c>
      <c r="C107" s="1086"/>
      <c r="D107" s="1086"/>
      <c r="E107" s="1087"/>
      <c r="F107" s="5"/>
      <c r="G107" s="5"/>
      <c r="H107" s="5"/>
      <c r="I107" s="5"/>
      <c r="J107" s="5"/>
      <c r="K107" s="5"/>
    </row>
    <row r="108" spans="2:11" ht="15.75" thickBot="1" x14ac:dyDescent="0.3">
      <c r="B108" s="1076">
        <v>1</v>
      </c>
      <c r="C108" s="92"/>
      <c r="D108" s="47" t="s">
        <v>507</v>
      </c>
      <c r="E108" s="454" t="s">
        <v>1665</v>
      </c>
      <c r="F108" s="5"/>
      <c r="G108" s="5"/>
      <c r="H108" s="5"/>
      <c r="I108" s="5"/>
      <c r="J108" s="5"/>
      <c r="K108" s="5"/>
    </row>
    <row r="109" spans="2:11" ht="36.75" thickBot="1" x14ac:dyDescent="0.3">
      <c r="B109" s="1077"/>
      <c r="C109" s="92"/>
      <c r="D109" s="39" t="s">
        <v>7</v>
      </c>
      <c r="E109" s="454" t="s">
        <v>1638</v>
      </c>
      <c r="F109" s="5"/>
      <c r="G109" s="5"/>
      <c r="H109" s="5"/>
      <c r="I109" s="5"/>
      <c r="J109" s="5"/>
      <c r="K109" s="5"/>
    </row>
    <row r="110" spans="2:11" ht="24.75" thickBot="1" x14ac:dyDescent="0.3">
      <c r="B110" s="1077"/>
      <c r="C110" s="92"/>
      <c r="D110" s="39" t="s">
        <v>508</v>
      </c>
      <c r="E110" s="454" t="s">
        <v>1666</v>
      </c>
      <c r="F110" s="5"/>
      <c r="G110" s="5"/>
      <c r="H110" s="5"/>
      <c r="I110" s="5"/>
      <c r="J110" s="5"/>
      <c r="K110" s="5"/>
    </row>
    <row r="111" spans="2:11" ht="24.75" thickBot="1" x14ac:dyDescent="0.3">
      <c r="B111" s="1077"/>
      <c r="C111" s="92"/>
      <c r="D111" s="39" t="s">
        <v>9</v>
      </c>
      <c r="E111" s="454" t="s">
        <v>1667</v>
      </c>
      <c r="F111" s="5"/>
      <c r="G111" s="5"/>
      <c r="H111" s="5"/>
      <c r="I111" s="5"/>
      <c r="J111" s="5"/>
      <c r="K111" s="5"/>
    </row>
    <row r="112" spans="2:11" ht="30.75" thickBot="1" x14ac:dyDescent="0.3">
      <c r="B112" s="1077"/>
      <c r="C112" s="92"/>
      <c r="D112" s="39" t="s">
        <v>11</v>
      </c>
      <c r="E112" s="455" t="s">
        <v>1668</v>
      </c>
      <c r="F112" s="5"/>
      <c r="G112" s="5"/>
      <c r="H112" s="5"/>
      <c r="I112" s="5"/>
      <c r="J112" s="5"/>
      <c r="K112" s="5"/>
    </row>
    <row r="113" spans="2:11" ht="15.75" thickBot="1" x14ac:dyDescent="0.3">
      <c r="B113" s="1077"/>
      <c r="C113" s="92"/>
      <c r="D113" s="39" t="s">
        <v>13</v>
      </c>
      <c r="E113" s="454">
        <v>3138863436</v>
      </c>
      <c r="F113" s="5"/>
      <c r="G113" s="5"/>
      <c r="H113" s="5"/>
      <c r="I113" s="5"/>
      <c r="J113" s="5"/>
      <c r="K113" s="5"/>
    </row>
    <row r="114" spans="2:11" ht="15.75" thickBot="1" x14ac:dyDescent="0.3">
      <c r="B114" s="1078"/>
      <c r="C114" s="2"/>
      <c r="D114" s="39" t="s">
        <v>509</v>
      </c>
      <c r="E114" s="454" t="s">
        <v>1669</v>
      </c>
      <c r="F114" s="5"/>
      <c r="G114" s="5"/>
      <c r="H114" s="5"/>
      <c r="I114" s="5"/>
      <c r="J114" s="5"/>
      <c r="K114" s="5"/>
    </row>
    <row r="115" spans="2:11" ht="15.75" thickBot="1" x14ac:dyDescent="0.3">
      <c r="B115" s="1"/>
      <c r="C115" s="74"/>
      <c r="D115" s="5"/>
      <c r="E115" s="5"/>
      <c r="F115" s="5"/>
      <c r="G115" s="5"/>
      <c r="H115" s="5"/>
      <c r="I115" s="5"/>
      <c r="J115" s="5"/>
      <c r="K115" s="5"/>
    </row>
    <row r="116" spans="2:11" ht="15" customHeight="1" thickBot="1" x14ac:dyDescent="0.3">
      <c r="B116" s="1085" t="s">
        <v>510</v>
      </c>
      <c r="C116" s="1086"/>
      <c r="D116" s="1086"/>
      <c r="E116" s="1087"/>
      <c r="F116" s="5"/>
      <c r="G116" s="5"/>
      <c r="H116" s="5"/>
      <c r="I116" s="5"/>
      <c r="J116" s="5"/>
      <c r="K116" s="5"/>
    </row>
    <row r="117" spans="2:11" ht="15.75" thickBot="1" x14ac:dyDescent="0.3">
      <c r="B117" s="1076">
        <v>1</v>
      </c>
      <c r="C117" s="92"/>
      <c r="D117" s="47" t="s">
        <v>507</v>
      </c>
      <c r="E117" s="33" t="s">
        <v>511</v>
      </c>
      <c r="F117" s="5"/>
      <c r="G117" s="5"/>
      <c r="H117" s="5"/>
      <c r="I117" s="5"/>
      <c r="J117" s="5"/>
      <c r="K117" s="5"/>
    </row>
    <row r="118" spans="2:11" ht="15.75" thickBot="1" x14ac:dyDescent="0.3">
      <c r="B118" s="1077"/>
      <c r="C118" s="92"/>
      <c r="D118" s="39" t="s">
        <v>7</v>
      </c>
      <c r="E118" s="33" t="s">
        <v>512</v>
      </c>
      <c r="F118" s="5"/>
      <c r="G118" s="5"/>
      <c r="H118" s="5"/>
      <c r="I118" s="5"/>
      <c r="J118" s="5"/>
      <c r="K118" s="5"/>
    </row>
    <row r="119" spans="2:11" ht="15.75" thickBot="1" x14ac:dyDescent="0.3">
      <c r="B119" s="1077"/>
      <c r="C119" s="92"/>
      <c r="D119" s="39" t="s">
        <v>508</v>
      </c>
      <c r="E119" s="162"/>
      <c r="F119" s="5"/>
      <c r="G119" s="5"/>
      <c r="H119" s="5"/>
      <c r="I119" s="5"/>
      <c r="J119" s="5"/>
      <c r="K119" s="5"/>
    </row>
    <row r="120" spans="2:11" ht="15.75" thickBot="1" x14ac:dyDescent="0.3">
      <c r="B120" s="1077"/>
      <c r="C120" s="92"/>
      <c r="D120" s="39" t="s">
        <v>9</v>
      </c>
      <c r="E120" s="162"/>
      <c r="F120" s="5"/>
      <c r="G120" s="5"/>
      <c r="H120" s="5"/>
      <c r="I120" s="5"/>
      <c r="J120" s="5"/>
      <c r="K120" s="5"/>
    </row>
    <row r="121" spans="2:11" ht="15.75" thickBot="1" x14ac:dyDescent="0.3">
      <c r="B121" s="1077"/>
      <c r="C121" s="92"/>
      <c r="D121" s="39" t="s">
        <v>11</v>
      </c>
      <c r="E121" s="162"/>
      <c r="F121" s="5"/>
      <c r="G121" s="5"/>
      <c r="H121" s="5"/>
      <c r="I121" s="5"/>
      <c r="J121" s="5"/>
      <c r="K121" s="5"/>
    </row>
    <row r="122" spans="2:11" ht="15.75" thickBot="1" x14ac:dyDescent="0.3">
      <c r="B122" s="1077"/>
      <c r="C122" s="92"/>
      <c r="D122" s="39" t="s">
        <v>13</v>
      </c>
      <c r="E122" s="162"/>
      <c r="F122" s="5"/>
      <c r="G122" s="5"/>
      <c r="H122" s="5"/>
      <c r="I122" s="5"/>
      <c r="J122" s="5"/>
      <c r="K122" s="5"/>
    </row>
    <row r="123" spans="2:11" ht="15.75" thickBot="1" x14ac:dyDescent="0.3">
      <c r="B123" s="1078"/>
      <c r="C123" s="2"/>
      <c r="D123" s="39" t="s">
        <v>509</v>
      </c>
      <c r="E123" s="162"/>
      <c r="F123" s="5"/>
      <c r="G123" s="5"/>
      <c r="H123" s="5"/>
      <c r="I123" s="5"/>
      <c r="J123" s="5"/>
      <c r="K123" s="5"/>
    </row>
    <row r="124" spans="2:11" ht="15.75" thickBot="1" x14ac:dyDescent="0.3">
      <c r="B124" s="1"/>
      <c r="C124" s="74"/>
      <c r="D124" s="5"/>
      <c r="E124" s="5"/>
      <c r="F124" s="5"/>
      <c r="G124" s="5"/>
      <c r="H124" s="5"/>
      <c r="I124" s="5"/>
      <c r="J124" s="5"/>
      <c r="K124" s="5"/>
    </row>
    <row r="125" spans="2:11" ht="15" customHeight="1" thickBot="1" x14ac:dyDescent="0.3">
      <c r="B125" s="117" t="s">
        <v>513</v>
      </c>
      <c r="C125" s="118"/>
      <c r="D125" s="118"/>
      <c r="E125" s="259"/>
      <c r="G125" s="5"/>
      <c r="H125" s="5"/>
      <c r="I125" s="5"/>
      <c r="J125" s="5"/>
      <c r="K125" s="5"/>
    </row>
    <row r="126" spans="2:11" ht="24.75" thickBot="1" x14ac:dyDescent="0.3">
      <c r="B126" s="46" t="s">
        <v>514</v>
      </c>
      <c r="C126" s="39" t="s">
        <v>515</v>
      </c>
      <c r="D126" s="123" t="s">
        <v>516</v>
      </c>
      <c r="E126" s="245" t="s">
        <v>517</v>
      </c>
      <c r="F126" s="5"/>
      <c r="G126" s="5"/>
      <c r="H126" s="5"/>
      <c r="I126" s="5"/>
      <c r="J126" s="5"/>
    </row>
    <row r="127" spans="2:11" ht="96.75" thickBot="1" x14ac:dyDescent="0.3">
      <c r="B127" s="48">
        <v>42401</v>
      </c>
      <c r="C127" s="39">
        <v>1</v>
      </c>
      <c r="D127" s="67" t="s">
        <v>518</v>
      </c>
      <c r="E127" s="39"/>
      <c r="F127" s="5"/>
      <c r="G127" s="5"/>
      <c r="H127" s="5"/>
      <c r="I127" s="5"/>
      <c r="J127" s="5"/>
    </row>
    <row r="128" spans="2:11" ht="15.75" thickBot="1" x14ac:dyDescent="0.3">
      <c r="B128" s="3"/>
      <c r="C128" s="93"/>
      <c r="D128" s="5"/>
      <c r="E128" s="5"/>
      <c r="F128" s="5"/>
      <c r="G128" s="5"/>
      <c r="H128" s="5"/>
      <c r="I128" s="5"/>
      <c r="J128" s="5"/>
      <c r="K128" s="5"/>
    </row>
    <row r="129" spans="2:11" x14ac:dyDescent="0.25">
      <c r="B129" s="127" t="s">
        <v>424</v>
      </c>
      <c r="C129" s="94"/>
      <c r="D129" s="5"/>
      <c r="E129" s="5"/>
      <c r="F129" s="5"/>
      <c r="G129" s="5"/>
      <c r="H129" s="5"/>
      <c r="I129" s="5"/>
      <c r="J129" s="5"/>
      <c r="K129" s="5"/>
    </row>
    <row r="130" spans="2:11" x14ac:dyDescent="0.25">
      <c r="B130" s="1088"/>
      <c r="C130" s="1088"/>
      <c r="D130" s="1088"/>
      <c r="E130" s="1088"/>
      <c r="F130" s="1088"/>
      <c r="G130" s="5"/>
      <c r="H130" s="5"/>
      <c r="I130" s="5"/>
      <c r="J130" s="5"/>
      <c r="K130" s="5"/>
    </row>
    <row r="131" spans="2:11" ht="44.1" customHeight="1" x14ac:dyDescent="0.25">
      <c r="B131" s="1088"/>
      <c r="C131" s="1088"/>
      <c r="D131" s="1088"/>
      <c r="E131" s="1088"/>
      <c r="F131" s="1088"/>
      <c r="G131" s="5"/>
      <c r="H131" s="5"/>
      <c r="I131" s="5"/>
      <c r="J131" s="5"/>
      <c r="K131" s="5"/>
    </row>
    <row r="132" spans="2:11" x14ac:dyDescent="0.25">
      <c r="B132" s="1"/>
      <c r="C132" s="74"/>
      <c r="D132" s="5"/>
      <c r="E132" s="5"/>
      <c r="F132" s="5"/>
      <c r="G132" s="5"/>
      <c r="H132" s="5"/>
      <c r="I132" s="5"/>
      <c r="J132" s="5"/>
      <c r="K132" s="5"/>
    </row>
    <row r="133" spans="2:11" ht="15.75" thickBot="1" x14ac:dyDescent="0.3">
      <c r="B133" s="36"/>
      <c r="C133" s="86"/>
      <c r="D133" s="5"/>
      <c r="E133" s="5"/>
      <c r="F133" s="5"/>
      <c r="G133" s="5"/>
      <c r="H133" s="5"/>
      <c r="I133" s="5"/>
      <c r="J133" s="5"/>
      <c r="K133" s="5"/>
    </row>
    <row r="134" spans="2:11" ht="15.75" thickBot="1" x14ac:dyDescent="0.3">
      <c r="B134" s="260" t="s">
        <v>519</v>
      </c>
      <c r="C134" s="95"/>
      <c r="D134" s="5"/>
      <c r="E134" s="5"/>
      <c r="F134" s="5"/>
      <c r="G134" s="5"/>
      <c r="H134" s="5"/>
      <c r="I134" s="5"/>
      <c r="J134" s="5"/>
      <c r="K134" s="5"/>
    </row>
    <row r="135" spans="2:11" ht="15.75" thickBot="1" x14ac:dyDescent="0.3">
      <c r="B135" s="36"/>
      <c r="C135" s="86"/>
      <c r="D135" s="5"/>
      <c r="E135" s="5"/>
      <c r="F135" s="5"/>
      <c r="G135" s="5"/>
      <c r="H135" s="5"/>
      <c r="I135" s="5"/>
      <c r="J135" s="5"/>
      <c r="K135" s="5"/>
    </row>
    <row r="136" spans="2:11" ht="15.75" thickBot="1" x14ac:dyDescent="0.3">
      <c r="B136" s="51" t="s">
        <v>520</v>
      </c>
      <c r="C136" s="225"/>
      <c r="D136" s="1079" t="s">
        <v>521</v>
      </c>
      <c r="E136" s="1080"/>
      <c r="F136" s="1081"/>
      <c r="G136" s="5"/>
      <c r="H136" s="5"/>
      <c r="I136" s="5"/>
      <c r="J136" s="5"/>
      <c r="K136" s="5"/>
    </row>
    <row r="137" spans="2:11" x14ac:dyDescent="0.25">
      <c r="B137" s="1076" t="s">
        <v>522</v>
      </c>
      <c r="C137" s="87"/>
      <c r="D137" s="1064" t="s">
        <v>523</v>
      </c>
      <c r="E137" s="1065"/>
      <c r="F137" s="1066"/>
      <c r="G137" s="5"/>
      <c r="H137" s="5"/>
      <c r="I137" s="5"/>
      <c r="J137" s="5"/>
      <c r="K137" s="5"/>
    </row>
    <row r="138" spans="2:11" x14ac:dyDescent="0.25">
      <c r="B138" s="1077"/>
      <c r="C138" s="90"/>
      <c r="D138" s="1058" t="s">
        <v>524</v>
      </c>
      <c r="E138" s="1059"/>
      <c r="F138" s="1060"/>
      <c r="G138" s="5"/>
      <c r="H138" s="5"/>
      <c r="I138" s="5"/>
      <c r="J138" s="5"/>
      <c r="K138" s="5"/>
    </row>
    <row r="139" spans="2:11" x14ac:dyDescent="0.25">
      <c r="B139" s="1077"/>
      <c r="C139" s="90"/>
      <c r="D139" s="1058" t="s">
        <v>525</v>
      </c>
      <c r="E139" s="1059"/>
      <c r="F139" s="1060"/>
      <c r="G139" s="5"/>
      <c r="H139" s="5"/>
      <c r="I139" s="5"/>
      <c r="J139" s="5"/>
      <c r="K139" s="5"/>
    </row>
    <row r="140" spans="2:11" x14ac:dyDescent="0.25">
      <c r="B140" s="1077"/>
      <c r="C140" s="90"/>
      <c r="D140" s="1070" t="s">
        <v>526</v>
      </c>
      <c r="E140" s="1071"/>
      <c r="F140" s="1072"/>
      <c r="G140" s="5"/>
      <c r="H140" s="5"/>
      <c r="I140" s="5"/>
      <c r="J140" s="5"/>
      <c r="K140" s="5"/>
    </row>
    <row r="141" spans="2:11" x14ac:dyDescent="0.25">
      <c r="B141" s="1077"/>
      <c r="C141" s="90"/>
      <c r="D141" s="1058" t="s">
        <v>527</v>
      </c>
      <c r="E141" s="1059"/>
      <c r="F141" s="1060"/>
      <c r="G141" s="5"/>
      <c r="H141" s="5"/>
      <c r="I141" s="5"/>
      <c r="J141" s="5"/>
      <c r="K141" s="5"/>
    </row>
    <row r="142" spans="2:11" x14ac:dyDescent="0.25">
      <c r="B142" s="1077"/>
      <c r="C142" s="90"/>
      <c r="D142" s="1058" t="s">
        <v>528</v>
      </c>
      <c r="E142" s="1059"/>
      <c r="F142" s="1060"/>
      <c r="G142" s="5"/>
      <c r="H142" s="5"/>
      <c r="I142" s="5"/>
      <c r="J142" s="5"/>
      <c r="K142" s="5"/>
    </row>
    <row r="143" spans="2:11" x14ac:dyDescent="0.25">
      <c r="B143" s="1077"/>
      <c r="C143" s="90"/>
      <c r="D143" s="1058" t="s">
        <v>529</v>
      </c>
      <c r="E143" s="1059"/>
      <c r="F143" s="1060"/>
      <c r="G143" s="5"/>
      <c r="H143" s="5"/>
      <c r="I143" s="5"/>
      <c r="J143" s="5"/>
      <c r="K143" s="5"/>
    </row>
    <row r="144" spans="2:11" x14ac:dyDescent="0.25">
      <c r="B144" s="1077"/>
      <c r="C144" s="90"/>
      <c r="D144" s="1058" t="s">
        <v>530</v>
      </c>
      <c r="E144" s="1059"/>
      <c r="F144" s="1060"/>
      <c r="G144" s="5"/>
      <c r="H144" s="5"/>
      <c r="I144" s="5"/>
      <c r="J144" s="5"/>
      <c r="K144" s="5"/>
    </row>
    <row r="145" spans="2:11" x14ac:dyDescent="0.25">
      <c r="B145" s="1077"/>
      <c r="C145" s="90"/>
      <c r="D145" s="1070" t="s">
        <v>531</v>
      </c>
      <c r="E145" s="1071"/>
      <c r="F145" s="1072"/>
      <c r="G145" s="5"/>
      <c r="H145" s="5"/>
      <c r="I145" s="5"/>
      <c r="J145" s="5"/>
      <c r="K145" s="5"/>
    </row>
    <row r="146" spans="2:11" x14ac:dyDescent="0.25">
      <c r="B146" s="1077"/>
      <c r="C146" s="90"/>
      <c r="D146" s="1058" t="s">
        <v>532</v>
      </c>
      <c r="E146" s="1059"/>
      <c r="F146" s="1060"/>
      <c r="G146" s="5"/>
      <c r="H146" s="5"/>
      <c r="I146" s="5"/>
      <c r="J146" s="5"/>
      <c r="K146" s="5"/>
    </row>
    <row r="147" spans="2:11" x14ac:dyDescent="0.25">
      <c r="B147" s="1077"/>
      <c r="C147" s="90"/>
      <c r="D147" s="1058" t="s">
        <v>533</v>
      </c>
      <c r="E147" s="1059"/>
      <c r="F147" s="1060"/>
      <c r="G147" s="5"/>
      <c r="H147" s="5"/>
      <c r="I147" s="5"/>
      <c r="J147" s="5"/>
      <c r="K147" s="5"/>
    </row>
    <row r="148" spans="2:11" ht="15.75" thickBot="1" x14ac:dyDescent="0.3">
      <c r="B148" s="1078"/>
      <c r="C148" s="91"/>
      <c r="D148" s="1082" t="s">
        <v>534</v>
      </c>
      <c r="E148" s="1083"/>
      <c r="F148" s="1084"/>
      <c r="G148" s="5"/>
      <c r="H148" s="5"/>
      <c r="I148" s="5"/>
      <c r="J148" s="5"/>
      <c r="K148" s="5"/>
    </row>
    <row r="149" spans="2:11" ht="24.75" thickBot="1" x14ac:dyDescent="0.3">
      <c r="B149" s="46" t="s">
        <v>535</v>
      </c>
      <c r="C149" s="91"/>
      <c r="D149" s="1079"/>
      <c r="E149" s="1080"/>
      <c r="F149" s="1081"/>
      <c r="G149" s="5"/>
      <c r="H149" s="5"/>
      <c r="I149" s="5"/>
      <c r="J149" s="5"/>
      <c r="K149" s="5"/>
    </row>
    <row r="150" spans="2:11" x14ac:dyDescent="0.25">
      <c r="B150" s="1076" t="s">
        <v>536</v>
      </c>
      <c r="C150" s="87"/>
      <c r="D150" s="1067" t="s">
        <v>537</v>
      </c>
      <c r="E150" s="1068"/>
      <c r="F150" s="1069"/>
      <c r="G150" s="5"/>
      <c r="H150" s="5"/>
      <c r="I150" s="5"/>
      <c r="J150" s="5"/>
      <c r="K150" s="5"/>
    </row>
    <row r="151" spans="2:11" x14ac:dyDescent="0.25">
      <c r="B151" s="1077"/>
      <c r="C151" s="90"/>
      <c r="D151" s="1070" t="s">
        <v>538</v>
      </c>
      <c r="E151" s="1071"/>
      <c r="F151" s="1072"/>
      <c r="G151" s="5"/>
      <c r="H151" s="5"/>
      <c r="I151" s="5"/>
      <c r="J151" s="5"/>
      <c r="K151" s="5"/>
    </row>
    <row r="152" spans="2:11" x14ac:dyDescent="0.25">
      <c r="B152" s="1077"/>
      <c r="C152" s="90"/>
      <c r="D152" s="1058" t="s">
        <v>539</v>
      </c>
      <c r="E152" s="1059"/>
      <c r="F152" s="1060"/>
      <c r="G152" s="5"/>
      <c r="H152" s="5"/>
      <c r="I152" s="5"/>
      <c r="J152" s="5"/>
      <c r="K152" s="5"/>
    </row>
    <row r="153" spans="2:11" x14ac:dyDescent="0.25">
      <c r="B153" s="1077"/>
      <c r="C153" s="90"/>
      <c r="D153" s="1058" t="s">
        <v>540</v>
      </c>
      <c r="E153" s="1059"/>
      <c r="F153" s="1060"/>
      <c r="G153" s="5"/>
      <c r="H153" s="5"/>
      <c r="I153" s="5"/>
      <c r="J153" s="5"/>
      <c r="K153" s="5"/>
    </row>
    <row r="154" spans="2:11" x14ac:dyDescent="0.25">
      <c r="B154" s="1077"/>
      <c r="C154" s="90"/>
      <c r="D154" s="1058" t="s">
        <v>541</v>
      </c>
      <c r="E154" s="1059"/>
      <c r="F154" s="1060"/>
      <c r="G154" s="5"/>
      <c r="H154" s="5"/>
      <c r="I154" s="5"/>
      <c r="J154" s="5"/>
      <c r="K154" s="5"/>
    </row>
    <row r="155" spans="2:11" x14ac:dyDescent="0.25">
      <c r="B155" s="1077"/>
      <c r="C155" s="90"/>
      <c r="D155" s="1058" t="s">
        <v>542</v>
      </c>
      <c r="E155" s="1059"/>
      <c r="F155" s="1060"/>
      <c r="G155" s="5"/>
      <c r="H155" s="5"/>
      <c r="I155" s="5"/>
      <c r="J155" s="5"/>
      <c r="K155" s="5"/>
    </row>
    <row r="156" spans="2:11" x14ac:dyDescent="0.25">
      <c r="B156" s="1077"/>
      <c r="C156" s="90"/>
      <c r="D156" s="1058" t="s">
        <v>543</v>
      </c>
      <c r="E156" s="1059"/>
      <c r="F156" s="1060"/>
      <c r="G156" s="5"/>
      <c r="H156" s="5"/>
      <c r="I156" s="5"/>
      <c r="J156" s="5"/>
      <c r="K156" s="5"/>
    </row>
    <row r="157" spans="2:11" x14ac:dyDescent="0.25">
      <c r="B157" s="1077"/>
      <c r="C157" s="90"/>
      <c r="D157" s="1058" t="s">
        <v>544</v>
      </c>
      <c r="E157" s="1059"/>
      <c r="F157" s="1060"/>
      <c r="G157" s="5"/>
      <c r="H157" s="5"/>
      <c r="I157" s="5"/>
      <c r="J157" s="5"/>
      <c r="K157" s="5"/>
    </row>
    <row r="158" spans="2:11" x14ac:dyDescent="0.25">
      <c r="B158" s="1077"/>
      <c r="C158" s="90"/>
      <c r="D158" s="1070" t="s">
        <v>545</v>
      </c>
      <c r="E158" s="1071"/>
      <c r="F158" s="1072"/>
      <c r="G158" s="5"/>
      <c r="H158" s="5"/>
      <c r="I158" s="5"/>
      <c r="J158" s="5"/>
      <c r="K158" s="5"/>
    </row>
    <row r="159" spans="2:11" x14ac:dyDescent="0.25">
      <c r="B159" s="1077"/>
      <c r="C159" s="90"/>
      <c r="D159" s="1058" t="s">
        <v>546</v>
      </c>
      <c r="E159" s="1059"/>
      <c r="F159" s="1060"/>
      <c r="G159" s="5"/>
      <c r="H159" s="5"/>
      <c r="I159" s="5"/>
      <c r="J159" s="5"/>
      <c r="K159" s="5"/>
    </row>
    <row r="160" spans="2:11" x14ac:dyDescent="0.25">
      <c r="B160" s="1077"/>
      <c r="C160" s="90"/>
      <c r="D160" s="1058" t="s">
        <v>547</v>
      </c>
      <c r="E160" s="1059"/>
      <c r="F160" s="1060"/>
      <c r="G160" s="5"/>
      <c r="H160" s="5"/>
      <c r="I160" s="5"/>
      <c r="J160" s="5"/>
      <c r="K160" s="5"/>
    </row>
    <row r="161" spans="2:11" x14ac:dyDescent="0.25">
      <c r="B161" s="1077"/>
      <c r="C161" s="90"/>
      <c r="D161" s="1058" t="s">
        <v>548</v>
      </c>
      <c r="E161" s="1059"/>
      <c r="F161" s="1060"/>
      <c r="G161" s="5"/>
      <c r="H161" s="5"/>
      <c r="I161" s="5"/>
      <c r="J161" s="5"/>
      <c r="K161" s="5"/>
    </row>
    <row r="162" spans="2:11" x14ac:dyDescent="0.25">
      <c r="B162" s="1077"/>
      <c r="C162" s="90"/>
      <c r="D162" s="1058" t="s">
        <v>549</v>
      </c>
      <c r="E162" s="1059"/>
      <c r="F162" s="1060"/>
      <c r="G162" s="5"/>
      <c r="H162" s="5"/>
      <c r="I162" s="5"/>
      <c r="J162" s="5"/>
      <c r="K162" s="5"/>
    </row>
    <row r="163" spans="2:11" x14ac:dyDescent="0.25">
      <c r="B163" s="1077"/>
      <c r="C163" s="90"/>
      <c r="D163" s="1070" t="s">
        <v>550</v>
      </c>
      <c r="E163" s="1071"/>
      <c r="F163" s="1072"/>
      <c r="G163" s="5"/>
      <c r="H163" s="5"/>
      <c r="I163" s="5"/>
      <c r="J163" s="5"/>
      <c r="K163" s="5"/>
    </row>
    <row r="164" spans="2:11" x14ac:dyDescent="0.25">
      <c r="B164" s="1077"/>
      <c r="C164" s="90"/>
      <c r="D164" s="1058" t="s">
        <v>551</v>
      </c>
      <c r="E164" s="1059"/>
      <c r="F164" s="1060"/>
      <c r="G164" s="5"/>
      <c r="H164" s="5"/>
      <c r="I164" s="5"/>
      <c r="J164" s="5"/>
      <c r="K164" s="5"/>
    </row>
    <row r="165" spans="2:11" x14ac:dyDescent="0.25">
      <c r="B165" s="1077"/>
      <c r="C165" s="90"/>
      <c r="D165" s="1058" t="s">
        <v>547</v>
      </c>
      <c r="E165" s="1059"/>
      <c r="F165" s="1060"/>
      <c r="G165" s="5"/>
      <c r="H165" s="5"/>
      <c r="I165" s="5"/>
      <c r="J165" s="5"/>
      <c r="K165" s="5"/>
    </row>
    <row r="166" spans="2:11" x14ac:dyDescent="0.25">
      <c r="B166" s="1077"/>
      <c r="C166" s="90"/>
      <c r="D166" s="1058" t="s">
        <v>548</v>
      </c>
      <c r="E166" s="1059"/>
      <c r="F166" s="1060"/>
      <c r="G166" s="5"/>
      <c r="H166" s="5"/>
      <c r="I166" s="5"/>
      <c r="J166" s="5"/>
      <c r="K166" s="5"/>
    </row>
    <row r="167" spans="2:11" ht="15.75" thickBot="1" x14ac:dyDescent="0.3">
      <c r="B167" s="1078"/>
      <c r="C167" s="91"/>
      <c r="D167" s="1073" t="s">
        <v>552</v>
      </c>
      <c r="E167" s="1074"/>
      <c r="F167" s="1075"/>
      <c r="G167" s="5"/>
      <c r="H167" s="5"/>
      <c r="I167" s="5"/>
      <c r="J167" s="5"/>
      <c r="K167" s="5"/>
    </row>
    <row r="168" spans="2:11" x14ac:dyDescent="0.25">
      <c r="B168" s="1076" t="s">
        <v>553</v>
      </c>
      <c r="C168" s="87"/>
      <c r="D168" s="1067"/>
      <c r="E168" s="1068"/>
      <c r="F168" s="1069"/>
      <c r="G168" s="5"/>
      <c r="H168" s="5"/>
      <c r="I168" s="5"/>
      <c r="J168" s="5"/>
      <c r="K168" s="5"/>
    </row>
    <row r="169" spans="2:11" x14ac:dyDescent="0.25">
      <c r="B169" s="1077"/>
      <c r="C169" s="90"/>
      <c r="D169" s="1055"/>
      <c r="E169" s="1056"/>
      <c r="F169" s="1057"/>
      <c r="G169" s="5"/>
      <c r="H169" s="5"/>
      <c r="I169" s="5"/>
      <c r="J169" s="5"/>
      <c r="K169" s="5"/>
    </row>
    <row r="170" spans="2:11" x14ac:dyDescent="0.25">
      <c r="B170" s="1077"/>
      <c r="C170" s="90"/>
      <c r="D170" s="1058" t="s">
        <v>554</v>
      </c>
      <c r="E170" s="1059"/>
      <c r="F170" s="1060"/>
      <c r="G170" s="5"/>
      <c r="H170" s="5"/>
      <c r="I170" s="5"/>
      <c r="J170" s="5"/>
      <c r="K170" s="5"/>
    </row>
    <row r="171" spans="2:11" x14ac:dyDescent="0.25">
      <c r="B171" s="1077"/>
      <c r="C171" s="90"/>
      <c r="D171" s="1058" t="s">
        <v>555</v>
      </c>
      <c r="E171" s="1059"/>
      <c r="F171" s="1060"/>
      <c r="G171" s="5"/>
      <c r="H171" s="5"/>
      <c r="I171" s="5"/>
      <c r="J171" s="5"/>
      <c r="K171" s="5"/>
    </row>
    <row r="172" spans="2:11" x14ac:dyDescent="0.25">
      <c r="B172" s="1077"/>
      <c r="C172" s="90"/>
      <c r="D172" s="1058" t="s">
        <v>556</v>
      </c>
      <c r="E172" s="1059"/>
      <c r="F172" s="1060"/>
      <c r="G172" s="5"/>
      <c r="H172" s="5"/>
      <c r="I172" s="5"/>
      <c r="J172" s="5"/>
      <c r="K172" s="5"/>
    </row>
    <row r="173" spans="2:11" x14ac:dyDescent="0.25">
      <c r="B173" s="1077"/>
      <c r="C173" s="90"/>
      <c r="D173" s="1058" t="s">
        <v>557</v>
      </c>
      <c r="E173" s="1059"/>
      <c r="F173" s="1060"/>
      <c r="G173" s="5"/>
      <c r="H173" s="5"/>
      <c r="I173" s="5"/>
      <c r="J173" s="5"/>
      <c r="K173" s="5"/>
    </row>
    <row r="174" spans="2:11" x14ac:dyDescent="0.25">
      <c r="B174" s="1077"/>
      <c r="C174" s="90"/>
      <c r="D174" s="1058" t="s">
        <v>558</v>
      </c>
      <c r="E174" s="1059"/>
      <c r="F174" s="1060"/>
      <c r="G174" s="5"/>
      <c r="H174" s="5"/>
      <c r="I174" s="5"/>
      <c r="J174" s="5"/>
      <c r="K174" s="5"/>
    </row>
    <row r="175" spans="2:11" x14ac:dyDescent="0.25">
      <c r="B175" s="1077"/>
      <c r="C175" s="90"/>
      <c r="D175" s="1058" t="s">
        <v>559</v>
      </c>
      <c r="E175" s="1059"/>
      <c r="F175" s="1060"/>
      <c r="G175" s="5"/>
      <c r="H175" s="5"/>
      <c r="I175" s="5"/>
      <c r="J175" s="5"/>
      <c r="K175" s="5"/>
    </row>
    <row r="176" spans="2:11" x14ac:dyDescent="0.25">
      <c r="B176" s="1077"/>
      <c r="C176" s="90"/>
      <c r="D176" s="1058" t="s">
        <v>560</v>
      </c>
      <c r="E176" s="1059"/>
      <c r="F176" s="1060"/>
      <c r="G176" s="5"/>
      <c r="H176" s="5"/>
      <c r="I176" s="5"/>
      <c r="J176" s="5"/>
      <c r="K176" s="5"/>
    </row>
    <row r="177" spans="2:11" x14ac:dyDescent="0.25">
      <c r="B177" s="1077"/>
      <c r="C177" s="90"/>
      <c r="D177" s="1058" t="s">
        <v>561</v>
      </c>
      <c r="E177" s="1059"/>
      <c r="F177" s="1060"/>
      <c r="G177" s="5"/>
      <c r="H177" s="5"/>
      <c r="I177" s="5"/>
      <c r="J177" s="5"/>
      <c r="K177" s="5"/>
    </row>
    <row r="178" spans="2:11" x14ac:dyDescent="0.25">
      <c r="B178" s="1077"/>
      <c r="C178" s="90"/>
      <c r="D178" s="1058" t="s">
        <v>562</v>
      </c>
      <c r="E178" s="1059"/>
      <c r="F178" s="1060"/>
      <c r="G178" s="5"/>
      <c r="H178" s="5"/>
      <c r="I178" s="5"/>
      <c r="J178" s="5"/>
      <c r="K178" s="5"/>
    </row>
    <row r="179" spans="2:11" x14ac:dyDescent="0.25">
      <c r="B179" s="1077"/>
      <c r="C179" s="90"/>
      <c r="D179" s="1058" t="s">
        <v>563</v>
      </c>
      <c r="E179" s="1059"/>
      <c r="F179" s="1060"/>
      <c r="G179" s="5"/>
      <c r="H179" s="5"/>
      <c r="I179" s="5"/>
      <c r="J179" s="5"/>
      <c r="K179" s="5"/>
    </row>
    <row r="180" spans="2:11" x14ac:dyDescent="0.25">
      <c r="B180" s="1077"/>
      <c r="C180" s="90"/>
      <c r="D180" s="1058" t="s">
        <v>564</v>
      </c>
      <c r="E180" s="1059"/>
      <c r="F180" s="1060"/>
      <c r="G180" s="5"/>
      <c r="H180" s="5"/>
      <c r="I180" s="5"/>
      <c r="J180" s="5"/>
      <c r="K180" s="5"/>
    </row>
    <row r="181" spans="2:11" ht="15.75" thickBot="1" x14ac:dyDescent="0.3">
      <c r="B181" s="1077"/>
      <c r="C181" s="90"/>
      <c r="D181" s="1061" t="s">
        <v>565</v>
      </c>
      <c r="E181" s="1062"/>
      <c r="F181" s="1063"/>
      <c r="G181" s="5"/>
      <c r="H181" s="5"/>
      <c r="I181" s="5"/>
      <c r="J181" s="5"/>
      <c r="K181" s="5"/>
    </row>
    <row r="182" spans="2:11" ht="24.75" thickBot="1" x14ac:dyDescent="0.3">
      <c r="B182" s="1077"/>
      <c r="C182" s="92"/>
      <c r="D182" s="42" t="s">
        <v>566</v>
      </c>
      <c r="E182" s="42" t="s">
        <v>567</v>
      </c>
      <c r="F182" s="42" t="s">
        <v>568</v>
      </c>
      <c r="G182" s="5"/>
      <c r="H182" s="5"/>
      <c r="I182" s="5"/>
      <c r="J182" s="5"/>
      <c r="K182" s="5"/>
    </row>
    <row r="183" spans="2:11" ht="15.75" thickBot="1" x14ac:dyDescent="0.3">
      <c r="B183" s="1077"/>
      <c r="C183" s="92"/>
      <c r="D183" s="39" t="s">
        <v>569</v>
      </c>
      <c r="E183" s="261">
        <v>0.15</v>
      </c>
      <c r="F183" s="261">
        <v>0.15</v>
      </c>
      <c r="G183" s="5"/>
      <c r="H183" s="5"/>
      <c r="I183" s="5"/>
      <c r="J183" s="5"/>
      <c r="K183" s="5"/>
    </row>
    <row r="184" spans="2:11" ht="15.75" thickBot="1" x14ac:dyDescent="0.3">
      <c r="B184" s="1077"/>
      <c r="C184" s="92"/>
      <c r="D184" s="39" t="s">
        <v>570</v>
      </c>
      <c r="E184" s="261">
        <v>0.18</v>
      </c>
      <c r="F184" s="261">
        <v>0.33</v>
      </c>
      <c r="G184" s="5"/>
      <c r="H184" s="262"/>
      <c r="I184" s="5"/>
      <c r="J184" s="5"/>
      <c r="K184" s="5"/>
    </row>
    <row r="185" spans="2:11" ht="15.75" thickBot="1" x14ac:dyDescent="0.3">
      <c r="B185" s="1077"/>
      <c r="C185" s="92"/>
      <c r="D185" s="39" t="s">
        <v>571</v>
      </c>
      <c r="E185" s="261">
        <v>0.33</v>
      </c>
      <c r="F185" s="261">
        <v>0.66</v>
      </c>
      <c r="G185" s="5"/>
      <c r="H185" s="262"/>
      <c r="I185" s="5"/>
      <c r="J185" s="5"/>
      <c r="K185" s="5"/>
    </row>
    <row r="186" spans="2:11" ht="24.75" thickBot="1" x14ac:dyDescent="0.3">
      <c r="B186" s="1077"/>
      <c r="C186" s="92"/>
      <c r="D186" s="39" t="s">
        <v>572</v>
      </c>
      <c r="E186" s="261">
        <v>0.16</v>
      </c>
      <c r="F186" s="261">
        <v>0.82</v>
      </c>
      <c r="G186" s="5"/>
      <c r="H186" s="262"/>
      <c r="I186" s="5"/>
      <c r="J186" s="5"/>
      <c r="K186" s="5"/>
    </row>
    <row r="187" spans="2:11" ht="15.75" thickBot="1" x14ac:dyDescent="0.3">
      <c r="B187" s="1077"/>
      <c r="C187" s="92"/>
      <c r="D187" s="39" t="s">
        <v>573</v>
      </c>
      <c r="E187" s="261">
        <v>0.18</v>
      </c>
      <c r="F187" s="261">
        <v>1</v>
      </c>
      <c r="G187" s="5"/>
      <c r="H187" s="262"/>
      <c r="I187" s="5"/>
      <c r="J187" s="5"/>
      <c r="K187" s="5"/>
    </row>
    <row r="188" spans="2:11" x14ac:dyDescent="0.25">
      <c r="B188" s="1077"/>
      <c r="C188" s="90"/>
      <c r="D188" s="1064"/>
      <c r="E188" s="1065"/>
      <c r="F188" s="1066"/>
      <c r="G188" s="5"/>
      <c r="H188" s="5"/>
      <c r="I188" s="5"/>
      <c r="J188" s="5"/>
      <c r="K188" s="5"/>
    </row>
    <row r="189" spans="2:11" ht="15.75" thickBot="1" x14ac:dyDescent="0.3">
      <c r="B189" s="1077"/>
      <c r="C189" s="90"/>
      <c r="D189" s="1061" t="s">
        <v>545</v>
      </c>
      <c r="E189" s="1062"/>
      <c r="F189" s="1063"/>
      <c r="G189" s="5"/>
      <c r="H189" s="5"/>
      <c r="I189" s="5"/>
      <c r="J189" s="5"/>
      <c r="K189" s="5"/>
    </row>
    <row r="190" spans="2:11" ht="24.75" thickBot="1" x14ac:dyDescent="0.3">
      <c r="B190" s="1077"/>
      <c r="C190" s="92"/>
      <c r="D190" s="42" t="s">
        <v>566</v>
      </c>
      <c r="E190" s="42" t="s">
        <v>567</v>
      </c>
      <c r="F190" s="42" t="s">
        <v>568</v>
      </c>
      <c r="G190" s="5"/>
      <c r="H190" s="5"/>
      <c r="I190" s="5"/>
      <c r="J190" s="5"/>
      <c r="K190" s="5"/>
    </row>
    <row r="191" spans="2:11" ht="15.75" thickBot="1" x14ac:dyDescent="0.3">
      <c r="B191" s="1077"/>
      <c r="C191" s="92"/>
      <c r="D191" s="39" t="s">
        <v>574</v>
      </c>
      <c r="E191" s="261">
        <v>0.2</v>
      </c>
      <c r="F191" s="261">
        <v>0.2</v>
      </c>
      <c r="G191" s="5"/>
      <c r="H191" s="5"/>
      <c r="I191" s="5"/>
      <c r="J191" s="5"/>
      <c r="K191" s="5"/>
    </row>
    <row r="192" spans="2:11" ht="15.75" thickBot="1" x14ac:dyDescent="0.3">
      <c r="B192" s="1077"/>
      <c r="C192" s="92"/>
      <c r="D192" s="39" t="s">
        <v>575</v>
      </c>
      <c r="E192" s="261">
        <v>0.5</v>
      </c>
      <c r="F192" s="261">
        <v>0.7</v>
      </c>
      <c r="G192" s="5"/>
      <c r="H192" s="262"/>
      <c r="I192" s="5"/>
      <c r="J192" s="5"/>
      <c r="K192" s="5"/>
    </row>
    <row r="193" spans="2:11" ht="15.75" thickBot="1" x14ac:dyDescent="0.3">
      <c r="B193" s="1077"/>
      <c r="C193" s="92"/>
      <c r="D193" s="39" t="s">
        <v>576</v>
      </c>
      <c r="E193" s="261">
        <v>0.3</v>
      </c>
      <c r="F193" s="261">
        <v>1</v>
      </c>
      <c r="G193" s="5"/>
      <c r="H193" s="262"/>
      <c r="I193" s="5"/>
      <c r="J193" s="5"/>
      <c r="K193" s="5"/>
    </row>
    <row r="194" spans="2:11" x14ac:dyDescent="0.25">
      <c r="B194" s="1077"/>
      <c r="C194" s="90"/>
      <c r="D194" s="1067"/>
      <c r="E194" s="1068"/>
      <c r="F194" s="1069"/>
      <c r="G194" s="5"/>
      <c r="H194" s="262"/>
      <c r="I194" s="5"/>
      <c r="J194" s="5"/>
      <c r="K194" s="5"/>
    </row>
    <row r="195" spans="2:11" ht="15.75" thickBot="1" x14ac:dyDescent="0.3">
      <c r="B195" s="1077"/>
      <c r="C195" s="90"/>
      <c r="D195" s="1061" t="s">
        <v>577</v>
      </c>
      <c r="E195" s="1062"/>
      <c r="F195" s="1063"/>
      <c r="G195" s="5"/>
      <c r="H195" s="262"/>
      <c r="I195" s="5"/>
      <c r="J195" s="5"/>
      <c r="K195" s="5"/>
    </row>
    <row r="196" spans="2:11" ht="24.75" thickBot="1" x14ac:dyDescent="0.3">
      <c r="B196" s="1077"/>
      <c r="C196" s="92"/>
      <c r="D196" s="42" t="s">
        <v>566</v>
      </c>
      <c r="E196" s="42" t="s">
        <v>567</v>
      </c>
      <c r="F196" s="42" t="s">
        <v>568</v>
      </c>
      <c r="G196" s="5"/>
      <c r="H196" s="5"/>
      <c r="I196" s="5"/>
      <c r="J196" s="5"/>
      <c r="K196" s="5"/>
    </row>
    <row r="197" spans="2:11" ht="15.75" thickBot="1" x14ac:dyDescent="0.3">
      <c r="B197" s="1077"/>
      <c r="C197" s="92"/>
      <c r="D197" s="39" t="s">
        <v>578</v>
      </c>
      <c r="E197" s="261">
        <v>0.2</v>
      </c>
      <c r="F197" s="261">
        <v>0.2</v>
      </c>
      <c r="G197" s="5"/>
      <c r="H197" s="262"/>
      <c r="I197" s="5"/>
      <c r="J197" s="5"/>
      <c r="K197" s="5"/>
    </row>
    <row r="198" spans="2:11" ht="15.75" thickBot="1" x14ac:dyDescent="0.3">
      <c r="B198" s="1077"/>
      <c r="C198" s="92"/>
      <c r="D198" s="39" t="s">
        <v>575</v>
      </c>
      <c r="E198" s="261">
        <v>0.5</v>
      </c>
      <c r="F198" s="261">
        <v>0.7</v>
      </c>
      <c r="G198" s="5"/>
      <c r="H198" s="262"/>
      <c r="I198" s="5"/>
      <c r="J198" s="5"/>
      <c r="K198" s="5"/>
    </row>
    <row r="199" spans="2:11" ht="15.75" thickBot="1" x14ac:dyDescent="0.3">
      <c r="B199" s="1077"/>
      <c r="C199" s="92"/>
      <c r="D199" s="39" t="s">
        <v>576</v>
      </c>
      <c r="E199" s="261">
        <v>0.3</v>
      </c>
      <c r="F199" s="261">
        <v>1</v>
      </c>
      <c r="G199" s="5"/>
      <c r="H199" s="262"/>
      <c r="I199" s="5"/>
      <c r="J199" s="5"/>
      <c r="K199" s="5"/>
    </row>
    <row r="200" spans="2:11" x14ac:dyDescent="0.25">
      <c r="B200" s="1077"/>
      <c r="C200" s="90"/>
      <c r="D200" s="1067"/>
      <c r="E200" s="1068"/>
      <c r="F200" s="1069"/>
      <c r="G200" s="5"/>
      <c r="H200" s="5"/>
      <c r="I200" s="5"/>
      <c r="J200" s="5"/>
      <c r="K200" s="5"/>
    </row>
    <row r="201" spans="2:11" x14ac:dyDescent="0.25">
      <c r="B201" s="1077"/>
      <c r="C201" s="90"/>
      <c r="D201" s="1070" t="s">
        <v>579</v>
      </c>
      <c r="E201" s="1071"/>
      <c r="F201" s="1072"/>
      <c r="G201" s="5"/>
      <c r="H201" s="5"/>
      <c r="I201" s="5"/>
      <c r="J201" s="5"/>
      <c r="K201" s="5"/>
    </row>
    <row r="202" spans="2:11" x14ac:dyDescent="0.25">
      <c r="B202" s="1077"/>
      <c r="C202" s="90"/>
      <c r="D202" s="1058" t="s">
        <v>580</v>
      </c>
      <c r="E202" s="1059"/>
      <c r="F202" s="1060"/>
      <c r="G202" s="5"/>
      <c r="H202" s="5"/>
      <c r="I202" s="5"/>
      <c r="J202" s="5"/>
      <c r="K202" s="5"/>
    </row>
    <row r="203" spans="2:11" x14ac:dyDescent="0.25">
      <c r="B203" s="1077"/>
      <c r="C203" s="90"/>
      <c r="D203" s="226"/>
      <c r="E203" s="128"/>
      <c r="F203" s="45"/>
      <c r="G203" s="5"/>
      <c r="H203" s="5"/>
      <c r="I203" s="5"/>
      <c r="J203" s="5"/>
      <c r="K203" s="5"/>
    </row>
    <row r="204" spans="2:11" x14ac:dyDescent="0.25">
      <c r="B204" s="1077"/>
      <c r="C204" s="90"/>
      <c r="D204" s="1058" t="s">
        <v>581</v>
      </c>
      <c r="E204" s="1059"/>
      <c r="F204" s="1060"/>
      <c r="G204" s="5"/>
      <c r="H204" s="5"/>
      <c r="I204" s="5"/>
      <c r="J204" s="5"/>
      <c r="K204" s="5"/>
    </row>
    <row r="205" spans="2:11" x14ac:dyDescent="0.25">
      <c r="B205" s="1077"/>
      <c r="C205" s="90"/>
      <c r="D205" s="1058" t="s">
        <v>582</v>
      </c>
      <c r="E205" s="1059"/>
      <c r="F205" s="1060"/>
      <c r="G205" s="5"/>
      <c r="H205" s="5"/>
      <c r="I205" s="5"/>
      <c r="J205" s="5"/>
      <c r="K205" s="5"/>
    </row>
    <row r="206" spans="2:11" x14ac:dyDescent="0.25">
      <c r="B206" s="1077"/>
      <c r="C206" s="90"/>
      <c r="D206" s="1058" t="s">
        <v>583</v>
      </c>
      <c r="E206" s="1059"/>
      <c r="F206" s="1060"/>
      <c r="G206" s="5"/>
      <c r="H206" s="5"/>
      <c r="I206" s="5"/>
      <c r="J206" s="5"/>
      <c r="K206" s="5"/>
    </row>
    <row r="207" spans="2:11" x14ac:dyDescent="0.25">
      <c r="B207" s="1077"/>
      <c r="C207" s="90"/>
      <c r="D207" s="1058" t="s">
        <v>584</v>
      </c>
      <c r="E207" s="1059"/>
      <c r="F207" s="1060"/>
      <c r="G207" s="5"/>
      <c r="H207" s="5"/>
      <c r="I207" s="5"/>
      <c r="J207" s="5"/>
      <c r="K207" s="5"/>
    </row>
    <row r="208" spans="2:11" x14ac:dyDescent="0.25">
      <c r="B208" s="1077"/>
      <c r="C208" s="90"/>
      <c r="D208" s="226"/>
      <c r="E208" s="128"/>
      <c r="F208" s="45"/>
      <c r="G208" s="5"/>
      <c r="H208" s="5"/>
      <c r="I208" s="5"/>
      <c r="J208" s="5"/>
      <c r="K208" s="5"/>
    </row>
    <row r="209" spans="2:11" x14ac:dyDescent="0.25">
      <c r="B209" s="1077"/>
      <c r="C209" s="90"/>
      <c r="D209" s="1070" t="s">
        <v>585</v>
      </c>
      <c r="E209" s="1071"/>
      <c r="F209" s="1072"/>
      <c r="G209" s="5"/>
      <c r="H209" s="5"/>
      <c r="I209" s="5"/>
      <c r="J209" s="5"/>
      <c r="K209" s="5"/>
    </row>
    <row r="210" spans="2:11" x14ac:dyDescent="0.25">
      <c r="B210" s="1077"/>
      <c r="C210" s="90"/>
      <c r="D210" s="1058" t="s">
        <v>586</v>
      </c>
      <c r="E210" s="1059"/>
      <c r="F210" s="1060"/>
      <c r="G210" s="5"/>
      <c r="H210" s="5"/>
      <c r="I210" s="5"/>
      <c r="J210" s="5"/>
      <c r="K210" s="5"/>
    </row>
    <row r="211" spans="2:11" ht="32.1" customHeight="1" x14ac:dyDescent="0.25">
      <c r="B211" s="1077"/>
      <c r="C211" s="90"/>
      <c r="D211" s="1055"/>
      <c r="E211" s="1056"/>
      <c r="F211" s="1057"/>
      <c r="G211" s="5"/>
      <c r="H211" s="5"/>
      <c r="I211" s="5"/>
      <c r="J211" s="5"/>
      <c r="K211" s="5"/>
    </row>
    <row r="212" spans="2:11" x14ac:dyDescent="0.25">
      <c r="B212" s="1077"/>
      <c r="C212" s="90"/>
      <c r="D212" s="1058" t="s">
        <v>587</v>
      </c>
      <c r="E212" s="1059"/>
      <c r="F212" s="1060"/>
      <c r="G212" s="5"/>
      <c r="H212" s="5"/>
      <c r="I212" s="5"/>
      <c r="J212" s="5"/>
      <c r="K212" s="5"/>
    </row>
    <row r="213" spans="2:11" x14ac:dyDescent="0.25">
      <c r="B213" s="1077"/>
      <c r="C213" s="90"/>
      <c r="D213" s="1058" t="s">
        <v>588</v>
      </c>
      <c r="E213" s="1059"/>
      <c r="F213" s="1060"/>
      <c r="G213" s="5"/>
      <c r="H213" s="5"/>
      <c r="I213" s="5"/>
      <c r="J213" s="5"/>
      <c r="K213" s="5"/>
    </row>
    <row r="214" spans="2:11" x14ac:dyDescent="0.25">
      <c r="B214" s="1077"/>
      <c r="C214" s="90"/>
      <c r="D214" s="1058" t="s">
        <v>589</v>
      </c>
      <c r="E214" s="1059"/>
      <c r="F214" s="1060"/>
      <c r="G214" s="5"/>
      <c r="H214" s="5"/>
      <c r="I214" s="5"/>
      <c r="J214" s="5"/>
      <c r="K214" s="5"/>
    </row>
    <row r="215" spans="2:11" ht="15.75" thickBot="1" x14ac:dyDescent="0.3">
      <c r="B215" s="1078"/>
      <c r="C215" s="91"/>
      <c r="D215" s="1073" t="s">
        <v>590</v>
      </c>
      <c r="E215" s="1074"/>
      <c r="F215" s="1075"/>
      <c r="G215" s="5"/>
      <c r="H215" s="5"/>
      <c r="I215" s="5"/>
      <c r="J215" s="5"/>
      <c r="K215" s="5"/>
    </row>
  </sheetData>
  <sheetProtection insertRows="0"/>
  <mergeCells count="103">
    <mergeCell ref="B15:B21"/>
    <mergeCell ref="D95:K95"/>
    <mergeCell ref="D15:K15"/>
    <mergeCell ref="D22:K22"/>
    <mergeCell ref="D23:K23"/>
    <mergeCell ref="D39:K39"/>
    <mergeCell ref="D40:K40"/>
    <mergeCell ref="D41:K41"/>
    <mergeCell ref="D42:K42"/>
    <mergeCell ref="D43:K43"/>
    <mergeCell ref="D59:K59"/>
    <mergeCell ref="D60:K60"/>
    <mergeCell ref="D76:K76"/>
    <mergeCell ref="D77:K77"/>
    <mergeCell ref="D78:K78"/>
    <mergeCell ref="D94:K94"/>
    <mergeCell ref="B107:E107"/>
    <mergeCell ref="B108:B114"/>
    <mergeCell ref="B116:E116"/>
    <mergeCell ref="B117:B123"/>
    <mergeCell ref="B130:F131"/>
    <mergeCell ref="D100:E100"/>
    <mergeCell ref="D101:K101"/>
    <mergeCell ref="D102:K102"/>
    <mergeCell ref="D104:K104"/>
    <mergeCell ref="D105:K105"/>
    <mergeCell ref="D136:F136"/>
    <mergeCell ref="B137:B148"/>
    <mergeCell ref="D137:F137"/>
    <mergeCell ref="D138:F138"/>
    <mergeCell ref="D139:F139"/>
    <mergeCell ref="D140:F140"/>
    <mergeCell ref="D141:F141"/>
    <mergeCell ref="D142:F142"/>
    <mergeCell ref="D143:F143"/>
    <mergeCell ref="D144:F144"/>
    <mergeCell ref="D145:F145"/>
    <mergeCell ref="D146:F146"/>
    <mergeCell ref="D147:F147"/>
    <mergeCell ref="D148:F148"/>
    <mergeCell ref="D149:F149"/>
    <mergeCell ref="D165:F165"/>
    <mergeCell ref="D154:F154"/>
    <mergeCell ref="D155:F155"/>
    <mergeCell ref="D156:F156"/>
    <mergeCell ref="D157:F157"/>
    <mergeCell ref="D158:F158"/>
    <mergeCell ref="D159:F159"/>
    <mergeCell ref="D160:F160"/>
    <mergeCell ref="D161:F161"/>
    <mergeCell ref="D162:F162"/>
    <mergeCell ref="D163:F163"/>
    <mergeCell ref="D164:F164"/>
    <mergeCell ref="D175:F175"/>
    <mergeCell ref="D176:F176"/>
    <mergeCell ref="D177:F177"/>
    <mergeCell ref="D178:F178"/>
    <mergeCell ref="D179:F179"/>
    <mergeCell ref="D180:F180"/>
    <mergeCell ref="D166:F166"/>
    <mergeCell ref="D167:F167"/>
    <mergeCell ref="B168:B215"/>
    <mergeCell ref="D168:F168"/>
    <mergeCell ref="D169:F169"/>
    <mergeCell ref="D170:F170"/>
    <mergeCell ref="D171:F171"/>
    <mergeCell ref="D172:F172"/>
    <mergeCell ref="D173:F173"/>
    <mergeCell ref="D174:F174"/>
    <mergeCell ref="B150:B167"/>
    <mergeCell ref="D150:F150"/>
    <mergeCell ref="D151:F151"/>
    <mergeCell ref="D152:F152"/>
    <mergeCell ref="D153:F153"/>
    <mergeCell ref="D215:F215"/>
    <mergeCell ref="D209:F209"/>
    <mergeCell ref="D210:F210"/>
    <mergeCell ref="D211:F211"/>
    <mergeCell ref="D212:F212"/>
    <mergeCell ref="D213:F213"/>
    <mergeCell ref="D214:F214"/>
    <mergeCell ref="D207:F207"/>
    <mergeCell ref="D181:F181"/>
    <mergeCell ref="D188:F188"/>
    <mergeCell ref="D189:F189"/>
    <mergeCell ref="D194:F194"/>
    <mergeCell ref="D195:F195"/>
    <mergeCell ref="D200:F200"/>
    <mergeCell ref="D201:F201"/>
    <mergeCell ref="D202:F202"/>
    <mergeCell ref="D204:F204"/>
    <mergeCell ref="D205:F205"/>
    <mergeCell ref="D206:F206"/>
    <mergeCell ref="A5:P5"/>
    <mergeCell ref="A1:P1"/>
    <mergeCell ref="A2:P2"/>
    <mergeCell ref="A3:P3"/>
    <mergeCell ref="A4:D4"/>
    <mergeCell ref="B10:D10"/>
    <mergeCell ref="F11:S11"/>
    <mergeCell ref="E12:R12"/>
    <mergeCell ref="E13:R13"/>
    <mergeCell ref="F10:S10"/>
  </mergeCells>
  <conditionalFormatting sqref="D100">
    <cfRule type="containsText" dxfId="128" priority="9" operator="containsText" text="ERROR">
      <formula>NOT(ISERROR(SEARCH("ERROR",D100)))</formula>
    </cfRule>
  </conditionalFormatting>
  <conditionalFormatting sqref="F10">
    <cfRule type="notContainsBlanks" dxfId="127" priority="8">
      <formula>LEN(TRIM(F10))&gt;0</formula>
    </cfRule>
  </conditionalFormatting>
  <conditionalFormatting sqref="F11:S11">
    <cfRule type="expression" dxfId="126" priority="5">
      <formula>E11="NO SE REPORTA"</formula>
    </cfRule>
    <cfRule type="expression" dxfId="125" priority="6">
      <formula>E10="NO APLICA"</formula>
    </cfRule>
  </conditionalFormatting>
  <conditionalFormatting sqref="E12:R12">
    <cfRule type="expression" dxfId="124" priority="2">
      <formula>E11="SI SE REPORTA"</formula>
    </cfRule>
  </conditionalFormatting>
  <dataValidations count="7">
    <dataValidation type="decimal" allowBlank="1" showInputMessage="1" showErrorMessage="1" errorTitle="ERROR" error="Escriba un valor entre 0% y 100%" sqref="E97:F99 G62:J75 G45:J58" xr:uid="{00000000-0002-0000-0B00-000000000000}">
      <formula1>0</formula1>
      <formula2>1</formula2>
    </dataValidation>
    <dataValidation type="whole" operator="greaterThanOrEqual" allowBlank="1" showErrorMessage="1" errorTitle="ERROR" error="Escriba un número igual o mayor que 0" promptTitle="ERROR" prompt="Escriba un número igual o mayor que 0" sqref="E16:E21" xr:uid="{00000000-0002-0000-0B00-000001000000}">
      <formula1>0</formula1>
    </dataValidation>
    <dataValidation type="textLength" allowBlank="1" showInputMessage="1" showErrorMessage="1" errorTitle="ERROR" error="Escriba POMCA, PMM o PMA" promptTitle="ESCRIBA" prompt="POMCA, PMA o PMM" sqref="D45:D58 D25:D38" xr:uid="{00000000-0002-0000-0B00-000002000000}">
      <formula1>1</formula1>
      <formula2>5</formula2>
    </dataValidation>
    <dataValidation type="whole" operator="greaterThanOrEqual" allowBlank="1" showInputMessage="1" showErrorMessage="1" errorTitle="ERROR" error="Valor en HECTAREAS (sin decimales)_x000a_" sqref="G25:G38" xr:uid="{00000000-0002-0000-0B00-000003000000}">
      <formula1>0</formula1>
    </dataValidation>
    <dataValidation allowBlank="1" showInputMessage="1" showErrorMessage="1" promptTitle="ESTADO" prompt="Procesos formales previos_x000a_Aprestamiento_x000a_Diagnóstico_x000a_Prospectiva y Zonificación Ambiental_x000a_Formulación_x000a_Aprobado" sqref="H25:H38" xr:uid="{00000000-0002-0000-0B00-000004000000}"/>
    <dataValidation type="list" allowBlank="1" showInputMessage="1" showErrorMessage="1" sqref="E10" xr:uid="{00000000-0002-0000-0B00-000005000000}">
      <formula1>SI</formula1>
    </dataValidation>
    <dataValidation type="list" allowBlank="1" showInputMessage="1" showErrorMessage="1" sqref="E11" xr:uid="{00000000-0002-0000-0B00-000006000000}">
      <formula1>REPORTE</formula1>
    </dataValidation>
  </dataValidations>
  <hyperlinks>
    <hyperlink ref="B9" location="'ANEXO 3'!A1" display="VOLVER AL INDICE" xr:uid="{00000000-0004-0000-0B00-000000000000}"/>
    <hyperlink ref="E112" r:id="rId1" xr:uid="{00000000-0004-0000-0B00-000001000000}"/>
  </hyperlinks>
  <pageMargins left="0.25" right="0.25" top="0.75" bottom="0.75" header="0.3" footer="0.3"/>
  <pageSetup paperSize="178" orientation="landscape" horizontalDpi="1200" verticalDpi="1200" r:id="rId2"/>
  <ignoredErrors>
    <ignoredError sqref="D62:F75" unlockedFormula="1"/>
  </ignoredErrors>
  <drawing r:id="rId3"/>
  <legacyDrawing r:id="rId4"/>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2">
    <tabColor theme="2"/>
  </sheetPr>
  <dimension ref="A1:U76"/>
  <sheetViews>
    <sheetView workbookViewId="0">
      <selection sqref="A1:P1"/>
    </sheetView>
  </sheetViews>
  <sheetFormatPr baseColWidth="10" defaultColWidth="10.7109375" defaultRowHeight="15" x14ac:dyDescent="0.25"/>
  <cols>
    <col min="1" max="1" width="1.85546875" customWidth="1"/>
    <col min="2" max="2" width="12.85546875" customWidth="1"/>
    <col min="3" max="3" width="6.140625" style="85" bestFit="1" customWidth="1"/>
    <col min="4" max="4" width="34.85546875" customWidth="1"/>
    <col min="5" max="5" width="12.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2372</v>
      </c>
      <c r="F4" s="383"/>
      <c r="G4" s="383"/>
      <c r="H4" s="383"/>
      <c r="I4" s="383"/>
      <c r="J4" s="383"/>
      <c r="K4" s="383"/>
      <c r="L4" s="384"/>
      <c r="M4" s="384"/>
      <c r="N4" s="384"/>
      <c r="O4" s="384"/>
      <c r="P4" s="385"/>
      <c r="Q4"/>
      <c r="R4"/>
    </row>
    <row r="5" spans="1:21" ht="16.5" customHeight="1" thickBot="1" x14ac:dyDescent="0.3">
      <c r="A5" s="1038" t="s">
        <v>109</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4"/>
      <c r="D7" s="5"/>
      <c r="E7" s="16"/>
      <c r="F7" s="5" t="s">
        <v>458</v>
      </c>
      <c r="G7" s="5"/>
      <c r="H7" s="5"/>
      <c r="I7" s="5"/>
      <c r="J7" s="5"/>
      <c r="K7" s="5"/>
    </row>
    <row r="8" spans="1:21" ht="15.75" thickBot="1" x14ac:dyDescent="0.3">
      <c r="B8" s="167" t="s">
        <v>459</v>
      </c>
      <c r="C8" s="204">
        <v>2022</v>
      </c>
      <c r="D8" s="221">
        <f>IF(E10="NO APLICA","NO APLICA",IF(E11="NO SE REPORTA","SIN INFORMACION",+G23))</f>
        <v>1</v>
      </c>
      <c r="E8" s="205"/>
      <c r="F8" s="5" t="s">
        <v>460</v>
      </c>
      <c r="G8" s="5"/>
      <c r="H8" s="5"/>
      <c r="I8" s="5"/>
      <c r="J8" s="5"/>
      <c r="K8" s="5"/>
    </row>
    <row r="9" spans="1:21" x14ac:dyDescent="0.25">
      <c r="B9" s="346" t="s">
        <v>461</v>
      </c>
      <c r="D9" s="58"/>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1670</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8"/>
      <c r="E14" s="5"/>
      <c r="F14" s="5"/>
      <c r="G14" s="5"/>
      <c r="H14" s="5"/>
      <c r="I14" s="5"/>
      <c r="J14" s="5"/>
      <c r="K14" s="5"/>
    </row>
    <row r="15" spans="1:21" ht="15.75" thickBot="1" x14ac:dyDescent="0.3">
      <c r="B15" s="1076" t="s">
        <v>466</v>
      </c>
      <c r="C15" s="87"/>
      <c r="D15" s="1067" t="s">
        <v>467</v>
      </c>
      <c r="E15" s="1068"/>
      <c r="F15" s="1068"/>
      <c r="G15" s="1068"/>
      <c r="H15" s="1068"/>
      <c r="I15" s="1068"/>
      <c r="J15" s="1069"/>
      <c r="K15" s="5"/>
    </row>
    <row r="16" spans="1:21" ht="36.75" thickBot="1" x14ac:dyDescent="0.3">
      <c r="B16" s="1077"/>
      <c r="C16" s="92"/>
      <c r="D16" s="42" t="s">
        <v>591</v>
      </c>
      <c r="E16" s="445">
        <v>549</v>
      </c>
      <c r="F16" s="5"/>
      <c r="G16" s="5"/>
      <c r="H16" s="5"/>
      <c r="I16" s="5"/>
      <c r="J16" s="20"/>
      <c r="K16" s="5"/>
    </row>
    <row r="17" spans="2:11" ht="48.75" thickBot="1" x14ac:dyDescent="0.3">
      <c r="B17" s="1077"/>
      <c r="C17" s="92"/>
      <c r="D17" s="39" t="s">
        <v>2371</v>
      </c>
      <c r="E17" s="445">
        <v>56</v>
      </c>
      <c r="F17" s="5"/>
      <c r="G17" s="5"/>
      <c r="H17" s="5"/>
      <c r="I17" s="5"/>
      <c r="J17" s="20"/>
      <c r="K17" s="5"/>
    </row>
    <row r="18" spans="2:11" ht="54" customHeight="1" thickBot="1" x14ac:dyDescent="0.3">
      <c r="B18" s="1077"/>
      <c r="C18" s="92"/>
      <c r="D18" s="39" t="s">
        <v>592</v>
      </c>
      <c r="E18" s="445">
        <v>3</v>
      </c>
      <c r="F18" s="5"/>
      <c r="G18" s="5"/>
      <c r="H18" s="5"/>
      <c r="I18" s="5"/>
      <c r="J18" s="20"/>
      <c r="K18" s="5"/>
    </row>
    <row r="19" spans="2:11" ht="15.75" thickBot="1" x14ac:dyDescent="0.3">
      <c r="B19" s="1077"/>
      <c r="C19" s="90"/>
      <c r="D19" s="1082"/>
      <c r="E19" s="1083"/>
      <c r="F19" s="1083"/>
      <c r="G19" s="1083"/>
      <c r="H19" s="1083"/>
      <c r="I19" s="1083"/>
      <c r="J19" s="1084"/>
      <c r="K19" s="5"/>
    </row>
    <row r="20" spans="2:11" ht="15.75" thickBot="1" x14ac:dyDescent="0.3">
      <c r="B20" s="1077"/>
      <c r="C20" s="96" t="s">
        <v>420</v>
      </c>
      <c r="D20" s="42" t="s">
        <v>593</v>
      </c>
      <c r="E20" s="88" t="s">
        <v>487</v>
      </c>
      <c r="F20" s="88" t="s">
        <v>488</v>
      </c>
      <c r="G20" s="88" t="s">
        <v>489</v>
      </c>
      <c r="H20" s="88" t="s">
        <v>490</v>
      </c>
      <c r="I20" s="37" t="s">
        <v>594</v>
      </c>
      <c r="J20" s="109"/>
      <c r="K20" s="5"/>
    </row>
    <row r="21" spans="2:11" ht="36.75" thickBot="1" x14ac:dyDescent="0.3">
      <c r="B21" s="1077"/>
      <c r="C21" s="2" t="s">
        <v>595</v>
      </c>
      <c r="D21" s="39" t="s">
        <v>596</v>
      </c>
      <c r="E21" s="445">
        <v>0</v>
      </c>
      <c r="F21" s="445">
        <v>1</v>
      </c>
      <c r="G21" s="445">
        <v>1</v>
      </c>
      <c r="H21" s="445">
        <v>1</v>
      </c>
      <c r="I21" s="498">
        <f>SUM(E21:H21)</f>
        <v>3</v>
      </c>
      <c r="J21" s="110"/>
      <c r="K21" s="5"/>
    </row>
    <row r="22" spans="2:11" ht="36.75" thickBot="1" x14ac:dyDescent="0.3">
      <c r="B22" s="1077"/>
      <c r="C22" s="2" t="s">
        <v>597</v>
      </c>
      <c r="D22" s="39" t="s">
        <v>598</v>
      </c>
      <c r="E22" s="445">
        <v>0</v>
      </c>
      <c r="F22" s="445">
        <v>1</v>
      </c>
      <c r="G22" s="445">
        <v>1</v>
      </c>
      <c r="H22" s="445"/>
      <c r="I22" s="498">
        <f>SUM(E22:H22)</f>
        <v>2</v>
      </c>
      <c r="J22" s="110"/>
      <c r="K22" s="5"/>
    </row>
    <row r="23" spans="2:11" ht="36.75" thickBot="1" x14ac:dyDescent="0.3">
      <c r="B23" s="1078"/>
      <c r="C23" s="2" t="s">
        <v>599</v>
      </c>
      <c r="D23" s="39" t="s">
        <v>600</v>
      </c>
      <c r="E23" s="470" t="str">
        <f>IFERROR(E22/E21,"N.A.")</f>
        <v>N.A.</v>
      </c>
      <c r="F23" s="470">
        <f>IFERROR(F22/F21,"N.A.")</f>
        <v>1</v>
      </c>
      <c r="G23" s="470">
        <f>IFERROR(G22/G21,"N.A.")</f>
        <v>1</v>
      </c>
      <c r="H23" s="470">
        <f>IFERROR(H22/H21,"N.A.")</f>
        <v>0</v>
      </c>
      <c r="I23" s="470">
        <f>IFERROR(I22/I21,"N.A.")</f>
        <v>0.66666666666666663</v>
      </c>
      <c r="J23" s="111"/>
      <c r="K23" s="5"/>
    </row>
    <row r="24" spans="2:11" ht="15.75" thickBot="1" x14ac:dyDescent="0.3">
      <c r="B24" s="46" t="s">
        <v>502</v>
      </c>
      <c r="C24" s="91"/>
      <c r="D24" s="1079" t="s">
        <v>601</v>
      </c>
      <c r="E24" s="1080"/>
      <c r="F24" s="1080"/>
      <c r="G24" s="1080"/>
      <c r="H24" s="1080"/>
      <c r="I24" s="1080"/>
      <c r="J24" s="1081"/>
      <c r="K24" s="5"/>
    </row>
    <row r="25" spans="2:11" ht="24.75" thickBot="1" x14ac:dyDescent="0.3">
      <c r="B25" s="46" t="s">
        <v>504</v>
      </c>
      <c r="C25" s="91"/>
      <c r="D25" s="1079" t="s">
        <v>602</v>
      </c>
      <c r="E25" s="1080"/>
      <c r="F25" s="1080"/>
      <c r="G25" s="1080"/>
      <c r="H25" s="1080"/>
      <c r="I25" s="1080"/>
      <c r="J25" s="1081"/>
      <c r="K25" s="5"/>
    </row>
    <row r="26" spans="2:11" ht="15.75" thickBot="1" x14ac:dyDescent="0.3">
      <c r="B26" s="1"/>
      <c r="C26" s="74"/>
      <c r="D26" s="5"/>
      <c r="E26" s="5"/>
      <c r="F26" s="5"/>
      <c r="G26" s="5"/>
      <c r="H26" s="5"/>
      <c r="I26" s="5"/>
      <c r="J26" s="5"/>
      <c r="K26" s="5"/>
    </row>
    <row r="27" spans="2:11" ht="24" customHeight="1" thickBot="1" x14ac:dyDescent="0.3">
      <c r="B27" s="1085" t="s">
        <v>506</v>
      </c>
      <c r="C27" s="1086"/>
      <c r="D27" s="1086"/>
      <c r="E27" s="1087"/>
      <c r="F27" s="5"/>
      <c r="G27" s="5"/>
      <c r="H27" s="5"/>
      <c r="I27" s="5"/>
      <c r="J27" s="5"/>
      <c r="K27" s="5"/>
    </row>
    <row r="28" spans="2:11" ht="72.75" thickBot="1" x14ac:dyDescent="0.3">
      <c r="B28" s="1076">
        <v>1</v>
      </c>
      <c r="C28" s="92"/>
      <c r="D28" s="47" t="s">
        <v>507</v>
      </c>
      <c r="E28" s="467" t="s">
        <v>1671</v>
      </c>
      <c r="F28" s="5"/>
      <c r="G28" s="5"/>
      <c r="H28" s="5"/>
      <c r="I28" s="5"/>
      <c r="J28" s="5"/>
      <c r="K28" s="5"/>
    </row>
    <row r="29" spans="2:11" ht="48.75" thickBot="1" x14ac:dyDescent="0.3">
      <c r="B29" s="1077"/>
      <c r="C29" s="92"/>
      <c r="D29" s="39" t="s">
        <v>7</v>
      </c>
      <c r="E29" s="467" t="s">
        <v>1672</v>
      </c>
      <c r="F29" s="5"/>
      <c r="G29" s="5"/>
      <c r="H29" s="5"/>
      <c r="I29" s="5"/>
      <c r="J29" s="5"/>
      <c r="K29" s="5"/>
    </row>
    <row r="30" spans="2:11" ht="36.75" thickBot="1" x14ac:dyDescent="0.3">
      <c r="B30" s="1077"/>
      <c r="C30" s="92"/>
      <c r="D30" s="39" t="s">
        <v>508</v>
      </c>
      <c r="E30" s="467" t="s">
        <v>2403</v>
      </c>
      <c r="F30" s="5"/>
      <c r="G30" s="5"/>
      <c r="H30" s="5"/>
      <c r="I30" s="5"/>
      <c r="J30" s="5"/>
      <c r="K30" s="5"/>
    </row>
    <row r="31" spans="2:11" ht="24.75" thickBot="1" x14ac:dyDescent="0.3">
      <c r="B31" s="1077"/>
      <c r="C31" s="92"/>
      <c r="D31" s="39" t="s">
        <v>9</v>
      </c>
      <c r="E31" s="467" t="s">
        <v>1673</v>
      </c>
      <c r="F31" s="5"/>
      <c r="G31" s="5"/>
      <c r="H31" s="5"/>
      <c r="I31" s="5"/>
      <c r="J31" s="5"/>
      <c r="K31" s="5"/>
    </row>
    <row r="32" spans="2:11" ht="30.75" thickBot="1" x14ac:dyDescent="0.3">
      <c r="B32" s="1077"/>
      <c r="C32" s="92"/>
      <c r="D32" s="39" t="s">
        <v>11</v>
      </c>
      <c r="E32" s="468" t="s">
        <v>2404</v>
      </c>
      <c r="F32" s="5"/>
      <c r="G32" s="5"/>
      <c r="H32" s="5"/>
      <c r="I32" s="5"/>
      <c r="J32" s="5"/>
      <c r="K32" s="5"/>
    </row>
    <row r="33" spans="2:11" ht="15.75" thickBot="1" x14ac:dyDescent="0.3">
      <c r="B33" s="1077"/>
      <c r="C33" s="92"/>
      <c r="D33" s="39" t="s">
        <v>13</v>
      </c>
      <c r="E33" s="469">
        <v>3123525758</v>
      </c>
      <c r="F33" s="5"/>
      <c r="G33" s="5"/>
      <c r="H33" s="5"/>
      <c r="I33" s="5"/>
      <c r="J33" s="5"/>
      <c r="K33" s="5"/>
    </row>
    <row r="34" spans="2:11" ht="24.75" thickBot="1" x14ac:dyDescent="0.3">
      <c r="B34" s="1078"/>
      <c r="C34" s="2"/>
      <c r="D34" s="39" t="s">
        <v>509</v>
      </c>
      <c r="E34" s="467" t="s">
        <v>1674</v>
      </c>
      <c r="F34" s="5"/>
      <c r="G34" s="5"/>
      <c r="H34" s="5"/>
      <c r="I34" s="5"/>
      <c r="J34" s="5"/>
      <c r="K34" s="5"/>
    </row>
    <row r="35" spans="2:11" ht="15.75" thickBot="1" x14ac:dyDescent="0.3">
      <c r="B35" s="1"/>
      <c r="C35" s="74"/>
      <c r="D35" s="5"/>
      <c r="E35" s="5"/>
      <c r="F35" s="5"/>
      <c r="G35" s="5"/>
      <c r="H35" s="5"/>
      <c r="I35" s="5"/>
      <c r="J35" s="5"/>
      <c r="K35" s="5"/>
    </row>
    <row r="36" spans="2:11" ht="15.75" thickBot="1" x14ac:dyDescent="0.3">
      <c r="B36" s="1085" t="s">
        <v>510</v>
      </c>
      <c r="C36" s="1086"/>
      <c r="D36" s="1086"/>
      <c r="E36" s="1087"/>
      <c r="F36" s="5"/>
      <c r="G36" s="5"/>
      <c r="H36" s="5"/>
      <c r="I36" s="5"/>
      <c r="J36" s="5"/>
      <c r="K36" s="5"/>
    </row>
    <row r="37" spans="2:11" ht="15.75" thickBot="1" x14ac:dyDescent="0.3">
      <c r="B37" s="1076">
        <v>1</v>
      </c>
      <c r="C37" s="92"/>
      <c r="D37" s="47" t="s">
        <v>507</v>
      </c>
      <c r="E37" s="227" t="s">
        <v>511</v>
      </c>
      <c r="F37" s="5"/>
      <c r="G37" s="5"/>
      <c r="H37" s="5"/>
      <c r="I37" s="5"/>
      <c r="J37" s="5"/>
      <c r="K37" s="5"/>
    </row>
    <row r="38" spans="2:11" ht="15.75" thickBot="1" x14ac:dyDescent="0.3">
      <c r="B38" s="1077"/>
      <c r="C38" s="92"/>
      <c r="D38" s="39" t="s">
        <v>7</v>
      </c>
      <c r="E38" s="227" t="s">
        <v>603</v>
      </c>
      <c r="F38" s="5"/>
      <c r="G38" s="5"/>
      <c r="H38" s="5"/>
      <c r="I38" s="5"/>
      <c r="J38" s="5"/>
      <c r="K38" s="5"/>
    </row>
    <row r="39" spans="2:11" ht="15.75" thickBot="1" x14ac:dyDescent="0.3">
      <c r="B39" s="1077"/>
      <c r="C39" s="92"/>
      <c r="D39" s="39" t="s">
        <v>508</v>
      </c>
      <c r="E39" s="228"/>
      <c r="F39" s="5"/>
      <c r="G39" s="5"/>
      <c r="H39" s="5"/>
      <c r="I39" s="5"/>
      <c r="J39" s="5"/>
      <c r="K39" s="5"/>
    </row>
    <row r="40" spans="2:11" ht="15.75" thickBot="1" x14ac:dyDescent="0.3">
      <c r="B40" s="1077"/>
      <c r="C40" s="92"/>
      <c r="D40" s="39" t="s">
        <v>9</v>
      </c>
      <c r="E40" s="228"/>
      <c r="F40" s="5"/>
      <c r="G40" s="5"/>
      <c r="H40" s="5"/>
      <c r="I40" s="5"/>
      <c r="J40" s="5"/>
      <c r="K40" s="5"/>
    </row>
    <row r="41" spans="2:11" ht="15.75" thickBot="1" x14ac:dyDescent="0.3">
      <c r="B41" s="1077"/>
      <c r="C41" s="92"/>
      <c r="D41" s="39" t="s">
        <v>11</v>
      </c>
      <c r="E41" s="228"/>
      <c r="F41" s="5"/>
      <c r="G41" s="5"/>
      <c r="H41" s="5"/>
      <c r="I41" s="5"/>
      <c r="J41" s="5"/>
      <c r="K41" s="5"/>
    </row>
    <row r="42" spans="2:11" ht="15.75" thickBot="1" x14ac:dyDescent="0.3">
      <c r="B42" s="1077"/>
      <c r="C42" s="92"/>
      <c r="D42" s="39" t="s">
        <v>13</v>
      </c>
      <c r="E42" s="228"/>
      <c r="F42" s="5"/>
      <c r="G42" s="5"/>
      <c r="H42" s="5"/>
      <c r="I42" s="5"/>
      <c r="J42" s="5"/>
      <c r="K42" s="5"/>
    </row>
    <row r="43" spans="2:11" ht="15.75" thickBot="1" x14ac:dyDescent="0.3">
      <c r="B43" s="1078"/>
      <c r="C43" s="2"/>
      <c r="D43" s="39" t="s">
        <v>509</v>
      </c>
      <c r="E43" s="228"/>
      <c r="F43" s="5"/>
      <c r="G43" s="5"/>
      <c r="H43" s="5"/>
      <c r="I43" s="5"/>
      <c r="J43" s="5"/>
      <c r="K43" s="5"/>
    </row>
    <row r="44" spans="2:11" ht="15.75" thickBot="1" x14ac:dyDescent="0.3">
      <c r="B44" s="1"/>
      <c r="C44" s="74"/>
      <c r="D44" s="5"/>
      <c r="E44" s="5"/>
      <c r="F44" s="5"/>
      <c r="G44" s="5"/>
      <c r="H44" s="5"/>
      <c r="I44" s="5"/>
      <c r="J44" s="5"/>
      <c r="K44" s="5"/>
    </row>
    <row r="45" spans="2:11" ht="15" customHeight="1" thickBot="1" x14ac:dyDescent="0.3">
      <c r="B45" s="117" t="s">
        <v>513</v>
      </c>
      <c r="C45" s="118"/>
      <c r="D45" s="118"/>
      <c r="E45" s="118"/>
      <c r="F45" s="119"/>
      <c r="G45" s="5"/>
      <c r="H45" s="5"/>
      <c r="I45" s="5"/>
      <c r="J45" s="5"/>
      <c r="K45" s="5"/>
    </row>
    <row r="46" spans="2:11" ht="15.75" thickBot="1" x14ac:dyDescent="0.3">
      <c r="B46" s="46" t="s">
        <v>514</v>
      </c>
      <c r="C46" s="38" t="s">
        <v>515</v>
      </c>
      <c r="D46" s="38" t="s">
        <v>516</v>
      </c>
      <c r="E46" s="38" t="s">
        <v>517</v>
      </c>
      <c r="F46" s="5"/>
      <c r="G46" s="5"/>
      <c r="H46" s="5"/>
      <c r="I46" s="5"/>
      <c r="J46" s="5"/>
    </row>
    <row r="47" spans="2:11" ht="72.75" thickBot="1" x14ac:dyDescent="0.3">
      <c r="B47" s="48">
        <v>42401</v>
      </c>
      <c r="C47" s="38">
        <v>0.01</v>
      </c>
      <c r="D47" s="49" t="s">
        <v>604</v>
      </c>
      <c r="E47" s="38"/>
      <c r="F47" s="5"/>
      <c r="G47" s="5"/>
      <c r="H47" s="5"/>
      <c r="I47" s="5"/>
      <c r="J47" s="5"/>
    </row>
    <row r="48" spans="2:11" ht="15.75" thickBot="1" x14ac:dyDescent="0.3">
      <c r="B48" s="1"/>
      <c r="C48" s="74"/>
      <c r="D48" s="5"/>
      <c r="E48" s="5"/>
      <c r="F48" s="5"/>
      <c r="G48" s="5"/>
      <c r="H48" s="5"/>
      <c r="I48" s="5"/>
      <c r="J48" s="5"/>
      <c r="K48" s="5"/>
    </row>
    <row r="49" spans="2:11" x14ac:dyDescent="0.25">
      <c r="B49" s="127" t="s">
        <v>424</v>
      </c>
      <c r="C49" s="94"/>
      <c r="D49" s="5"/>
      <c r="E49" s="5"/>
      <c r="F49" s="5"/>
      <c r="G49" s="5"/>
      <c r="H49" s="5"/>
      <c r="I49" s="5"/>
      <c r="J49" s="5"/>
      <c r="K49" s="5"/>
    </row>
    <row r="50" spans="2:11" x14ac:dyDescent="0.25">
      <c r="B50" s="1100"/>
      <c r="C50" s="1101"/>
      <c r="D50" s="1101"/>
      <c r="E50" s="1101"/>
      <c r="F50" s="1101"/>
      <c r="G50" s="1101"/>
      <c r="H50" s="1101"/>
      <c r="I50" s="1101"/>
      <c r="J50" s="1102"/>
      <c r="K50" s="5"/>
    </row>
    <row r="51" spans="2:11" x14ac:dyDescent="0.25">
      <c r="B51" s="5"/>
      <c r="D51" s="5"/>
      <c r="E51" s="5"/>
      <c r="F51" s="5"/>
      <c r="G51" s="5"/>
      <c r="H51" s="5"/>
      <c r="I51" s="5"/>
      <c r="J51" s="5"/>
      <c r="K51" s="5"/>
    </row>
    <row r="52" spans="2:11" ht="15.75" thickBot="1" x14ac:dyDescent="0.3">
      <c r="B52" s="5"/>
      <c r="D52" s="5"/>
      <c r="E52" s="5"/>
      <c r="F52" s="5"/>
      <c r="G52" s="5"/>
      <c r="H52" s="5"/>
      <c r="I52" s="5"/>
      <c r="J52" s="5"/>
      <c r="K52" s="5"/>
    </row>
    <row r="53" spans="2:11" ht="15.75" thickBot="1" x14ac:dyDescent="0.3">
      <c r="B53" s="1085" t="s">
        <v>519</v>
      </c>
      <c r="C53" s="1086"/>
      <c r="D53" s="1087"/>
      <c r="E53" s="5"/>
      <c r="F53" s="5"/>
      <c r="G53" s="5"/>
      <c r="H53" s="5"/>
      <c r="I53" s="5"/>
      <c r="J53" s="5"/>
      <c r="K53" s="5"/>
    </row>
    <row r="54" spans="2:11" ht="15.75" thickBot="1" x14ac:dyDescent="0.3">
      <c r="B54" s="1"/>
      <c r="C54" s="74"/>
      <c r="D54" s="5"/>
      <c r="E54" s="5"/>
      <c r="F54" s="5"/>
      <c r="G54" s="5"/>
      <c r="H54" s="5"/>
      <c r="I54" s="5"/>
      <c r="J54" s="5"/>
      <c r="K54" s="5"/>
    </row>
    <row r="55" spans="2:11" ht="24" customHeight="1" thickBot="1" x14ac:dyDescent="0.3">
      <c r="B55" s="51" t="s">
        <v>520</v>
      </c>
      <c r="C55" s="225"/>
      <c r="D55" s="1079" t="s">
        <v>605</v>
      </c>
      <c r="E55" s="1080"/>
      <c r="F55" s="1080"/>
      <c r="G55" s="1080"/>
      <c r="H55" s="1080"/>
      <c r="I55" s="1080"/>
      <c r="J55" s="1081"/>
      <c r="K55" s="5"/>
    </row>
    <row r="56" spans="2:11" x14ac:dyDescent="0.25">
      <c r="B56" s="1076" t="s">
        <v>522</v>
      </c>
      <c r="C56" s="87"/>
      <c r="D56" s="1064" t="s">
        <v>523</v>
      </c>
      <c r="E56" s="1065"/>
      <c r="F56" s="1065"/>
      <c r="G56" s="1065"/>
      <c r="H56" s="1065"/>
      <c r="I56" s="1065"/>
      <c r="J56" s="1066"/>
      <c r="K56" s="5"/>
    </row>
    <row r="57" spans="2:11" ht="24" customHeight="1" x14ac:dyDescent="0.25">
      <c r="B57" s="1077"/>
      <c r="C57" s="90"/>
      <c r="D57" s="1058" t="s">
        <v>606</v>
      </c>
      <c r="E57" s="1059"/>
      <c r="F57" s="1059"/>
      <c r="G57" s="1059"/>
      <c r="H57" s="1059"/>
      <c r="I57" s="1059"/>
      <c r="J57" s="1060"/>
      <c r="K57" s="5"/>
    </row>
    <row r="58" spans="2:11" x14ac:dyDescent="0.25">
      <c r="B58" s="1077"/>
      <c r="C58" s="90"/>
      <c r="D58" s="1070" t="s">
        <v>607</v>
      </c>
      <c r="E58" s="1071"/>
      <c r="F58" s="1071"/>
      <c r="G58" s="1071"/>
      <c r="H58" s="1071"/>
      <c r="I58" s="1071"/>
      <c r="J58" s="1072"/>
      <c r="K58" s="5"/>
    </row>
    <row r="59" spans="2:11" x14ac:dyDescent="0.25">
      <c r="B59" s="1077"/>
      <c r="C59" s="90"/>
      <c r="D59" s="1058" t="s">
        <v>608</v>
      </c>
      <c r="E59" s="1059"/>
      <c r="F59" s="1059"/>
      <c r="G59" s="1059"/>
      <c r="H59" s="1059"/>
      <c r="I59" s="1059"/>
      <c r="J59" s="1060"/>
      <c r="K59" s="5"/>
    </row>
    <row r="60" spans="2:11" x14ac:dyDescent="0.25">
      <c r="B60" s="1077"/>
      <c r="C60" s="90"/>
      <c r="D60" s="1058" t="s">
        <v>609</v>
      </c>
      <c r="E60" s="1059"/>
      <c r="F60" s="1059"/>
      <c r="G60" s="1059"/>
      <c r="H60" s="1059"/>
      <c r="I60" s="1059"/>
      <c r="J60" s="1060"/>
      <c r="K60" s="5"/>
    </row>
    <row r="61" spans="2:11" x14ac:dyDescent="0.25">
      <c r="B61" s="1077"/>
      <c r="C61" s="90"/>
      <c r="D61" s="1058" t="s">
        <v>610</v>
      </c>
      <c r="E61" s="1059"/>
      <c r="F61" s="1059"/>
      <c r="G61" s="1059"/>
      <c r="H61" s="1059"/>
      <c r="I61" s="1059"/>
      <c r="J61" s="1060"/>
      <c r="K61" s="5"/>
    </row>
    <row r="62" spans="2:11" ht="24" customHeight="1" x14ac:dyDescent="0.25">
      <c r="B62" s="1077"/>
      <c r="C62" s="90"/>
      <c r="D62" s="1058" t="s">
        <v>611</v>
      </c>
      <c r="E62" s="1059"/>
      <c r="F62" s="1059"/>
      <c r="G62" s="1059"/>
      <c r="H62" s="1059"/>
      <c r="I62" s="1059"/>
      <c r="J62" s="1060"/>
      <c r="K62" s="5"/>
    </row>
    <row r="63" spans="2:11" ht="24" customHeight="1" x14ac:dyDescent="0.25">
      <c r="B63" s="1077"/>
      <c r="C63" s="90"/>
      <c r="D63" s="1058" t="s">
        <v>612</v>
      </c>
      <c r="E63" s="1059"/>
      <c r="F63" s="1059"/>
      <c r="G63" s="1059"/>
      <c r="H63" s="1059"/>
      <c r="I63" s="1059"/>
      <c r="J63" s="1060"/>
      <c r="K63" s="5"/>
    </row>
    <row r="64" spans="2:11" x14ac:dyDescent="0.25">
      <c r="B64" s="1077"/>
      <c r="C64" s="90"/>
      <c r="D64" s="1058" t="s">
        <v>613</v>
      </c>
      <c r="E64" s="1059"/>
      <c r="F64" s="1059"/>
      <c r="G64" s="1059"/>
      <c r="H64" s="1059"/>
      <c r="I64" s="1059"/>
      <c r="J64" s="1060"/>
      <c r="K64" s="5"/>
    </row>
    <row r="65" spans="2:11" x14ac:dyDescent="0.25">
      <c r="B65" s="1077"/>
      <c r="C65" s="90"/>
      <c r="D65" s="1070" t="s">
        <v>614</v>
      </c>
      <c r="E65" s="1071"/>
      <c r="F65" s="1071"/>
      <c r="G65" s="1071"/>
      <c r="H65" s="1071"/>
      <c r="I65" s="1071"/>
      <c r="J65" s="1072"/>
      <c r="K65" s="5"/>
    </row>
    <row r="66" spans="2:11" ht="15.75" thickBot="1" x14ac:dyDescent="0.3">
      <c r="B66" s="1078"/>
      <c r="C66" s="91"/>
      <c r="D66" s="1082" t="s">
        <v>615</v>
      </c>
      <c r="E66" s="1083"/>
      <c r="F66" s="1083"/>
      <c r="G66" s="1083"/>
      <c r="H66" s="1083"/>
      <c r="I66" s="1083"/>
      <c r="J66" s="1084"/>
      <c r="K66" s="5"/>
    </row>
    <row r="67" spans="2:11" ht="24.75" thickBot="1" x14ac:dyDescent="0.3">
      <c r="B67" s="46" t="s">
        <v>535</v>
      </c>
      <c r="C67" s="91"/>
      <c r="D67" s="1079"/>
      <c r="E67" s="1080"/>
      <c r="F67" s="1080"/>
      <c r="G67" s="1080"/>
      <c r="H67" s="1080"/>
      <c r="I67" s="1080"/>
      <c r="J67" s="1081"/>
      <c r="K67" s="5"/>
    </row>
    <row r="68" spans="2:11" ht="24.75" thickBot="1" x14ac:dyDescent="0.3">
      <c r="B68" s="46" t="s">
        <v>536</v>
      </c>
      <c r="C68" s="91"/>
      <c r="D68" s="1079" t="s">
        <v>616</v>
      </c>
      <c r="E68" s="1080"/>
      <c r="F68" s="1080"/>
      <c r="G68" s="1080"/>
      <c r="H68" s="1080"/>
      <c r="I68" s="1080"/>
      <c r="J68" s="1081"/>
      <c r="K68" s="5"/>
    </row>
    <row r="69" spans="2:11" x14ac:dyDescent="0.25">
      <c r="B69" s="1076" t="s">
        <v>553</v>
      </c>
      <c r="C69" s="87"/>
      <c r="D69" s="1067"/>
      <c r="E69" s="1068"/>
      <c r="F69" s="1068"/>
      <c r="G69" s="1068"/>
      <c r="H69" s="1068"/>
      <c r="I69" s="1068"/>
      <c r="J69" s="1069"/>
      <c r="K69" s="5"/>
    </row>
    <row r="70" spans="2:11" x14ac:dyDescent="0.25">
      <c r="B70" s="1077"/>
      <c r="C70" s="90"/>
      <c r="D70" s="1055"/>
      <c r="E70" s="1056"/>
      <c r="F70" s="1056"/>
      <c r="G70" s="1056"/>
      <c r="H70" s="1056"/>
      <c r="I70" s="1056"/>
      <c r="J70" s="1057"/>
      <c r="K70" s="5"/>
    </row>
    <row r="71" spans="2:11" x14ac:dyDescent="0.25">
      <c r="B71" s="1077"/>
      <c r="C71" s="90"/>
      <c r="D71" s="1058" t="s">
        <v>554</v>
      </c>
      <c r="E71" s="1059"/>
      <c r="F71" s="1059"/>
      <c r="G71" s="1059"/>
      <c r="H71" s="1059"/>
      <c r="I71" s="1059"/>
      <c r="J71" s="1060"/>
      <c r="K71" s="5"/>
    </row>
    <row r="72" spans="2:11" ht="26.45" customHeight="1" x14ac:dyDescent="0.25">
      <c r="B72" s="1077"/>
      <c r="C72" s="90"/>
      <c r="D72" s="1058" t="s">
        <v>617</v>
      </c>
      <c r="E72" s="1059"/>
      <c r="F72" s="1059"/>
      <c r="G72" s="1059"/>
      <c r="H72" s="1059"/>
      <c r="I72" s="1059"/>
      <c r="J72" s="1060"/>
      <c r="K72" s="5"/>
    </row>
    <row r="73" spans="2:11" ht="14.45" customHeight="1" x14ac:dyDescent="0.25">
      <c r="B73" s="1077"/>
      <c r="C73" s="90"/>
      <c r="D73" s="1058" t="s">
        <v>618</v>
      </c>
      <c r="E73" s="1059"/>
      <c r="F73" s="1059"/>
      <c r="G73" s="1059"/>
      <c r="H73" s="1059"/>
      <c r="I73" s="1059"/>
      <c r="J73" s="1060"/>
      <c r="K73" s="5"/>
    </row>
    <row r="74" spans="2:11" ht="14.45" customHeight="1" x14ac:dyDescent="0.25">
      <c r="B74" s="1077"/>
      <c r="C74" s="90"/>
      <c r="D74" s="1058" t="s">
        <v>619</v>
      </c>
      <c r="E74" s="1059"/>
      <c r="F74" s="1059"/>
      <c r="G74" s="1059"/>
      <c r="H74" s="1059"/>
      <c r="I74" s="1059"/>
      <c r="J74" s="1060"/>
      <c r="K74" s="5"/>
    </row>
    <row r="75" spans="2:11" ht="24" customHeight="1" thickBot="1" x14ac:dyDescent="0.3">
      <c r="B75" s="1078"/>
      <c r="C75" s="91"/>
      <c r="D75" s="1082" t="s">
        <v>620</v>
      </c>
      <c r="E75" s="1083"/>
      <c r="F75" s="1083"/>
      <c r="G75" s="1083"/>
      <c r="H75" s="1083"/>
      <c r="I75" s="1083"/>
      <c r="J75" s="1084"/>
      <c r="K75" s="5"/>
    </row>
    <row r="76" spans="2:11" x14ac:dyDescent="0.25">
      <c r="B76" s="5"/>
      <c r="D76" s="5"/>
      <c r="E76" s="5"/>
      <c r="F76" s="5"/>
      <c r="G76" s="5"/>
      <c r="H76" s="5"/>
      <c r="I76" s="5"/>
      <c r="J76" s="5"/>
      <c r="K76" s="5"/>
    </row>
  </sheetData>
  <mergeCells count="44">
    <mergeCell ref="B10:D10"/>
    <mergeCell ref="F10:S10"/>
    <mergeCell ref="F11:S11"/>
    <mergeCell ref="E12:R12"/>
    <mergeCell ref="E13:R13"/>
    <mergeCell ref="B50:J50"/>
    <mergeCell ref="D68:J68"/>
    <mergeCell ref="B53:D53"/>
    <mergeCell ref="D55:J55"/>
    <mergeCell ref="B56:B66"/>
    <mergeCell ref="D56:J56"/>
    <mergeCell ref="D57:J57"/>
    <mergeCell ref="D58:J58"/>
    <mergeCell ref="D59:J59"/>
    <mergeCell ref="D60:J60"/>
    <mergeCell ref="D61:J61"/>
    <mergeCell ref="D62:J62"/>
    <mergeCell ref="D63:J63"/>
    <mergeCell ref="D64:J64"/>
    <mergeCell ref="D65:J65"/>
    <mergeCell ref="D66:J66"/>
    <mergeCell ref="D67:J67"/>
    <mergeCell ref="B69:B75"/>
    <mergeCell ref="D69:J69"/>
    <mergeCell ref="D70:J70"/>
    <mergeCell ref="D71:J71"/>
    <mergeCell ref="D72:J72"/>
    <mergeCell ref="D73:J73"/>
    <mergeCell ref="D74:J74"/>
    <mergeCell ref="D75:J75"/>
    <mergeCell ref="B28:B34"/>
    <mergeCell ref="B36:E36"/>
    <mergeCell ref="B37:B43"/>
    <mergeCell ref="B15:B23"/>
    <mergeCell ref="D15:J15"/>
    <mergeCell ref="D19:J19"/>
    <mergeCell ref="D24:J24"/>
    <mergeCell ref="D25:J25"/>
    <mergeCell ref="B27:E27"/>
    <mergeCell ref="A1:P1"/>
    <mergeCell ref="A2:P2"/>
    <mergeCell ref="A3:P3"/>
    <mergeCell ref="A4:D4"/>
    <mergeCell ref="A5:P5"/>
  </mergeCells>
  <conditionalFormatting sqref="F10">
    <cfRule type="notContainsBlanks" dxfId="123" priority="4">
      <formula>LEN(TRIM(F10))&gt;0</formula>
    </cfRule>
  </conditionalFormatting>
  <conditionalFormatting sqref="F11:S11">
    <cfRule type="expression" dxfId="122" priority="2">
      <formula>E11="NO SE REPORTA"</formula>
    </cfRule>
    <cfRule type="expression" dxfId="121" priority="3">
      <formula>E10="NO APLICA"</formula>
    </cfRule>
  </conditionalFormatting>
  <conditionalFormatting sqref="E12:R12">
    <cfRule type="expression" dxfId="120"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21:H22 E16:E18" xr:uid="{00000000-0002-0000-0C00-000000000000}">
      <formula1>0</formula1>
    </dataValidation>
    <dataValidation allowBlank="1" showInputMessage="1" showErrorMessage="1" sqref="I21:I22" xr:uid="{00000000-0002-0000-0C00-000001000000}"/>
    <dataValidation type="list" allowBlank="1" showInputMessage="1" showErrorMessage="1" sqref="E11" xr:uid="{00000000-0002-0000-0C00-000002000000}">
      <formula1>REPORTE</formula1>
    </dataValidation>
    <dataValidation type="list" allowBlank="1" showInputMessage="1" showErrorMessage="1" sqref="E10" xr:uid="{00000000-0002-0000-0C00-000003000000}">
      <formula1>SI</formula1>
    </dataValidation>
  </dataValidations>
  <hyperlinks>
    <hyperlink ref="B9" location="'ANEXO 3'!A1" display="VOLVER AL INDICE" xr:uid="{00000000-0004-0000-0C00-000000000000}"/>
    <hyperlink ref="E32" r:id="rId1" xr:uid="{00000000-0004-0000-0C00-000001000000}"/>
  </hyperlinks>
  <pageMargins left="0.25" right="0.25" top="0.75" bottom="0.75" header="0.3" footer="0.3"/>
  <pageSetup paperSize="178" orientation="landscape" horizontalDpi="1200" verticalDpi="1200" r:id="rId2"/>
  <drawing r:id="rId3"/>
  <legacyDrawing r:id="rId4"/>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3">
    <tabColor theme="2"/>
  </sheetPr>
  <dimension ref="A1:U75"/>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111</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f>IF(E10="NO APLICA","NO APLICA",IF(E11="NO SE REPORTA","SIN INFORMACION",+G22))</f>
        <v>1</v>
      </c>
      <c r="E8" s="205"/>
      <c r="F8" s="5" t="s">
        <v>460</v>
      </c>
      <c r="G8" s="5"/>
      <c r="H8" s="5"/>
      <c r="I8" s="5"/>
      <c r="J8" s="5"/>
      <c r="K8" s="5"/>
    </row>
    <row r="9" spans="1:21" x14ac:dyDescent="0.25">
      <c r="B9" s="346" t="s">
        <v>461</v>
      </c>
      <c r="C9" s="86"/>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1670</v>
      </c>
      <c r="F12" s="1049"/>
      <c r="G12" s="1049"/>
      <c r="H12" s="1049"/>
      <c r="I12" s="1049"/>
      <c r="J12" s="1049"/>
      <c r="K12" s="1049"/>
      <c r="L12" s="1049"/>
      <c r="M12" s="1049"/>
      <c r="N12" s="1049"/>
      <c r="O12" s="1049"/>
      <c r="P12" s="1049"/>
      <c r="Q12" s="1049"/>
      <c r="R12" s="1049"/>
    </row>
    <row r="13" spans="1:21" ht="39" customHeight="1" x14ac:dyDescent="0.25">
      <c r="B13" s="346"/>
      <c r="C13" s="86"/>
      <c r="D13" s="167" t="s">
        <v>465</v>
      </c>
      <c r="E13" s="1050" t="s">
        <v>2410</v>
      </c>
      <c r="F13" s="1051"/>
      <c r="G13" s="1051"/>
      <c r="H13" s="1051"/>
      <c r="I13" s="1051"/>
      <c r="J13" s="1051"/>
      <c r="K13" s="1051"/>
      <c r="L13" s="1051"/>
      <c r="M13" s="1051"/>
      <c r="N13" s="1051"/>
      <c r="O13" s="1051"/>
      <c r="P13" s="1051"/>
      <c r="Q13" s="1051"/>
      <c r="R13" s="1052"/>
    </row>
    <row r="14" spans="1:21" ht="6.95" customHeight="1" thickBot="1" x14ac:dyDescent="0.3">
      <c r="B14" s="346"/>
      <c r="C14" s="86"/>
      <c r="D14" s="5"/>
      <c r="E14" s="5"/>
      <c r="F14" s="5"/>
      <c r="G14" s="5"/>
      <c r="H14" s="5"/>
      <c r="I14" s="5"/>
      <c r="J14" s="5"/>
      <c r="K14" s="5"/>
    </row>
    <row r="15" spans="1:21" ht="15.75" thickBot="1" x14ac:dyDescent="0.3">
      <c r="B15" s="1076" t="s">
        <v>466</v>
      </c>
      <c r="C15" s="87"/>
      <c r="D15" s="1067" t="s">
        <v>467</v>
      </c>
      <c r="E15" s="1068"/>
      <c r="F15" s="1068"/>
      <c r="G15" s="1068"/>
      <c r="H15" s="1068"/>
      <c r="I15" s="1068"/>
      <c r="J15" s="1069"/>
      <c r="K15" s="5"/>
    </row>
    <row r="16" spans="1:21" ht="36.75" thickBot="1" x14ac:dyDescent="0.3">
      <c r="B16" s="1077"/>
      <c r="C16" s="92"/>
      <c r="D16" s="42" t="s">
        <v>621</v>
      </c>
      <c r="E16" s="445">
        <v>37</v>
      </c>
      <c r="F16" s="5"/>
      <c r="G16" s="5"/>
      <c r="H16" s="5"/>
      <c r="I16" s="5"/>
      <c r="J16" s="20"/>
      <c r="K16" s="5"/>
    </row>
    <row r="17" spans="2:11" ht="48.75" thickBot="1" x14ac:dyDescent="0.3">
      <c r="B17" s="1077"/>
      <c r="C17" s="92"/>
      <c r="D17" s="39" t="s">
        <v>622</v>
      </c>
      <c r="E17" s="445">
        <v>37</v>
      </c>
      <c r="F17" s="5"/>
      <c r="G17" s="5"/>
      <c r="H17" s="5"/>
      <c r="I17" s="5"/>
      <c r="J17" s="20"/>
      <c r="K17" s="5"/>
    </row>
    <row r="18" spans="2:11" ht="15.75" thickBot="1" x14ac:dyDescent="0.3">
      <c r="B18" s="1077"/>
      <c r="C18" s="90"/>
      <c r="D18" s="1082"/>
      <c r="E18" s="1083"/>
      <c r="F18" s="1083"/>
      <c r="G18" s="1083"/>
      <c r="H18" s="1083"/>
      <c r="I18" s="1083"/>
      <c r="J18" s="1084"/>
      <c r="K18" s="5"/>
    </row>
    <row r="19" spans="2:11" ht="15.75" thickBot="1" x14ac:dyDescent="0.3">
      <c r="B19" s="1077"/>
      <c r="C19" s="96" t="s">
        <v>420</v>
      </c>
      <c r="D19" s="42" t="s">
        <v>593</v>
      </c>
      <c r="E19" s="88" t="s">
        <v>487</v>
      </c>
      <c r="F19" s="88" t="s">
        <v>488</v>
      </c>
      <c r="G19" s="88" t="s">
        <v>489</v>
      </c>
      <c r="H19" s="88" t="s">
        <v>490</v>
      </c>
      <c r="I19" s="212" t="s">
        <v>424</v>
      </c>
      <c r="J19" s="109"/>
      <c r="K19" s="5"/>
    </row>
    <row r="20" spans="2:11" ht="36.75" thickBot="1" x14ac:dyDescent="0.3">
      <c r="B20" s="1077"/>
      <c r="C20" s="2" t="s">
        <v>595</v>
      </c>
      <c r="D20" s="39" t="s">
        <v>623</v>
      </c>
      <c r="E20" s="445">
        <v>37</v>
      </c>
      <c r="F20" s="445">
        <v>37</v>
      </c>
      <c r="G20" s="445">
        <v>37</v>
      </c>
      <c r="H20" s="445">
        <v>37</v>
      </c>
      <c r="I20" s="29"/>
      <c r="J20" s="110"/>
      <c r="K20" s="5"/>
    </row>
    <row r="21" spans="2:11" ht="36.75" thickBot="1" x14ac:dyDescent="0.3">
      <c r="B21" s="1077"/>
      <c r="C21" s="2" t="s">
        <v>597</v>
      </c>
      <c r="D21" s="39" t="s">
        <v>624</v>
      </c>
      <c r="E21" s="445">
        <v>37</v>
      </c>
      <c r="F21" s="445">
        <v>37</v>
      </c>
      <c r="G21" s="445">
        <v>37</v>
      </c>
      <c r="H21" s="200"/>
      <c r="I21" s="29"/>
      <c r="J21" s="110"/>
      <c r="K21" s="5"/>
    </row>
    <row r="22" spans="2:11" ht="36.75" thickBot="1" x14ac:dyDescent="0.3">
      <c r="B22" s="1078"/>
      <c r="C22" s="2" t="s">
        <v>599</v>
      </c>
      <c r="D22" s="39" t="s">
        <v>625</v>
      </c>
      <c r="E22" s="470">
        <f>IFERROR(E21/E20,"N.A.")</f>
        <v>1</v>
      </c>
      <c r="F22" s="470">
        <f>IFERROR(F21/F20,"N.A.")</f>
        <v>1</v>
      </c>
      <c r="G22" s="470">
        <f>IFERROR(G21/G20,"N.A.")</f>
        <v>1</v>
      </c>
      <c r="H22" s="470">
        <f>IFERROR(H21/H20,"N.A.")</f>
        <v>0</v>
      </c>
      <c r="I22" s="345"/>
      <c r="J22" s="111"/>
      <c r="K22" s="5"/>
    </row>
    <row r="23" spans="2:11" ht="24" customHeight="1" thickBot="1" x14ac:dyDescent="0.3">
      <c r="B23" s="46" t="s">
        <v>502</v>
      </c>
      <c r="C23" s="91"/>
      <c r="D23" s="1079" t="s">
        <v>626</v>
      </c>
      <c r="E23" s="1080"/>
      <c r="F23" s="1080"/>
      <c r="G23" s="1080"/>
      <c r="H23" s="1080"/>
      <c r="I23" s="1080"/>
      <c r="J23" s="1081"/>
      <c r="K23" s="5"/>
    </row>
    <row r="24" spans="2:11" ht="24.75" thickBot="1" x14ac:dyDescent="0.3">
      <c r="B24" s="46" t="s">
        <v>504</v>
      </c>
      <c r="C24" s="91"/>
      <c r="D24" s="1079" t="s">
        <v>602</v>
      </c>
      <c r="E24" s="1080"/>
      <c r="F24" s="1080"/>
      <c r="G24" s="1080"/>
      <c r="H24" s="1080"/>
      <c r="I24" s="1080"/>
      <c r="J24" s="1081"/>
      <c r="K24" s="5"/>
    </row>
    <row r="25" spans="2:11" ht="15.75" thickBot="1" x14ac:dyDescent="0.3">
      <c r="B25" s="1"/>
      <c r="C25" s="74"/>
      <c r="D25" s="5"/>
      <c r="E25" s="5"/>
      <c r="F25" s="5"/>
      <c r="G25" s="5"/>
      <c r="H25" s="5"/>
      <c r="I25" s="5"/>
      <c r="J25" s="5"/>
      <c r="K25" s="5"/>
    </row>
    <row r="26" spans="2:11" ht="24" customHeight="1" thickBot="1" x14ac:dyDescent="0.3">
      <c r="B26" s="1085" t="s">
        <v>506</v>
      </c>
      <c r="C26" s="1086"/>
      <c r="D26" s="1086"/>
      <c r="E26" s="1087"/>
      <c r="F26" s="5"/>
      <c r="G26" s="5"/>
      <c r="H26" s="5"/>
      <c r="I26" s="5"/>
      <c r="J26" s="5"/>
      <c r="K26" s="5"/>
    </row>
    <row r="27" spans="2:11" ht="72.75" thickBot="1" x14ac:dyDescent="0.3">
      <c r="B27" s="1076">
        <v>1</v>
      </c>
      <c r="C27" s="92"/>
      <c r="D27" s="47" t="s">
        <v>507</v>
      </c>
      <c r="E27" s="471" t="s">
        <v>2</v>
      </c>
      <c r="F27" s="5"/>
      <c r="G27" s="5"/>
      <c r="H27" s="5"/>
      <c r="I27" s="5"/>
      <c r="J27" s="5"/>
      <c r="K27" s="5"/>
    </row>
    <row r="28" spans="2:11" ht="48.75" thickBot="1" x14ac:dyDescent="0.3">
      <c r="B28" s="1077"/>
      <c r="C28" s="92"/>
      <c r="D28" s="39" t="s">
        <v>7</v>
      </c>
      <c r="E28" s="471" t="s">
        <v>1672</v>
      </c>
      <c r="F28" s="5"/>
      <c r="G28" s="5"/>
      <c r="H28" s="5"/>
      <c r="I28" s="5"/>
      <c r="J28" s="5"/>
      <c r="K28" s="5"/>
    </row>
    <row r="29" spans="2:11" ht="36.75" thickBot="1" x14ac:dyDescent="0.3">
      <c r="B29" s="1077"/>
      <c r="C29" s="92"/>
      <c r="D29" s="39" t="s">
        <v>508</v>
      </c>
      <c r="E29" s="471" t="s">
        <v>2403</v>
      </c>
      <c r="F29" s="5"/>
      <c r="G29" s="5"/>
      <c r="H29" s="5"/>
      <c r="I29" s="5"/>
      <c r="J29" s="5"/>
      <c r="K29" s="5"/>
    </row>
    <row r="30" spans="2:11" ht="24.75" thickBot="1" x14ac:dyDescent="0.3">
      <c r="B30" s="1077"/>
      <c r="C30" s="92"/>
      <c r="D30" s="39" t="s">
        <v>9</v>
      </c>
      <c r="E30" s="471" t="s">
        <v>1673</v>
      </c>
      <c r="F30" s="5"/>
      <c r="G30" s="5"/>
      <c r="H30" s="5"/>
      <c r="I30" s="5"/>
      <c r="J30" s="5"/>
      <c r="K30" s="5"/>
    </row>
    <row r="31" spans="2:11" ht="24.75" thickBot="1" x14ac:dyDescent="0.3">
      <c r="B31" s="1077"/>
      <c r="C31" s="92"/>
      <c r="D31" s="39" t="s">
        <v>11</v>
      </c>
      <c r="E31" s="471" t="s">
        <v>2404</v>
      </c>
      <c r="F31" s="5"/>
      <c r="G31" s="5"/>
      <c r="H31" s="5"/>
      <c r="I31" s="5"/>
      <c r="J31" s="5"/>
      <c r="K31" s="5"/>
    </row>
    <row r="32" spans="2:11" ht="15.75" thickBot="1" x14ac:dyDescent="0.3">
      <c r="B32" s="1077"/>
      <c r="C32" s="92"/>
      <c r="D32" s="39" t="s">
        <v>13</v>
      </c>
      <c r="E32" s="471">
        <v>3123525758</v>
      </c>
      <c r="F32" s="5"/>
      <c r="G32" s="5"/>
      <c r="H32" s="5"/>
      <c r="I32" s="5"/>
      <c r="J32" s="5"/>
      <c r="K32" s="5"/>
    </row>
    <row r="33" spans="2:11" ht="24.75" thickBot="1" x14ac:dyDescent="0.3">
      <c r="B33" s="1078"/>
      <c r="C33" s="2"/>
      <c r="D33" s="39" t="s">
        <v>509</v>
      </c>
      <c r="E33" s="471" t="s">
        <v>1674</v>
      </c>
      <c r="F33" s="5"/>
      <c r="G33" s="5"/>
      <c r="H33" s="5"/>
      <c r="I33" s="5"/>
      <c r="J33" s="5"/>
      <c r="K33" s="5"/>
    </row>
    <row r="34" spans="2:11" ht="15.75" thickBot="1" x14ac:dyDescent="0.3">
      <c r="B34" s="1"/>
      <c r="C34" s="74"/>
      <c r="D34" s="5"/>
      <c r="E34" s="5"/>
      <c r="F34" s="5"/>
      <c r="G34" s="5"/>
      <c r="H34" s="5"/>
      <c r="I34" s="5"/>
      <c r="J34" s="5"/>
      <c r="K34" s="5"/>
    </row>
    <row r="35" spans="2:11" ht="15.75" thickBot="1" x14ac:dyDescent="0.3">
      <c r="B35" s="1085" t="s">
        <v>510</v>
      </c>
      <c r="C35" s="1086"/>
      <c r="D35" s="1086"/>
      <c r="E35" s="1087"/>
      <c r="F35" s="5"/>
      <c r="G35" s="5"/>
      <c r="H35" s="5"/>
      <c r="I35" s="5"/>
      <c r="J35" s="5"/>
      <c r="K35" s="5"/>
    </row>
    <row r="36" spans="2:11" ht="15.75" thickBot="1" x14ac:dyDescent="0.3">
      <c r="B36" s="1076">
        <v>1</v>
      </c>
      <c r="C36" s="92"/>
      <c r="D36" s="47" t="s">
        <v>507</v>
      </c>
      <c r="E36" s="227" t="s">
        <v>511</v>
      </c>
      <c r="F36" s="5"/>
      <c r="G36" s="5"/>
      <c r="H36" s="5"/>
      <c r="I36" s="5"/>
      <c r="J36" s="5"/>
      <c r="K36" s="5"/>
    </row>
    <row r="37" spans="2:11" ht="15.75" thickBot="1" x14ac:dyDescent="0.3">
      <c r="B37" s="1077"/>
      <c r="C37" s="92"/>
      <c r="D37" s="39" t="s">
        <v>7</v>
      </c>
      <c r="E37" s="227" t="s">
        <v>603</v>
      </c>
      <c r="F37" s="5"/>
      <c r="G37" s="5"/>
      <c r="H37" s="5"/>
      <c r="I37" s="5"/>
      <c r="J37" s="5"/>
      <c r="K37" s="5"/>
    </row>
    <row r="38" spans="2:11" ht="15.75" thickBot="1" x14ac:dyDescent="0.3">
      <c r="B38" s="1077"/>
      <c r="C38" s="92"/>
      <c r="D38" s="39" t="s">
        <v>508</v>
      </c>
      <c r="E38" s="231"/>
      <c r="F38" s="5"/>
      <c r="G38" s="5"/>
      <c r="H38" s="5"/>
      <c r="I38" s="5"/>
      <c r="J38" s="5"/>
      <c r="K38" s="5"/>
    </row>
    <row r="39" spans="2:11" ht="15.75" thickBot="1" x14ac:dyDescent="0.3">
      <c r="B39" s="1077"/>
      <c r="C39" s="92"/>
      <c r="D39" s="39" t="s">
        <v>9</v>
      </c>
      <c r="E39" s="231"/>
      <c r="F39" s="5"/>
      <c r="G39" s="5"/>
      <c r="H39" s="5"/>
      <c r="I39" s="5"/>
      <c r="J39" s="5"/>
      <c r="K39" s="5"/>
    </row>
    <row r="40" spans="2:11" ht="15.75" thickBot="1" x14ac:dyDescent="0.3">
      <c r="B40" s="1077"/>
      <c r="C40" s="92"/>
      <c r="D40" s="39" t="s">
        <v>11</v>
      </c>
      <c r="E40" s="231"/>
      <c r="F40" s="5"/>
      <c r="G40" s="5"/>
      <c r="H40" s="5"/>
      <c r="I40" s="5"/>
      <c r="J40" s="5"/>
      <c r="K40" s="5"/>
    </row>
    <row r="41" spans="2:11" ht="15.75" thickBot="1" x14ac:dyDescent="0.3">
      <c r="B41" s="1077"/>
      <c r="C41" s="92"/>
      <c r="D41" s="39" t="s">
        <v>13</v>
      </c>
      <c r="E41" s="231"/>
      <c r="F41" s="5"/>
      <c r="G41" s="5"/>
      <c r="H41" s="5"/>
      <c r="I41" s="5"/>
      <c r="J41" s="5"/>
      <c r="K41" s="5"/>
    </row>
    <row r="42" spans="2:11" ht="15.75" thickBot="1" x14ac:dyDescent="0.3">
      <c r="B42" s="1078"/>
      <c r="C42" s="2"/>
      <c r="D42" s="39" t="s">
        <v>509</v>
      </c>
      <c r="E42" s="231"/>
      <c r="F42" s="5"/>
      <c r="G42" s="5"/>
      <c r="H42" s="5"/>
      <c r="I42" s="5"/>
      <c r="J42" s="5"/>
      <c r="K42" s="5"/>
    </row>
    <row r="43" spans="2:11" ht="15.75" thickBot="1" x14ac:dyDescent="0.3">
      <c r="B43" s="1"/>
      <c r="C43" s="74"/>
      <c r="D43" s="5"/>
      <c r="E43" s="5"/>
      <c r="F43" s="5"/>
      <c r="G43" s="5"/>
      <c r="H43" s="5"/>
      <c r="I43" s="5"/>
      <c r="J43" s="5"/>
      <c r="K43" s="5"/>
    </row>
    <row r="44" spans="2:11" ht="15" customHeight="1" thickBot="1" x14ac:dyDescent="0.3">
      <c r="B44" s="230" t="s">
        <v>513</v>
      </c>
      <c r="C44" s="118"/>
      <c r="D44" s="118"/>
      <c r="E44" s="119"/>
      <c r="G44" s="5"/>
      <c r="H44" s="5"/>
      <c r="I44" s="5"/>
      <c r="J44" s="5"/>
      <c r="K44" s="5"/>
    </row>
    <row r="45" spans="2:11" ht="24.75" thickBot="1" x14ac:dyDescent="0.3">
      <c r="B45" s="46" t="s">
        <v>514</v>
      </c>
      <c r="C45" s="39" t="s">
        <v>515</v>
      </c>
      <c r="D45" s="39" t="s">
        <v>516</v>
      </c>
      <c r="E45" s="39" t="s">
        <v>517</v>
      </c>
      <c r="F45" s="5"/>
      <c r="G45" s="5"/>
      <c r="H45" s="5"/>
      <c r="I45" s="5"/>
      <c r="J45" s="5"/>
    </row>
    <row r="46" spans="2:11" ht="72.75" thickBot="1" x14ac:dyDescent="0.3">
      <c r="B46" s="48">
        <v>42401</v>
      </c>
      <c r="C46" s="39">
        <v>0.01</v>
      </c>
      <c r="D46" s="67" t="s">
        <v>627</v>
      </c>
      <c r="E46" s="39"/>
      <c r="F46" s="5"/>
      <c r="G46" s="5"/>
      <c r="H46" s="5"/>
      <c r="I46" s="5"/>
      <c r="J46" s="5"/>
    </row>
    <row r="47" spans="2:11" ht="15.75" thickBot="1" x14ac:dyDescent="0.3">
      <c r="B47" s="3"/>
      <c r="C47" s="93"/>
      <c r="D47" s="5"/>
      <c r="E47" s="5"/>
      <c r="F47" s="5"/>
      <c r="G47" s="5"/>
      <c r="H47" s="5"/>
      <c r="I47" s="5"/>
      <c r="J47" s="5"/>
      <c r="K47" s="5"/>
    </row>
    <row r="48" spans="2:11" x14ac:dyDescent="0.25">
      <c r="B48" s="127" t="s">
        <v>424</v>
      </c>
      <c r="C48" s="94"/>
      <c r="D48" s="5"/>
      <c r="E48" s="5"/>
      <c r="F48" s="5"/>
      <c r="G48" s="5"/>
      <c r="H48" s="5"/>
      <c r="I48" s="5"/>
      <c r="J48" s="5"/>
      <c r="K48" s="5"/>
    </row>
    <row r="49" spans="2:11" x14ac:dyDescent="0.25">
      <c r="B49" s="1103"/>
      <c r="C49" s="1104"/>
      <c r="D49" s="1104"/>
      <c r="E49" s="1105"/>
      <c r="F49" s="5"/>
      <c r="G49" s="5"/>
      <c r="H49" s="5"/>
      <c r="I49" s="5"/>
      <c r="J49" s="5"/>
      <c r="K49" s="5"/>
    </row>
    <row r="50" spans="2:11" ht="15.75" thickBot="1" x14ac:dyDescent="0.3">
      <c r="B50" s="5"/>
      <c r="D50" s="5"/>
      <c r="E50" s="5"/>
      <c r="F50" s="5"/>
      <c r="G50" s="5"/>
      <c r="H50" s="5"/>
      <c r="I50" s="5"/>
      <c r="J50" s="5"/>
      <c r="K50" s="5"/>
    </row>
    <row r="51" spans="2:11" ht="24.75" thickBot="1" x14ac:dyDescent="0.3">
      <c r="B51" s="50" t="s">
        <v>519</v>
      </c>
      <c r="C51" s="95"/>
      <c r="D51" s="5"/>
      <c r="E51" s="5"/>
      <c r="F51" s="5"/>
      <c r="G51" s="5"/>
      <c r="H51" s="5"/>
      <c r="I51" s="5"/>
      <c r="J51" s="5"/>
      <c r="K51" s="5"/>
    </row>
    <row r="52" spans="2:11" ht="15.75" thickBot="1" x14ac:dyDescent="0.3">
      <c r="B52" s="1"/>
      <c r="C52" s="74"/>
      <c r="D52" s="5"/>
      <c r="E52" s="5"/>
      <c r="F52" s="5"/>
      <c r="G52" s="5"/>
      <c r="H52" s="5"/>
      <c r="I52" s="5"/>
      <c r="J52" s="5"/>
      <c r="K52" s="5"/>
    </row>
    <row r="53" spans="2:11" ht="60.75" thickBot="1" x14ac:dyDescent="0.3">
      <c r="B53" s="51" t="s">
        <v>520</v>
      </c>
      <c r="C53" s="96"/>
      <c r="D53" s="42" t="s">
        <v>628</v>
      </c>
      <c r="E53" s="5"/>
      <c r="F53" s="5"/>
      <c r="G53" s="5"/>
      <c r="H53" s="5"/>
      <c r="I53" s="5"/>
      <c r="J53" s="5"/>
      <c r="K53" s="5"/>
    </row>
    <row r="54" spans="2:11" x14ac:dyDescent="0.25">
      <c r="B54" s="1076" t="s">
        <v>522</v>
      </c>
      <c r="C54" s="92"/>
      <c r="D54" s="52" t="s">
        <v>523</v>
      </c>
      <c r="E54" s="5"/>
      <c r="F54" s="5"/>
      <c r="G54" s="5"/>
      <c r="H54" s="5"/>
      <c r="I54" s="5"/>
      <c r="J54" s="5"/>
      <c r="K54" s="5"/>
    </row>
    <row r="55" spans="2:11" ht="60" x14ac:dyDescent="0.25">
      <c r="B55" s="1077"/>
      <c r="C55" s="92"/>
      <c r="D55" s="45" t="s">
        <v>629</v>
      </c>
      <c r="E55" s="5"/>
      <c r="F55" s="5"/>
      <c r="G55" s="5"/>
      <c r="H55" s="5"/>
      <c r="I55" s="5"/>
      <c r="J55" s="5"/>
      <c r="K55" s="5"/>
    </row>
    <row r="56" spans="2:11" x14ac:dyDescent="0.25">
      <c r="B56" s="1077"/>
      <c r="C56" s="92"/>
      <c r="D56" s="52" t="s">
        <v>607</v>
      </c>
      <c r="E56" s="5"/>
      <c r="F56" s="5"/>
      <c r="G56" s="5"/>
      <c r="H56" s="5"/>
      <c r="I56" s="5"/>
      <c r="J56" s="5"/>
      <c r="K56" s="5"/>
    </row>
    <row r="57" spans="2:11" x14ac:dyDescent="0.25">
      <c r="B57" s="1077"/>
      <c r="C57" s="92"/>
      <c r="D57" s="45" t="s">
        <v>527</v>
      </c>
      <c r="E57" s="5"/>
      <c r="F57" s="5"/>
      <c r="G57" s="5"/>
      <c r="H57" s="5"/>
      <c r="I57" s="5"/>
      <c r="J57" s="5"/>
      <c r="K57" s="5"/>
    </row>
    <row r="58" spans="2:11" x14ac:dyDescent="0.25">
      <c r="B58" s="1077"/>
      <c r="C58" s="92"/>
      <c r="D58" s="45" t="s">
        <v>630</v>
      </c>
      <c r="E58" s="5"/>
      <c r="F58" s="5"/>
      <c r="G58" s="5"/>
      <c r="H58" s="5"/>
      <c r="I58" s="5"/>
      <c r="J58" s="5"/>
      <c r="K58" s="5"/>
    </row>
    <row r="59" spans="2:11" x14ac:dyDescent="0.25">
      <c r="B59" s="1077"/>
      <c r="C59" s="92"/>
      <c r="D59" s="45" t="s">
        <v>631</v>
      </c>
      <c r="E59" s="5"/>
      <c r="F59" s="5"/>
      <c r="G59" s="5"/>
      <c r="H59" s="5"/>
      <c r="I59" s="5"/>
      <c r="J59" s="5"/>
      <c r="K59" s="5"/>
    </row>
    <row r="60" spans="2:11" x14ac:dyDescent="0.25">
      <c r="B60" s="1077"/>
      <c r="C60" s="92"/>
      <c r="D60" s="45" t="s">
        <v>632</v>
      </c>
      <c r="E60" s="5"/>
      <c r="F60" s="5"/>
      <c r="G60" s="5"/>
      <c r="H60" s="5"/>
      <c r="I60" s="5"/>
      <c r="J60" s="5"/>
      <c r="K60" s="5"/>
    </row>
    <row r="61" spans="2:11" x14ac:dyDescent="0.25">
      <c r="B61" s="1077"/>
      <c r="C61" s="92"/>
      <c r="D61" s="45" t="s">
        <v>633</v>
      </c>
      <c r="E61" s="5"/>
      <c r="F61" s="5"/>
      <c r="G61" s="5"/>
      <c r="H61" s="5"/>
      <c r="I61" s="5"/>
      <c r="J61" s="5"/>
      <c r="K61" s="5"/>
    </row>
    <row r="62" spans="2:11" ht="15.75" thickBot="1" x14ac:dyDescent="0.3">
      <c r="B62" s="1078"/>
      <c r="C62" s="2"/>
      <c r="D62" s="67"/>
      <c r="E62" s="5"/>
      <c r="F62" s="5"/>
      <c r="G62" s="5"/>
      <c r="H62" s="5"/>
      <c r="I62" s="5"/>
      <c r="J62" s="5"/>
      <c r="K62" s="5"/>
    </row>
    <row r="63" spans="2:11" ht="24.75" thickBot="1" x14ac:dyDescent="0.3">
      <c r="B63" s="46" t="s">
        <v>535</v>
      </c>
      <c r="C63" s="2"/>
      <c r="D63" s="39"/>
      <c r="E63" s="5"/>
      <c r="F63" s="5"/>
      <c r="G63" s="5"/>
      <c r="H63" s="5"/>
      <c r="I63" s="5"/>
      <c r="J63" s="5"/>
      <c r="K63" s="5"/>
    </row>
    <row r="64" spans="2:11" ht="108" x14ac:dyDescent="0.25">
      <c r="B64" s="1076" t="s">
        <v>536</v>
      </c>
      <c r="C64" s="92"/>
      <c r="D64" s="45" t="s">
        <v>634</v>
      </c>
      <c r="E64" s="5"/>
      <c r="F64" s="5"/>
      <c r="G64" s="5"/>
      <c r="H64" s="5"/>
      <c r="I64" s="5"/>
      <c r="J64" s="5"/>
      <c r="K64" s="5"/>
    </row>
    <row r="65" spans="2:11" ht="96" x14ac:dyDescent="0.25">
      <c r="B65" s="1077"/>
      <c r="C65" s="92"/>
      <c r="D65" s="45" t="s">
        <v>635</v>
      </c>
      <c r="E65" s="5"/>
      <c r="F65" s="5"/>
      <c r="G65" s="5"/>
      <c r="H65" s="5"/>
      <c r="I65" s="5"/>
      <c r="J65" s="5"/>
      <c r="K65" s="5"/>
    </row>
    <row r="66" spans="2:11" ht="120.75" thickBot="1" x14ac:dyDescent="0.3">
      <c r="B66" s="1078"/>
      <c r="C66" s="2"/>
      <c r="D66" s="39" t="s">
        <v>636</v>
      </c>
      <c r="E66" s="5"/>
      <c r="F66" s="5"/>
      <c r="G66" s="5"/>
      <c r="H66" s="5"/>
      <c r="I66" s="5"/>
      <c r="J66" s="5"/>
      <c r="K66" s="5"/>
    </row>
    <row r="67" spans="2:11" x14ac:dyDescent="0.25">
      <c r="B67" s="1076" t="s">
        <v>553</v>
      </c>
      <c r="C67" s="92"/>
      <c r="D67" s="45"/>
      <c r="E67" s="5"/>
      <c r="F67" s="5"/>
      <c r="G67" s="5"/>
      <c r="H67" s="5"/>
      <c r="I67" s="5"/>
      <c r="J67" s="5"/>
      <c r="K67" s="5"/>
    </row>
    <row r="68" spans="2:11" x14ac:dyDescent="0.25">
      <c r="B68" s="1077"/>
      <c r="C68" s="92"/>
      <c r="D68" s="15"/>
      <c r="E68" s="5"/>
      <c r="F68" s="5"/>
      <c r="G68" s="5"/>
      <c r="H68" s="5"/>
      <c r="I68" s="5"/>
      <c r="J68" s="5"/>
      <c r="K68" s="5"/>
    </row>
    <row r="69" spans="2:11" x14ac:dyDescent="0.25">
      <c r="B69" s="1077"/>
      <c r="C69" s="92"/>
      <c r="D69" s="45" t="s">
        <v>554</v>
      </c>
      <c r="E69" s="5"/>
      <c r="F69" s="5"/>
      <c r="G69" s="5"/>
      <c r="H69" s="5"/>
      <c r="I69" s="5"/>
      <c r="J69" s="5"/>
      <c r="K69" s="5"/>
    </row>
    <row r="70" spans="2:11" ht="37.5" x14ac:dyDescent="0.25">
      <c r="B70" s="1077"/>
      <c r="C70" s="92"/>
      <c r="D70" s="45" t="s">
        <v>637</v>
      </c>
      <c r="E70" s="5"/>
      <c r="F70" s="5"/>
      <c r="G70" s="5"/>
      <c r="H70" s="5"/>
      <c r="I70" s="5"/>
      <c r="J70" s="5"/>
      <c r="K70" s="5"/>
    </row>
    <row r="71" spans="2:11" ht="37.5" x14ac:dyDescent="0.25">
      <c r="B71" s="1077"/>
      <c r="C71" s="92"/>
      <c r="D71" s="45" t="s">
        <v>638</v>
      </c>
      <c r="E71" s="5"/>
      <c r="F71" s="5"/>
      <c r="G71" s="5"/>
      <c r="H71" s="5"/>
      <c r="I71" s="5"/>
      <c r="J71" s="5"/>
      <c r="K71" s="5"/>
    </row>
    <row r="72" spans="2:11" ht="37.5" x14ac:dyDescent="0.25">
      <c r="B72" s="1077"/>
      <c r="C72" s="92"/>
      <c r="D72" s="45" t="s">
        <v>639</v>
      </c>
      <c r="E72" s="5"/>
      <c r="F72" s="5"/>
      <c r="G72" s="5"/>
      <c r="H72" s="5"/>
      <c r="I72" s="5"/>
      <c r="J72" s="5"/>
      <c r="K72" s="5"/>
    </row>
    <row r="73" spans="2:11" ht="48.75" thickBot="1" x14ac:dyDescent="0.3">
      <c r="B73" s="1078"/>
      <c r="C73" s="2"/>
      <c r="D73" s="39" t="s">
        <v>640</v>
      </c>
      <c r="E73" s="5"/>
      <c r="F73" s="5"/>
      <c r="G73" s="5"/>
      <c r="H73" s="5"/>
      <c r="I73" s="5"/>
      <c r="J73" s="5"/>
      <c r="K73" s="5"/>
    </row>
    <row r="74" spans="2:11" x14ac:dyDescent="0.25">
      <c r="B74" s="5"/>
      <c r="D74" s="5"/>
      <c r="E74" s="5"/>
      <c r="F74" s="5"/>
      <c r="G74" s="5"/>
      <c r="H74" s="5"/>
      <c r="I74" s="5"/>
      <c r="J74" s="5"/>
      <c r="K74" s="5"/>
    </row>
    <row r="75" spans="2:11" x14ac:dyDescent="0.25">
      <c r="B75" s="5"/>
      <c r="D75" s="5"/>
      <c r="E75" s="5"/>
      <c r="F75" s="5"/>
      <c r="G75" s="5"/>
      <c r="H75" s="5"/>
      <c r="I75" s="5"/>
      <c r="J75" s="5"/>
      <c r="K75" s="5"/>
    </row>
  </sheetData>
  <mergeCells count="23">
    <mergeCell ref="B10:D10"/>
    <mergeCell ref="F10:S10"/>
    <mergeCell ref="F11:S11"/>
    <mergeCell ref="E12:R12"/>
    <mergeCell ref="E13:R13"/>
    <mergeCell ref="B67:B73"/>
    <mergeCell ref="B15:B22"/>
    <mergeCell ref="D23:J23"/>
    <mergeCell ref="D24:J24"/>
    <mergeCell ref="B26:E26"/>
    <mergeCell ref="B27:B33"/>
    <mergeCell ref="B35:E35"/>
    <mergeCell ref="D15:J15"/>
    <mergeCell ref="D18:J18"/>
    <mergeCell ref="B36:B42"/>
    <mergeCell ref="B54:B62"/>
    <mergeCell ref="B64:B66"/>
    <mergeCell ref="B49:E49"/>
    <mergeCell ref="A1:P1"/>
    <mergeCell ref="A2:P2"/>
    <mergeCell ref="A3:P3"/>
    <mergeCell ref="A4:D4"/>
    <mergeCell ref="A5:P5"/>
  </mergeCells>
  <conditionalFormatting sqref="F10">
    <cfRule type="notContainsBlanks" dxfId="119" priority="5">
      <formula>LEN(TRIM(F10))&gt;0</formula>
    </cfRule>
  </conditionalFormatting>
  <conditionalFormatting sqref="F11:S11">
    <cfRule type="expression" dxfId="118" priority="3">
      <formula>E11="NO SE REPORTA"</formula>
    </cfRule>
    <cfRule type="expression" dxfId="117" priority="4">
      <formula>E10="NO APLICA"</formula>
    </cfRule>
  </conditionalFormatting>
  <conditionalFormatting sqref="E12:R12">
    <cfRule type="expression" dxfId="116"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xr:uid="{00000000-0002-0000-0D00-000000000000}">
      <formula1>0</formula1>
    </dataValidation>
    <dataValidation type="list" allowBlank="1" showInputMessage="1" showErrorMessage="1" sqref="E11" xr:uid="{00000000-0002-0000-0D00-000001000000}">
      <formula1>REPORTE</formula1>
    </dataValidation>
    <dataValidation type="list" allowBlank="1" showInputMessage="1" showErrorMessage="1" sqref="E10" xr:uid="{00000000-0002-0000-0D00-000002000000}">
      <formula1>SI</formula1>
    </dataValidation>
  </dataValidations>
  <hyperlinks>
    <hyperlink ref="B9" location="'ANEXO 3'!A1" display="VOLVER AL INDICE" xr:uid="{00000000-0004-0000-0D00-000000000000}"/>
    <hyperlink ref="E31" r:id="rId1" xr:uid="{00000000-0004-0000-0D00-000001000000}"/>
  </hyperlinks>
  <pageMargins left="0.25" right="0.25" top="0.75" bottom="0.75" header="0.3" footer="0.3"/>
  <pageSetup paperSize="178" orientation="landscape" horizontalDpi="1200" verticalDpi="1200" r:id="rId2"/>
  <drawing r:id="rId3"/>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4">
    <tabColor theme="2"/>
  </sheetPr>
  <dimension ref="A1:U75"/>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113</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f>IF(E10="NO APLICA","NO APLICA",IF(E11="NO SE REPORTA","SIN INFORMACION",+G23))</f>
        <v>1</v>
      </c>
      <c r="E8" s="205"/>
      <c r="F8" s="5" t="s">
        <v>460</v>
      </c>
      <c r="G8" s="5"/>
      <c r="H8" s="5"/>
      <c r="I8" s="5"/>
      <c r="J8" s="5"/>
      <c r="K8" s="5"/>
    </row>
    <row r="9" spans="1:21" x14ac:dyDescent="0.25">
      <c r="B9" s="346" t="s">
        <v>461</v>
      </c>
      <c r="C9" s="86"/>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1670</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C14" s="86"/>
      <c r="D14" s="5"/>
      <c r="E14" s="5"/>
      <c r="F14" s="5"/>
      <c r="G14" s="5"/>
      <c r="H14" s="5"/>
      <c r="I14" s="5"/>
      <c r="J14" s="5"/>
      <c r="K14" s="5"/>
    </row>
    <row r="15" spans="1:21" ht="15.75" thickBot="1" x14ac:dyDescent="0.3">
      <c r="B15" s="1076" t="s">
        <v>466</v>
      </c>
      <c r="C15" s="87"/>
      <c r="D15" s="1067" t="s">
        <v>467</v>
      </c>
      <c r="E15" s="1068"/>
      <c r="F15" s="1068"/>
      <c r="G15" s="1068"/>
      <c r="H15" s="1068"/>
      <c r="I15" s="1068"/>
      <c r="J15" s="1069"/>
      <c r="K15" s="5"/>
    </row>
    <row r="16" spans="1:21" ht="24.75" thickBot="1" x14ac:dyDescent="0.3">
      <c r="B16" s="1077"/>
      <c r="C16" s="92"/>
      <c r="D16" s="42" t="s">
        <v>641</v>
      </c>
      <c r="E16" s="445">
        <v>549</v>
      </c>
      <c r="F16" s="5"/>
      <c r="G16" s="5"/>
      <c r="H16" s="5"/>
      <c r="I16" s="5"/>
      <c r="J16" s="20"/>
      <c r="K16" s="5"/>
    </row>
    <row r="17" spans="2:11" ht="40.5" customHeight="1" thickBot="1" x14ac:dyDescent="0.3">
      <c r="B17" s="1077"/>
      <c r="C17" s="92"/>
      <c r="D17" s="39" t="s">
        <v>2373</v>
      </c>
      <c r="E17" s="445">
        <v>56</v>
      </c>
      <c r="F17" s="5"/>
      <c r="G17" s="5"/>
      <c r="H17" s="5"/>
      <c r="I17" s="5"/>
      <c r="J17" s="20"/>
      <c r="K17" s="5"/>
    </row>
    <row r="18" spans="2:11" ht="36.75" thickBot="1" x14ac:dyDescent="0.3">
      <c r="B18" s="1077"/>
      <c r="C18" s="92"/>
      <c r="D18" s="39" t="s">
        <v>642</v>
      </c>
      <c r="E18" s="445">
        <v>3</v>
      </c>
      <c r="F18" s="5"/>
      <c r="G18" s="5"/>
      <c r="H18" s="5"/>
      <c r="I18" s="5"/>
      <c r="J18" s="20"/>
      <c r="K18" s="5"/>
    </row>
    <row r="19" spans="2:11" ht="15.75" thickBot="1" x14ac:dyDescent="0.3">
      <c r="B19" s="1077"/>
      <c r="C19" s="90"/>
      <c r="D19" s="1082"/>
      <c r="E19" s="1083"/>
      <c r="F19" s="1083"/>
      <c r="G19" s="1083"/>
      <c r="H19" s="1083"/>
      <c r="I19" s="1083"/>
      <c r="J19" s="1084"/>
      <c r="K19" s="5"/>
    </row>
    <row r="20" spans="2:11" ht="15.75" thickBot="1" x14ac:dyDescent="0.3">
      <c r="B20" s="1077"/>
      <c r="C20" s="96" t="s">
        <v>420</v>
      </c>
      <c r="D20" s="42" t="s">
        <v>593</v>
      </c>
      <c r="E20" s="88" t="s">
        <v>487</v>
      </c>
      <c r="F20" s="88" t="s">
        <v>488</v>
      </c>
      <c r="G20" s="88" t="s">
        <v>489</v>
      </c>
      <c r="H20" s="88" t="s">
        <v>490</v>
      </c>
      <c r="I20" s="88" t="s">
        <v>594</v>
      </c>
      <c r="J20" s="109"/>
      <c r="K20" s="5"/>
    </row>
    <row r="21" spans="2:11" ht="36.75" thickBot="1" x14ac:dyDescent="0.3">
      <c r="B21" s="1077"/>
      <c r="C21" s="2" t="s">
        <v>595</v>
      </c>
      <c r="D21" s="39" t="s">
        <v>643</v>
      </c>
      <c r="E21" s="445">
        <v>0</v>
      </c>
      <c r="F21" s="445">
        <v>1</v>
      </c>
      <c r="G21" s="445">
        <v>1</v>
      </c>
      <c r="H21" s="445">
        <v>1</v>
      </c>
      <c r="I21" s="498">
        <f>SUM(E21:H21)</f>
        <v>3</v>
      </c>
      <c r="J21" s="110"/>
      <c r="K21" s="5"/>
    </row>
    <row r="22" spans="2:11" ht="36.75" thickBot="1" x14ac:dyDescent="0.3">
      <c r="B22" s="1077"/>
      <c r="C22" s="2" t="s">
        <v>597</v>
      </c>
      <c r="D22" s="39" t="s">
        <v>644</v>
      </c>
      <c r="E22" s="445">
        <v>0</v>
      </c>
      <c r="F22" s="445">
        <v>1</v>
      </c>
      <c r="G22" s="445">
        <v>1</v>
      </c>
      <c r="H22" s="200"/>
      <c r="I22" s="498">
        <f>SUM(E22:H22)</f>
        <v>2</v>
      </c>
      <c r="J22" s="110"/>
      <c r="K22" s="5"/>
    </row>
    <row r="23" spans="2:11" ht="36.75" thickBot="1" x14ac:dyDescent="0.3">
      <c r="B23" s="1078"/>
      <c r="C23" s="2" t="s">
        <v>599</v>
      </c>
      <c r="D23" s="39" t="s">
        <v>645</v>
      </c>
      <c r="E23" s="470" t="str">
        <f>IFERROR(E22/E21,"N.A.")</f>
        <v>N.A.</v>
      </c>
      <c r="F23" s="470">
        <f>IFERROR(F22/F21,"N.A.")</f>
        <v>1</v>
      </c>
      <c r="G23" s="470">
        <f>IFERROR(G22/G21,"N.A.")</f>
        <v>1</v>
      </c>
      <c r="H23" s="470">
        <f>IFERROR(H22/H21,"N.A.")</f>
        <v>0</v>
      </c>
      <c r="I23" s="470">
        <f>IFERROR(I22/I21,"N.A.")</f>
        <v>0.66666666666666663</v>
      </c>
      <c r="J23" s="111"/>
      <c r="K23" s="5"/>
    </row>
    <row r="24" spans="2:11" ht="24" customHeight="1" thickBot="1" x14ac:dyDescent="0.3">
      <c r="B24" s="46" t="s">
        <v>502</v>
      </c>
      <c r="C24" s="91"/>
      <c r="D24" s="1079" t="s">
        <v>646</v>
      </c>
      <c r="E24" s="1080"/>
      <c r="F24" s="1080"/>
      <c r="G24" s="1080"/>
      <c r="H24" s="1080"/>
      <c r="I24" s="1080"/>
      <c r="J24" s="1081"/>
      <c r="K24" s="5"/>
    </row>
    <row r="25" spans="2:11" ht="24.75" thickBot="1" x14ac:dyDescent="0.3">
      <c r="B25" s="46" t="s">
        <v>504</v>
      </c>
      <c r="C25" s="91"/>
      <c r="D25" s="1079" t="s">
        <v>602</v>
      </c>
      <c r="E25" s="1080"/>
      <c r="F25" s="1080"/>
      <c r="G25" s="1080"/>
      <c r="H25" s="1080"/>
      <c r="I25" s="1080"/>
      <c r="J25" s="1081"/>
      <c r="K25" s="5"/>
    </row>
    <row r="26" spans="2:11" ht="15.75" thickBot="1" x14ac:dyDescent="0.3">
      <c r="B26" s="1"/>
      <c r="C26" s="74"/>
      <c r="D26" s="5"/>
      <c r="E26" s="5"/>
      <c r="F26" s="5"/>
      <c r="G26" s="5"/>
      <c r="H26" s="5"/>
      <c r="I26" s="5"/>
      <c r="J26" s="5"/>
      <c r="K26" s="5"/>
    </row>
    <row r="27" spans="2:11" ht="15" customHeight="1" thickBot="1" x14ac:dyDescent="0.3">
      <c r="B27" s="117" t="s">
        <v>506</v>
      </c>
      <c r="C27" s="118"/>
      <c r="D27" s="118"/>
      <c r="E27" s="118"/>
      <c r="F27" s="119"/>
      <c r="G27" s="5"/>
      <c r="H27" s="5"/>
      <c r="I27" s="5"/>
      <c r="J27" s="5"/>
      <c r="K27" s="5"/>
    </row>
    <row r="28" spans="2:11" ht="72.75" thickBot="1" x14ac:dyDescent="0.3">
      <c r="B28" s="1076">
        <v>1</v>
      </c>
      <c r="C28" s="92"/>
      <c r="D28" s="47" t="s">
        <v>507</v>
      </c>
      <c r="E28" s="471" t="s">
        <v>1671</v>
      </c>
      <c r="F28" s="58"/>
      <c r="G28" s="5"/>
      <c r="H28" s="5"/>
      <c r="I28" s="5"/>
      <c r="J28" s="5"/>
      <c r="K28" s="5"/>
    </row>
    <row r="29" spans="2:11" ht="48.75" thickBot="1" x14ac:dyDescent="0.3">
      <c r="B29" s="1077"/>
      <c r="C29" s="92"/>
      <c r="D29" s="39" t="s">
        <v>7</v>
      </c>
      <c r="E29" s="471" t="s">
        <v>1672</v>
      </c>
      <c r="F29" s="58"/>
      <c r="G29" s="5"/>
      <c r="H29" s="5"/>
      <c r="I29" s="5"/>
      <c r="J29" s="5"/>
      <c r="K29" s="5"/>
    </row>
    <row r="30" spans="2:11" ht="36.75" thickBot="1" x14ac:dyDescent="0.3">
      <c r="B30" s="1077"/>
      <c r="C30" s="92"/>
      <c r="D30" s="39" t="s">
        <v>508</v>
      </c>
      <c r="E30" s="471" t="s">
        <v>2403</v>
      </c>
      <c r="F30" s="58"/>
      <c r="G30" s="5"/>
      <c r="H30" s="5"/>
      <c r="I30" s="5"/>
      <c r="J30" s="5"/>
      <c r="K30" s="5"/>
    </row>
    <row r="31" spans="2:11" ht="24.75" thickBot="1" x14ac:dyDescent="0.3">
      <c r="B31" s="1077"/>
      <c r="C31" s="92"/>
      <c r="D31" s="39" t="s">
        <v>9</v>
      </c>
      <c r="E31" s="471" t="s">
        <v>1673</v>
      </c>
      <c r="F31" s="58"/>
      <c r="G31" s="5"/>
      <c r="H31" s="5"/>
      <c r="I31" s="5"/>
      <c r="J31" s="5"/>
      <c r="K31" s="5"/>
    </row>
    <row r="32" spans="2:11" ht="24.75" thickBot="1" x14ac:dyDescent="0.3">
      <c r="B32" s="1077"/>
      <c r="C32" s="92"/>
      <c r="D32" s="39" t="s">
        <v>11</v>
      </c>
      <c r="E32" s="471" t="s">
        <v>2404</v>
      </c>
      <c r="F32" s="58"/>
      <c r="G32" s="5"/>
      <c r="H32" s="5"/>
      <c r="I32" s="5"/>
      <c r="J32" s="5"/>
      <c r="K32" s="5"/>
    </row>
    <row r="33" spans="2:11" ht="15.75" thickBot="1" x14ac:dyDescent="0.3">
      <c r="B33" s="1077"/>
      <c r="C33" s="92"/>
      <c r="D33" s="39" t="s">
        <v>13</v>
      </c>
      <c r="E33" s="471">
        <v>3123525758</v>
      </c>
      <c r="F33" s="58"/>
      <c r="G33" s="5"/>
      <c r="H33" s="5"/>
      <c r="I33" s="5"/>
      <c r="J33" s="5"/>
      <c r="K33" s="5"/>
    </row>
    <row r="34" spans="2:11" ht="24.75" thickBot="1" x14ac:dyDescent="0.3">
      <c r="B34" s="1078"/>
      <c r="C34" s="2"/>
      <c r="D34" s="39" t="s">
        <v>509</v>
      </c>
      <c r="E34" s="471" t="s">
        <v>1674</v>
      </c>
      <c r="F34" s="58"/>
      <c r="G34" s="5"/>
      <c r="H34" s="5"/>
      <c r="I34" s="5"/>
      <c r="J34" s="5"/>
      <c r="K34" s="5"/>
    </row>
    <row r="35" spans="2:11" ht="15.75" thickBot="1" x14ac:dyDescent="0.3">
      <c r="B35" s="1"/>
      <c r="C35" s="74"/>
      <c r="D35" s="5"/>
      <c r="E35" s="5"/>
      <c r="F35" s="5"/>
      <c r="G35" s="5"/>
      <c r="H35" s="5"/>
      <c r="I35" s="5"/>
      <c r="J35" s="5"/>
      <c r="K35" s="5"/>
    </row>
    <row r="36" spans="2:11" ht="15" customHeight="1" thickBot="1" x14ac:dyDescent="0.3">
      <c r="B36" s="117" t="s">
        <v>510</v>
      </c>
      <c r="C36" s="118"/>
      <c r="D36" s="118"/>
      <c r="E36" s="118"/>
      <c r="F36" s="119"/>
      <c r="G36" s="5"/>
      <c r="H36" s="5"/>
      <c r="I36" s="5"/>
      <c r="J36" s="5"/>
      <c r="K36" s="5"/>
    </row>
    <row r="37" spans="2:11" ht="15.75" thickBot="1" x14ac:dyDescent="0.3">
      <c r="B37" s="1076">
        <v>1</v>
      </c>
      <c r="C37" s="92"/>
      <c r="D37" s="47" t="s">
        <v>507</v>
      </c>
      <c r="E37" s="227" t="s">
        <v>511</v>
      </c>
      <c r="F37" s="58"/>
      <c r="G37" s="5"/>
      <c r="H37" s="5"/>
      <c r="I37" s="5"/>
      <c r="J37" s="5"/>
      <c r="K37" s="5"/>
    </row>
    <row r="38" spans="2:11" ht="15.75" thickBot="1" x14ac:dyDescent="0.3">
      <c r="B38" s="1077"/>
      <c r="C38" s="92"/>
      <c r="D38" s="39" t="s">
        <v>7</v>
      </c>
      <c r="E38" s="227" t="s">
        <v>603</v>
      </c>
      <c r="F38" s="58"/>
      <c r="G38" s="5"/>
      <c r="H38" s="5"/>
      <c r="I38" s="5"/>
      <c r="J38" s="5"/>
      <c r="K38" s="5"/>
    </row>
    <row r="39" spans="2:11" ht="15.75" thickBot="1" x14ac:dyDescent="0.3">
      <c r="B39" s="1077"/>
      <c r="C39" s="92"/>
      <c r="D39" s="39" t="s">
        <v>508</v>
      </c>
      <c r="E39" s="231"/>
      <c r="F39" s="58"/>
      <c r="G39" s="5"/>
      <c r="H39" s="5"/>
      <c r="I39" s="5"/>
      <c r="J39" s="5"/>
      <c r="K39" s="5"/>
    </row>
    <row r="40" spans="2:11" ht="15.75" thickBot="1" x14ac:dyDescent="0.3">
      <c r="B40" s="1077"/>
      <c r="C40" s="92"/>
      <c r="D40" s="39" t="s">
        <v>9</v>
      </c>
      <c r="E40" s="231"/>
      <c r="F40" s="58"/>
      <c r="G40" s="5"/>
      <c r="H40" s="5"/>
      <c r="I40" s="5"/>
      <c r="J40" s="5"/>
      <c r="K40" s="5"/>
    </row>
    <row r="41" spans="2:11" ht="15.75" thickBot="1" x14ac:dyDescent="0.3">
      <c r="B41" s="1077"/>
      <c r="C41" s="92"/>
      <c r="D41" s="39" t="s">
        <v>11</v>
      </c>
      <c r="E41" s="231"/>
      <c r="F41" s="58"/>
      <c r="G41" s="5"/>
      <c r="H41" s="5"/>
      <c r="I41" s="5"/>
      <c r="J41" s="5"/>
      <c r="K41" s="5"/>
    </row>
    <row r="42" spans="2:11" ht="15.75" thickBot="1" x14ac:dyDescent="0.3">
      <c r="B42" s="1077"/>
      <c r="C42" s="92"/>
      <c r="D42" s="39" t="s">
        <v>13</v>
      </c>
      <c r="E42" s="231"/>
      <c r="F42" s="58"/>
      <c r="G42" s="5"/>
      <c r="H42" s="5"/>
      <c r="I42" s="5"/>
      <c r="J42" s="5"/>
      <c r="K42" s="5"/>
    </row>
    <row r="43" spans="2:11" ht="15.75" thickBot="1" x14ac:dyDescent="0.3">
      <c r="B43" s="1078"/>
      <c r="C43" s="2"/>
      <c r="D43" s="39" t="s">
        <v>509</v>
      </c>
      <c r="E43" s="231"/>
      <c r="F43" s="58"/>
      <c r="G43" s="5"/>
      <c r="H43" s="5"/>
      <c r="I43" s="5"/>
      <c r="J43" s="5"/>
      <c r="K43" s="5"/>
    </row>
    <row r="44" spans="2:11" ht="15.75" thickBot="1" x14ac:dyDescent="0.3">
      <c r="B44" s="1"/>
      <c r="C44" s="74"/>
      <c r="D44" s="5"/>
      <c r="E44" s="5"/>
      <c r="F44" s="5"/>
      <c r="G44" s="5"/>
      <c r="H44" s="5"/>
      <c r="I44" s="5"/>
      <c r="J44" s="5"/>
      <c r="K44" s="5"/>
    </row>
    <row r="45" spans="2:11" ht="15" customHeight="1" thickBot="1" x14ac:dyDescent="0.3">
      <c r="B45" s="117" t="s">
        <v>513</v>
      </c>
      <c r="C45" s="118"/>
      <c r="D45" s="118"/>
      <c r="E45" s="119"/>
      <c r="G45" s="5"/>
      <c r="H45" s="5"/>
      <c r="I45" s="5"/>
      <c r="J45" s="5"/>
      <c r="K45" s="5"/>
    </row>
    <row r="46" spans="2:11" ht="24.75" thickBot="1" x14ac:dyDescent="0.3">
      <c r="B46" s="46" t="s">
        <v>514</v>
      </c>
      <c r="C46" s="39" t="s">
        <v>515</v>
      </c>
      <c r="D46" s="39" t="s">
        <v>516</v>
      </c>
      <c r="E46" s="39" t="s">
        <v>517</v>
      </c>
      <c r="F46" s="5"/>
      <c r="G46" s="5"/>
      <c r="H46" s="5"/>
      <c r="I46" s="5"/>
      <c r="J46" s="5"/>
    </row>
    <row r="47" spans="2:11" ht="72.75" thickBot="1" x14ac:dyDescent="0.3">
      <c r="B47" s="48">
        <v>42401</v>
      </c>
      <c r="C47" s="39">
        <v>0.01</v>
      </c>
      <c r="D47" s="67" t="s">
        <v>647</v>
      </c>
      <c r="E47" s="39"/>
      <c r="F47" s="5"/>
      <c r="G47" s="5"/>
      <c r="H47" s="5"/>
      <c r="I47" s="5"/>
      <c r="J47" s="5"/>
    </row>
    <row r="48" spans="2:11" ht="15.75" thickBot="1" x14ac:dyDescent="0.3">
      <c r="B48" s="3"/>
      <c r="C48" s="93"/>
      <c r="D48" s="5"/>
      <c r="E48" s="5"/>
      <c r="F48" s="5"/>
      <c r="G48" s="5"/>
      <c r="H48" s="5"/>
      <c r="I48" s="5"/>
      <c r="J48" s="5"/>
      <c r="K48" s="5"/>
    </row>
    <row r="49" spans="2:11" x14ac:dyDescent="0.25">
      <c r="B49" s="127" t="s">
        <v>424</v>
      </c>
      <c r="C49" s="94"/>
      <c r="D49" s="5"/>
      <c r="E49" s="5"/>
      <c r="F49" s="5"/>
      <c r="G49" s="5"/>
      <c r="H49" s="5"/>
      <c r="I49" s="5"/>
      <c r="J49" s="5"/>
      <c r="K49" s="5"/>
    </row>
    <row r="50" spans="2:11" x14ac:dyDescent="0.25">
      <c r="B50" s="1106"/>
      <c r="C50" s="1107"/>
      <c r="D50" s="1107"/>
      <c r="E50" s="1108"/>
      <c r="F50" s="5"/>
      <c r="G50" s="5"/>
      <c r="H50" s="5"/>
      <c r="I50" s="5"/>
      <c r="J50" s="5"/>
      <c r="K50" s="5"/>
    </row>
    <row r="51" spans="2:11" x14ac:dyDescent="0.25">
      <c r="B51" s="1109"/>
      <c r="C51" s="1110"/>
      <c r="D51" s="1110"/>
      <c r="E51" s="1111"/>
      <c r="F51" s="5"/>
      <c r="G51" s="5"/>
      <c r="H51" s="5"/>
      <c r="I51" s="5"/>
      <c r="J51" s="5"/>
      <c r="K51" s="5"/>
    </row>
    <row r="52" spans="2:11" ht="15.75" thickBot="1" x14ac:dyDescent="0.3">
      <c r="B52" s="5"/>
      <c r="D52" s="5"/>
      <c r="E52" s="5"/>
      <c r="F52" s="5"/>
      <c r="G52" s="5"/>
      <c r="H52" s="5"/>
      <c r="I52" s="5"/>
      <c r="J52" s="5"/>
      <c r="K52" s="5"/>
    </row>
    <row r="53" spans="2:11" ht="24.75" thickBot="1" x14ac:dyDescent="0.3">
      <c r="B53" s="50" t="s">
        <v>519</v>
      </c>
      <c r="C53" s="95"/>
      <c r="D53" s="5"/>
      <c r="E53" s="5"/>
      <c r="F53" s="5"/>
      <c r="G53" s="5"/>
      <c r="H53" s="5"/>
      <c r="I53" s="5"/>
      <c r="J53" s="5"/>
      <c r="K53" s="5"/>
    </row>
    <row r="54" spans="2:11" ht="15.75" thickBot="1" x14ac:dyDescent="0.3">
      <c r="B54" s="1"/>
      <c r="C54" s="74"/>
      <c r="D54" s="5"/>
      <c r="E54" s="5"/>
      <c r="F54" s="5"/>
      <c r="G54" s="5"/>
      <c r="H54" s="5"/>
      <c r="I54" s="5"/>
      <c r="J54" s="5"/>
      <c r="K54" s="5"/>
    </row>
    <row r="55" spans="2:11" ht="60.75" thickBot="1" x14ac:dyDescent="0.3">
      <c r="B55" s="51" t="s">
        <v>520</v>
      </c>
      <c r="C55" s="96"/>
      <c r="D55" s="42" t="s">
        <v>648</v>
      </c>
      <c r="E55" s="5"/>
      <c r="F55" s="5"/>
      <c r="G55" s="5"/>
      <c r="H55" s="5"/>
      <c r="I55" s="5"/>
      <c r="J55" s="5"/>
      <c r="K55" s="5"/>
    </row>
    <row r="56" spans="2:11" x14ac:dyDescent="0.25">
      <c r="B56" s="1076" t="s">
        <v>522</v>
      </c>
      <c r="C56" s="92"/>
      <c r="D56" s="52" t="s">
        <v>523</v>
      </c>
      <c r="E56" s="5"/>
      <c r="F56" s="5"/>
      <c r="G56" s="5"/>
      <c r="H56" s="5"/>
      <c r="I56" s="5"/>
      <c r="J56" s="5"/>
      <c r="K56" s="5"/>
    </row>
    <row r="57" spans="2:11" ht="60" x14ac:dyDescent="0.25">
      <c r="B57" s="1077"/>
      <c r="C57" s="92"/>
      <c r="D57" s="45" t="s">
        <v>649</v>
      </c>
      <c r="E57" s="5"/>
      <c r="F57" s="5"/>
      <c r="G57" s="5"/>
      <c r="H57" s="5"/>
      <c r="I57" s="5"/>
      <c r="J57" s="5"/>
      <c r="K57" s="5"/>
    </row>
    <row r="58" spans="2:11" x14ac:dyDescent="0.25">
      <c r="B58" s="1077"/>
      <c r="C58" s="92"/>
      <c r="D58" s="52" t="s">
        <v>607</v>
      </c>
      <c r="E58" s="5"/>
      <c r="F58" s="5"/>
      <c r="G58" s="5"/>
      <c r="H58" s="5"/>
      <c r="I58" s="5"/>
      <c r="J58" s="5"/>
      <c r="K58" s="5"/>
    </row>
    <row r="59" spans="2:11" ht="24" x14ac:dyDescent="0.25">
      <c r="B59" s="1077"/>
      <c r="C59" s="92"/>
      <c r="D59" s="45" t="s">
        <v>609</v>
      </c>
      <c r="E59" s="5"/>
      <c r="F59" s="5"/>
      <c r="G59" s="5"/>
      <c r="H59" s="5"/>
      <c r="I59" s="5"/>
      <c r="J59" s="5"/>
      <c r="K59" s="5"/>
    </row>
    <row r="60" spans="2:11" x14ac:dyDescent="0.25">
      <c r="B60" s="1077"/>
      <c r="C60" s="92"/>
      <c r="D60" s="45" t="s">
        <v>630</v>
      </c>
      <c r="E60" s="5"/>
      <c r="F60" s="5"/>
      <c r="G60" s="5"/>
      <c r="H60" s="5"/>
      <c r="I60" s="5"/>
      <c r="J60" s="5"/>
      <c r="K60" s="5"/>
    </row>
    <row r="61" spans="2:11" ht="36" x14ac:dyDescent="0.25">
      <c r="B61" s="1077"/>
      <c r="C61" s="92"/>
      <c r="D61" s="45" t="s">
        <v>613</v>
      </c>
      <c r="E61" s="5"/>
      <c r="F61" s="5"/>
      <c r="G61" s="5"/>
      <c r="H61" s="5"/>
      <c r="I61" s="5"/>
      <c r="J61" s="5"/>
      <c r="K61" s="5"/>
    </row>
    <row r="62" spans="2:11" x14ac:dyDescent="0.25">
      <c r="B62" s="1077"/>
      <c r="C62" s="92"/>
      <c r="D62" s="52" t="s">
        <v>614</v>
      </c>
      <c r="E62" s="5"/>
      <c r="F62" s="5"/>
      <c r="G62" s="5"/>
      <c r="H62" s="5"/>
      <c r="I62" s="5"/>
      <c r="J62" s="5"/>
      <c r="K62" s="5"/>
    </row>
    <row r="63" spans="2:11" ht="24.75" thickBot="1" x14ac:dyDescent="0.3">
      <c r="B63" s="1078"/>
      <c r="C63" s="2"/>
      <c r="D63" s="39" t="s">
        <v>615</v>
      </c>
      <c r="E63" s="5"/>
      <c r="F63" s="5"/>
      <c r="G63" s="5"/>
      <c r="H63" s="5"/>
      <c r="I63" s="5"/>
      <c r="J63" s="5"/>
      <c r="K63" s="5"/>
    </row>
    <row r="64" spans="2:11" ht="24.75" thickBot="1" x14ac:dyDescent="0.3">
      <c r="B64" s="46" t="s">
        <v>535</v>
      </c>
      <c r="C64" s="2"/>
      <c r="D64" s="39"/>
      <c r="E64" s="5"/>
      <c r="F64" s="5"/>
      <c r="G64" s="5"/>
      <c r="H64" s="5"/>
      <c r="I64" s="5"/>
      <c r="J64" s="5"/>
      <c r="K64" s="5"/>
    </row>
    <row r="65" spans="2:11" ht="108" x14ac:dyDescent="0.25">
      <c r="B65" s="1076" t="s">
        <v>536</v>
      </c>
      <c r="C65" s="92"/>
      <c r="D65" s="45" t="s">
        <v>650</v>
      </c>
      <c r="E65" s="5"/>
      <c r="F65" s="5"/>
      <c r="G65" s="5"/>
      <c r="H65" s="5"/>
      <c r="I65" s="5"/>
      <c r="J65" s="5"/>
      <c r="K65" s="5"/>
    </row>
    <row r="66" spans="2:11" ht="240" x14ac:dyDescent="0.25">
      <c r="B66" s="1077"/>
      <c r="C66" s="92"/>
      <c r="D66" s="45" t="s">
        <v>651</v>
      </c>
      <c r="E66" s="5"/>
      <c r="F66" s="5"/>
      <c r="G66" s="5"/>
      <c r="H66" s="5"/>
      <c r="I66" s="5"/>
      <c r="J66" s="5"/>
      <c r="K66" s="5"/>
    </row>
    <row r="67" spans="2:11" ht="48.75" thickBot="1" x14ac:dyDescent="0.3">
      <c r="B67" s="1078"/>
      <c r="C67" s="2"/>
      <c r="D67" s="39" t="s">
        <v>652</v>
      </c>
      <c r="E67" s="5"/>
      <c r="F67" s="5"/>
      <c r="G67" s="5"/>
      <c r="H67" s="5"/>
      <c r="I67" s="5"/>
      <c r="J67" s="5"/>
      <c r="K67" s="5"/>
    </row>
    <row r="68" spans="2:11" x14ac:dyDescent="0.25">
      <c r="B68" s="1076" t="s">
        <v>553</v>
      </c>
      <c r="C68" s="92"/>
      <c r="D68" s="45"/>
      <c r="E68" s="5"/>
      <c r="F68" s="5"/>
      <c r="G68" s="5"/>
      <c r="H68" s="5"/>
      <c r="I68" s="5"/>
      <c r="J68" s="5"/>
      <c r="K68" s="5"/>
    </row>
    <row r="69" spans="2:11" x14ac:dyDescent="0.25">
      <c r="B69" s="1077"/>
      <c r="C69" s="92"/>
      <c r="D69" s="15"/>
      <c r="E69" s="5"/>
      <c r="F69" s="5"/>
      <c r="G69" s="5"/>
      <c r="H69" s="5"/>
      <c r="I69" s="5"/>
      <c r="J69" s="5"/>
      <c r="K69" s="5"/>
    </row>
    <row r="70" spans="2:11" x14ac:dyDescent="0.25">
      <c r="B70" s="1077"/>
      <c r="C70" s="92"/>
      <c r="D70" s="45" t="s">
        <v>554</v>
      </c>
      <c r="E70" s="5"/>
      <c r="F70" s="5"/>
      <c r="G70" s="5"/>
      <c r="H70" s="5"/>
      <c r="I70" s="5"/>
      <c r="J70" s="5"/>
      <c r="K70" s="5"/>
    </row>
    <row r="71" spans="2:11" ht="37.5" x14ac:dyDescent="0.25">
      <c r="B71" s="1077"/>
      <c r="C71" s="92"/>
      <c r="D71" s="45" t="s">
        <v>653</v>
      </c>
      <c r="E71" s="5"/>
      <c r="F71" s="5"/>
      <c r="G71" s="5"/>
      <c r="H71" s="5"/>
      <c r="I71" s="5"/>
      <c r="J71" s="5"/>
      <c r="K71" s="5"/>
    </row>
    <row r="72" spans="2:11" ht="37.5" x14ac:dyDescent="0.25">
      <c r="B72" s="1077"/>
      <c r="C72" s="92"/>
      <c r="D72" s="45" t="s">
        <v>654</v>
      </c>
      <c r="E72" s="5"/>
      <c r="F72" s="5"/>
      <c r="G72" s="5"/>
      <c r="H72" s="5"/>
      <c r="I72" s="5"/>
      <c r="J72" s="5"/>
      <c r="K72" s="5"/>
    </row>
    <row r="73" spans="2:11" ht="37.5" x14ac:dyDescent="0.25">
      <c r="B73" s="1077"/>
      <c r="C73" s="92"/>
      <c r="D73" s="45" t="s">
        <v>655</v>
      </c>
      <c r="E73" s="5"/>
      <c r="F73" s="5"/>
      <c r="G73" s="5"/>
      <c r="H73" s="5"/>
      <c r="I73" s="5"/>
      <c r="J73" s="5"/>
      <c r="K73" s="5"/>
    </row>
    <row r="74" spans="2:11" ht="48.75" thickBot="1" x14ac:dyDescent="0.3">
      <c r="B74" s="1078"/>
      <c r="C74" s="2"/>
      <c r="D74" s="39" t="s">
        <v>656</v>
      </c>
      <c r="E74" s="5"/>
      <c r="F74" s="5"/>
      <c r="G74" s="5"/>
      <c r="H74" s="5"/>
      <c r="I74" s="5"/>
      <c r="J74" s="5"/>
      <c r="K74" s="5"/>
    </row>
    <row r="75" spans="2:11" x14ac:dyDescent="0.25">
      <c r="B75" s="5"/>
      <c r="D75" s="5"/>
      <c r="E75" s="5"/>
      <c r="F75" s="5"/>
      <c r="G75" s="5"/>
      <c r="H75" s="5"/>
      <c r="I75" s="5"/>
      <c r="J75" s="5"/>
      <c r="K75" s="5"/>
    </row>
  </sheetData>
  <mergeCells count="21">
    <mergeCell ref="B10:D10"/>
    <mergeCell ref="F10:S10"/>
    <mergeCell ref="F11:S11"/>
    <mergeCell ref="E12:R12"/>
    <mergeCell ref="E13:R13"/>
    <mergeCell ref="B56:B63"/>
    <mergeCell ref="B65:B67"/>
    <mergeCell ref="B68:B74"/>
    <mergeCell ref="B15:B23"/>
    <mergeCell ref="D15:J15"/>
    <mergeCell ref="D19:J19"/>
    <mergeCell ref="D24:J24"/>
    <mergeCell ref="D25:J25"/>
    <mergeCell ref="B28:B34"/>
    <mergeCell ref="B37:B43"/>
    <mergeCell ref="B50:E51"/>
    <mergeCell ref="A1:P1"/>
    <mergeCell ref="A2:P2"/>
    <mergeCell ref="A3:P3"/>
    <mergeCell ref="A4:D4"/>
    <mergeCell ref="A5:P5"/>
  </mergeCells>
  <conditionalFormatting sqref="F10">
    <cfRule type="notContainsBlanks" dxfId="115" priority="5">
      <formula>LEN(TRIM(F10))&gt;0</formula>
    </cfRule>
  </conditionalFormatting>
  <conditionalFormatting sqref="F11:S11">
    <cfRule type="expression" dxfId="114" priority="3">
      <formula>E11="NO SE REPORTA"</formula>
    </cfRule>
    <cfRule type="expression" dxfId="113" priority="4">
      <formula>E10="NO APLICA"</formula>
    </cfRule>
  </conditionalFormatting>
  <conditionalFormatting sqref="E12:R12">
    <cfRule type="expression" dxfId="112"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8 E21:H22" xr:uid="{00000000-0002-0000-0E00-000000000000}">
      <formula1>0</formula1>
    </dataValidation>
    <dataValidation allowBlank="1" showInputMessage="1" showErrorMessage="1" sqref="I21:I22" xr:uid="{00000000-0002-0000-0E00-000001000000}"/>
    <dataValidation type="list" allowBlank="1" showInputMessage="1" showErrorMessage="1" sqref="E11" xr:uid="{00000000-0002-0000-0E00-000002000000}">
      <formula1>REPORTE</formula1>
    </dataValidation>
    <dataValidation type="list" allowBlank="1" showInputMessage="1" showErrorMessage="1" sqref="E10" xr:uid="{00000000-0002-0000-0E00-000003000000}">
      <formula1>SI</formula1>
    </dataValidation>
  </dataValidations>
  <hyperlinks>
    <hyperlink ref="B9" location="'ANEXO 3'!A1" display="VOLVER AL INDICE" xr:uid="{00000000-0004-0000-0E00-000000000000}"/>
    <hyperlink ref="E32" r:id="rId1" xr:uid="{00000000-0004-0000-0E00-000001000000}"/>
  </hyperlinks>
  <pageMargins left="0.25" right="0.25" top="0.75" bottom="0.75" header="0.3" footer="0.3"/>
  <pageSetup paperSize="178" orientation="landscape" horizontalDpi="1200" verticalDpi="1200" r:id="rId2"/>
  <drawing r:id="rId3"/>
  <legacyDrawing r:id="rId4"/>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tabColor theme="2"/>
  </sheetPr>
  <dimension ref="A1:U78"/>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115</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f>IF(E10="NO APLICA","NO APLICA",IF(E11="NO SE REPORTA","SIN INFORMACION",+G22))</f>
        <v>1</v>
      </c>
      <c r="E8" s="205"/>
      <c r="F8" s="5" t="s">
        <v>460</v>
      </c>
      <c r="G8" s="5"/>
      <c r="H8" s="5"/>
      <c r="I8" s="5"/>
      <c r="J8" s="5"/>
      <c r="K8" s="5"/>
    </row>
    <row r="9" spans="1:21" x14ac:dyDescent="0.25">
      <c r="B9" s="346" t="s">
        <v>461</v>
      </c>
      <c r="C9" s="86"/>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1670</v>
      </c>
      <c r="F12" s="1049"/>
      <c r="G12" s="1049"/>
      <c r="H12" s="1049"/>
      <c r="I12" s="1049"/>
      <c r="J12" s="1049"/>
      <c r="K12" s="1049"/>
      <c r="L12" s="1049"/>
      <c r="M12" s="1049"/>
      <c r="N12" s="1049"/>
      <c r="O12" s="1049"/>
      <c r="P12" s="1049"/>
      <c r="Q12" s="1049"/>
      <c r="R12" s="1049"/>
    </row>
    <row r="13" spans="1:21" ht="39.75" customHeight="1" x14ac:dyDescent="0.25">
      <c r="B13" s="346"/>
      <c r="C13" s="86"/>
      <c r="D13" s="167" t="s">
        <v>465</v>
      </c>
      <c r="E13" s="1050" t="s">
        <v>2417</v>
      </c>
      <c r="F13" s="1051"/>
      <c r="G13" s="1051"/>
      <c r="H13" s="1051"/>
      <c r="I13" s="1051"/>
      <c r="J13" s="1051"/>
      <c r="K13" s="1051"/>
      <c r="L13" s="1051"/>
      <c r="M13" s="1051"/>
      <c r="N13" s="1051"/>
      <c r="O13" s="1051"/>
      <c r="P13" s="1051"/>
      <c r="Q13" s="1051"/>
      <c r="R13" s="1052"/>
    </row>
    <row r="14" spans="1:21" ht="6.95" customHeight="1" thickBot="1" x14ac:dyDescent="0.3">
      <c r="B14" s="346"/>
      <c r="C14" s="86"/>
      <c r="D14" s="5"/>
      <c r="E14" s="5"/>
      <c r="F14" s="5"/>
      <c r="G14" s="5"/>
      <c r="H14" s="5"/>
      <c r="I14" s="5"/>
      <c r="J14" s="5"/>
      <c r="K14" s="5"/>
    </row>
    <row r="15" spans="1:21" ht="15.75" thickBot="1" x14ac:dyDescent="0.3">
      <c r="B15" s="1076" t="s">
        <v>466</v>
      </c>
      <c r="C15" s="87"/>
      <c r="D15" s="1067" t="s">
        <v>467</v>
      </c>
      <c r="E15" s="1068"/>
      <c r="F15" s="1068"/>
      <c r="G15" s="1068"/>
      <c r="H15" s="1068"/>
      <c r="I15" s="1068"/>
      <c r="J15" s="1069"/>
      <c r="K15" s="5"/>
    </row>
    <row r="16" spans="1:21" ht="48.75" thickBot="1" x14ac:dyDescent="0.3">
      <c r="B16" s="1077"/>
      <c r="C16" s="92"/>
      <c r="D16" s="42" t="s">
        <v>2374</v>
      </c>
      <c r="E16" s="445">
        <v>37</v>
      </c>
      <c r="F16" s="5"/>
      <c r="G16" s="5"/>
      <c r="H16" s="5"/>
      <c r="I16" s="5"/>
      <c r="J16" s="20"/>
      <c r="K16" s="5"/>
    </row>
    <row r="17" spans="2:11" ht="48.75" thickBot="1" x14ac:dyDescent="0.3">
      <c r="B17" s="1077"/>
      <c r="C17" s="92"/>
      <c r="D17" s="39" t="s">
        <v>657</v>
      </c>
      <c r="E17" s="445">
        <v>37</v>
      </c>
      <c r="F17" s="5"/>
      <c r="G17" s="5"/>
      <c r="H17" s="5"/>
      <c r="I17" s="5"/>
      <c r="J17" s="20"/>
      <c r="K17" s="5"/>
    </row>
    <row r="18" spans="2:11" ht="15.75" thickBot="1" x14ac:dyDescent="0.3">
      <c r="B18" s="1077"/>
      <c r="C18" s="90"/>
      <c r="D18" s="1082"/>
      <c r="E18" s="1083"/>
      <c r="F18" s="1083"/>
      <c r="G18" s="1083"/>
      <c r="H18" s="1083"/>
      <c r="I18" s="1083"/>
      <c r="J18" s="1084"/>
      <c r="K18" s="5"/>
    </row>
    <row r="19" spans="2:11" ht="15.75" thickBot="1" x14ac:dyDescent="0.3">
      <c r="B19" s="1077"/>
      <c r="C19" s="96" t="s">
        <v>420</v>
      </c>
      <c r="D19" s="42" t="s">
        <v>593</v>
      </c>
      <c r="E19" s="88" t="s">
        <v>487</v>
      </c>
      <c r="F19" s="88" t="s">
        <v>488</v>
      </c>
      <c r="G19" s="88" t="s">
        <v>489</v>
      </c>
      <c r="H19" s="88" t="s">
        <v>490</v>
      </c>
      <c r="I19" s="212" t="s">
        <v>424</v>
      </c>
      <c r="J19" s="109"/>
      <c r="K19" s="5"/>
    </row>
    <row r="20" spans="2:11" ht="36.75" thickBot="1" x14ac:dyDescent="0.3">
      <c r="B20" s="1077"/>
      <c r="C20" s="2" t="s">
        <v>595</v>
      </c>
      <c r="D20" s="39" t="s">
        <v>658</v>
      </c>
      <c r="E20" s="445">
        <v>37</v>
      </c>
      <c r="F20" s="445">
        <v>37</v>
      </c>
      <c r="G20" s="445">
        <v>37</v>
      </c>
      <c r="H20" s="445">
        <v>37</v>
      </c>
      <c r="I20" s="29"/>
      <c r="J20" s="110"/>
      <c r="K20" s="5"/>
    </row>
    <row r="21" spans="2:11" ht="36.75" thickBot="1" x14ac:dyDescent="0.3">
      <c r="B21" s="1077"/>
      <c r="C21" s="2" t="s">
        <v>597</v>
      </c>
      <c r="D21" s="39" t="s">
        <v>659</v>
      </c>
      <c r="E21" s="445">
        <v>37</v>
      </c>
      <c r="F21" s="445">
        <v>37</v>
      </c>
      <c r="G21" s="445">
        <v>37</v>
      </c>
      <c r="H21" s="445"/>
      <c r="I21" s="29"/>
      <c r="J21" s="110"/>
      <c r="K21" s="5"/>
    </row>
    <row r="22" spans="2:11" ht="36.75" thickBot="1" x14ac:dyDescent="0.3">
      <c r="B22" s="1078"/>
      <c r="C22" s="2" t="s">
        <v>599</v>
      </c>
      <c r="D22" s="39" t="s">
        <v>660</v>
      </c>
      <c r="E22" s="470">
        <f>IFERROR(E21/E20,"N.A.")</f>
        <v>1</v>
      </c>
      <c r="F22" s="470">
        <f>IFERROR(F21/F20,"N.A.")</f>
        <v>1</v>
      </c>
      <c r="G22" s="470">
        <f>IFERROR(G21/G20,"N.A.")</f>
        <v>1</v>
      </c>
      <c r="H22" s="470">
        <f>IFERROR(H21/H20,"N.A.")</f>
        <v>0</v>
      </c>
      <c r="I22" s="345"/>
      <c r="J22" s="111"/>
      <c r="K22" s="5"/>
    </row>
    <row r="23" spans="2:11" ht="24" customHeight="1" thickBot="1" x14ac:dyDescent="0.3">
      <c r="B23" s="46" t="s">
        <v>502</v>
      </c>
      <c r="C23" s="91"/>
      <c r="D23" s="1079" t="s">
        <v>661</v>
      </c>
      <c r="E23" s="1080"/>
      <c r="F23" s="1080"/>
      <c r="G23" s="1080"/>
      <c r="H23" s="1080"/>
      <c r="I23" s="1080"/>
      <c r="J23" s="1081"/>
      <c r="K23" s="5"/>
    </row>
    <row r="24" spans="2:11" ht="24.75" thickBot="1" x14ac:dyDescent="0.3">
      <c r="B24" s="46" t="s">
        <v>504</v>
      </c>
      <c r="C24" s="91"/>
      <c r="D24" s="1079" t="s">
        <v>602</v>
      </c>
      <c r="E24" s="1080"/>
      <c r="F24" s="1080"/>
      <c r="G24" s="1080"/>
      <c r="H24" s="1080"/>
      <c r="I24" s="1080"/>
      <c r="J24" s="1081"/>
      <c r="K24" s="5"/>
    </row>
    <row r="25" spans="2:11" ht="15.75" thickBot="1" x14ac:dyDescent="0.3">
      <c r="B25" s="36"/>
      <c r="C25" s="86"/>
      <c r="D25" s="5"/>
      <c r="E25" s="5"/>
      <c r="F25" s="5"/>
      <c r="G25" s="5"/>
      <c r="H25" s="5"/>
      <c r="I25" s="5"/>
      <c r="J25" s="232"/>
      <c r="K25" s="5"/>
    </row>
    <row r="26" spans="2:11" ht="15" customHeight="1" thickBot="1" x14ac:dyDescent="0.3">
      <c r="B26" s="117" t="s">
        <v>506</v>
      </c>
      <c r="C26" s="121"/>
      <c r="D26" s="121"/>
      <c r="E26" s="121"/>
      <c r="F26" s="121"/>
      <c r="G26" s="121"/>
      <c r="H26" s="121"/>
      <c r="I26" s="121"/>
      <c r="J26" s="122"/>
      <c r="K26" s="5"/>
    </row>
    <row r="27" spans="2:11" ht="39.75" customHeight="1" thickBot="1" x14ac:dyDescent="0.3">
      <c r="B27" s="1076">
        <v>1</v>
      </c>
      <c r="C27" s="87"/>
      <c r="D27" s="233" t="s">
        <v>507</v>
      </c>
      <c r="E27" s="1123" t="s">
        <v>2</v>
      </c>
      <c r="F27" s="1124"/>
      <c r="I27" s="58"/>
      <c r="J27" s="234"/>
      <c r="K27" s="5"/>
    </row>
    <row r="28" spans="2:11" ht="26.25" customHeight="1" thickBot="1" x14ac:dyDescent="0.3">
      <c r="B28" s="1077"/>
      <c r="C28" s="90"/>
      <c r="D28" s="235" t="s">
        <v>7</v>
      </c>
      <c r="E28" s="1125" t="s">
        <v>1672</v>
      </c>
      <c r="F28" s="1126"/>
      <c r="I28" s="58"/>
      <c r="J28" s="20"/>
      <c r="K28" s="5"/>
    </row>
    <row r="29" spans="2:11" ht="15.75" customHeight="1" thickBot="1" x14ac:dyDescent="0.3">
      <c r="B29" s="1077"/>
      <c r="C29" s="90"/>
      <c r="D29" s="235" t="s">
        <v>508</v>
      </c>
      <c r="E29" s="1121" t="s">
        <v>2403</v>
      </c>
      <c r="F29" s="1122"/>
      <c r="I29" s="58"/>
      <c r="J29" s="20"/>
      <c r="K29" s="5"/>
    </row>
    <row r="30" spans="2:11" ht="15.75" customHeight="1" thickBot="1" x14ac:dyDescent="0.3">
      <c r="B30" s="1077"/>
      <c r="C30" s="90"/>
      <c r="D30" s="235" t="s">
        <v>9</v>
      </c>
      <c r="E30" s="1121" t="s">
        <v>1673</v>
      </c>
      <c r="F30" s="1122" t="s">
        <v>1673</v>
      </c>
      <c r="I30" s="58"/>
      <c r="J30" s="20"/>
      <c r="K30" s="5"/>
    </row>
    <row r="31" spans="2:11" ht="15.75" customHeight="1" thickBot="1" x14ac:dyDescent="0.3">
      <c r="B31" s="1077"/>
      <c r="C31" s="90"/>
      <c r="D31" s="235" t="s">
        <v>11</v>
      </c>
      <c r="E31" s="1121" t="s">
        <v>2404</v>
      </c>
      <c r="F31" s="1122" t="s">
        <v>2404</v>
      </c>
      <c r="I31" s="58"/>
      <c r="J31" s="20"/>
      <c r="K31" s="5"/>
    </row>
    <row r="32" spans="2:11" ht="15.75" thickBot="1" x14ac:dyDescent="0.3">
      <c r="B32" s="1077"/>
      <c r="C32" s="90"/>
      <c r="D32" s="235" t="s">
        <v>13</v>
      </c>
      <c r="E32" s="1121">
        <v>3123525758</v>
      </c>
      <c r="F32" s="1122">
        <v>3123525758</v>
      </c>
      <c r="I32" s="58"/>
      <c r="J32" s="20"/>
      <c r="K32" s="5"/>
    </row>
    <row r="33" spans="2:11" ht="15.75" customHeight="1" thickBot="1" x14ac:dyDescent="0.3">
      <c r="B33" s="1078"/>
      <c r="C33" s="91"/>
      <c r="D33" s="235" t="s">
        <v>509</v>
      </c>
      <c r="E33" s="1121" t="s">
        <v>1674</v>
      </c>
      <c r="F33" s="1122" t="s">
        <v>1674</v>
      </c>
      <c r="I33" s="236"/>
      <c r="J33" s="22"/>
      <c r="K33" s="5"/>
    </row>
    <row r="34" spans="2:11" ht="15" customHeight="1" thickBot="1" x14ac:dyDescent="0.3">
      <c r="B34" s="117" t="s">
        <v>510</v>
      </c>
      <c r="C34" s="118"/>
      <c r="D34" s="118"/>
      <c r="E34" s="118"/>
      <c r="F34" s="118"/>
      <c r="G34" s="118"/>
      <c r="H34" s="118"/>
      <c r="I34" s="121"/>
      <c r="J34" s="122"/>
      <c r="K34" s="5"/>
    </row>
    <row r="35" spans="2:11" ht="14.45" customHeight="1" thickBot="1" x14ac:dyDescent="0.3">
      <c r="B35" s="1076">
        <v>1</v>
      </c>
      <c r="C35" s="87"/>
      <c r="D35" s="237" t="s">
        <v>507</v>
      </c>
      <c r="E35" s="211" t="s">
        <v>511</v>
      </c>
      <c r="F35" s="212"/>
      <c r="I35" s="58"/>
      <c r="J35" s="234"/>
      <c r="K35" s="5"/>
    </row>
    <row r="36" spans="2:11" ht="15.75" thickBot="1" x14ac:dyDescent="0.3">
      <c r="B36" s="1077"/>
      <c r="C36" s="90"/>
      <c r="D36" s="124" t="s">
        <v>7</v>
      </c>
      <c r="E36" s="211" t="s">
        <v>603</v>
      </c>
      <c r="F36" s="211"/>
      <c r="I36" s="58"/>
      <c r="J36" s="20"/>
      <c r="K36" s="5"/>
    </row>
    <row r="37" spans="2:11" ht="15.75" thickBot="1" x14ac:dyDescent="0.3">
      <c r="B37" s="1077"/>
      <c r="C37" s="90"/>
      <c r="D37" s="124" t="s">
        <v>508</v>
      </c>
      <c r="E37" s="1119"/>
      <c r="F37" s="1120"/>
      <c r="I37" s="58"/>
      <c r="J37" s="20"/>
      <c r="K37" s="5"/>
    </row>
    <row r="38" spans="2:11" ht="15.75" thickBot="1" x14ac:dyDescent="0.3">
      <c r="B38" s="1077"/>
      <c r="C38" s="90"/>
      <c r="D38" s="124" t="s">
        <v>9</v>
      </c>
      <c r="E38" s="1119"/>
      <c r="F38" s="1120"/>
      <c r="I38" s="58"/>
      <c r="J38" s="20"/>
      <c r="K38" s="5"/>
    </row>
    <row r="39" spans="2:11" ht="15.75" thickBot="1" x14ac:dyDescent="0.3">
      <c r="B39" s="1077"/>
      <c r="C39" s="90"/>
      <c r="D39" s="124" t="s">
        <v>11</v>
      </c>
      <c r="E39" s="1119"/>
      <c r="F39" s="1120"/>
      <c r="I39" s="58"/>
      <c r="J39" s="20"/>
      <c r="K39" s="5"/>
    </row>
    <row r="40" spans="2:11" ht="15.75" thickBot="1" x14ac:dyDescent="0.3">
      <c r="B40" s="1077"/>
      <c r="C40" s="90"/>
      <c r="D40" s="124" t="s">
        <v>13</v>
      </c>
      <c r="E40" s="1119"/>
      <c r="F40" s="1120"/>
      <c r="I40" s="58"/>
      <c r="J40" s="20"/>
      <c r="K40" s="5"/>
    </row>
    <row r="41" spans="2:11" ht="15.75" thickBot="1" x14ac:dyDescent="0.3">
      <c r="B41" s="1078"/>
      <c r="C41" s="91"/>
      <c r="D41" s="124" t="s">
        <v>509</v>
      </c>
      <c r="E41" s="1119"/>
      <c r="F41" s="1120"/>
      <c r="I41" s="236"/>
      <c r="J41" s="22"/>
      <c r="K41" s="5"/>
    </row>
    <row r="42" spans="2:11" ht="15.75" thickBot="1" x14ac:dyDescent="0.3">
      <c r="B42" s="238"/>
      <c r="C42" s="239"/>
      <c r="D42" s="240"/>
      <c r="E42" s="240"/>
      <c r="F42" s="240"/>
      <c r="G42" s="121"/>
      <c r="H42" s="121"/>
      <c r="I42" s="121"/>
      <c r="J42" s="122"/>
      <c r="K42" s="5"/>
    </row>
    <row r="43" spans="2:11" ht="15.75" thickBot="1" x14ac:dyDescent="0.3">
      <c r="B43" s="1085" t="s">
        <v>513</v>
      </c>
      <c r="C43" s="1086"/>
      <c r="D43" s="1086"/>
      <c r="E43" s="1086"/>
      <c r="F43" s="1086"/>
      <c r="G43" s="1086"/>
      <c r="H43" s="1086"/>
      <c r="I43" s="1087"/>
      <c r="J43" s="122"/>
      <c r="K43" s="5"/>
    </row>
    <row r="44" spans="2:11" ht="24" customHeight="1" thickBot="1" x14ac:dyDescent="0.3">
      <c r="B44" s="1079" t="s">
        <v>514</v>
      </c>
      <c r="C44" s="1080"/>
      <c r="D44" s="1081"/>
      <c r="E44" s="39" t="s">
        <v>515</v>
      </c>
      <c r="F44" s="1079" t="s">
        <v>516</v>
      </c>
      <c r="G44" s="1081"/>
      <c r="H44" s="1079" t="s">
        <v>517</v>
      </c>
      <c r="I44" s="1081"/>
      <c r="J44" s="112"/>
      <c r="K44" s="5"/>
    </row>
    <row r="45" spans="2:11" ht="108" customHeight="1" thickBot="1" x14ac:dyDescent="0.3">
      <c r="B45" s="1114">
        <v>42401</v>
      </c>
      <c r="C45" s="1115"/>
      <c r="D45" s="1116"/>
      <c r="E45" s="39">
        <v>0.01</v>
      </c>
      <c r="F45" s="1117" t="s">
        <v>662</v>
      </c>
      <c r="G45" s="1118"/>
      <c r="H45" s="1079"/>
      <c r="I45" s="1081"/>
      <c r="J45" s="114"/>
      <c r="K45" s="5"/>
    </row>
    <row r="46" spans="2:11" x14ac:dyDescent="0.25">
      <c r="B46" s="241"/>
      <c r="C46" s="242"/>
      <c r="D46" s="241"/>
      <c r="E46" s="241"/>
      <c r="F46" s="241"/>
      <c r="G46" s="241"/>
      <c r="H46" s="241"/>
      <c r="I46" s="241"/>
      <c r="J46" s="5"/>
      <c r="K46" s="5"/>
    </row>
    <row r="47" spans="2:11" ht="15.75" thickBot="1" x14ac:dyDescent="0.3">
      <c r="B47" s="1"/>
      <c r="C47" s="74"/>
      <c r="D47" s="5"/>
      <c r="E47" s="5"/>
      <c r="F47" s="5"/>
      <c r="G47" s="5"/>
      <c r="H47" s="5"/>
      <c r="I47" s="5"/>
      <c r="J47" s="5"/>
      <c r="K47" s="5"/>
    </row>
    <row r="48" spans="2:11" ht="15.75" thickBot="1" x14ac:dyDescent="0.3">
      <c r="B48" s="4" t="s">
        <v>424</v>
      </c>
      <c r="C48" s="94"/>
      <c r="D48" s="5"/>
      <c r="E48" s="5"/>
      <c r="F48" s="5"/>
      <c r="G48" s="5"/>
      <c r="H48" s="5"/>
      <c r="I48" s="5"/>
      <c r="J48" s="5"/>
      <c r="K48" s="5"/>
    </row>
    <row r="49" spans="2:11" x14ac:dyDescent="0.25">
      <c r="B49" s="1112"/>
      <c r="C49" s="1113"/>
      <c r="D49" s="1113"/>
      <c r="E49" s="1113"/>
      <c r="F49" s="1113"/>
      <c r="G49" s="1113"/>
      <c r="H49" s="1113"/>
      <c r="I49" s="1113"/>
      <c r="J49" s="1113"/>
      <c r="K49" s="5"/>
    </row>
    <row r="50" spans="2:11" x14ac:dyDescent="0.25">
      <c r="B50" s="1112"/>
      <c r="C50" s="1113"/>
      <c r="D50" s="1113"/>
      <c r="E50" s="1113"/>
      <c r="F50" s="1113"/>
      <c r="G50" s="1113"/>
      <c r="H50" s="1113"/>
      <c r="I50" s="1113"/>
      <c r="J50" s="1113"/>
      <c r="K50" s="5"/>
    </row>
    <row r="51" spans="2:11" x14ac:dyDescent="0.25">
      <c r="B51" s="1"/>
      <c r="C51" s="74"/>
      <c r="D51" s="5"/>
      <c r="E51" s="5"/>
      <c r="F51" s="5"/>
      <c r="G51" s="5"/>
      <c r="H51" s="5"/>
      <c r="I51" s="5"/>
      <c r="J51" s="5"/>
      <c r="K51" s="5"/>
    </row>
    <row r="52" spans="2:11" ht="15.75" thickBot="1" x14ac:dyDescent="0.3">
      <c r="B52" s="5"/>
      <c r="D52" s="5"/>
      <c r="E52" s="5"/>
      <c r="F52" s="5"/>
      <c r="G52" s="5"/>
      <c r="H52" s="5"/>
      <c r="I52" s="5"/>
      <c r="J52" s="5"/>
      <c r="K52" s="5"/>
    </row>
    <row r="53" spans="2:11" ht="24.75" thickBot="1" x14ac:dyDescent="0.3">
      <c r="B53" s="50" t="s">
        <v>519</v>
      </c>
      <c r="C53" s="95"/>
      <c r="D53" s="5"/>
      <c r="E53" s="5"/>
      <c r="F53" s="5"/>
      <c r="G53" s="5"/>
      <c r="H53" s="5"/>
      <c r="I53" s="5"/>
      <c r="J53" s="5"/>
      <c r="K53" s="5"/>
    </row>
    <row r="54" spans="2:11" ht="15.75" thickBot="1" x14ac:dyDescent="0.3">
      <c r="B54" s="1"/>
      <c r="C54" s="74"/>
      <c r="D54" s="5"/>
      <c r="E54" s="5"/>
      <c r="F54" s="5"/>
      <c r="G54" s="5"/>
      <c r="H54" s="5"/>
      <c r="I54" s="5"/>
      <c r="J54" s="5"/>
      <c r="K54" s="5"/>
    </row>
    <row r="55" spans="2:11" ht="72.75" thickBot="1" x14ac:dyDescent="0.3">
      <c r="B55" s="51" t="s">
        <v>520</v>
      </c>
      <c r="C55" s="96"/>
      <c r="D55" s="42" t="s">
        <v>663</v>
      </c>
      <c r="E55" s="5"/>
      <c r="F55" s="5"/>
      <c r="G55" s="5"/>
      <c r="H55" s="5"/>
      <c r="I55" s="5"/>
      <c r="J55" s="5"/>
      <c r="K55" s="5"/>
    </row>
    <row r="56" spans="2:11" x14ac:dyDescent="0.25">
      <c r="B56" s="1076" t="s">
        <v>522</v>
      </c>
      <c r="C56" s="92"/>
      <c r="D56" s="52" t="s">
        <v>523</v>
      </c>
      <c r="E56" s="5"/>
      <c r="F56" s="5"/>
      <c r="G56" s="5"/>
      <c r="H56" s="5"/>
      <c r="I56" s="5"/>
      <c r="J56" s="5"/>
      <c r="K56" s="5"/>
    </row>
    <row r="57" spans="2:11" ht="60" x14ac:dyDescent="0.25">
      <c r="B57" s="1077"/>
      <c r="C57" s="92"/>
      <c r="D57" s="45" t="s">
        <v>664</v>
      </c>
      <c r="E57" s="5"/>
      <c r="F57" s="5"/>
      <c r="G57" s="5"/>
      <c r="H57" s="5"/>
      <c r="I57" s="5"/>
      <c r="J57" s="5"/>
      <c r="K57" s="5"/>
    </row>
    <row r="58" spans="2:11" x14ac:dyDescent="0.25">
      <c r="B58" s="1077"/>
      <c r="C58" s="92"/>
      <c r="D58" s="52" t="s">
        <v>607</v>
      </c>
      <c r="E58" s="5"/>
      <c r="F58" s="5"/>
      <c r="G58" s="5"/>
      <c r="H58" s="5"/>
      <c r="I58" s="5"/>
      <c r="J58" s="5"/>
      <c r="K58" s="5"/>
    </row>
    <row r="59" spans="2:11" x14ac:dyDescent="0.25">
      <c r="B59" s="1077"/>
      <c r="C59" s="92"/>
      <c r="D59" s="45" t="s">
        <v>527</v>
      </c>
      <c r="E59" s="5"/>
      <c r="F59" s="5"/>
      <c r="G59" s="5"/>
      <c r="H59" s="5"/>
      <c r="I59" s="5"/>
      <c r="J59" s="5"/>
      <c r="K59" s="5"/>
    </row>
    <row r="60" spans="2:11" x14ac:dyDescent="0.25">
      <c r="B60" s="1077"/>
      <c r="C60" s="92"/>
      <c r="D60" s="45" t="s">
        <v>630</v>
      </c>
      <c r="E60" s="5"/>
      <c r="F60" s="5"/>
      <c r="G60" s="5"/>
      <c r="H60" s="5"/>
      <c r="I60" s="5"/>
      <c r="J60" s="5"/>
      <c r="K60" s="5"/>
    </row>
    <row r="61" spans="2:11" x14ac:dyDescent="0.25">
      <c r="B61" s="1077"/>
      <c r="C61" s="92"/>
      <c r="D61" s="45" t="s">
        <v>665</v>
      </c>
      <c r="E61" s="5"/>
      <c r="F61" s="5"/>
      <c r="G61" s="5"/>
      <c r="H61" s="5"/>
      <c r="I61" s="5"/>
      <c r="J61" s="5"/>
      <c r="K61" s="5"/>
    </row>
    <row r="62" spans="2:11" x14ac:dyDescent="0.25">
      <c r="B62" s="1077"/>
      <c r="C62" s="92"/>
      <c r="D62" s="45" t="s">
        <v>666</v>
      </c>
      <c r="E62" s="5"/>
      <c r="F62" s="5"/>
      <c r="G62" s="5"/>
      <c r="H62" s="5"/>
      <c r="I62" s="5"/>
      <c r="J62" s="5"/>
      <c r="K62" s="5"/>
    </row>
    <row r="63" spans="2:11" ht="24" x14ac:dyDescent="0.25">
      <c r="B63" s="1077"/>
      <c r="C63" s="92"/>
      <c r="D63" s="45" t="s">
        <v>667</v>
      </c>
      <c r="E63" s="5"/>
      <c r="F63" s="5"/>
      <c r="G63" s="5"/>
      <c r="H63" s="5"/>
      <c r="I63" s="5"/>
      <c r="J63" s="5"/>
      <c r="K63" s="5"/>
    </row>
    <row r="64" spans="2:11" x14ac:dyDescent="0.25">
      <c r="B64" s="1077"/>
      <c r="C64" s="92"/>
      <c r="D64" s="52" t="s">
        <v>614</v>
      </c>
      <c r="E64" s="5"/>
      <c r="F64" s="5"/>
      <c r="G64" s="5"/>
      <c r="H64" s="5"/>
      <c r="I64" s="5"/>
      <c r="J64" s="5"/>
      <c r="K64" s="5"/>
    </row>
    <row r="65" spans="2:11" ht="15.75" thickBot="1" x14ac:dyDescent="0.3">
      <c r="B65" s="1078"/>
      <c r="C65" s="2"/>
      <c r="D65" s="67"/>
      <c r="E65" s="5"/>
      <c r="F65" s="5"/>
      <c r="G65" s="5"/>
      <c r="H65" s="5"/>
      <c r="I65" s="5"/>
      <c r="J65" s="5"/>
      <c r="K65" s="5"/>
    </row>
    <row r="66" spans="2:11" ht="24.75" thickBot="1" x14ac:dyDescent="0.3">
      <c r="B66" s="46" t="s">
        <v>535</v>
      </c>
      <c r="C66" s="2"/>
      <c r="D66" s="39"/>
      <c r="E66" s="5"/>
      <c r="F66" s="5"/>
      <c r="G66" s="5"/>
      <c r="H66" s="5"/>
      <c r="I66" s="5"/>
      <c r="J66" s="5"/>
      <c r="K66" s="5"/>
    </row>
    <row r="67" spans="2:11" ht="156" x14ac:dyDescent="0.25">
      <c r="B67" s="1076" t="s">
        <v>536</v>
      </c>
      <c r="C67" s="92"/>
      <c r="D67" s="45" t="s">
        <v>668</v>
      </c>
      <c r="E67" s="5"/>
      <c r="F67" s="5"/>
      <c r="G67" s="5"/>
      <c r="H67" s="5"/>
      <c r="I67" s="5"/>
      <c r="J67" s="5"/>
      <c r="K67" s="5"/>
    </row>
    <row r="68" spans="2:11" ht="132" x14ac:dyDescent="0.25">
      <c r="B68" s="1077"/>
      <c r="C68" s="92"/>
      <c r="D68" s="45" t="s">
        <v>669</v>
      </c>
      <c r="E68" s="5"/>
      <c r="F68" s="5"/>
      <c r="G68" s="5"/>
      <c r="H68" s="5"/>
      <c r="I68" s="5"/>
      <c r="J68" s="5"/>
      <c r="K68" s="5"/>
    </row>
    <row r="69" spans="2:11" ht="216" x14ac:dyDescent="0.25">
      <c r="B69" s="1077"/>
      <c r="C69" s="92"/>
      <c r="D69" s="45" t="s">
        <v>670</v>
      </c>
      <c r="E69" s="5"/>
      <c r="F69" s="5"/>
      <c r="G69" s="5"/>
      <c r="H69" s="5"/>
      <c r="I69" s="5"/>
      <c r="J69" s="5"/>
      <c r="K69" s="5"/>
    </row>
    <row r="70" spans="2:11" ht="72" x14ac:dyDescent="0.25">
      <c r="B70" s="1077"/>
      <c r="C70" s="92"/>
      <c r="D70" s="45" t="s">
        <v>671</v>
      </c>
      <c r="E70" s="5"/>
      <c r="F70" s="5"/>
      <c r="G70" s="5"/>
      <c r="H70" s="5"/>
      <c r="I70" s="5"/>
      <c r="J70" s="5"/>
      <c r="K70" s="5"/>
    </row>
    <row r="71" spans="2:11" ht="15.75" thickBot="1" x14ac:dyDescent="0.3">
      <c r="B71" s="1078"/>
      <c r="C71" s="2"/>
      <c r="D71" s="39"/>
      <c r="E71" s="5"/>
      <c r="F71" s="5"/>
      <c r="G71" s="5"/>
      <c r="H71" s="5"/>
      <c r="I71" s="5"/>
      <c r="J71" s="5"/>
      <c r="K71" s="5"/>
    </row>
    <row r="72" spans="2:11" x14ac:dyDescent="0.25">
      <c r="B72" s="1076" t="s">
        <v>553</v>
      </c>
      <c r="C72" s="92"/>
      <c r="D72" s="45"/>
      <c r="E72" s="5"/>
      <c r="F72" s="5"/>
      <c r="G72" s="5"/>
      <c r="H72" s="5"/>
      <c r="I72" s="5"/>
      <c r="J72" s="5"/>
      <c r="K72" s="5"/>
    </row>
    <row r="73" spans="2:11" x14ac:dyDescent="0.25">
      <c r="B73" s="1077"/>
      <c r="C73" s="92"/>
      <c r="D73" s="15"/>
      <c r="E73" s="5"/>
      <c r="F73" s="5"/>
      <c r="G73" s="5"/>
      <c r="H73" s="5"/>
      <c r="I73" s="5"/>
      <c r="J73" s="5"/>
      <c r="K73" s="5"/>
    </row>
    <row r="74" spans="2:11" x14ac:dyDescent="0.25">
      <c r="B74" s="1077"/>
      <c r="C74" s="92"/>
      <c r="D74" s="45" t="s">
        <v>554</v>
      </c>
      <c r="E74" s="5"/>
      <c r="F74" s="5"/>
      <c r="G74" s="5"/>
      <c r="H74" s="5"/>
      <c r="I74" s="5"/>
      <c r="J74" s="5"/>
      <c r="K74" s="5"/>
    </row>
    <row r="75" spans="2:11" ht="37.5" x14ac:dyDescent="0.25">
      <c r="B75" s="1077"/>
      <c r="C75" s="92"/>
      <c r="D75" s="45" t="s">
        <v>672</v>
      </c>
      <c r="E75" s="5"/>
      <c r="F75" s="5"/>
      <c r="G75" s="5"/>
      <c r="H75" s="5"/>
      <c r="I75" s="5"/>
      <c r="J75" s="5"/>
      <c r="K75" s="5"/>
    </row>
    <row r="76" spans="2:11" ht="37.5" x14ac:dyDescent="0.25">
      <c r="B76" s="1077"/>
      <c r="C76" s="92"/>
      <c r="D76" s="45" t="s">
        <v>673</v>
      </c>
      <c r="E76" s="5"/>
      <c r="F76" s="5"/>
      <c r="G76" s="5"/>
      <c r="H76" s="5"/>
      <c r="I76" s="5"/>
      <c r="J76" s="5"/>
      <c r="K76" s="5"/>
    </row>
    <row r="77" spans="2:11" ht="37.5" x14ac:dyDescent="0.25">
      <c r="B77" s="1077"/>
      <c r="C77" s="92"/>
      <c r="D77" s="45" t="s">
        <v>674</v>
      </c>
      <c r="E77" s="5"/>
      <c r="F77" s="5"/>
      <c r="G77" s="5"/>
      <c r="H77" s="5"/>
      <c r="I77" s="5"/>
      <c r="J77" s="5"/>
      <c r="K77" s="5"/>
    </row>
    <row r="78" spans="2:11" ht="48.75" thickBot="1" x14ac:dyDescent="0.3">
      <c r="B78" s="1078"/>
      <c r="C78" s="2"/>
      <c r="D78" s="39" t="s">
        <v>675</v>
      </c>
      <c r="E78" s="5"/>
      <c r="F78" s="5"/>
      <c r="G78" s="5"/>
      <c r="H78" s="5"/>
      <c r="I78" s="5"/>
      <c r="J78" s="5"/>
      <c r="K78" s="5"/>
    </row>
  </sheetData>
  <sheetProtection insertColumns="0" insertRows="0"/>
  <mergeCells count="40">
    <mergeCell ref="B10:D10"/>
    <mergeCell ref="F10:S10"/>
    <mergeCell ref="F11:S11"/>
    <mergeCell ref="E12:R12"/>
    <mergeCell ref="E13:R13"/>
    <mergeCell ref="B56:B65"/>
    <mergeCell ref="B67:B71"/>
    <mergeCell ref="B72:B78"/>
    <mergeCell ref="B15:B22"/>
    <mergeCell ref="D15:J15"/>
    <mergeCell ref="D18:J18"/>
    <mergeCell ref="E30:F30"/>
    <mergeCell ref="E31:F31"/>
    <mergeCell ref="E32:F32"/>
    <mergeCell ref="D23:J23"/>
    <mergeCell ref="D24:J24"/>
    <mergeCell ref="E27:F27"/>
    <mergeCell ref="E28:F28"/>
    <mergeCell ref="E29:F29"/>
    <mergeCell ref="E38:F38"/>
    <mergeCell ref="E39:F39"/>
    <mergeCell ref="E40:F40"/>
    <mergeCell ref="E33:F33"/>
    <mergeCell ref="B35:B41"/>
    <mergeCell ref="E37:F37"/>
    <mergeCell ref="B27:B33"/>
    <mergeCell ref="B49:J50"/>
    <mergeCell ref="B45:D45"/>
    <mergeCell ref="F45:G45"/>
    <mergeCell ref="H45:I45"/>
    <mergeCell ref="E41:F41"/>
    <mergeCell ref="B43:I43"/>
    <mergeCell ref="B44:D44"/>
    <mergeCell ref="F44:G44"/>
    <mergeCell ref="H44:I44"/>
    <mergeCell ref="A1:P1"/>
    <mergeCell ref="A2:P2"/>
    <mergeCell ref="A3:P3"/>
    <mergeCell ref="A4:D4"/>
    <mergeCell ref="A5:P5"/>
  </mergeCells>
  <conditionalFormatting sqref="F10">
    <cfRule type="notContainsBlanks" dxfId="111" priority="5">
      <formula>LEN(TRIM(F10))&gt;0</formula>
    </cfRule>
  </conditionalFormatting>
  <conditionalFormatting sqref="F11:S11">
    <cfRule type="expression" dxfId="110" priority="3">
      <formula>E11="NO SE REPORTA"</formula>
    </cfRule>
    <cfRule type="expression" dxfId="109" priority="4">
      <formula>E10="NO APLICA"</formula>
    </cfRule>
  </conditionalFormatting>
  <conditionalFormatting sqref="E12:R12">
    <cfRule type="expression" dxfId="108"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6:E17 E20:H21" xr:uid="{00000000-0002-0000-0F00-000000000000}">
      <formula1>0</formula1>
    </dataValidation>
    <dataValidation type="list" allowBlank="1" showInputMessage="1" showErrorMessage="1" sqref="E11" xr:uid="{00000000-0002-0000-0F00-000001000000}">
      <formula1>REPORTE</formula1>
    </dataValidation>
    <dataValidation type="list" allowBlank="1" showInputMessage="1" showErrorMessage="1" sqref="E10" xr:uid="{00000000-0002-0000-0F00-000002000000}">
      <formula1>SI</formula1>
    </dataValidation>
  </dataValidations>
  <hyperlinks>
    <hyperlink ref="B9" location="'ANEXO 3'!A1" display="VOLVER AL INDICE" xr:uid="{00000000-0004-0000-0F00-000000000000}"/>
    <hyperlink ref="E31" r:id="rId1" xr:uid="{00000000-0004-0000-0F00-000001000000}"/>
    <hyperlink ref="F31" r:id="rId2" xr:uid="{00000000-0004-0000-0F00-000002000000}"/>
  </hyperlinks>
  <pageMargins left="0.25" right="0.25" top="0.75" bottom="0.75" header="0.3" footer="0.3"/>
  <pageSetup paperSize="178" orientation="landscape" horizontalDpi="1200" verticalDpi="1200" r:id="rId3"/>
  <drawing r:id="rId4"/>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tabColor theme="2"/>
  </sheetPr>
  <dimension ref="A1:U127"/>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6" max="6" width="12.85546875" customWidth="1"/>
    <col min="7" max="7" width="13.140625" customWidth="1"/>
    <col min="8" max="8" width="12.140625" customWidth="1"/>
    <col min="9" max="9" width="13.85546875" customWidth="1"/>
    <col min="10" max="10" width="14"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117</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f>IF(E10="NO APLICA","NO APLICA",IF(E11="NO SE REPORTA","SIN INFORMACION",))+G27</f>
        <v>0.83333333333333326</v>
      </c>
      <c r="E8" s="205"/>
      <c r="F8" s="5" t="s">
        <v>460</v>
      </c>
      <c r="G8" s="5"/>
      <c r="H8" s="5"/>
      <c r="I8" s="5"/>
      <c r="J8" s="5"/>
      <c r="K8" s="5"/>
    </row>
    <row r="9" spans="1:21" x14ac:dyDescent="0.25">
      <c r="B9" s="346" t="s">
        <v>461</v>
      </c>
      <c r="C9" s="86"/>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1678</v>
      </c>
      <c r="F12" s="1049"/>
      <c r="G12" s="1049"/>
      <c r="H12" s="1049"/>
      <c r="I12" s="1049"/>
      <c r="J12" s="1049"/>
      <c r="K12" s="1049"/>
      <c r="L12" s="1049"/>
      <c r="M12" s="1049"/>
      <c r="N12" s="1049"/>
      <c r="O12" s="1049"/>
      <c r="P12" s="1049"/>
      <c r="Q12" s="1049"/>
      <c r="R12" s="1049"/>
    </row>
    <row r="13" spans="1:21" ht="39" customHeight="1" x14ac:dyDescent="0.25">
      <c r="B13" s="346"/>
      <c r="C13" s="86"/>
      <c r="D13" s="167" t="s">
        <v>465</v>
      </c>
      <c r="E13" s="1133" t="s">
        <v>2375</v>
      </c>
      <c r="F13" s="1134"/>
      <c r="G13" s="1134"/>
      <c r="H13" s="1134"/>
      <c r="I13" s="1134"/>
      <c r="J13" s="1134"/>
      <c r="K13" s="1134"/>
      <c r="L13" s="1134"/>
      <c r="M13" s="1134"/>
      <c r="N13" s="1134"/>
      <c r="O13" s="1134"/>
      <c r="P13" s="1134"/>
      <c r="Q13" s="1134"/>
      <c r="R13" s="1135"/>
    </row>
    <row r="14" spans="1:21" ht="6.95" customHeight="1" thickBot="1" x14ac:dyDescent="0.3">
      <c r="B14" s="346"/>
      <c r="C14" s="86"/>
      <c r="D14" s="5"/>
      <c r="E14" s="5"/>
      <c r="F14" s="5"/>
      <c r="G14" s="5"/>
      <c r="H14" s="5"/>
      <c r="I14" s="5"/>
      <c r="J14" s="5"/>
      <c r="K14" s="5"/>
    </row>
    <row r="15" spans="1:21" ht="15" customHeight="1" thickTop="1" x14ac:dyDescent="0.25">
      <c r="B15" s="1136" t="s">
        <v>466</v>
      </c>
      <c r="C15" s="87"/>
      <c r="D15" s="1067" t="s">
        <v>467</v>
      </c>
      <c r="E15" s="1068"/>
      <c r="F15" s="1068"/>
      <c r="G15" s="1068"/>
      <c r="H15" s="1068"/>
      <c r="I15" s="1068"/>
      <c r="J15" s="1068"/>
      <c r="K15" s="1069"/>
    </row>
    <row r="16" spans="1:21" ht="15.75" thickBot="1" x14ac:dyDescent="0.3">
      <c r="B16" s="1095"/>
      <c r="C16" s="90"/>
      <c r="D16" s="1070" t="s">
        <v>676</v>
      </c>
      <c r="E16" s="1071"/>
      <c r="F16" s="1071"/>
      <c r="G16" s="1071"/>
      <c r="H16" s="1071"/>
      <c r="I16" s="1071"/>
      <c r="J16" s="1071"/>
      <c r="K16" s="1072"/>
    </row>
    <row r="17" spans="2:11" ht="15.75" thickBot="1" x14ac:dyDescent="0.3">
      <c r="B17" s="1095"/>
      <c r="C17" s="96" t="s">
        <v>420</v>
      </c>
      <c r="D17" s="37" t="s">
        <v>677</v>
      </c>
      <c r="E17" s="88" t="s">
        <v>487</v>
      </c>
      <c r="F17" s="88" t="s">
        <v>488</v>
      </c>
      <c r="G17" s="88" t="s">
        <v>489</v>
      </c>
      <c r="H17" s="88" t="s">
        <v>490</v>
      </c>
      <c r="I17" s="212"/>
      <c r="K17" s="20"/>
    </row>
    <row r="18" spans="2:11" ht="15.75" thickBot="1" x14ac:dyDescent="0.3">
      <c r="B18" s="1095"/>
      <c r="C18" s="2" t="s">
        <v>595</v>
      </c>
      <c r="D18" s="38" t="s">
        <v>678</v>
      </c>
      <c r="E18" s="200">
        <v>3</v>
      </c>
      <c r="F18" s="200">
        <v>3</v>
      </c>
      <c r="G18" s="200">
        <v>3</v>
      </c>
      <c r="H18" s="200"/>
      <c r="I18" s="247"/>
      <c r="K18" s="20"/>
    </row>
    <row r="19" spans="2:11" ht="15.75" thickBot="1" x14ac:dyDescent="0.3">
      <c r="B19" s="1095"/>
      <c r="C19" s="2" t="s">
        <v>597</v>
      </c>
      <c r="D19" s="38" t="s">
        <v>679</v>
      </c>
      <c r="E19" s="200">
        <v>3</v>
      </c>
      <c r="F19" s="200">
        <v>3</v>
      </c>
      <c r="G19" s="200">
        <v>3</v>
      </c>
      <c r="H19" s="200"/>
      <c r="I19" s="247"/>
      <c r="K19" s="20"/>
    </row>
    <row r="20" spans="2:11" ht="15.75" thickBot="1" x14ac:dyDescent="0.3">
      <c r="B20" s="1095"/>
      <c r="C20" s="2" t="s">
        <v>599</v>
      </c>
      <c r="D20" s="38" t="s">
        <v>680</v>
      </c>
      <c r="E20" s="200">
        <v>0</v>
      </c>
      <c r="F20" s="200"/>
      <c r="G20" s="200"/>
      <c r="H20" s="200"/>
      <c r="I20" s="247"/>
      <c r="K20" s="20"/>
    </row>
    <row r="21" spans="2:11" ht="15.75" thickBot="1" x14ac:dyDescent="0.3">
      <c r="B21" s="1095"/>
      <c r="C21" s="2" t="s">
        <v>681</v>
      </c>
      <c r="D21" s="38" t="s">
        <v>682</v>
      </c>
      <c r="E21" s="200">
        <v>0</v>
      </c>
      <c r="F21" s="200"/>
      <c r="G21" s="200"/>
      <c r="H21" s="200"/>
      <c r="I21" s="247"/>
      <c r="K21" s="20"/>
    </row>
    <row r="22" spans="2:11" ht="15.75" thickBot="1" x14ac:dyDescent="0.3">
      <c r="B22" s="1095"/>
      <c r="C22" s="2" t="s">
        <v>683</v>
      </c>
      <c r="D22" s="38" t="s">
        <v>2350</v>
      </c>
      <c r="E22" s="200">
        <v>2</v>
      </c>
      <c r="F22" s="200">
        <v>2</v>
      </c>
      <c r="G22" s="200">
        <v>3</v>
      </c>
      <c r="H22" s="200"/>
      <c r="I22" s="247"/>
      <c r="K22" s="20"/>
    </row>
    <row r="23" spans="2:11" ht="15.75" thickBot="1" x14ac:dyDescent="0.3">
      <c r="B23" s="1095"/>
      <c r="C23" s="2" t="s">
        <v>684</v>
      </c>
      <c r="D23" s="38" t="s">
        <v>2351</v>
      </c>
      <c r="E23" s="200">
        <v>2</v>
      </c>
      <c r="F23" s="200">
        <v>2</v>
      </c>
      <c r="G23" s="200">
        <v>2</v>
      </c>
      <c r="H23" s="200"/>
      <c r="I23" s="247"/>
      <c r="K23" s="20"/>
    </row>
    <row r="24" spans="2:11" ht="15.75" thickBot="1" x14ac:dyDescent="0.3">
      <c r="B24" s="1095"/>
      <c r="C24" s="2" t="s">
        <v>685</v>
      </c>
      <c r="D24" s="38" t="s">
        <v>686</v>
      </c>
      <c r="E24" s="181">
        <f>IFERROR(E19/E18,"N.A.")</f>
        <v>1</v>
      </c>
      <c r="F24" s="181">
        <f>IFERROR(F19/F18,"N.A.")</f>
        <v>1</v>
      </c>
      <c r="G24" s="181">
        <f>IFERROR(G19/G18,"N.A.")</f>
        <v>1</v>
      </c>
      <c r="H24" s="181" t="str">
        <f>IFERROR(H19/H18,"N.A.")</f>
        <v>N.A.</v>
      </c>
      <c r="I24" s="229"/>
      <c r="K24" s="20"/>
    </row>
    <row r="25" spans="2:11" ht="15.75" thickBot="1" x14ac:dyDescent="0.3">
      <c r="B25" s="1095"/>
      <c r="C25" s="2" t="s">
        <v>687</v>
      </c>
      <c r="D25" s="38" t="s">
        <v>688</v>
      </c>
      <c r="E25" s="181" t="str">
        <f>IFERROR(E21/E20,"N.A.")</f>
        <v>N.A.</v>
      </c>
      <c r="F25" s="181" t="str">
        <f>IFERROR(F21/F20,"N.A.")</f>
        <v>N.A.</v>
      </c>
      <c r="G25" s="181" t="str">
        <f>IFERROR(G21/G20,"N.A.")</f>
        <v>N.A.</v>
      </c>
      <c r="H25" s="181" t="str">
        <f>IFERROR(H21/H20,"N.A.")</f>
        <v>N.A.</v>
      </c>
      <c r="I25" s="229"/>
      <c r="K25" s="20"/>
    </row>
    <row r="26" spans="2:11" ht="15.75" thickBot="1" x14ac:dyDescent="0.3">
      <c r="B26" s="1095"/>
      <c r="C26" s="2" t="s">
        <v>689</v>
      </c>
      <c r="D26" s="38" t="s">
        <v>690</v>
      </c>
      <c r="E26" s="181">
        <f>IFERROR(E23/E22,"N.A.")</f>
        <v>1</v>
      </c>
      <c r="F26" s="181">
        <f>IFERROR(F23/F22,"N.A.")</f>
        <v>1</v>
      </c>
      <c r="G26" s="181">
        <f>IFERROR(G23/G22,"N.A.")</f>
        <v>0.66666666666666663</v>
      </c>
      <c r="H26" s="181" t="str">
        <f>IFERROR(H23/H22,"N.A.")</f>
        <v>N.A.</v>
      </c>
      <c r="I26" s="229"/>
      <c r="K26" s="20"/>
    </row>
    <row r="27" spans="2:11" ht="15.75" thickBot="1" x14ac:dyDescent="0.3">
      <c r="B27" s="244"/>
      <c r="C27" s="99"/>
      <c r="D27" s="245" t="s">
        <v>691</v>
      </c>
      <c r="E27" s="181">
        <f>IFERROR(AVERAGE(E24:E26),"N.A.")</f>
        <v>1</v>
      </c>
      <c r="F27" s="181">
        <f>IFERROR(AVERAGE(F24:F26),"N.A.")</f>
        <v>1</v>
      </c>
      <c r="G27" s="181">
        <f>IFERROR(AVERAGE(G24:G26),"N.A.")</f>
        <v>0.83333333333333326</v>
      </c>
      <c r="H27" s="181" t="str">
        <f>IFERROR(AVERAGE(H24:H26),"N.A.")</f>
        <v>N.A.</v>
      </c>
      <c r="I27" s="229"/>
      <c r="K27" s="20"/>
    </row>
    <row r="28" spans="2:11" x14ac:dyDescent="0.25">
      <c r="B28" s="210"/>
      <c r="C28" s="90"/>
      <c r="D28" s="1058"/>
      <c r="E28" s="1059"/>
      <c r="F28" s="1059"/>
      <c r="G28" s="1059"/>
      <c r="H28" s="1059"/>
      <c r="I28" s="1059"/>
      <c r="J28" s="1059"/>
      <c r="K28" s="1060"/>
    </row>
    <row r="29" spans="2:11" x14ac:dyDescent="0.25">
      <c r="B29" s="210"/>
      <c r="C29" s="90"/>
      <c r="D29" s="1070" t="s">
        <v>692</v>
      </c>
      <c r="E29" s="1071"/>
      <c r="F29" s="1071"/>
      <c r="G29" s="1071"/>
      <c r="H29" s="1071"/>
      <c r="I29" s="1071"/>
      <c r="J29" s="1071"/>
      <c r="K29" s="1072"/>
    </row>
    <row r="30" spans="2:11" ht="15.75" thickBot="1" x14ac:dyDescent="0.3">
      <c r="B30" s="210"/>
      <c r="C30" s="90"/>
      <c r="D30" s="1061" t="s">
        <v>693</v>
      </c>
      <c r="E30" s="1062"/>
      <c r="F30" s="1062"/>
      <c r="G30" s="1062"/>
      <c r="H30" s="1062"/>
      <c r="I30" s="1062"/>
      <c r="J30" s="1062"/>
      <c r="K30" s="1063"/>
    </row>
    <row r="31" spans="2:11" ht="15.75" thickBot="1" x14ac:dyDescent="0.3">
      <c r="B31" s="210"/>
      <c r="C31" s="96" t="s">
        <v>420</v>
      </c>
      <c r="D31" s="42" t="s">
        <v>694</v>
      </c>
      <c r="E31" s="42" t="s">
        <v>695</v>
      </c>
      <c r="F31" s="96" t="s">
        <v>696</v>
      </c>
      <c r="G31" s="96" t="s">
        <v>697</v>
      </c>
      <c r="H31" s="96" t="s">
        <v>698</v>
      </c>
      <c r="I31" s="96" t="s">
        <v>699</v>
      </c>
      <c r="J31" s="96" t="s">
        <v>424</v>
      </c>
      <c r="K31" s="112"/>
    </row>
    <row r="32" spans="2:11" s="183" customFormat="1" ht="15.75" thickBot="1" x14ac:dyDescent="0.3">
      <c r="B32" s="209"/>
      <c r="C32" s="8">
        <v>1</v>
      </c>
      <c r="D32" s="454" t="s">
        <v>1725</v>
      </c>
      <c r="E32" s="504" t="s">
        <v>479</v>
      </c>
      <c r="F32" s="505">
        <v>3358380014</v>
      </c>
      <c r="G32" s="505">
        <v>3358380014</v>
      </c>
      <c r="H32" s="505">
        <v>3358380014</v>
      </c>
      <c r="I32" s="505">
        <v>3358380014</v>
      </c>
      <c r="J32" s="29"/>
      <c r="K32" s="110"/>
    </row>
    <row r="33" spans="2:11" s="183" customFormat="1" ht="15.75" thickBot="1" x14ac:dyDescent="0.3">
      <c r="B33" s="209"/>
      <c r="C33" s="8">
        <v>2</v>
      </c>
      <c r="D33" s="29" t="s">
        <v>1726</v>
      </c>
      <c r="E33" s="264" t="s">
        <v>479</v>
      </c>
      <c r="F33" s="1127">
        <v>1808522484</v>
      </c>
      <c r="G33" s="1127">
        <v>1808522484</v>
      </c>
      <c r="H33" s="1127">
        <v>1379305484</v>
      </c>
      <c r="I33" s="1127">
        <v>852546975</v>
      </c>
      <c r="J33" s="1130" t="s">
        <v>1679</v>
      </c>
      <c r="K33" s="110"/>
    </row>
    <row r="34" spans="2:11" s="183" customFormat="1" ht="15.75" thickBot="1" x14ac:dyDescent="0.3">
      <c r="B34" s="209"/>
      <c r="C34" s="8">
        <v>3</v>
      </c>
      <c r="D34" s="29" t="s">
        <v>1727</v>
      </c>
      <c r="E34" s="264" t="s">
        <v>479</v>
      </c>
      <c r="F34" s="1128"/>
      <c r="G34" s="1128"/>
      <c r="H34" s="1128"/>
      <c r="I34" s="1128"/>
      <c r="J34" s="1131"/>
      <c r="K34" s="110"/>
    </row>
    <row r="35" spans="2:11" s="183" customFormat="1" ht="15.75" thickBot="1" x14ac:dyDescent="0.3">
      <c r="B35" s="209"/>
      <c r="C35" s="8">
        <v>4</v>
      </c>
      <c r="D35" s="29" t="s">
        <v>2348</v>
      </c>
      <c r="E35" s="264" t="s">
        <v>2347</v>
      </c>
      <c r="F35" s="1128"/>
      <c r="G35" s="1128"/>
      <c r="H35" s="1128"/>
      <c r="I35" s="1128"/>
      <c r="J35" s="1131"/>
      <c r="K35" s="110"/>
    </row>
    <row r="36" spans="2:11" s="183" customFormat="1" ht="44.25" customHeight="1" thickBot="1" x14ac:dyDescent="0.3">
      <c r="B36" s="209"/>
      <c r="C36" s="675">
        <v>5</v>
      </c>
      <c r="D36" s="316" t="s">
        <v>2349</v>
      </c>
      <c r="E36" s="457" t="s">
        <v>2347</v>
      </c>
      <c r="F36" s="1129"/>
      <c r="G36" s="1129"/>
      <c r="H36" s="1129"/>
      <c r="I36" s="1129"/>
      <c r="J36" s="1132"/>
      <c r="K36" s="110"/>
    </row>
    <row r="37" spans="2:11" s="183" customFormat="1" ht="15.75" thickBot="1" x14ac:dyDescent="0.3">
      <c r="B37" s="209"/>
      <c r="C37" s="8">
        <v>6</v>
      </c>
      <c r="D37" s="29"/>
      <c r="E37" s="157"/>
      <c r="F37" s="201"/>
      <c r="G37" s="201"/>
      <c r="H37" s="201"/>
      <c r="I37" s="201"/>
      <c r="J37" s="29"/>
      <c r="K37" s="110"/>
    </row>
    <row r="38" spans="2:11" s="183" customFormat="1" ht="15.75" thickBot="1" x14ac:dyDescent="0.3">
      <c r="B38" s="209"/>
      <c r="C38" s="8">
        <v>7</v>
      </c>
      <c r="D38" s="29"/>
      <c r="E38" s="157"/>
      <c r="F38" s="201"/>
      <c r="G38" s="201"/>
      <c r="H38" s="201"/>
      <c r="I38" s="201"/>
      <c r="J38" s="29"/>
      <c r="K38" s="110"/>
    </row>
    <row r="39" spans="2:11" s="183" customFormat="1" ht="15.75" thickBot="1" x14ac:dyDescent="0.3">
      <c r="B39" s="209"/>
      <c r="C39" s="8">
        <v>8</v>
      </c>
      <c r="D39" s="29"/>
      <c r="E39" s="157"/>
      <c r="F39" s="201"/>
      <c r="G39" s="201"/>
      <c r="H39" s="201"/>
      <c r="I39" s="201"/>
      <c r="J39" s="29"/>
      <c r="K39" s="110"/>
    </row>
    <row r="40" spans="2:11" s="183" customFormat="1" ht="15.75" thickBot="1" x14ac:dyDescent="0.3">
      <c r="B40" s="209"/>
      <c r="C40" s="8">
        <v>9</v>
      </c>
      <c r="D40" s="29"/>
      <c r="E40" s="157"/>
      <c r="F40" s="201"/>
      <c r="G40" s="201"/>
      <c r="H40" s="201"/>
      <c r="I40" s="201"/>
      <c r="J40" s="29"/>
      <c r="K40" s="110"/>
    </row>
    <row r="41" spans="2:11" s="183" customFormat="1" ht="15.75" thickBot="1" x14ac:dyDescent="0.3">
      <c r="B41" s="209"/>
      <c r="C41" s="8">
        <v>10</v>
      </c>
      <c r="D41" s="29"/>
      <c r="E41" s="157"/>
      <c r="F41" s="201"/>
      <c r="G41" s="201"/>
      <c r="H41" s="201"/>
      <c r="I41" s="201"/>
      <c r="J41" s="29"/>
      <c r="K41" s="110"/>
    </row>
    <row r="42" spans="2:11" s="183" customFormat="1" ht="15.75" thickBot="1" x14ac:dyDescent="0.3">
      <c r="B42" s="209"/>
      <c r="C42" s="8">
        <v>11</v>
      </c>
      <c r="D42" s="29"/>
      <c r="E42" s="157"/>
      <c r="F42" s="201"/>
      <c r="G42" s="201"/>
      <c r="H42" s="201"/>
      <c r="I42" s="201"/>
      <c r="J42" s="29"/>
      <c r="K42" s="110"/>
    </row>
    <row r="43" spans="2:11" s="183" customFormat="1" ht="15.75" thickBot="1" x14ac:dyDescent="0.3">
      <c r="B43" s="209"/>
      <c r="C43" s="8">
        <v>12</v>
      </c>
      <c r="D43" s="29"/>
      <c r="E43" s="157"/>
      <c r="F43" s="201"/>
      <c r="G43" s="201"/>
      <c r="H43" s="201"/>
      <c r="I43" s="201"/>
      <c r="J43" s="29"/>
      <c r="K43" s="110"/>
    </row>
    <row r="44" spans="2:11" s="183" customFormat="1" ht="15.75" thickBot="1" x14ac:dyDescent="0.3">
      <c r="B44" s="209"/>
      <c r="C44" s="8">
        <v>13</v>
      </c>
      <c r="D44" s="29"/>
      <c r="E44" s="157"/>
      <c r="F44" s="201"/>
      <c r="G44" s="201"/>
      <c r="H44" s="201"/>
      <c r="I44" s="201"/>
      <c r="J44" s="29"/>
      <c r="K44" s="110"/>
    </row>
    <row r="45" spans="2:11" s="183" customFormat="1" ht="15.75" thickBot="1" x14ac:dyDescent="0.3">
      <c r="B45" s="209"/>
      <c r="C45" s="8">
        <v>14</v>
      </c>
      <c r="D45" s="29"/>
      <c r="E45" s="157"/>
      <c r="F45" s="201"/>
      <c r="G45" s="201"/>
      <c r="H45" s="201"/>
      <c r="I45" s="201"/>
      <c r="J45" s="29"/>
      <c r="K45" s="110"/>
    </row>
    <row r="46" spans="2:11" s="183" customFormat="1" ht="15.75" thickBot="1" x14ac:dyDescent="0.3">
      <c r="B46" s="209"/>
      <c r="C46" s="8">
        <v>15</v>
      </c>
      <c r="D46" s="29"/>
      <c r="E46" s="157"/>
      <c r="F46" s="201"/>
      <c r="G46" s="201"/>
      <c r="H46" s="201"/>
      <c r="I46" s="201"/>
      <c r="J46" s="29"/>
      <c r="K46" s="110"/>
    </row>
    <row r="47" spans="2:11" s="183" customFormat="1" ht="15.75" thickBot="1" x14ac:dyDescent="0.3">
      <c r="B47" s="209"/>
      <c r="C47" s="8">
        <v>16</v>
      </c>
      <c r="D47" s="29"/>
      <c r="E47" s="157"/>
      <c r="F47" s="201"/>
      <c r="G47" s="201"/>
      <c r="H47" s="201"/>
      <c r="I47" s="201"/>
      <c r="J47" s="29"/>
      <c r="K47" s="110"/>
    </row>
    <row r="48" spans="2:11" s="183" customFormat="1" ht="15.75" thickBot="1" x14ac:dyDescent="0.3">
      <c r="B48" s="209"/>
      <c r="C48" s="8">
        <v>17</v>
      </c>
      <c r="D48" s="29"/>
      <c r="E48" s="157"/>
      <c r="F48" s="201"/>
      <c r="G48" s="201"/>
      <c r="H48" s="201"/>
      <c r="I48" s="201"/>
      <c r="J48" s="29"/>
      <c r="K48" s="110"/>
    </row>
    <row r="49" spans="2:11" s="183" customFormat="1" ht="15.75" thickBot="1" x14ac:dyDescent="0.3">
      <c r="B49" s="209"/>
      <c r="C49" s="8">
        <v>18</v>
      </c>
      <c r="D49" s="29"/>
      <c r="E49" s="157"/>
      <c r="F49" s="201"/>
      <c r="G49" s="201"/>
      <c r="H49" s="201"/>
      <c r="I49" s="201"/>
      <c r="J49" s="29"/>
      <c r="K49" s="110"/>
    </row>
    <row r="50" spans="2:11" s="183" customFormat="1" ht="15.75" thickBot="1" x14ac:dyDescent="0.3">
      <c r="B50" s="209"/>
      <c r="C50" s="8">
        <v>19</v>
      </c>
      <c r="D50" s="29"/>
      <c r="E50" s="157"/>
      <c r="F50" s="201"/>
      <c r="G50" s="201"/>
      <c r="H50" s="201"/>
      <c r="I50" s="201"/>
      <c r="J50" s="29"/>
      <c r="K50" s="110"/>
    </row>
    <row r="51" spans="2:11" ht="15.75" thickBot="1" x14ac:dyDescent="0.3">
      <c r="B51" s="210"/>
      <c r="C51" s="2"/>
      <c r="D51" s="39" t="s">
        <v>594</v>
      </c>
      <c r="E51" s="39"/>
      <c r="F51" s="134">
        <f>SUM(F32:F50)</f>
        <v>5166902498</v>
      </c>
      <c r="G51" s="134">
        <f>SUM(G32:G50)</f>
        <v>5166902498</v>
      </c>
      <c r="H51" s="134">
        <f>SUM(H32:H50)</f>
        <v>4737685498</v>
      </c>
      <c r="I51" s="134">
        <f>SUM(I32:I50)</f>
        <v>4210926989</v>
      </c>
      <c r="J51" s="29"/>
      <c r="K51" s="114"/>
    </row>
    <row r="52" spans="2:11" ht="15.75" thickBot="1" x14ac:dyDescent="0.3">
      <c r="B52" s="46"/>
      <c r="C52" s="91"/>
      <c r="D52" s="1079" t="s">
        <v>700</v>
      </c>
      <c r="E52" s="1080"/>
      <c r="F52" s="1080"/>
      <c r="G52" s="1080"/>
      <c r="H52" s="1080"/>
      <c r="I52" s="1080"/>
      <c r="J52" s="1080"/>
      <c r="K52" s="1081"/>
    </row>
    <row r="53" spans="2:11" ht="36" customHeight="1" thickBot="1" x14ac:dyDescent="0.3">
      <c r="B53" s="71" t="s">
        <v>502</v>
      </c>
      <c r="C53" s="105"/>
      <c r="D53" s="1079" t="s">
        <v>701</v>
      </c>
      <c r="E53" s="1080"/>
      <c r="F53" s="1080"/>
      <c r="G53" s="1080"/>
      <c r="H53" s="1080"/>
      <c r="I53" s="1080"/>
      <c r="J53" s="1080"/>
      <c r="K53" s="1081"/>
    </row>
    <row r="54" spans="2:11" ht="23.25" thickBot="1" x14ac:dyDescent="0.3">
      <c r="B54" s="71" t="s">
        <v>504</v>
      </c>
      <c r="C54" s="105"/>
      <c r="D54" s="1079" t="s">
        <v>702</v>
      </c>
      <c r="E54" s="1080"/>
      <c r="F54" s="1080"/>
      <c r="G54" s="1080"/>
      <c r="H54" s="1080"/>
      <c r="I54" s="1080"/>
      <c r="J54" s="1080"/>
      <c r="K54" s="1081"/>
    </row>
    <row r="55" spans="2:11" ht="15.75" thickBot="1" x14ac:dyDescent="0.3">
      <c r="B55" s="1"/>
      <c r="C55" s="74"/>
      <c r="D55" s="5"/>
      <c r="E55" s="5"/>
      <c r="F55" s="5"/>
      <c r="G55" s="5"/>
      <c r="H55" s="5"/>
      <c r="I55" s="5"/>
      <c r="J55" s="5"/>
      <c r="K55" s="5"/>
    </row>
    <row r="56" spans="2:11" ht="24" customHeight="1" thickBot="1" x14ac:dyDescent="0.3">
      <c r="B56" s="1085" t="s">
        <v>506</v>
      </c>
      <c r="C56" s="1086"/>
      <c r="D56" s="1086"/>
      <c r="E56" s="1087"/>
      <c r="F56" s="5"/>
      <c r="G56" s="5"/>
      <c r="H56" s="5"/>
      <c r="I56" s="5"/>
      <c r="J56" s="5"/>
      <c r="K56" s="5"/>
    </row>
    <row r="57" spans="2:11" ht="15.75" thickBot="1" x14ac:dyDescent="0.3">
      <c r="B57" s="1076">
        <v>1</v>
      </c>
      <c r="C57" s="92"/>
      <c r="D57" s="47" t="s">
        <v>507</v>
      </c>
      <c r="E57" s="454" t="s">
        <v>1637</v>
      </c>
      <c r="F57" s="5"/>
      <c r="G57" s="5"/>
      <c r="H57" s="5"/>
      <c r="I57" s="5"/>
      <c r="J57" s="5"/>
      <c r="K57" s="5"/>
    </row>
    <row r="58" spans="2:11" ht="36.75" thickBot="1" x14ac:dyDescent="0.3">
      <c r="B58" s="1077"/>
      <c r="C58" s="92"/>
      <c r="D58" s="39" t="s">
        <v>7</v>
      </c>
      <c r="E58" s="454" t="s">
        <v>1638</v>
      </c>
      <c r="F58" s="5"/>
      <c r="G58" s="5"/>
      <c r="H58" s="5"/>
      <c r="I58" s="5"/>
      <c r="J58" s="5"/>
      <c r="K58" s="5"/>
    </row>
    <row r="59" spans="2:11" ht="36.75" thickBot="1" x14ac:dyDescent="0.3">
      <c r="B59" s="1077"/>
      <c r="C59" s="92"/>
      <c r="D59" s="39" t="s">
        <v>508</v>
      </c>
      <c r="E59" s="454" t="s">
        <v>1666</v>
      </c>
      <c r="F59" s="5"/>
      <c r="G59" s="5"/>
      <c r="H59" s="5"/>
      <c r="I59" s="5"/>
      <c r="J59" s="5"/>
      <c r="K59" s="5"/>
    </row>
    <row r="60" spans="2:11" ht="36.75" thickBot="1" x14ac:dyDescent="0.3">
      <c r="B60" s="1077"/>
      <c r="C60" s="92"/>
      <c r="D60" s="39" t="s">
        <v>9</v>
      </c>
      <c r="E60" s="454" t="s">
        <v>1680</v>
      </c>
      <c r="F60" s="5"/>
      <c r="G60" s="5"/>
      <c r="H60" s="5"/>
      <c r="I60" s="5"/>
      <c r="J60" s="5"/>
      <c r="K60" s="5"/>
    </row>
    <row r="61" spans="2:11" ht="30.75" thickBot="1" x14ac:dyDescent="0.3">
      <c r="B61" s="1077"/>
      <c r="C61" s="92"/>
      <c r="D61" s="39" t="s">
        <v>11</v>
      </c>
      <c r="E61" s="455" t="s">
        <v>1668</v>
      </c>
      <c r="F61" s="5"/>
      <c r="G61" s="5"/>
      <c r="H61" s="5"/>
      <c r="I61" s="5"/>
      <c r="J61" s="5"/>
      <c r="K61" s="5"/>
    </row>
    <row r="62" spans="2:11" ht="15.75" thickBot="1" x14ac:dyDescent="0.3">
      <c r="B62" s="1077"/>
      <c r="C62" s="92"/>
      <c r="D62" s="39" t="s">
        <v>13</v>
      </c>
      <c r="E62" s="454">
        <v>3138363436</v>
      </c>
      <c r="F62" s="5"/>
      <c r="G62" s="5"/>
      <c r="H62" s="5"/>
      <c r="I62" s="5"/>
      <c r="J62" s="5"/>
      <c r="K62" s="5"/>
    </row>
    <row r="63" spans="2:11" ht="15.75" thickBot="1" x14ac:dyDescent="0.3">
      <c r="B63" s="1078"/>
      <c r="C63" s="2"/>
      <c r="D63" s="39" t="s">
        <v>509</v>
      </c>
      <c r="E63" s="454" t="s">
        <v>1681</v>
      </c>
      <c r="F63" s="5"/>
      <c r="G63" s="5"/>
      <c r="H63" s="5"/>
      <c r="I63" s="5"/>
      <c r="J63" s="5"/>
      <c r="K63" s="5"/>
    </row>
    <row r="64" spans="2:11" ht="15.75" thickBot="1" x14ac:dyDescent="0.3">
      <c r="B64" s="1"/>
      <c r="C64" s="74"/>
      <c r="D64" s="5"/>
      <c r="E64" s="5"/>
      <c r="F64" s="5"/>
      <c r="G64" s="5"/>
      <c r="H64" s="5"/>
      <c r="I64" s="5"/>
      <c r="J64" s="5"/>
      <c r="K64" s="5"/>
    </row>
    <row r="65" spans="2:11" ht="15.75" thickBot="1" x14ac:dyDescent="0.3">
      <c r="B65" s="1085" t="s">
        <v>510</v>
      </c>
      <c r="C65" s="1086"/>
      <c r="D65" s="1086"/>
      <c r="E65" s="1087"/>
      <c r="F65" s="5"/>
      <c r="G65" s="5"/>
      <c r="H65" s="5"/>
      <c r="I65" s="5"/>
      <c r="J65" s="5"/>
      <c r="K65" s="5"/>
    </row>
    <row r="66" spans="2:11" ht="15.75" thickBot="1" x14ac:dyDescent="0.3">
      <c r="B66" s="1076">
        <v>1</v>
      </c>
      <c r="C66" s="92"/>
      <c r="D66" s="47" t="s">
        <v>507</v>
      </c>
      <c r="E66" s="211" t="s">
        <v>511</v>
      </c>
      <c r="F66" s="5"/>
      <c r="G66" s="5"/>
      <c r="H66" s="5"/>
      <c r="I66" s="5"/>
      <c r="J66" s="5"/>
      <c r="K66" s="5"/>
    </row>
    <row r="67" spans="2:11" ht="15.75" thickBot="1" x14ac:dyDescent="0.3">
      <c r="B67" s="1077"/>
      <c r="C67" s="92"/>
      <c r="D67" s="39" t="s">
        <v>7</v>
      </c>
      <c r="E67" s="211" t="s">
        <v>512</v>
      </c>
      <c r="F67" s="5"/>
      <c r="G67" s="5"/>
      <c r="H67" s="5"/>
      <c r="I67" s="5"/>
      <c r="J67" s="5"/>
      <c r="K67" s="5"/>
    </row>
    <row r="68" spans="2:11" ht="15.75" thickBot="1" x14ac:dyDescent="0.3">
      <c r="B68" s="1077"/>
      <c r="C68" s="92"/>
      <c r="D68" s="39" t="s">
        <v>508</v>
      </c>
      <c r="E68" s="228"/>
      <c r="F68" s="5"/>
      <c r="G68" s="5"/>
      <c r="H68" s="5"/>
      <c r="I68" s="5"/>
      <c r="J68" s="5"/>
      <c r="K68" s="5"/>
    </row>
    <row r="69" spans="2:11" ht="15.75" thickBot="1" x14ac:dyDescent="0.3">
      <c r="B69" s="1077"/>
      <c r="C69" s="92"/>
      <c r="D69" s="39" t="s">
        <v>9</v>
      </c>
      <c r="E69" s="228"/>
      <c r="F69" s="5"/>
      <c r="G69" s="5"/>
      <c r="H69" s="5"/>
      <c r="I69" s="5"/>
      <c r="J69" s="5"/>
      <c r="K69" s="5"/>
    </row>
    <row r="70" spans="2:11" ht="15.75" thickBot="1" x14ac:dyDescent="0.3">
      <c r="B70" s="1077"/>
      <c r="C70" s="92"/>
      <c r="D70" s="39" t="s">
        <v>11</v>
      </c>
      <c r="E70" s="228"/>
      <c r="F70" s="5"/>
      <c r="G70" s="5"/>
      <c r="H70" s="5"/>
      <c r="I70" s="5"/>
      <c r="J70" s="5"/>
      <c r="K70" s="5"/>
    </row>
    <row r="71" spans="2:11" ht="15.75" thickBot="1" x14ac:dyDescent="0.3">
      <c r="B71" s="1077"/>
      <c r="C71" s="92"/>
      <c r="D71" s="39" t="s">
        <v>13</v>
      </c>
      <c r="E71" s="228"/>
      <c r="F71" s="5"/>
      <c r="G71" s="5"/>
      <c r="H71" s="5"/>
      <c r="I71" s="5"/>
      <c r="J71" s="5"/>
      <c r="K71" s="5"/>
    </row>
    <row r="72" spans="2:11" ht="15.75" thickBot="1" x14ac:dyDescent="0.3">
      <c r="B72" s="1078"/>
      <c r="C72" s="2"/>
      <c r="D72" s="39" t="s">
        <v>509</v>
      </c>
      <c r="E72" s="228"/>
      <c r="F72" s="5"/>
      <c r="G72" s="5"/>
      <c r="H72" s="5"/>
      <c r="I72" s="5"/>
      <c r="J72" s="5"/>
      <c r="K72" s="5"/>
    </row>
    <row r="73" spans="2:11" ht="15.75" thickBot="1" x14ac:dyDescent="0.3">
      <c r="B73" s="1"/>
      <c r="C73" s="74"/>
      <c r="D73" s="5"/>
      <c r="E73" s="5"/>
      <c r="F73" s="5"/>
      <c r="G73" s="5"/>
      <c r="H73" s="5"/>
      <c r="I73" s="5"/>
      <c r="J73" s="5"/>
      <c r="K73" s="5"/>
    </row>
    <row r="74" spans="2:11" ht="15.75" thickBot="1" x14ac:dyDescent="0.3">
      <c r="B74" s="1085" t="s">
        <v>513</v>
      </c>
      <c r="C74" s="1086"/>
      <c r="D74" s="1086"/>
      <c r="E74" s="1086"/>
      <c r="F74" s="1087"/>
      <c r="G74" s="5"/>
      <c r="H74" s="5"/>
      <c r="I74" s="5"/>
      <c r="J74" s="5"/>
      <c r="K74" s="5"/>
    </row>
    <row r="75" spans="2:11" ht="24.75" thickBot="1" x14ac:dyDescent="0.3">
      <c r="B75" s="46" t="s">
        <v>514</v>
      </c>
      <c r="C75" s="39" t="s">
        <v>515</v>
      </c>
      <c r="D75" s="39" t="s">
        <v>516</v>
      </c>
      <c r="E75" s="39" t="s">
        <v>517</v>
      </c>
      <c r="F75" s="5"/>
      <c r="G75" s="5"/>
      <c r="H75" s="5"/>
      <c r="I75" s="5"/>
      <c r="J75" s="5"/>
    </row>
    <row r="76" spans="2:11" ht="96.75" thickBot="1" x14ac:dyDescent="0.3">
      <c r="B76" s="48">
        <v>42401</v>
      </c>
      <c r="C76" s="39">
        <v>0.01</v>
      </c>
      <c r="D76" s="67" t="s">
        <v>703</v>
      </c>
      <c r="E76" s="39"/>
      <c r="F76" s="5"/>
      <c r="G76" s="5"/>
      <c r="H76" s="5"/>
      <c r="I76" s="5"/>
      <c r="J76" s="5"/>
    </row>
    <row r="77" spans="2:11" ht="15.75" thickBot="1" x14ac:dyDescent="0.3">
      <c r="B77" s="1"/>
      <c r="C77" s="74"/>
      <c r="D77" s="5"/>
      <c r="E77" s="5"/>
      <c r="F77" s="5"/>
      <c r="G77" s="5"/>
      <c r="H77" s="5"/>
      <c r="I77" s="5"/>
      <c r="J77" s="5"/>
      <c r="K77" s="5"/>
    </row>
    <row r="78" spans="2:11" ht="15.75" thickBot="1" x14ac:dyDescent="0.3">
      <c r="B78" s="4" t="s">
        <v>424</v>
      </c>
      <c r="C78" s="94"/>
      <c r="D78" s="5"/>
      <c r="E78" s="5"/>
      <c r="F78" s="5"/>
      <c r="G78" s="5"/>
      <c r="H78" s="5"/>
      <c r="I78" s="5"/>
      <c r="J78" s="5"/>
      <c r="K78" s="5"/>
    </row>
    <row r="79" spans="2:11" x14ac:dyDescent="0.25">
      <c r="B79" s="1112"/>
      <c r="C79" s="1113"/>
      <c r="D79" s="1113"/>
      <c r="E79" s="1113"/>
      <c r="F79" s="1113"/>
      <c r="G79" s="1113"/>
      <c r="H79" s="1113"/>
      <c r="I79" s="1113"/>
      <c r="J79" s="1113"/>
      <c r="K79" s="5"/>
    </row>
    <row r="80" spans="2:11" ht="15.75" thickBot="1" x14ac:dyDescent="0.3">
      <c r="B80" s="1112"/>
      <c r="C80" s="1113"/>
      <c r="D80" s="1113"/>
      <c r="E80" s="1113"/>
      <c r="F80" s="1113"/>
      <c r="G80" s="1113"/>
      <c r="H80" s="1113"/>
      <c r="I80" s="1113"/>
      <c r="J80" s="1113"/>
      <c r="K80" s="5"/>
    </row>
    <row r="81" spans="2:11" ht="15.75" thickBot="1" x14ac:dyDescent="0.3">
      <c r="B81" s="1085" t="s">
        <v>519</v>
      </c>
      <c r="C81" s="1086"/>
      <c r="D81" s="1087"/>
      <c r="E81" s="5"/>
      <c r="F81" s="5"/>
      <c r="G81" s="5"/>
      <c r="H81" s="5"/>
      <c r="I81" s="5"/>
      <c r="J81" s="5"/>
      <c r="K81" s="5"/>
    </row>
    <row r="82" spans="2:11" ht="120.75" thickBot="1" x14ac:dyDescent="0.3">
      <c r="B82" s="46" t="s">
        <v>520</v>
      </c>
      <c r="C82" s="2"/>
      <c r="D82" s="39" t="s">
        <v>704</v>
      </c>
      <c r="E82" s="5"/>
      <c r="F82" s="5"/>
      <c r="G82" s="5"/>
      <c r="H82" s="5"/>
      <c r="I82" s="5"/>
      <c r="J82" s="5"/>
      <c r="K82" s="5"/>
    </row>
    <row r="83" spans="2:11" x14ac:dyDescent="0.25">
      <c r="B83" s="1076" t="s">
        <v>522</v>
      </c>
      <c r="C83" s="92"/>
      <c r="D83" s="52" t="s">
        <v>523</v>
      </c>
      <c r="E83" s="5"/>
      <c r="F83" s="5"/>
      <c r="G83" s="5"/>
      <c r="H83" s="5"/>
      <c r="I83" s="5"/>
      <c r="J83" s="5"/>
      <c r="K83" s="5"/>
    </row>
    <row r="84" spans="2:11" ht="72" x14ac:dyDescent="0.25">
      <c r="B84" s="1077"/>
      <c r="C84" s="92"/>
      <c r="D84" s="45" t="s">
        <v>705</v>
      </c>
      <c r="E84" s="5"/>
      <c r="F84" s="5"/>
      <c r="G84" s="5"/>
      <c r="H84" s="5"/>
      <c r="I84" s="5"/>
      <c r="J84" s="5"/>
      <c r="K84" s="5"/>
    </row>
    <row r="85" spans="2:11" ht="48" x14ac:dyDescent="0.25">
      <c r="B85" s="1077"/>
      <c r="C85" s="92"/>
      <c r="D85" s="45" t="s">
        <v>706</v>
      </c>
      <c r="E85" s="5"/>
      <c r="F85" s="5"/>
      <c r="G85" s="5"/>
      <c r="H85" s="5"/>
      <c r="I85" s="5"/>
      <c r="J85" s="5"/>
      <c r="K85" s="5"/>
    </row>
    <row r="86" spans="2:11" x14ac:dyDescent="0.25">
      <c r="B86" s="1077"/>
      <c r="C86" s="92"/>
      <c r="D86" s="52" t="s">
        <v>707</v>
      </c>
      <c r="E86" s="5"/>
      <c r="F86" s="5"/>
      <c r="G86" s="5"/>
      <c r="H86" s="5"/>
      <c r="I86" s="5"/>
      <c r="J86" s="5"/>
      <c r="K86" s="5"/>
    </row>
    <row r="87" spans="2:11" x14ac:dyDescent="0.25">
      <c r="B87" s="1077"/>
      <c r="C87" s="92"/>
      <c r="D87" s="45" t="s">
        <v>527</v>
      </c>
      <c r="E87" s="5"/>
      <c r="F87" s="5"/>
      <c r="G87" s="5"/>
      <c r="H87" s="5"/>
      <c r="I87" s="5"/>
      <c r="J87" s="5"/>
      <c r="K87" s="5"/>
    </row>
    <row r="88" spans="2:11" x14ac:dyDescent="0.25">
      <c r="B88" s="1077"/>
      <c r="C88" s="92"/>
      <c r="D88" s="45" t="s">
        <v>630</v>
      </c>
      <c r="E88" s="5"/>
      <c r="F88" s="5"/>
      <c r="G88" s="5"/>
      <c r="H88" s="5"/>
      <c r="I88" s="5"/>
      <c r="J88" s="5"/>
      <c r="K88" s="5"/>
    </row>
    <row r="89" spans="2:11" ht="15.75" thickBot="1" x14ac:dyDescent="0.3">
      <c r="B89" s="1078"/>
      <c r="C89" s="2"/>
      <c r="D89" s="39" t="s">
        <v>708</v>
      </c>
      <c r="E89" s="5"/>
      <c r="F89" s="5"/>
      <c r="G89" s="5"/>
      <c r="H89" s="5"/>
      <c r="I89" s="5"/>
      <c r="J89" s="5"/>
      <c r="K89" s="5"/>
    </row>
    <row r="90" spans="2:11" ht="24.75" thickBot="1" x14ac:dyDescent="0.3">
      <c r="B90" s="46" t="s">
        <v>535</v>
      </c>
      <c r="C90" s="2"/>
      <c r="D90" s="39"/>
      <c r="E90" s="5"/>
      <c r="F90" s="5"/>
      <c r="G90" s="5"/>
      <c r="H90" s="5"/>
      <c r="I90" s="5"/>
      <c r="J90" s="5"/>
      <c r="K90" s="5"/>
    </row>
    <row r="91" spans="2:11" ht="156" x14ac:dyDescent="0.25">
      <c r="B91" s="1076" t="s">
        <v>536</v>
      </c>
      <c r="C91" s="92"/>
      <c r="D91" s="45" t="s">
        <v>709</v>
      </c>
      <c r="E91" s="5"/>
      <c r="F91" s="5"/>
      <c r="G91" s="5"/>
      <c r="H91" s="5"/>
      <c r="I91" s="5"/>
      <c r="J91" s="5"/>
      <c r="K91" s="5"/>
    </row>
    <row r="92" spans="2:11" ht="132.75" thickBot="1" x14ac:dyDescent="0.3">
      <c r="B92" s="1078"/>
      <c r="C92" s="2"/>
      <c r="D92" s="39" t="s">
        <v>710</v>
      </c>
      <c r="E92" s="5"/>
      <c r="F92" s="5"/>
      <c r="G92" s="5"/>
      <c r="H92" s="5"/>
      <c r="I92" s="5"/>
      <c r="J92" s="5"/>
      <c r="K92" s="5"/>
    </row>
    <row r="93" spans="2:11" ht="29.45" customHeight="1" x14ac:dyDescent="0.25">
      <c r="B93" s="1076" t="s">
        <v>553</v>
      </c>
      <c r="C93" s="92"/>
      <c r="D93" s="45" t="s">
        <v>554</v>
      </c>
      <c r="E93" s="5"/>
      <c r="F93" s="5"/>
      <c r="G93" s="5"/>
      <c r="H93" s="5"/>
      <c r="I93" s="5"/>
      <c r="J93" s="5"/>
      <c r="K93" s="5"/>
    </row>
    <row r="94" spans="2:11" ht="73.5" x14ac:dyDescent="0.25">
      <c r="B94" s="1077"/>
      <c r="C94" s="92"/>
      <c r="D94" s="45" t="s">
        <v>711</v>
      </c>
      <c r="E94" s="5"/>
      <c r="F94" s="5"/>
      <c r="G94" s="5"/>
      <c r="H94" s="5"/>
      <c r="I94" s="5"/>
      <c r="J94" s="5"/>
      <c r="K94" s="5"/>
    </row>
    <row r="95" spans="2:11" ht="37.5" x14ac:dyDescent="0.25">
      <c r="B95" s="1077"/>
      <c r="C95" s="92"/>
      <c r="D95" s="45" t="s">
        <v>712</v>
      </c>
      <c r="E95" s="5"/>
      <c r="F95" s="5"/>
      <c r="G95" s="5"/>
      <c r="H95" s="5"/>
      <c r="I95" s="5"/>
      <c r="J95" s="5"/>
      <c r="K95" s="5"/>
    </row>
    <row r="96" spans="2:11" ht="37.5" x14ac:dyDescent="0.25">
      <c r="B96" s="1077"/>
      <c r="C96" s="92"/>
      <c r="D96" s="45" t="s">
        <v>713</v>
      </c>
      <c r="E96" s="5"/>
      <c r="F96" s="5"/>
      <c r="G96" s="5"/>
      <c r="H96" s="5"/>
      <c r="I96" s="5"/>
      <c r="J96" s="5"/>
      <c r="K96" s="5"/>
    </row>
    <row r="97" spans="2:11" ht="37.5" x14ac:dyDescent="0.25">
      <c r="B97" s="1077"/>
      <c r="C97" s="92"/>
      <c r="D97" s="45" t="s">
        <v>714</v>
      </c>
      <c r="E97" s="5"/>
      <c r="F97" s="5"/>
      <c r="G97" s="5"/>
      <c r="H97" s="5"/>
      <c r="I97" s="5"/>
      <c r="J97" s="5"/>
      <c r="K97" s="5"/>
    </row>
    <row r="98" spans="2:11" x14ac:dyDescent="0.25">
      <c r="B98" s="1077"/>
      <c r="C98" s="92"/>
      <c r="D98" s="45" t="s">
        <v>715</v>
      </c>
      <c r="E98" s="5"/>
      <c r="F98" s="5"/>
      <c r="G98" s="5"/>
      <c r="H98" s="5"/>
      <c r="I98" s="5"/>
      <c r="J98" s="5"/>
      <c r="K98" s="5"/>
    </row>
    <row r="99" spans="2:11" x14ac:dyDescent="0.25">
      <c r="B99" s="1077"/>
      <c r="C99" s="92"/>
      <c r="D99" s="45" t="s">
        <v>716</v>
      </c>
      <c r="E99" s="5"/>
      <c r="F99" s="5"/>
      <c r="G99" s="5"/>
      <c r="H99" s="5"/>
      <c r="I99" s="5"/>
      <c r="J99" s="5"/>
      <c r="K99" s="5"/>
    </row>
    <row r="100" spans="2:11" x14ac:dyDescent="0.25">
      <c r="B100" s="1077"/>
      <c r="C100" s="92"/>
      <c r="D100" s="45" t="s">
        <v>717</v>
      </c>
      <c r="E100" s="5"/>
      <c r="F100" s="5"/>
      <c r="G100" s="5"/>
      <c r="H100" s="5"/>
      <c r="I100" s="5"/>
      <c r="J100" s="5"/>
      <c r="K100" s="5"/>
    </row>
    <row r="101" spans="2:11" x14ac:dyDescent="0.25">
      <c r="B101" s="1077"/>
      <c r="C101" s="92"/>
      <c r="D101" s="45" t="s">
        <v>562</v>
      </c>
      <c r="E101" s="5"/>
      <c r="F101" s="5"/>
      <c r="G101" s="5"/>
      <c r="H101" s="5"/>
      <c r="I101" s="5"/>
      <c r="J101" s="5"/>
      <c r="K101" s="5"/>
    </row>
    <row r="102" spans="2:11" ht="84" x14ac:dyDescent="0.25">
      <c r="B102" s="1077"/>
      <c r="C102" s="92"/>
      <c r="D102" s="53" t="s">
        <v>718</v>
      </c>
      <c r="E102" s="5"/>
      <c r="F102" s="5"/>
      <c r="G102" s="5"/>
      <c r="H102" s="5"/>
      <c r="I102" s="5"/>
      <c r="J102" s="5"/>
      <c r="K102" s="5"/>
    </row>
    <row r="103" spans="2:11" ht="24" x14ac:dyDescent="0.25">
      <c r="B103" s="1077"/>
      <c r="C103" s="92"/>
      <c r="D103" s="52" t="s">
        <v>719</v>
      </c>
      <c r="E103" s="5"/>
      <c r="F103" s="5"/>
      <c r="G103" s="5"/>
      <c r="H103" s="5"/>
      <c r="I103" s="5"/>
      <c r="J103" s="5"/>
      <c r="K103" s="5"/>
    </row>
    <row r="104" spans="2:11" x14ac:dyDescent="0.25">
      <c r="B104" s="1077"/>
      <c r="C104" s="92"/>
      <c r="D104" s="15"/>
      <c r="E104" s="5"/>
      <c r="F104" s="5"/>
      <c r="G104" s="5"/>
      <c r="H104" s="5"/>
      <c r="I104" s="5"/>
      <c r="J104" s="5"/>
      <c r="K104" s="5"/>
    </row>
    <row r="105" spans="2:11" x14ac:dyDescent="0.25">
      <c r="B105" s="1077"/>
      <c r="C105" s="92"/>
      <c r="D105" s="45" t="s">
        <v>554</v>
      </c>
      <c r="E105" s="5"/>
      <c r="F105" s="5"/>
      <c r="G105" s="5"/>
      <c r="H105" s="5"/>
      <c r="I105" s="5"/>
      <c r="J105" s="5"/>
      <c r="K105" s="5"/>
    </row>
    <row r="106" spans="2:11" ht="37.5" x14ac:dyDescent="0.25">
      <c r="B106" s="1077"/>
      <c r="C106" s="92"/>
      <c r="D106" s="45" t="s">
        <v>712</v>
      </c>
      <c r="E106" s="5"/>
      <c r="F106" s="5"/>
      <c r="G106" s="5"/>
      <c r="H106" s="5"/>
      <c r="I106" s="5"/>
      <c r="J106" s="5"/>
      <c r="K106" s="5"/>
    </row>
    <row r="107" spans="2:11" ht="25.5" x14ac:dyDescent="0.25">
      <c r="B107" s="1077"/>
      <c r="C107" s="92"/>
      <c r="D107" s="45" t="s">
        <v>720</v>
      </c>
      <c r="E107" s="5"/>
      <c r="F107" s="5"/>
      <c r="G107" s="5"/>
      <c r="H107" s="5"/>
      <c r="I107" s="5"/>
      <c r="J107" s="5"/>
      <c r="K107" s="5"/>
    </row>
    <row r="108" spans="2:11" x14ac:dyDescent="0.25">
      <c r="B108" s="1077"/>
      <c r="C108" s="92"/>
      <c r="D108" s="45" t="s">
        <v>721</v>
      </c>
      <c r="E108" s="5"/>
      <c r="F108" s="5"/>
      <c r="G108" s="5"/>
      <c r="H108" s="5"/>
      <c r="I108" s="5"/>
      <c r="J108" s="5"/>
      <c r="K108" s="5"/>
    </row>
    <row r="109" spans="2:11" x14ac:dyDescent="0.25">
      <c r="B109" s="1077"/>
      <c r="C109" s="92"/>
      <c r="D109" s="52" t="s">
        <v>722</v>
      </c>
      <c r="E109" s="5"/>
      <c r="F109" s="5"/>
      <c r="G109" s="5"/>
      <c r="H109" s="5"/>
      <c r="I109" s="5"/>
      <c r="J109" s="5"/>
      <c r="K109" s="5"/>
    </row>
    <row r="110" spans="2:11" x14ac:dyDescent="0.25">
      <c r="B110" s="1077"/>
      <c r="C110" s="92"/>
      <c r="D110" s="15"/>
      <c r="E110" s="5"/>
      <c r="F110" s="5"/>
      <c r="G110" s="5"/>
      <c r="H110" s="5"/>
      <c r="I110" s="5"/>
      <c r="J110" s="5"/>
      <c r="K110" s="5"/>
    </row>
    <row r="111" spans="2:11" x14ac:dyDescent="0.25">
      <c r="B111" s="1077"/>
      <c r="C111" s="92"/>
      <c r="D111" s="45" t="s">
        <v>554</v>
      </c>
      <c r="E111" s="5"/>
      <c r="F111" s="5"/>
      <c r="G111" s="5"/>
      <c r="H111" s="5"/>
      <c r="I111" s="5"/>
      <c r="J111" s="5"/>
      <c r="K111" s="5"/>
    </row>
    <row r="112" spans="2:11" ht="37.5" x14ac:dyDescent="0.25">
      <c r="B112" s="1077"/>
      <c r="C112" s="92"/>
      <c r="D112" s="45" t="s">
        <v>713</v>
      </c>
      <c r="E112" s="5"/>
      <c r="F112" s="5"/>
      <c r="G112" s="5"/>
      <c r="H112" s="5"/>
      <c r="I112" s="5"/>
      <c r="J112" s="5"/>
      <c r="K112" s="5"/>
    </row>
    <row r="113" spans="2:11" ht="25.5" x14ac:dyDescent="0.25">
      <c r="B113" s="1077"/>
      <c r="C113" s="92"/>
      <c r="D113" s="45" t="s">
        <v>723</v>
      </c>
      <c r="E113" s="5"/>
      <c r="F113" s="5"/>
      <c r="G113" s="5"/>
      <c r="H113" s="5"/>
      <c r="I113" s="5"/>
      <c r="J113" s="5"/>
      <c r="K113" s="5"/>
    </row>
    <row r="114" spans="2:11" x14ac:dyDescent="0.25">
      <c r="B114" s="1077"/>
      <c r="C114" s="92"/>
      <c r="D114" s="45" t="s">
        <v>724</v>
      </c>
      <c r="E114" s="5"/>
      <c r="F114" s="5"/>
      <c r="G114" s="5"/>
      <c r="H114" s="5"/>
      <c r="I114" s="5"/>
      <c r="J114" s="5"/>
      <c r="K114" s="5"/>
    </row>
    <row r="115" spans="2:11" x14ac:dyDescent="0.25">
      <c r="B115" s="1077"/>
      <c r="C115" s="92"/>
      <c r="D115" s="52" t="s">
        <v>725</v>
      </c>
      <c r="E115" s="5"/>
      <c r="F115" s="5"/>
      <c r="G115" s="5"/>
      <c r="H115" s="5"/>
      <c r="I115" s="5"/>
      <c r="J115" s="5"/>
      <c r="K115" s="5"/>
    </row>
    <row r="116" spans="2:11" x14ac:dyDescent="0.25">
      <c r="B116" s="1077"/>
      <c r="C116" s="92"/>
      <c r="D116" s="15"/>
      <c r="E116" s="5"/>
      <c r="F116" s="5"/>
      <c r="G116" s="5"/>
      <c r="H116" s="5"/>
      <c r="I116" s="5"/>
      <c r="J116" s="5"/>
      <c r="K116" s="5"/>
    </row>
    <row r="117" spans="2:11" x14ac:dyDescent="0.25">
      <c r="B117" s="1077"/>
      <c r="C117" s="92"/>
      <c r="D117" s="45" t="s">
        <v>554</v>
      </c>
      <c r="E117" s="5"/>
      <c r="F117" s="5"/>
      <c r="G117" s="5"/>
      <c r="H117" s="5"/>
      <c r="I117" s="5"/>
      <c r="J117" s="5"/>
      <c r="K117" s="5"/>
    </row>
    <row r="118" spans="2:11" ht="37.5" x14ac:dyDescent="0.25">
      <c r="B118" s="1077"/>
      <c r="C118" s="92"/>
      <c r="D118" s="45" t="s">
        <v>726</v>
      </c>
      <c r="E118" s="5"/>
      <c r="F118" s="5"/>
      <c r="G118" s="5"/>
      <c r="H118" s="5"/>
      <c r="I118" s="5"/>
      <c r="J118" s="5"/>
      <c r="K118" s="5"/>
    </row>
    <row r="119" spans="2:11" ht="25.5" x14ac:dyDescent="0.25">
      <c r="B119" s="1077"/>
      <c r="C119" s="92"/>
      <c r="D119" s="45" t="s">
        <v>727</v>
      </c>
      <c r="E119" s="5"/>
      <c r="F119" s="5"/>
      <c r="G119" s="5"/>
      <c r="H119" s="5"/>
      <c r="I119" s="5"/>
      <c r="J119" s="5"/>
      <c r="K119" s="5"/>
    </row>
    <row r="120" spans="2:11" x14ac:dyDescent="0.25">
      <c r="B120" s="1077"/>
      <c r="C120" s="92"/>
      <c r="D120" s="45" t="s">
        <v>728</v>
      </c>
      <c r="E120" s="5"/>
      <c r="F120" s="5"/>
      <c r="G120" s="5"/>
      <c r="H120" s="5"/>
      <c r="I120" s="5"/>
      <c r="J120" s="5"/>
      <c r="K120" s="5"/>
    </row>
    <row r="121" spans="2:11" x14ac:dyDescent="0.25">
      <c r="B121" s="1077"/>
      <c r="C121" s="92"/>
      <c r="D121" s="52" t="s">
        <v>692</v>
      </c>
      <c r="E121" s="5"/>
      <c r="F121" s="5"/>
      <c r="G121" s="5"/>
      <c r="H121" s="5"/>
      <c r="I121" s="5"/>
      <c r="J121" s="5"/>
      <c r="K121" s="5"/>
    </row>
    <row r="122" spans="2:11" ht="36" x14ac:dyDescent="0.25">
      <c r="B122" s="1077"/>
      <c r="C122" s="92"/>
      <c r="D122" s="52" t="s">
        <v>693</v>
      </c>
      <c r="E122" s="5"/>
      <c r="F122" s="5"/>
      <c r="G122" s="5"/>
      <c r="H122" s="5"/>
      <c r="I122" s="5"/>
      <c r="J122" s="5"/>
      <c r="K122" s="5"/>
    </row>
    <row r="123" spans="2:11" x14ac:dyDescent="0.25">
      <c r="B123" s="1077"/>
      <c r="C123" s="92"/>
      <c r="D123" s="45" t="s">
        <v>729</v>
      </c>
      <c r="E123" s="5"/>
      <c r="F123" s="5"/>
      <c r="G123" s="5"/>
      <c r="H123" s="5"/>
      <c r="I123" s="5"/>
      <c r="J123" s="5"/>
      <c r="K123" s="5"/>
    </row>
    <row r="124" spans="2:11" x14ac:dyDescent="0.25">
      <c r="B124" s="1077"/>
      <c r="C124" s="92"/>
      <c r="D124" s="45" t="s">
        <v>554</v>
      </c>
      <c r="E124" s="5"/>
      <c r="F124" s="5"/>
      <c r="G124" s="5"/>
      <c r="H124" s="5"/>
      <c r="I124" s="5"/>
      <c r="J124" s="5"/>
      <c r="K124" s="5"/>
    </row>
    <row r="125" spans="2:11" ht="49.5" x14ac:dyDescent="0.25">
      <c r="B125" s="1077"/>
      <c r="C125" s="92"/>
      <c r="D125" s="45" t="s">
        <v>730</v>
      </c>
      <c r="E125" s="5"/>
      <c r="F125" s="5"/>
      <c r="G125" s="5"/>
      <c r="H125" s="5"/>
      <c r="I125" s="5"/>
      <c r="J125" s="5"/>
      <c r="K125" s="5"/>
    </row>
    <row r="126" spans="2:11" ht="49.5" x14ac:dyDescent="0.25">
      <c r="B126" s="1077"/>
      <c r="C126" s="92"/>
      <c r="D126" s="45" t="s">
        <v>731</v>
      </c>
      <c r="E126" s="5"/>
      <c r="F126" s="5"/>
      <c r="G126" s="5"/>
      <c r="H126" s="5"/>
      <c r="I126" s="5"/>
      <c r="J126" s="5"/>
      <c r="K126" s="5"/>
    </row>
    <row r="127" spans="2:11" ht="50.25" thickBot="1" x14ac:dyDescent="0.3">
      <c r="B127" s="1078"/>
      <c r="C127" s="2"/>
      <c r="D127" s="39" t="s">
        <v>732</v>
      </c>
      <c r="E127" s="5"/>
      <c r="F127" s="5"/>
      <c r="G127" s="5"/>
      <c r="H127" s="5"/>
      <c r="I127" s="5"/>
      <c r="J127" s="5"/>
      <c r="K127" s="5"/>
    </row>
  </sheetData>
  <sheetProtection insertRows="0"/>
  <mergeCells count="34">
    <mergeCell ref="B93:B127"/>
    <mergeCell ref="B66:B72"/>
    <mergeCell ref="B74:F74"/>
    <mergeCell ref="B10:D10"/>
    <mergeCell ref="F10:S10"/>
    <mergeCell ref="F11:S11"/>
    <mergeCell ref="E12:R12"/>
    <mergeCell ref="E13:R13"/>
    <mergeCell ref="D52:K52"/>
    <mergeCell ref="B15:B26"/>
    <mergeCell ref="B81:D81"/>
    <mergeCell ref="B83:B89"/>
    <mergeCell ref="B91:B92"/>
    <mergeCell ref="D15:K15"/>
    <mergeCell ref="D16:K16"/>
    <mergeCell ref="D28:K28"/>
    <mergeCell ref="B79:J80"/>
    <mergeCell ref="B57:B63"/>
    <mergeCell ref="B65:E65"/>
    <mergeCell ref="D29:K29"/>
    <mergeCell ref="D30:K30"/>
    <mergeCell ref="D53:K53"/>
    <mergeCell ref="D54:K54"/>
    <mergeCell ref="B56:E56"/>
    <mergeCell ref="F33:F36"/>
    <mergeCell ref="G33:G36"/>
    <mergeCell ref="H33:H36"/>
    <mergeCell ref="I33:I36"/>
    <mergeCell ref="J33:J36"/>
    <mergeCell ref="A1:P1"/>
    <mergeCell ref="A2:P2"/>
    <mergeCell ref="A3:P3"/>
    <mergeCell ref="A4:D4"/>
    <mergeCell ref="A5:P5"/>
  </mergeCells>
  <conditionalFormatting sqref="F10">
    <cfRule type="notContainsBlanks" dxfId="107" priority="4">
      <formula>LEN(TRIM(F10))&gt;0</formula>
    </cfRule>
  </conditionalFormatting>
  <conditionalFormatting sqref="F11:S11">
    <cfRule type="expression" dxfId="106" priority="2">
      <formula>E11="NO SE REPORTA"</formula>
    </cfRule>
    <cfRule type="expression" dxfId="105" priority="3">
      <formula>E10="NO APLICA"</formula>
    </cfRule>
  </conditionalFormatting>
  <conditionalFormatting sqref="E12:R12">
    <cfRule type="expression" dxfId="104"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23" xr:uid="{00000000-0002-0000-1000-000000000000}">
      <formula1>0</formula1>
    </dataValidation>
    <dataValidation type="whole" operator="greaterThanOrEqual" allowBlank="1" showInputMessage="1" showErrorMessage="1" errorTitle="ERROR" error="Valor en PESOS (sin centavos)" sqref="F37:I50 F32:I33" xr:uid="{00000000-0002-0000-1000-000001000000}">
      <formula1>0</formula1>
    </dataValidation>
    <dataValidation type="textLength" allowBlank="1" showInputMessage="1" showErrorMessage="1" errorTitle="ERROR" error="Escriba POMCA, PMM o PMA" promptTitle="ESCRIBA" prompt="POMCA, PMA o PMM" sqref="E32:E50" xr:uid="{00000000-0002-0000-1000-000002000000}">
      <formula1>1</formula1>
      <formula2>5</formula2>
    </dataValidation>
    <dataValidation type="list" allowBlank="1" showInputMessage="1" showErrorMessage="1" sqref="E11" xr:uid="{00000000-0002-0000-1000-000003000000}">
      <formula1>REPORTE</formula1>
    </dataValidation>
    <dataValidation type="list" allowBlank="1" showInputMessage="1" showErrorMessage="1" sqref="E10" xr:uid="{00000000-0002-0000-1000-000004000000}">
      <formula1>SI</formula1>
    </dataValidation>
  </dataValidations>
  <hyperlinks>
    <hyperlink ref="B9" location="'ANEXO 3'!A1" display="VOLVER AL INDICE" xr:uid="{00000000-0004-0000-1000-000000000000}"/>
    <hyperlink ref="E61" r:id="rId1" xr:uid="{00000000-0004-0000-1000-000001000000}"/>
  </hyperlinks>
  <pageMargins left="0.25" right="0.25" top="0.75" bottom="0.75" header="0.3" footer="0.3"/>
  <pageSetup paperSize="178" orientation="landscape" horizontalDpi="1200" verticalDpi="1200" r:id="rId2"/>
  <drawing r:id="rId3"/>
  <legacyDrawing r:id="rId4"/>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Hoja17">
    <tabColor theme="2"/>
  </sheetPr>
  <dimension ref="A1:U101"/>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2372</v>
      </c>
      <c r="F4" s="383"/>
      <c r="G4" s="383"/>
      <c r="H4" s="383"/>
      <c r="I4" s="383"/>
      <c r="J4" s="383"/>
      <c r="K4" s="383"/>
      <c r="L4" s="384"/>
      <c r="M4" s="384"/>
      <c r="N4" s="384"/>
      <c r="O4" s="384"/>
      <c r="P4" s="385"/>
      <c r="Q4"/>
      <c r="R4"/>
    </row>
    <row r="5" spans="1:21" ht="16.5" customHeight="1" thickBot="1" x14ac:dyDescent="0.3">
      <c r="A5" s="1038" t="s">
        <v>119</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f>IF(E10="NO APLICA","NO APLICA",IF(E11="NO SE REPORTA","SIN INFORMACION",+G19))</f>
        <v>1</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1682</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5"/>
      <c r="J14" s="5"/>
      <c r="K14" s="5"/>
    </row>
    <row r="15" spans="1:21" ht="15.6" customHeight="1" thickTop="1" thickBot="1" x14ac:dyDescent="0.3">
      <c r="B15" s="1136" t="s">
        <v>466</v>
      </c>
      <c r="C15" s="87"/>
      <c r="D15" s="1079" t="s">
        <v>467</v>
      </c>
      <c r="E15" s="1080"/>
      <c r="F15" s="1080"/>
      <c r="G15" s="1080"/>
      <c r="H15" s="1080"/>
      <c r="I15" s="1081"/>
      <c r="J15" s="5"/>
      <c r="K15" s="5"/>
    </row>
    <row r="16" spans="1:21" ht="15.75" thickBot="1" x14ac:dyDescent="0.3">
      <c r="B16" s="1095"/>
      <c r="C16" s="92"/>
      <c r="D16" s="42" t="s">
        <v>593</v>
      </c>
      <c r="E16" s="88" t="s">
        <v>487</v>
      </c>
      <c r="F16" s="88" t="s">
        <v>488</v>
      </c>
      <c r="G16" s="88" t="s">
        <v>489</v>
      </c>
      <c r="H16" s="88" t="s">
        <v>490</v>
      </c>
      <c r="I16" s="248"/>
      <c r="J16" s="5"/>
      <c r="K16" s="5"/>
    </row>
    <row r="17" spans="2:11" ht="60.75" thickBot="1" x14ac:dyDescent="0.3">
      <c r="B17" s="1095"/>
      <c r="C17" s="92"/>
      <c r="D17" s="249" t="s">
        <v>733</v>
      </c>
      <c r="E17" s="445">
        <v>37</v>
      </c>
      <c r="F17" s="445">
        <v>37</v>
      </c>
      <c r="G17" s="445">
        <v>37</v>
      </c>
      <c r="H17" s="445">
        <v>37</v>
      </c>
      <c r="I17" s="246"/>
      <c r="J17" s="5"/>
      <c r="K17" s="5"/>
    </row>
    <row r="18" spans="2:11" ht="60.75" thickBot="1" x14ac:dyDescent="0.3">
      <c r="B18" s="1095"/>
      <c r="C18" s="92"/>
      <c r="D18" s="249" t="s">
        <v>734</v>
      </c>
      <c r="E18" s="445">
        <v>37</v>
      </c>
      <c r="F18" s="445">
        <v>37</v>
      </c>
      <c r="G18" s="445">
        <v>37</v>
      </c>
      <c r="H18" s="445"/>
      <c r="I18" s="246"/>
      <c r="J18" s="5"/>
      <c r="K18" s="5"/>
    </row>
    <row r="19" spans="2:11" ht="60.75" thickBot="1" x14ac:dyDescent="0.3">
      <c r="B19" s="1095"/>
      <c r="C19" s="92"/>
      <c r="D19" s="249" t="s">
        <v>735</v>
      </c>
      <c r="E19" s="470">
        <f>IFERROR(E18/E17,"N.A.")</f>
        <v>1</v>
      </c>
      <c r="F19" s="470">
        <f>IFERROR(F18/F17,"N.A.")</f>
        <v>1</v>
      </c>
      <c r="G19" s="470">
        <f>IFERROR(G18/G17,"N.A.")</f>
        <v>1</v>
      </c>
      <c r="H19" s="470">
        <f>IFERROR(H18/H17,"N.A.")</f>
        <v>0</v>
      </c>
      <c r="I19" s="229"/>
      <c r="J19" s="5"/>
      <c r="K19" s="5"/>
    </row>
    <row r="20" spans="2:11" ht="15.75" thickBot="1" x14ac:dyDescent="0.3">
      <c r="B20" s="1095"/>
      <c r="C20" s="90"/>
      <c r="D20" s="1067" t="s">
        <v>736</v>
      </c>
      <c r="E20" s="1068"/>
      <c r="F20" s="1068"/>
      <c r="G20" s="1068"/>
      <c r="H20" s="1068"/>
      <c r="I20" s="1069"/>
      <c r="J20" s="5"/>
      <c r="K20" s="5"/>
    </row>
    <row r="21" spans="2:11" ht="21" customHeight="1" x14ac:dyDescent="0.25">
      <c r="B21" s="210"/>
      <c r="C21" s="1139" t="s">
        <v>420</v>
      </c>
      <c r="D21" s="1141" t="s">
        <v>287</v>
      </c>
      <c r="E21" s="1137" t="s">
        <v>737</v>
      </c>
      <c r="F21" s="1137" t="s">
        <v>738</v>
      </c>
      <c r="G21" s="1137" t="s">
        <v>424</v>
      </c>
      <c r="I21" s="20"/>
      <c r="J21" s="5"/>
      <c r="K21" s="5"/>
    </row>
    <row r="22" spans="2:11" ht="15.75" thickBot="1" x14ac:dyDescent="0.3">
      <c r="B22" s="210"/>
      <c r="C22" s="1140"/>
      <c r="D22" s="1142"/>
      <c r="E22" s="1138"/>
      <c r="F22" s="1138"/>
      <c r="G22" s="1138"/>
      <c r="I22" s="20"/>
      <c r="J22" s="5"/>
      <c r="K22" s="5"/>
    </row>
    <row r="23" spans="2:11" s="183" customFormat="1" ht="72.75" thickBot="1" x14ac:dyDescent="0.3">
      <c r="B23" s="209"/>
      <c r="C23" s="8">
        <v>1</v>
      </c>
      <c r="D23" s="28" t="s">
        <v>2376</v>
      </c>
      <c r="E23" s="6">
        <v>4</v>
      </c>
      <c r="F23" s="28" t="s">
        <v>2377</v>
      </c>
      <c r="G23" s="28" t="s">
        <v>2378</v>
      </c>
      <c r="I23" s="18"/>
      <c r="J23" s="17"/>
      <c r="K23" s="17"/>
    </row>
    <row r="24" spans="2:11" s="183" customFormat="1" ht="72.75" thickBot="1" x14ac:dyDescent="0.3">
      <c r="B24" s="209"/>
      <c r="C24" s="8">
        <v>2</v>
      </c>
      <c r="D24" s="28" t="s">
        <v>2379</v>
      </c>
      <c r="E24" s="6">
        <v>5</v>
      </c>
      <c r="F24" s="28" t="s">
        <v>2411</v>
      </c>
      <c r="G24" s="28" t="s">
        <v>2412</v>
      </c>
      <c r="I24" s="18"/>
      <c r="J24" s="17"/>
      <c r="K24" s="17"/>
    </row>
    <row r="25" spans="2:11" s="183" customFormat="1" ht="36.75" thickBot="1" x14ac:dyDescent="0.3">
      <c r="B25" s="209"/>
      <c r="C25" s="8">
        <v>3</v>
      </c>
      <c r="D25" s="28" t="s">
        <v>2380</v>
      </c>
      <c r="E25" s="6">
        <v>37</v>
      </c>
      <c r="F25" s="28" t="s">
        <v>2382</v>
      </c>
      <c r="G25" s="28"/>
      <c r="H25" s="251"/>
      <c r="I25" s="18"/>
      <c r="J25" s="17"/>
      <c r="K25" s="17"/>
    </row>
    <row r="26" spans="2:11" s="183" customFormat="1" ht="36.75" thickBot="1" x14ac:dyDescent="0.3">
      <c r="B26" s="209"/>
      <c r="C26" s="8">
        <v>4</v>
      </c>
      <c r="D26" s="28" t="s">
        <v>2381</v>
      </c>
      <c r="E26" s="6">
        <v>37</v>
      </c>
      <c r="F26" s="28" t="s">
        <v>2382</v>
      </c>
      <c r="G26" s="28"/>
      <c r="H26" s="251"/>
      <c r="I26" s="18"/>
      <c r="J26" s="17"/>
      <c r="K26" s="17"/>
    </row>
    <row r="27" spans="2:11" s="183" customFormat="1" ht="15.75" thickBot="1" x14ac:dyDescent="0.3">
      <c r="B27" s="209"/>
      <c r="C27" s="8">
        <v>5</v>
      </c>
      <c r="D27" s="29"/>
      <c r="E27" s="6"/>
      <c r="F27" s="28"/>
      <c r="G27" s="28"/>
      <c r="H27" s="251"/>
      <c r="I27" s="18"/>
      <c r="J27" s="17"/>
      <c r="K27" s="17"/>
    </row>
    <row r="28" spans="2:11" s="183" customFormat="1" ht="15.75" thickBot="1" x14ac:dyDescent="0.3">
      <c r="B28" s="209"/>
      <c r="C28" s="8">
        <v>6</v>
      </c>
      <c r="D28" s="29"/>
      <c r="E28" s="6"/>
      <c r="F28" s="28"/>
      <c r="G28" s="28"/>
      <c r="H28" s="251"/>
      <c r="I28" s="18"/>
      <c r="J28" s="17"/>
      <c r="K28" s="17"/>
    </row>
    <row r="29" spans="2:11" s="183" customFormat="1" ht="15.75" thickBot="1" x14ac:dyDescent="0.3">
      <c r="B29" s="209"/>
      <c r="C29" s="8">
        <v>7</v>
      </c>
      <c r="D29" s="29"/>
      <c r="E29" s="6"/>
      <c r="F29" s="28"/>
      <c r="G29" s="28"/>
      <c r="H29" s="251"/>
      <c r="I29" s="18"/>
      <c r="J29" s="17"/>
      <c r="K29" s="17"/>
    </row>
    <row r="30" spans="2:11" s="183" customFormat="1" ht="15.75" thickBot="1" x14ac:dyDescent="0.3">
      <c r="B30" s="209"/>
      <c r="C30" s="8">
        <v>8</v>
      </c>
      <c r="D30" s="29"/>
      <c r="E30" s="6"/>
      <c r="F30" s="28"/>
      <c r="G30" s="28"/>
      <c r="H30" s="251"/>
      <c r="I30" s="18"/>
      <c r="J30" s="17"/>
      <c r="K30" s="17"/>
    </row>
    <row r="31" spans="2:11" s="183" customFormat="1" ht="15.75" thickBot="1" x14ac:dyDescent="0.3">
      <c r="B31" s="209"/>
      <c r="C31" s="8">
        <v>9</v>
      </c>
      <c r="D31" s="29"/>
      <c r="E31" s="6"/>
      <c r="F31" s="28"/>
      <c r="G31" s="28"/>
      <c r="H31" s="251"/>
      <c r="I31" s="18"/>
      <c r="J31" s="17"/>
      <c r="K31" s="17"/>
    </row>
    <row r="32" spans="2:11" s="183" customFormat="1" ht="15.75" thickBot="1" x14ac:dyDescent="0.3">
      <c r="B32" s="209"/>
      <c r="C32" s="8">
        <v>10</v>
      </c>
      <c r="D32" s="29"/>
      <c r="E32" s="6"/>
      <c r="F32" s="28"/>
      <c r="G32" s="28"/>
      <c r="H32" s="251"/>
      <c r="I32" s="18"/>
      <c r="J32" s="17"/>
      <c r="K32" s="17"/>
    </row>
    <row r="33" spans="2:11" s="183" customFormat="1" ht="15.75" thickBot="1" x14ac:dyDescent="0.3">
      <c r="B33" s="209"/>
      <c r="C33" s="8">
        <v>11</v>
      </c>
      <c r="D33" s="29"/>
      <c r="E33" s="6"/>
      <c r="F33" s="28"/>
      <c r="G33" s="28"/>
      <c r="H33" s="251"/>
      <c r="I33" s="18"/>
      <c r="J33" s="17"/>
      <c r="K33" s="17"/>
    </row>
    <row r="34" spans="2:11" s="183" customFormat="1" ht="15.75" thickBot="1" x14ac:dyDescent="0.3">
      <c r="B34" s="209"/>
      <c r="C34" s="8">
        <v>12</v>
      </c>
      <c r="D34" s="29"/>
      <c r="E34" s="6"/>
      <c r="F34" s="28"/>
      <c r="G34" s="28"/>
      <c r="H34" s="251"/>
      <c r="I34" s="18"/>
      <c r="J34" s="17"/>
      <c r="K34" s="17"/>
    </row>
    <row r="35" spans="2:11" s="183" customFormat="1" ht="15.75" thickBot="1" x14ac:dyDescent="0.3">
      <c r="B35" s="209"/>
      <c r="C35" s="8">
        <v>13</v>
      </c>
      <c r="D35" s="29"/>
      <c r="E35" s="6"/>
      <c r="F35" s="28"/>
      <c r="G35" s="28"/>
      <c r="H35" s="251"/>
      <c r="I35" s="18"/>
      <c r="J35" s="17"/>
      <c r="K35" s="17"/>
    </row>
    <row r="36" spans="2:11" s="183" customFormat="1" ht="15.75" thickBot="1" x14ac:dyDescent="0.3">
      <c r="B36" s="209"/>
      <c r="C36" s="8">
        <v>14</v>
      </c>
      <c r="D36" s="29"/>
      <c r="E36" s="6"/>
      <c r="F36" s="28"/>
      <c r="G36" s="28"/>
      <c r="H36" s="251"/>
      <c r="I36" s="18"/>
      <c r="J36" s="17"/>
      <c r="K36" s="17"/>
    </row>
    <row r="37" spans="2:11" s="183" customFormat="1" ht="15.75" thickBot="1" x14ac:dyDescent="0.3">
      <c r="B37" s="209"/>
      <c r="C37" s="8">
        <v>15</v>
      </c>
      <c r="D37" s="29"/>
      <c r="E37" s="6"/>
      <c r="F37" s="28"/>
      <c r="G37" s="28"/>
      <c r="H37" s="251"/>
      <c r="I37" s="18"/>
      <c r="J37" s="17"/>
      <c r="K37" s="17"/>
    </row>
    <row r="38" spans="2:11" s="183" customFormat="1" ht="15.75" thickBot="1" x14ac:dyDescent="0.3">
      <c r="B38" s="209"/>
      <c r="C38" s="8">
        <v>16</v>
      </c>
      <c r="D38" s="29"/>
      <c r="E38" s="6"/>
      <c r="F38" s="28"/>
      <c r="G38" s="28"/>
      <c r="H38" s="251"/>
      <c r="I38" s="18"/>
      <c r="J38" s="17"/>
      <c r="K38" s="17"/>
    </row>
    <row r="39" spans="2:11" s="183" customFormat="1" ht="15.75" thickBot="1" x14ac:dyDescent="0.3">
      <c r="B39" s="209"/>
      <c r="C39" s="8">
        <v>17</v>
      </c>
      <c r="D39" s="29"/>
      <c r="E39" s="6"/>
      <c r="F39" s="28"/>
      <c r="G39" s="28"/>
      <c r="H39" s="251"/>
      <c r="I39" s="18"/>
      <c r="J39" s="17"/>
      <c r="K39" s="17"/>
    </row>
    <row r="40" spans="2:11" s="183" customFormat="1" ht="15.75" thickBot="1" x14ac:dyDescent="0.3">
      <c r="B40" s="209"/>
      <c r="C40" s="8">
        <v>18</v>
      </c>
      <c r="D40" s="29"/>
      <c r="E40" s="6"/>
      <c r="F40" s="28"/>
      <c r="G40" s="28"/>
      <c r="H40" s="251"/>
      <c r="I40" s="18"/>
      <c r="J40" s="17"/>
      <c r="K40" s="17"/>
    </row>
    <row r="41" spans="2:11" s="183" customFormat="1" ht="15.75" thickBot="1" x14ac:dyDescent="0.3">
      <c r="B41" s="209"/>
      <c r="C41" s="8">
        <v>19</v>
      </c>
      <c r="D41" s="29"/>
      <c r="E41" s="6"/>
      <c r="F41" s="28"/>
      <c r="G41" s="28"/>
      <c r="I41" s="18"/>
      <c r="J41" s="17"/>
      <c r="K41" s="17"/>
    </row>
    <row r="42" spans="2:11" s="183" customFormat="1" ht="15.75" thickBot="1" x14ac:dyDescent="0.3">
      <c r="B42" s="175"/>
      <c r="C42" s="8">
        <v>20</v>
      </c>
      <c r="D42" s="29"/>
      <c r="E42" s="6"/>
      <c r="F42" s="28"/>
      <c r="G42" s="28"/>
      <c r="I42" s="185"/>
      <c r="J42" s="17"/>
      <c r="K42" s="17"/>
    </row>
    <row r="43" spans="2:11" ht="36" customHeight="1" thickBot="1" x14ac:dyDescent="0.3">
      <c r="B43" s="46" t="s">
        <v>502</v>
      </c>
      <c r="C43" s="91"/>
      <c r="D43" s="1079" t="s">
        <v>739</v>
      </c>
      <c r="E43" s="1080"/>
      <c r="F43" s="1080"/>
      <c r="G43" s="1080"/>
      <c r="H43" s="1080"/>
      <c r="I43" s="1081"/>
      <c r="J43" s="5"/>
      <c r="K43" s="5"/>
    </row>
    <row r="44" spans="2:11" ht="24.75" thickBot="1" x14ac:dyDescent="0.3">
      <c r="B44" s="46" t="s">
        <v>504</v>
      </c>
      <c r="C44" s="91"/>
      <c r="D44" s="1079" t="s">
        <v>702</v>
      </c>
      <c r="E44" s="1080"/>
      <c r="F44" s="1080"/>
      <c r="G44" s="1080"/>
      <c r="H44" s="1080"/>
      <c r="I44" s="1081"/>
      <c r="J44" s="5"/>
      <c r="K44" s="5"/>
    </row>
    <row r="45" spans="2:11" ht="15.75" thickBot="1" x14ac:dyDescent="0.3">
      <c r="B45" s="1"/>
      <c r="C45" s="74"/>
      <c r="D45" s="5"/>
      <c r="E45" s="5"/>
      <c r="F45" s="5"/>
      <c r="G45" s="5"/>
      <c r="H45" s="5"/>
      <c r="I45" s="5"/>
      <c r="J45" s="5"/>
      <c r="K45" s="5"/>
    </row>
    <row r="46" spans="2:11" ht="24" customHeight="1" thickBot="1" x14ac:dyDescent="0.3">
      <c r="B46" s="1085" t="s">
        <v>506</v>
      </c>
      <c r="C46" s="1086"/>
      <c r="D46" s="1086"/>
      <c r="E46" s="1087"/>
      <c r="F46" s="5"/>
      <c r="G46" s="5"/>
      <c r="H46" s="5"/>
      <c r="I46" s="5"/>
      <c r="J46" s="5"/>
      <c r="K46" s="5"/>
    </row>
    <row r="47" spans="2:11" ht="15.75" thickBot="1" x14ac:dyDescent="0.3">
      <c r="B47" s="1076">
        <v>1</v>
      </c>
      <c r="C47" s="92"/>
      <c r="D47" s="47" t="s">
        <v>507</v>
      </c>
      <c r="E47" s="456" t="s">
        <v>1637</v>
      </c>
      <c r="F47" s="5"/>
      <c r="G47" s="5"/>
      <c r="H47" s="5"/>
      <c r="I47" s="5"/>
      <c r="J47" s="5"/>
      <c r="K47" s="5"/>
    </row>
    <row r="48" spans="2:11" ht="36.75" thickBot="1" x14ac:dyDescent="0.3">
      <c r="B48" s="1077"/>
      <c r="C48" s="92"/>
      <c r="D48" s="39" t="s">
        <v>7</v>
      </c>
      <c r="E48" s="454" t="s">
        <v>1683</v>
      </c>
      <c r="F48" s="5"/>
      <c r="G48" s="5"/>
      <c r="H48" s="5"/>
      <c r="I48" s="5"/>
      <c r="J48" s="5"/>
      <c r="K48" s="5"/>
    </row>
    <row r="49" spans="2:11" ht="36.75" thickBot="1" x14ac:dyDescent="0.3">
      <c r="B49" s="1077"/>
      <c r="C49" s="92"/>
      <c r="D49" s="39" t="s">
        <v>508</v>
      </c>
      <c r="E49" s="456" t="s">
        <v>1684</v>
      </c>
      <c r="F49" s="5"/>
      <c r="G49" s="5"/>
      <c r="H49" s="5"/>
      <c r="I49" s="5"/>
      <c r="J49" s="5"/>
      <c r="K49" s="5"/>
    </row>
    <row r="50" spans="2:11" ht="36.75" thickBot="1" x14ac:dyDescent="0.3">
      <c r="B50" s="1077"/>
      <c r="C50" s="92"/>
      <c r="D50" s="39" t="s">
        <v>9</v>
      </c>
      <c r="E50" s="456" t="s">
        <v>1685</v>
      </c>
      <c r="F50" s="5"/>
      <c r="G50" s="5"/>
      <c r="H50" s="5"/>
      <c r="I50" s="5"/>
      <c r="J50" s="5"/>
      <c r="K50" s="5"/>
    </row>
    <row r="51" spans="2:11" ht="45.75" thickBot="1" x14ac:dyDescent="0.3">
      <c r="B51" s="1077"/>
      <c r="C51" s="92"/>
      <c r="D51" s="39" t="s">
        <v>11</v>
      </c>
      <c r="E51" s="459" t="s">
        <v>1686</v>
      </c>
      <c r="F51" s="5"/>
      <c r="G51" s="5"/>
      <c r="H51" s="5"/>
      <c r="I51" s="5"/>
      <c r="J51" s="5"/>
      <c r="K51" s="5"/>
    </row>
    <row r="52" spans="2:11" ht="15.75" thickBot="1" x14ac:dyDescent="0.3">
      <c r="B52" s="1077"/>
      <c r="C52" s="92"/>
      <c r="D52" s="39" t="s">
        <v>13</v>
      </c>
      <c r="E52" s="456">
        <v>31388634368</v>
      </c>
      <c r="F52" s="5"/>
      <c r="G52" s="5"/>
      <c r="H52" s="5"/>
      <c r="I52" s="5"/>
      <c r="J52" s="5"/>
      <c r="K52" s="5"/>
    </row>
    <row r="53" spans="2:11" ht="15.75" thickBot="1" x14ac:dyDescent="0.3">
      <c r="B53" s="1078"/>
      <c r="C53" s="2"/>
      <c r="D53" s="39" t="s">
        <v>509</v>
      </c>
      <c r="E53" s="456" t="s">
        <v>1681</v>
      </c>
      <c r="F53" s="5"/>
      <c r="G53" s="5"/>
      <c r="H53" s="5"/>
      <c r="I53" s="5"/>
      <c r="J53" s="5"/>
      <c r="K53" s="5"/>
    </row>
    <row r="54" spans="2:11" ht="15.75" thickBot="1" x14ac:dyDescent="0.3">
      <c r="B54" s="1"/>
      <c r="C54" s="74"/>
      <c r="D54" s="5"/>
      <c r="E54" s="5"/>
      <c r="F54" s="5"/>
      <c r="G54" s="5"/>
      <c r="H54" s="5"/>
      <c r="I54" s="5"/>
      <c r="J54" s="5"/>
      <c r="K54" s="5"/>
    </row>
    <row r="55" spans="2:11" ht="15.75" thickBot="1" x14ac:dyDescent="0.3">
      <c r="B55" s="1085" t="s">
        <v>510</v>
      </c>
      <c r="C55" s="1086"/>
      <c r="D55" s="1086"/>
      <c r="E55" s="1087"/>
      <c r="F55" s="5"/>
      <c r="G55" s="5"/>
      <c r="H55" s="5"/>
      <c r="I55" s="5"/>
      <c r="J55" s="5"/>
      <c r="K55" s="5"/>
    </row>
    <row r="56" spans="2:11" ht="15.75" thickBot="1" x14ac:dyDescent="0.3">
      <c r="B56" s="1076">
        <v>1</v>
      </c>
      <c r="C56" s="92"/>
      <c r="D56" s="47" t="s">
        <v>507</v>
      </c>
      <c r="E56" s="211" t="s">
        <v>511</v>
      </c>
      <c r="F56" s="5"/>
      <c r="G56" s="5"/>
      <c r="H56" s="5"/>
      <c r="I56" s="5"/>
      <c r="J56" s="5"/>
      <c r="K56" s="5"/>
    </row>
    <row r="57" spans="2:11" ht="15.75" thickBot="1" x14ac:dyDescent="0.3">
      <c r="B57" s="1077"/>
      <c r="C57" s="92"/>
      <c r="D57" s="39" t="s">
        <v>7</v>
      </c>
      <c r="E57" s="211" t="s">
        <v>512</v>
      </c>
      <c r="F57" s="5"/>
      <c r="G57" s="5"/>
      <c r="H57" s="5"/>
      <c r="I57" s="5"/>
      <c r="J57" s="5"/>
      <c r="K57" s="5"/>
    </row>
    <row r="58" spans="2:11" ht="15.75" thickBot="1" x14ac:dyDescent="0.3">
      <c r="B58" s="1077"/>
      <c r="C58" s="92"/>
      <c r="D58" s="39" t="s">
        <v>508</v>
      </c>
      <c r="E58" s="231"/>
      <c r="F58" s="5"/>
      <c r="G58" s="5"/>
      <c r="H58" s="5"/>
      <c r="I58" s="5"/>
      <c r="J58" s="5"/>
      <c r="K58" s="5"/>
    </row>
    <row r="59" spans="2:11" ht="15.75" thickBot="1" x14ac:dyDescent="0.3">
      <c r="B59" s="1077"/>
      <c r="C59" s="92"/>
      <c r="D59" s="39" t="s">
        <v>9</v>
      </c>
      <c r="E59" s="231"/>
      <c r="F59" s="5"/>
      <c r="G59" s="5"/>
      <c r="H59" s="5"/>
      <c r="I59" s="5"/>
      <c r="J59" s="5"/>
      <c r="K59" s="5"/>
    </row>
    <row r="60" spans="2:11" ht="15.75" thickBot="1" x14ac:dyDescent="0.3">
      <c r="B60" s="1077"/>
      <c r="C60" s="92"/>
      <c r="D60" s="39" t="s">
        <v>11</v>
      </c>
      <c r="E60" s="231"/>
      <c r="F60" s="5"/>
      <c r="G60" s="5"/>
      <c r="H60" s="5"/>
      <c r="I60" s="5"/>
      <c r="J60" s="5"/>
      <c r="K60" s="5"/>
    </row>
    <row r="61" spans="2:11" ht="15.75" thickBot="1" x14ac:dyDescent="0.3">
      <c r="B61" s="1077"/>
      <c r="C61" s="92"/>
      <c r="D61" s="39" t="s">
        <v>13</v>
      </c>
      <c r="E61" s="231"/>
      <c r="F61" s="5"/>
      <c r="G61" s="5"/>
      <c r="H61" s="5"/>
      <c r="I61" s="5"/>
      <c r="J61" s="5"/>
      <c r="K61" s="5"/>
    </row>
    <row r="62" spans="2:11" ht="15.75" thickBot="1" x14ac:dyDescent="0.3">
      <c r="B62" s="1078"/>
      <c r="C62" s="2"/>
      <c r="D62" s="39" t="s">
        <v>509</v>
      </c>
      <c r="E62" s="231"/>
      <c r="F62" s="5"/>
      <c r="G62" s="5"/>
      <c r="H62" s="5"/>
      <c r="I62" s="5"/>
      <c r="J62" s="5"/>
      <c r="K62" s="5"/>
    </row>
    <row r="63" spans="2:11" ht="15.75" thickBot="1" x14ac:dyDescent="0.3">
      <c r="B63" s="1"/>
      <c r="C63" s="74"/>
      <c r="D63" s="5"/>
      <c r="E63" s="5"/>
      <c r="F63" s="5"/>
      <c r="G63" s="5"/>
      <c r="H63" s="5"/>
      <c r="I63" s="5"/>
      <c r="J63" s="5"/>
      <c r="K63" s="5"/>
    </row>
    <row r="64" spans="2:11" ht="15" customHeight="1" thickBot="1" x14ac:dyDescent="0.3">
      <c r="B64" s="117" t="s">
        <v>513</v>
      </c>
      <c r="C64" s="118"/>
      <c r="D64" s="118"/>
      <c r="E64" s="119"/>
      <c r="G64" s="5"/>
      <c r="H64" s="5"/>
      <c r="I64" s="5"/>
      <c r="J64" s="5"/>
      <c r="K64" s="5"/>
    </row>
    <row r="65" spans="2:11" ht="24.75" thickBot="1" x14ac:dyDescent="0.3">
      <c r="B65" s="46" t="s">
        <v>514</v>
      </c>
      <c r="C65" s="39" t="s">
        <v>515</v>
      </c>
      <c r="D65" s="39" t="s">
        <v>516</v>
      </c>
      <c r="E65" s="39" t="s">
        <v>517</v>
      </c>
      <c r="F65" s="5"/>
      <c r="G65" s="5"/>
      <c r="H65" s="5"/>
      <c r="I65" s="5"/>
      <c r="J65" s="5"/>
    </row>
    <row r="66" spans="2:11" ht="96.75" thickBot="1" x14ac:dyDescent="0.3">
      <c r="B66" s="48">
        <v>42401</v>
      </c>
      <c r="C66" s="39">
        <v>0.01</v>
      </c>
      <c r="D66" s="67" t="s">
        <v>740</v>
      </c>
      <c r="E66" s="39"/>
      <c r="F66" s="5"/>
      <c r="G66" s="5"/>
      <c r="H66" s="5"/>
      <c r="I66" s="5"/>
      <c r="J66" s="5"/>
    </row>
    <row r="67" spans="2:11" ht="15.75" thickBot="1" x14ac:dyDescent="0.3">
      <c r="B67" s="3"/>
      <c r="C67" s="93"/>
      <c r="D67" s="5"/>
      <c r="E67" s="5"/>
      <c r="F67" s="5"/>
      <c r="G67" s="5"/>
      <c r="H67" s="5"/>
      <c r="I67" s="5"/>
      <c r="J67" s="5"/>
      <c r="K67" s="5"/>
    </row>
    <row r="68" spans="2:11" x14ac:dyDescent="0.25">
      <c r="B68" s="127" t="s">
        <v>424</v>
      </c>
      <c r="C68" s="94"/>
      <c r="D68" s="5"/>
      <c r="E68" s="5"/>
      <c r="F68" s="5"/>
      <c r="G68" s="5"/>
      <c r="H68" s="5"/>
      <c r="I68" s="5"/>
      <c r="J68" s="5"/>
      <c r="K68" s="5"/>
    </row>
    <row r="69" spans="2:11" x14ac:dyDescent="0.25">
      <c r="B69" s="1103"/>
      <c r="C69" s="1104"/>
      <c r="D69" s="1104"/>
      <c r="E69" s="1105"/>
      <c r="F69" s="5"/>
      <c r="G69" s="5"/>
      <c r="H69" s="5"/>
      <c r="I69" s="5"/>
      <c r="J69" s="5"/>
      <c r="K69" s="5"/>
    </row>
    <row r="70" spans="2:11" ht="15.75" thickBot="1" x14ac:dyDescent="0.3">
      <c r="B70" s="5"/>
      <c r="D70" s="5"/>
      <c r="E70" s="5"/>
      <c r="F70" s="5"/>
      <c r="G70" s="5"/>
      <c r="H70" s="5"/>
      <c r="I70" s="5"/>
      <c r="J70" s="5"/>
      <c r="K70" s="5"/>
    </row>
    <row r="71" spans="2:11" ht="15.75" thickBot="1" x14ac:dyDescent="0.3">
      <c r="B71" s="1085" t="s">
        <v>519</v>
      </c>
      <c r="C71" s="1086"/>
      <c r="D71" s="1087"/>
      <c r="E71" s="5"/>
      <c r="F71" s="5"/>
      <c r="G71" s="5"/>
      <c r="H71" s="5"/>
      <c r="I71" s="5"/>
      <c r="J71" s="5"/>
      <c r="K71" s="5"/>
    </row>
    <row r="72" spans="2:11" ht="120.75" thickBot="1" x14ac:dyDescent="0.3">
      <c r="B72" s="46" t="s">
        <v>520</v>
      </c>
      <c r="C72" s="2"/>
      <c r="D72" s="39" t="s">
        <v>741</v>
      </c>
      <c r="E72" s="5"/>
      <c r="F72" s="5"/>
      <c r="G72" s="5"/>
      <c r="H72" s="5"/>
      <c r="I72" s="5"/>
      <c r="J72" s="5"/>
      <c r="K72" s="5"/>
    </row>
    <row r="73" spans="2:11" x14ac:dyDescent="0.25">
      <c r="B73" s="1076" t="s">
        <v>522</v>
      </c>
      <c r="C73" s="92"/>
      <c r="D73" s="52" t="s">
        <v>523</v>
      </c>
      <c r="E73" s="5"/>
      <c r="F73" s="5"/>
      <c r="G73" s="5"/>
      <c r="H73" s="5"/>
      <c r="I73" s="5"/>
      <c r="J73" s="5"/>
      <c r="K73" s="5"/>
    </row>
    <row r="74" spans="2:11" ht="96" x14ac:dyDescent="0.25">
      <c r="B74" s="1077"/>
      <c r="C74" s="92"/>
      <c r="D74" s="45" t="s">
        <v>742</v>
      </c>
      <c r="E74" s="5"/>
      <c r="F74" s="5"/>
      <c r="G74" s="5"/>
      <c r="H74" s="5"/>
      <c r="I74" s="5"/>
      <c r="J74" s="5"/>
      <c r="K74" s="5"/>
    </row>
    <row r="75" spans="2:11" ht="60" x14ac:dyDescent="0.25">
      <c r="B75" s="1077"/>
      <c r="C75" s="92"/>
      <c r="D75" s="45" t="s">
        <v>743</v>
      </c>
      <c r="E75" s="5"/>
      <c r="F75" s="5"/>
      <c r="G75" s="5"/>
      <c r="H75" s="5"/>
      <c r="I75" s="5"/>
      <c r="J75" s="5"/>
      <c r="K75" s="5"/>
    </row>
    <row r="76" spans="2:11" x14ac:dyDescent="0.25">
      <c r="B76" s="1077"/>
      <c r="C76" s="92"/>
      <c r="D76" s="52" t="s">
        <v>526</v>
      </c>
      <c r="E76" s="5"/>
      <c r="F76" s="5"/>
      <c r="G76" s="5"/>
      <c r="H76" s="5"/>
      <c r="I76" s="5"/>
      <c r="J76" s="5"/>
      <c r="K76" s="5"/>
    </row>
    <row r="77" spans="2:11" ht="24" x14ac:dyDescent="0.25">
      <c r="B77" s="1077"/>
      <c r="C77" s="92"/>
      <c r="D77" s="45" t="s">
        <v>744</v>
      </c>
      <c r="E77" s="5"/>
      <c r="F77" s="5"/>
      <c r="G77" s="5"/>
      <c r="H77" s="5"/>
      <c r="I77" s="5"/>
      <c r="J77" s="5"/>
      <c r="K77" s="5"/>
    </row>
    <row r="78" spans="2:11" ht="48" x14ac:dyDescent="0.25">
      <c r="B78" s="1077"/>
      <c r="C78" s="92"/>
      <c r="D78" s="45" t="s">
        <v>745</v>
      </c>
      <c r="E78" s="5"/>
      <c r="F78" s="5"/>
      <c r="G78" s="5"/>
      <c r="H78" s="5"/>
      <c r="I78" s="5"/>
      <c r="J78" s="5"/>
      <c r="K78" s="5"/>
    </row>
    <row r="79" spans="2:11" x14ac:dyDescent="0.25">
      <c r="B79" s="1077"/>
      <c r="C79" s="92"/>
      <c r="D79" s="45" t="s">
        <v>746</v>
      </c>
      <c r="E79" s="5"/>
      <c r="F79" s="5"/>
      <c r="G79" s="5"/>
      <c r="H79" s="5"/>
      <c r="I79" s="5"/>
      <c r="J79" s="5"/>
      <c r="K79" s="5"/>
    </row>
    <row r="80" spans="2:11" ht="36" x14ac:dyDescent="0.25">
      <c r="B80" s="1077"/>
      <c r="C80" s="92"/>
      <c r="D80" s="45" t="s">
        <v>747</v>
      </c>
      <c r="E80" s="5"/>
      <c r="F80" s="5"/>
      <c r="G80" s="5"/>
      <c r="H80" s="5"/>
      <c r="I80" s="5"/>
      <c r="J80" s="5"/>
      <c r="K80" s="5"/>
    </row>
    <row r="81" spans="2:11" x14ac:dyDescent="0.25">
      <c r="B81" s="1077"/>
      <c r="C81" s="92"/>
      <c r="D81" s="52" t="s">
        <v>748</v>
      </c>
      <c r="E81" s="5"/>
      <c r="F81" s="5"/>
      <c r="G81" s="5"/>
      <c r="H81" s="5"/>
      <c r="I81" s="5"/>
      <c r="J81" s="5"/>
      <c r="K81" s="5"/>
    </row>
    <row r="82" spans="2:11" x14ac:dyDescent="0.25">
      <c r="B82" s="1077"/>
      <c r="C82" s="92"/>
      <c r="D82" s="45" t="s">
        <v>749</v>
      </c>
      <c r="E82" s="5"/>
      <c r="F82" s="5"/>
      <c r="G82" s="5"/>
      <c r="H82" s="5"/>
      <c r="I82" s="5"/>
      <c r="J82" s="5"/>
      <c r="K82" s="5"/>
    </row>
    <row r="83" spans="2:11" ht="36" x14ac:dyDescent="0.25">
      <c r="B83" s="1077"/>
      <c r="C83" s="92"/>
      <c r="D83" s="45" t="s">
        <v>750</v>
      </c>
      <c r="E83" s="5"/>
      <c r="F83" s="5"/>
      <c r="G83" s="5"/>
      <c r="H83" s="5"/>
      <c r="I83" s="5"/>
      <c r="J83" s="5"/>
      <c r="K83" s="5"/>
    </row>
    <row r="84" spans="2:11" ht="45.75" thickBot="1" x14ac:dyDescent="0.3">
      <c r="B84" s="1078"/>
      <c r="C84" s="2"/>
      <c r="D84" s="250" t="s">
        <v>751</v>
      </c>
      <c r="E84" s="5"/>
      <c r="F84" s="5"/>
      <c r="G84" s="5"/>
      <c r="H84" s="5"/>
      <c r="I84" s="5"/>
      <c r="J84" s="5"/>
      <c r="K84" s="5"/>
    </row>
    <row r="85" spans="2:11" ht="24.75" thickBot="1" x14ac:dyDescent="0.3">
      <c r="B85" s="46" t="s">
        <v>535</v>
      </c>
      <c r="C85" s="2"/>
      <c r="D85" s="39"/>
      <c r="E85" s="5"/>
      <c r="F85" s="5"/>
      <c r="G85" s="5"/>
      <c r="H85" s="5"/>
      <c r="I85" s="5"/>
      <c r="J85" s="5"/>
      <c r="K85" s="5"/>
    </row>
    <row r="86" spans="2:11" ht="228" x14ac:dyDescent="0.25">
      <c r="B86" s="1076" t="s">
        <v>536</v>
      </c>
      <c r="C86" s="92"/>
      <c r="D86" s="45" t="s">
        <v>752</v>
      </c>
      <c r="E86" s="5"/>
      <c r="F86" s="5"/>
      <c r="G86" s="5"/>
      <c r="H86" s="5"/>
      <c r="I86" s="5"/>
      <c r="J86" s="5"/>
      <c r="K86" s="5"/>
    </row>
    <row r="87" spans="2:11" ht="180" x14ac:dyDescent="0.25">
      <c r="B87" s="1077"/>
      <c r="C87" s="92"/>
      <c r="D87" s="45" t="s">
        <v>753</v>
      </c>
      <c r="E87" s="5"/>
      <c r="F87" s="5"/>
      <c r="G87" s="5"/>
      <c r="H87" s="5"/>
      <c r="I87" s="5"/>
      <c r="J87" s="5"/>
      <c r="K87" s="5"/>
    </row>
    <row r="88" spans="2:11" ht="72" x14ac:dyDescent="0.25">
      <c r="B88" s="1077"/>
      <c r="C88" s="92"/>
      <c r="D88" s="45" t="s">
        <v>754</v>
      </c>
      <c r="E88" s="5"/>
      <c r="F88" s="5"/>
      <c r="G88" s="5"/>
      <c r="H88" s="5"/>
      <c r="I88" s="5"/>
      <c r="J88" s="5"/>
      <c r="K88" s="5"/>
    </row>
    <row r="89" spans="2:11" ht="24" x14ac:dyDescent="0.25">
      <c r="B89" s="1077"/>
      <c r="C89" s="92"/>
      <c r="D89" s="45" t="s">
        <v>755</v>
      </c>
      <c r="E89" s="5"/>
      <c r="F89" s="5"/>
      <c r="G89" s="5"/>
      <c r="H89" s="5"/>
      <c r="I89" s="5"/>
      <c r="J89" s="5"/>
      <c r="K89" s="5"/>
    </row>
    <row r="90" spans="2:11" ht="72" x14ac:dyDescent="0.25">
      <c r="B90" s="1077"/>
      <c r="C90" s="92"/>
      <c r="D90" s="60" t="s">
        <v>756</v>
      </c>
      <c r="E90" s="5"/>
      <c r="F90" s="5"/>
      <c r="G90" s="5"/>
      <c r="H90" s="5"/>
      <c r="I90" s="5"/>
      <c r="J90" s="5"/>
      <c r="K90" s="5"/>
    </row>
    <row r="91" spans="2:11" ht="84" x14ac:dyDescent="0.25">
      <c r="B91" s="1077"/>
      <c r="C91" s="92"/>
      <c r="D91" s="60" t="s">
        <v>757</v>
      </c>
      <c r="E91" s="5"/>
      <c r="F91" s="5"/>
      <c r="G91" s="5"/>
      <c r="H91" s="5"/>
      <c r="I91" s="5"/>
      <c r="J91" s="5"/>
      <c r="K91" s="5"/>
    </row>
    <row r="92" spans="2:11" ht="36" x14ac:dyDescent="0.25">
      <c r="B92" s="1077"/>
      <c r="C92" s="92"/>
      <c r="D92" s="60" t="s">
        <v>758</v>
      </c>
      <c r="E92" s="5"/>
      <c r="F92" s="5"/>
      <c r="G92" s="5"/>
      <c r="H92" s="5"/>
      <c r="I92" s="5"/>
      <c r="J92" s="5"/>
      <c r="K92" s="5"/>
    </row>
    <row r="93" spans="2:11" ht="36" x14ac:dyDescent="0.25">
      <c r="B93" s="1077"/>
      <c r="C93" s="92"/>
      <c r="D93" s="60" t="s">
        <v>759</v>
      </c>
      <c r="E93" s="5"/>
      <c r="F93" s="5"/>
      <c r="G93" s="5"/>
      <c r="H93" s="5"/>
      <c r="I93" s="5"/>
      <c r="J93" s="5"/>
      <c r="K93" s="5"/>
    </row>
    <row r="94" spans="2:11" ht="48" x14ac:dyDescent="0.25">
      <c r="B94" s="1077"/>
      <c r="C94" s="92"/>
      <c r="D94" s="60" t="s">
        <v>760</v>
      </c>
      <c r="E94" s="5"/>
      <c r="F94" s="5"/>
      <c r="G94" s="5"/>
      <c r="H94" s="5"/>
      <c r="I94" s="5"/>
      <c r="J94" s="5"/>
      <c r="K94" s="5"/>
    </row>
    <row r="95" spans="2:11" ht="60.75" thickBot="1" x14ac:dyDescent="0.3">
      <c r="B95" s="1078"/>
      <c r="C95" s="2"/>
      <c r="D95" s="61" t="s">
        <v>761</v>
      </c>
      <c r="E95" s="5"/>
      <c r="F95" s="5"/>
      <c r="G95" s="5"/>
      <c r="H95" s="5"/>
      <c r="I95" s="5"/>
      <c r="J95" s="5"/>
      <c r="K95" s="5"/>
    </row>
    <row r="96" spans="2:11" x14ac:dyDescent="0.25">
      <c r="B96" s="1076" t="s">
        <v>553</v>
      </c>
      <c r="C96" s="92"/>
      <c r="D96" s="45"/>
      <c r="E96" s="5"/>
      <c r="F96" s="5"/>
      <c r="G96" s="5"/>
      <c r="H96" s="5"/>
      <c r="I96" s="5"/>
      <c r="J96" s="5"/>
      <c r="K96" s="5"/>
    </row>
    <row r="97" spans="2:11" x14ac:dyDescent="0.25">
      <c r="B97" s="1077"/>
      <c r="C97" s="92"/>
      <c r="D97" s="15"/>
      <c r="E97" s="5"/>
      <c r="F97" s="5"/>
      <c r="G97" s="5"/>
      <c r="H97" s="5"/>
      <c r="I97" s="5"/>
      <c r="J97" s="5"/>
      <c r="K97" s="5"/>
    </row>
    <row r="98" spans="2:11" x14ac:dyDescent="0.25">
      <c r="B98" s="1077"/>
      <c r="C98" s="92"/>
      <c r="D98" s="45" t="s">
        <v>554</v>
      </c>
      <c r="E98" s="5"/>
      <c r="F98" s="5"/>
      <c r="G98" s="5"/>
      <c r="H98" s="5"/>
      <c r="I98" s="5"/>
      <c r="J98" s="5"/>
      <c r="K98" s="5"/>
    </row>
    <row r="99" spans="2:11" ht="61.5" x14ac:dyDescent="0.25">
      <c r="B99" s="1077"/>
      <c r="C99" s="92"/>
      <c r="D99" s="45" t="s">
        <v>762</v>
      </c>
      <c r="E99" s="5"/>
      <c r="F99" s="5"/>
      <c r="G99" s="5"/>
      <c r="H99" s="5"/>
      <c r="I99" s="5"/>
      <c r="J99" s="5"/>
      <c r="K99" s="5"/>
    </row>
    <row r="100" spans="2:11" ht="61.5" x14ac:dyDescent="0.25">
      <c r="B100" s="1077"/>
      <c r="C100" s="92"/>
      <c r="D100" s="45" t="s">
        <v>763</v>
      </c>
      <c r="E100" s="5"/>
      <c r="F100" s="5"/>
      <c r="G100" s="5"/>
      <c r="H100" s="5"/>
      <c r="I100" s="5"/>
      <c r="J100" s="5"/>
      <c r="K100" s="5"/>
    </row>
    <row r="101" spans="2:11" ht="62.25" thickBot="1" x14ac:dyDescent="0.3">
      <c r="B101" s="1078"/>
      <c r="C101" s="2"/>
      <c r="D101" s="39" t="s">
        <v>764</v>
      </c>
      <c r="E101" s="5"/>
      <c r="F101" s="5"/>
      <c r="G101" s="5"/>
      <c r="H101" s="5"/>
      <c r="I101" s="5"/>
      <c r="J101" s="5"/>
      <c r="K101" s="5"/>
    </row>
  </sheetData>
  <mergeCells count="29">
    <mergeCell ref="B10:D10"/>
    <mergeCell ref="F10:S10"/>
    <mergeCell ref="F11:S11"/>
    <mergeCell ref="E12:R12"/>
    <mergeCell ref="E13:R13"/>
    <mergeCell ref="B71:D71"/>
    <mergeCell ref="B73:B84"/>
    <mergeCell ref="B86:B95"/>
    <mergeCell ref="B96:B101"/>
    <mergeCell ref="C21:C22"/>
    <mergeCell ref="D21:D22"/>
    <mergeCell ref="B56:B62"/>
    <mergeCell ref="B69:E69"/>
    <mergeCell ref="D44:I44"/>
    <mergeCell ref="B46:E46"/>
    <mergeCell ref="B47:B53"/>
    <mergeCell ref="B55:E55"/>
    <mergeCell ref="D15:I15"/>
    <mergeCell ref="D20:I20"/>
    <mergeCell ref="D43:I43"/>
    <mergeCell ref="E21:E22"/>
    <mergeCell ref="B15:B20"/>
    <mergeCell ref="F21:F22"/>
    <mergeCell ref="G21:G22"/>
    <mergeCell ref="A1:P1"/>
    <mergeCell ref="A2:P2"/>
    <mergeCell ref="A3:P3"/>
    <mergeCell ref="A4:D4"/>
    <mergeCell ref="A5:P5"/>
  </mergeCells>
  <conditionalFormatting sqref="F10">
    <cfRule type="notContainsBlanks" dxfId="103" priority="4">
      <formula>LEN(TRIM(F10))&gt;0</formula>
    </cfRule>
  </conditionalFormatting>
  <conditionalFormatting sqref="F11:S11">
    <cfRule type="expression" dxfId="102" priority="2">
      <formula>E11="NO SE REPORTA"</formula>
    </cfRule>
    <cfRule type="expression" dxfId="101" priority="3">
      <formula>E10="NO APLICA"</formula>
    </cfRule>
  </conditionalFormatting>
  <conditionalFormatting sqref="E12:R12">
    <cfRule type="expression" dxfId="100"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7:H18 E23:E42" xr:uid="{00000000-0002-0000-1100-000000000000}">
      <formula1>0</formula1>
    </dataValidation>
    <dataValidation type="list" allowBlank="1" showInputMessage="1" showErrorMessage="1" sqref="E11" xr:uid="{00000000-0002-0000-1100-000001000000}">
      <formula1>REPORTE</formula1>
    </dataValidation>
    <dataValidation type="list" allowBlank="1" showInputMessage="1" showErrorMessage="1" sqref="E10" xr:uid="{00000000-0002-0000-1100-000002000000}">
      <formula1>SI</formula1>
    </dataValidation>
  </dataValidations>
  <hyperlinks>
    <hyperlink ref="D84" r:id="rId1" display="http://cambioclimatico.minambiente.gov.co/" xr:uid="{00000000-0004-0000-1100-000000000000}"/>
    <hyperlink ref="B9" location="'ANEXO 3'!A1" display="VOLVER AL INDICE" xr:uid="{00000000-0004-0000-1100-000001000000}"/>
    <hyperlink ref="E51" r:id="rId2" xr:uid="{00000000-0004-0000-1100-000002000000}"/>
  </hyperlinks>
  <pageMargins left="0.25" right="0.25" top="0.75" bottom="0.75" header="0.3" footer="0.3"/>
  <pageSetup paperSize="178" orientation="landscape" horizontalDpi="1200" verticalDpi="1200" r:id="rId3"/>
  <drawing r:id="rId4"/>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Hoja18">
    <tabColor theme="2"/>
  </sheetPr>
  <dimension ref="A1:U99"/>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9" max="9" width="11.710937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121</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f>IF(E10="NO APLICA","NO APLICA",IF(E11="NO SE REPORTA","SIN INFORMACION",+G19))</f>
        <v>1</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1687</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5"/>
      <c r="J14" s="5"/>
      <c r="K14" s="5"/>
    </row>
    <row r="15" spans="1:21" ht="15.6" customHeight="1" thickTop="1" thickBot="1" x14ac:dyDescent="0.3">
      <c r="B15" s="1136" t="s">
        <v>466</v>
      </c>
      <c r="C15" s="87"/>
      <c r="D15" s="1067" t="s">
        <v>765</v>
      </c>
      <c r="E15" s="1068"/>
      <c r="F15" s="1068"/>
      <c r="G15" s="1068"/>
      <c r="H15" s="1068"/>
      <c r="I15" s="1068"/>
      <c r="J15" s="1068"/>
      <c r="K15" s="1069"/>
    </row>
    <row r="16" spans="1:21" ht="15.75" thickBot="1" x14ac:dyDescent="0.3">
      <c r="A16" s="183"/>
      <c r="B16" s="1095"/>
      <c r="C16" s="96" t="s">
        <v>420</v>
      </c>
      <c r="D16" s="42" t="s">
        <v>766</v>
      </c>
      <c r="E16" s="96" t="s">
        <v>487</v>
      </c>
      <c r="F16" s="96" t="s">
        <v>488</v>
      </c>
      <c r="G16" s="96" t="s">
        <v>489</v>
      </c>
      <c r="H16" s="96" t="s">
        <v>490</v>
      </c>
      <c r="I16" s="176"/>
      <c r="J16" s="183"/>
      <c r="K16" s="20"/>
    </row>
    <row r="17" spans="2:11" ht="24.75" thickBot="1" x14ac:dyDescent="0.3">
      <c r="B17" s="1095"/>
      <c r="C17" s="2" t="s">
        <v>595</v>
      </c>
      <c r="D17" s="39" t="s">
        <v>767</v>
      </c>
      <c r="E17" s="458">
        <v>25</v>
      </c>
      <c r="F17" s="458">
        <v>25</v>
      </c>
      <c r="G17" s="458">
        <v>50</v>
      </c>
      <c r="H17" s="201"/>
      <c r="I17" s="184"/>
      <c r="J17" s="183"/>
      <c r="K17" s="20"/>
    </row>
    <row r="18" spans="2:11" ht="24.75" thickBot="1" x14ac:dyDescent="0.3">
      <c r="B18" s="1095"/>
      <c r="C18" s="2" t="s">
        <v>597</v>
      </c>
      <c r="D18" s="39" t="s">
        <v>768</v>
      </c>
      <c r="E18" s="458">
        <v>25</v>
      </c>
      <c r="F18" s="458">
        <v>8</v>
      </c>
      <c r="G18" s="458">
        <v>50</v>
      </c>
      <c r="H18" s="201"/>
      <c r="I18" s="184"/>
      <c r="J18" s="183"/>
      <c r="K18" s="20"/>
    </row>
    <row r="19" spans="2:11" ht="24.75" thickBot="1" x14ac:dyDescent="0.3">
      <c r="B19" s="1095"/>
      <c r="C19" s="2" t="s">
        <v>599</v>
      </c>
      <c r="D19" s="39" t="s">
        <v>769</v>
      </c>
      <c r="E19" s="470">
        <f>IFERROR(E18/E17,"N.A.")</f>
        <v>1</v>
      </c>
      <c r="F19" s="470">
        <f>IFERROR(F18/F17,"N.A.")</f>
        <v>0.32</v>
      </c>
      <c r="G19" s="470">
        <f>IFERROR(G18/G17,"N.A.")</f>
        <v>1</v>
      </c>
      <c r="H19" s="470" t="str">
        <f>IFERROR(H18/H17,"N.A.")</f>
        <v>N.A.</v>
      </c>
      <c r="I19" s="181"/>
      <c r="K19" s="20"/>
    </row>
    <row r="20" spans="2:11" x14ac:dyDescent="0.25">
      <c r="B20" s="210"/>
      <c r="C20" s="90"/>
      <c r="D20" s="1143" t="s">
        <v>770</v>
      </c>
      <c r="E20" s="1144"/>
      <c r="F20" s="1144"/>
      <c r="G20" s="1144"/>
      <c r="H20" s="1144"/>
      <c r="I20" s="1144"/>
      <c r="J20" s="1144"/>
      <c r="K20" s="1145"/>
    </row>
    <row r="21" spans="2:11" x14ac:dyDescent="0.25">
      <c r="B21" s="210"/>
      <c r="C21" s="90"/>
      <c r="D21" s="1070" t="s">
        <v>692</v>
      </c>
      <c r="E21" s="1071"/>
      <c r="F21" s="1071"/>
      <c r="G21" s="1071"/>
      <c r="H21" s="1071"/>
      <c r="I21" s="1071"/>
      <c r="J21" s="1071"/>
      <c r="K21" s="1072"/>
    </row>
    <row r="22" spans="2:11" x14ac:dyDescent="0.25">
      <c r="B22" s="210"/>
      <c r="C22" s="90"/>
      <c r="D22" s="1146" t="s">
        <v>771</v>
      </c>
      <c r="E22" s="1147"/>
      <c r="F22" s="1147"/>
      <c r="G22" s="1147"/>
      <c r="H22" s="1147"/>
      <c r="I22" s="1147"/>
      <c r="J22" s="1147"/>
      <c r="K22" s="1148"/>
    </row>
    <row r="23" spans="2:11" ht="15.75" thickBot="1" x14ac:dyDescent="0.3">
      <c r="B23" s="210"/>
      <c r="C23" s="90"/>
      <c r="D23" s="1082" t="s">
        <v>772</v>
      </c>
      <c r="E23" s="1083"/>
      <c r="F23" s="1083"/>
      <c r="G23" s="1083"/>
      <c r="H23" s="1083"/>
      <c r="I23" s="1083"/>
      <c r="J23" s="1083"/>
      <c r="K23" s="1084"/>
    </row>
    <row r="24" spans="2:11" ht="36.75" thickBot="1" x14ac:dyDescent="0.3">
      <c r="B24" s="210"/>
      <c r="C24" s="96" t="s">
        <v>420</v>
      </c>
      <c r="D24" s="42" t="s">
        <v>694</v>
      </c>
      <c r="E24" s="42" t="s">
        <v>773</v>
      </c>
      <c r="F24" s="42" t="s">
        <v>774</v>
      </c>
      <c r="G24" s="42" t="s">
        <v>775</v>
      </c>
      <c r="H24" s="42" t="s">
        <v>776</v>
      </c>
      <c r="I24" s="42" t="s">
        <v>698</v>
      </c>
      <c r="J24" s="42" t="s">
        <v>699</v>
      </c>
      <c r="K24" s="42" t="s">
        <v>424</v>
      </c>
    </row>
    <row r="25" spans="2:11" s="183" customFormat="1" ht="39.75" customHeight="1" thickBot="1" x14ac:dyDescent="0.3">
      <c r="B25" s="209"/>
      <c r="C25" s="8">
        <v>1</v>
      </c>
      <c r="D25" s="323" t="s">
        <v>2389</v>
      </c>
      <c r="E25" s="29" t="s">
        <v>1728</v>
      </c>
      <c r="F25" s="472">
        <v>50</v>
      </c>
      <c r="G25" s="472">
        <v>120</v>
      </c>
      <c r="H25" s="472">
        <v>120</v>
      </c>
      <c r="I25" s="472">
        <v>120</v>
      </c>
      <c r="J25" s="472">
        <v>56</v>
      </c>
      <c r="K25" s="201"/>
    </row>
    <row r="26" spans="2:11" s="183" customFormat="1" ht="15.75" thickBot="1" x14ac:dyDescent="0.3">
      <c r="B26" s="209"/>
      <c r="C26" s="8">
        <v>2</v>
      </c>
      <c r="D26" s="29"/>
      <c r="E26" s="29"/>
      <c r="F26" s="201"/>
      <c r="G26" s="201"/>
      <c r="H26" s="201"/>
      <c r="I26" s="201"/>
      <c r="J26" s="201"/>
      <c r="K26" s="201"/>
    </row>
    <row r="27" spans="2:11" s="183" customFormat="1" ht="15.75" thickBot="1" x14ac:dyDescent="0.3">
      <c r="B27" s="209"/>
      <c r="C27" s="8">
        <v>3</v>
      </c>
      <c r="D27" s="29"/>
      <c r="E27" s="29"/>
      <c r="F27" s="201"/>
      <c r="G27" s="201"/>
      <c r="H27" s="201"/>
      <c r="I27" s="201"/>
      <c r="J27" s="201"/>
      <c r="K27" s="201"/>
    </row>
    <row r="28" spans="2:11" s="183" customFormat="1" ht="15.75" thickBot="1" x14ac:dyDescent="0.3">
      <c r="B28" s="209"/>
      <c r="C28" s="8">
        <v>4</v>
      </c>
      <c r="D28" s="29"/>
      <c r="E28" s="29"/>
      <c r="F28" s="201"/>
      <c r="G28" s="201"/>
      <c r="H28" s="201"/>
      <c r="I28" s="201"/>
      <c r="J28" s="201"/>
      <c r="K28" s="201"/>
    </row>
    <row r="29" spans="2:11" s="183" customFormat="1" ht="15.75" thickBot="1" x14ac:dyDescent="0.3">
      <c r="B29" s="209"/>
      <c r="C29" s="8">
        <v>5</v>
      </c>
      <c r="D29" s="29"/>
      <c r="E29" s="29"/>
      <c r="F29" s="201"/>
      <c r="G29" s="201"/>
      <c r="H29" s="201"/>
      <c r="I29" s="201"/>
      <c r="J29" s="201"/>
      <c r="K29" s="201"/>
    </row>
    <row r="30" spans="2:11" s="183" customFormat="1" ht="15.75" thickBot="1" x14ac:dyDescent="0.3">
      <c r="B30" s="209"/>
      <c r="C30" s="8">
        <v>6</v>
      </c>
      <c r="D30" s="29"/>
      <c r="E30" s="29"/>
      <c r="F30" s="201"/>
      <c r="G30" s="201"/>
      <c r="H30" s="201"/>
      <c r="I30" s="201"/>
      <c r="J30" s="201"/>
      <c r="K30" s="201"/>
    </row>
    <row r="31" spans="2:11" s="183" customFormat="1" ht="15.75" thickBot="1" x14ac:dyDescent="0.3">
      <c r="B31" s="209"/>
      <c r="C31" s="8">
        <v>7</v>
      </c>
      <c r="D31" s="29"/>
      <c r="E31" s="29"/>
      <c r="F31" s="201"/>
      <c r="G31" s="201"/>
      <c r="H31" s="201"/>
      <c r="I31" s="201"/>
      <c r="J31" s="201"/>
      <c r="K31" s="201"/>
    </row>
    <row r="32" spans="2:11" s="183" customFormat="1" ht="15.75" thickBot="1" x14ac:dyDescent="0.3">
      <c r="B32" s="209"/>
      <c r="C32" s="8">
        <v>8</v>
      </c>
      <c r="D32" s="29"/>
      <c r="E32" s="29"/>
      <c r="F32" s="201"/>
      <c r="G32" s="201"/>
      <c r="H32" s="201"/>
      <c r="I32" s="201"/>
      <c r="J32" s="201"/>
      <c r="K32" s="201"/>
    </row>
    <row r="33" spans="2:11" s="183" customFormat="1" ht="15.75" thickBot="1" x14ac:dyDescent="0.3">
      <c r="B33" s="209"/>
      <c r="C33" s="8">
        <v>9</v>
      </c>
      <c r="D33" s="29"/>
      <c r="E33" s="29"/>
      <c r="F33" s="201"/>
      <c r="G33" s="201"/>
      <c r="H33" s="201"/>
      <c r="I33" s="201"/>
      <c r="J33" s="201"/>
      <c r="K33" s="201"/>
    </row>
    <row r="34" spans="2:11" s="183" customFormat="1" ht="15.75" thickBot="1" x14ac:dyDescent="0.3">
      <c r="B34" s="209"/>
      <c r="C34" s="8">
        <v>10</v>
      </c>
      <c r="D34" s="29"/>
      <c r="E34" s="29"/>
      <c r="F34" s="201"/>
      <c r="G34" s="201"/>
      <c r="H34" s="201"/>
      <c r="I34" s="201"/>
      <c r="J34" s="201"/>
      <c r="K34" s="201"/>
    </row>
    <row r="35" spans="2:11" s="183" customFormat="1" ht="15.75" thickBot="1" x14ac:dyDescent="0.3">
      <c r="B35" s="209"/>
      <c r="C35" s="8">
        <v>11</v>
      </c>
      <c r="D35" s="29"/>
      <c r="E35" s="29"/>
      <c r="F35" s="201"/>
      <c r="G35" s="201"/>
      <c r="H35" s="201"/>
      <c r="I35" s="201"/>
      <c r="J35" s="201"/>
      <c r="K35" s="201"/>
    </row>
    <row r="36" spans="2:11" s="183" customFormat="1" ht="15.75" thickBot="1" x14ac:dyDescent="0.3">
      <c r="B36" s="209"/>
      <c r="C36" s="8">
        <v>12</v>
      </c>
      <c r="D36" s="29"/>
      <c r="E36" s="29"/>
      <c r="F36" s="201"/>
      <c r="G36" s="201"/>
      <c r="H36" s="201"/>
      <c r="I36" s="201"/>
      <c r="J36" s="201"/>
      <c r="K36" s="201"/>
    </row>
    <row r="37" spans="2:11" ht="15.75" thickBot="1" x14ac:dyDescent="0.3">
      <c r="B37" s="46"/>
      <c r="C37" s="2"/>
      <c r="D37" s="39" t="s">
        <v>594</v>
      </c>
      <c r="E37" s="39"/>
      <c r="F37" s="134">
        <f>SUM(F25:F36)</f>
        <v>50</v>
      </c>
      <c r="G37" s="134">
        <f>SUM(G25:G36)</f>
        <v>120</v>
      </c>
      <c r="H37" s="134">
        <f>SUM(H25:H36)</f>
        <v>120</v>
      </c>
      <c r="I37" s="134">
        <f>SUM(I25:I36)</f>
        <v>120</v>
      </c>
      <c r="J37" s="134">
        <f>SUM(J25:J36)</f>
        <v>56</v>
      </c>
      <c r="K37" s="12"/>
    </row>
    <row r="38" spans="2:11" ht="24" customHeight="1" thickBot="1" x14ac:dyDescent="0.3">
      <c r="B38" s="71" t="s">
        <v>502</v>
      </c>
      <c r="C38" s="105"/>
      <c r="D38" s="1079" t="s">
        <v>777</v>
      </c>
      <c r="E38" s="1080"/>
      <c r="F38" s="1080"/>
      <c r="G38" s="1080"/>
      <c r="H38" s="1080"/>
      <c r="I38" s="1080"/>
      <c r="J38" s="1080"/>
      <c r="K38" s="1081"/>
    </row>
    <row r="39" spans="2:11" ht="24" customHeight="1" thickBot="1" x14ac:dyDescent="0.3">
      <c r="B39" s="71" t="s">
        <v>504</v>
      </c>
      <c r="C39" s="105"/>
      <c r="D39" s="1079" t="s">
        <v>778</v>
      </c>
      <c r="E39" s="1080"/>
      <c r="F39" s="1080"/>
      <c r="G39" s="1080"/>
      <c r="H39" s="1080"/>
      <c r="I39" s="1080"/>
      <c r="J39" s="1080"/>
      <c r="K39" s="1081"/>
    </row>
    <row r="40" spans="2:11" ht="15.75" thickBot="1" x14ac:dyDescent="0.3">
      <c r="B40" s="1"/>
      <c r="C40" s="74"/>
      <c r="D40" s="5"/>
      <c r="E40" s="5"/>
      <c r="F40" s="5"/>
      <c r="G40" s="5"/>
      <c r="H40" s="5"/>
      <c r="I40" s="5"/>
      <c r="J40" s="5"/>
      <c r="K40" s="5"/>
    </row>
    <row r="41" spans="2:11" ht="24" customHeight="1" thickBot="1" x14ac:dyDescent="0.3">
      <c r="B41" s="1085" t="s">
        <v>506</v>
      </c>
      <c r="C41" s="1086"/>
      <c r="D41" s="1086"/>
      <c r="E41" s="1087"/>
      <c r="F41" s="5"/>
      <c r="G41" s="5"/>
      <c r="H41" s="5"/>
      <c r="I41" s="5"/>
      <c r="J41" s="5"/>
      <c r="K41" s="5"/>
    </row>
    <row r="42" spans="2:11" ht="15.75" thickBot="1" x14ac:dyDescent="0.3">
      <c r="B42" s="1076">
        <v>1</v>
      </c>
      <c r="C42" s="92"/>
      <c r="D42" s="47" t="s">
        <v>507</v>
      </c>
      <c r="E42" s="456" t="s">
        <v>1637</v>
      </c>
      <c r="F42" s="5"/>
      <c r="G42" s="5"/>
      <c r="H42" s="5"/>
      <c r="I42" s="5"/>
      <c r="J42" s="5"/>
      <c r="K42" s="5"/>
    </row>
    <row r="43" spans="2:11" ht="36.75" thickBot="1" x14ac:dyDescent="0.3">
      <c r="B43" s="1077"/>
      <c r="C43" s="92"/>
      <c r="D43" s="39" t="s">
        <v>7</v>
      </c>
      <c r="E43" s="456" t="s">
        <v>1638</v>
      </c>
      <c r="F43" s="5"/>
      <c r="G43" s="5"/>
      <c r="H43" s="5"/>
      <c r="I43" s="5"/>
      <c r="J43" s="5"/>
      <c r="K43" s="5"/>
    </row>
    <row r="44" spans="2:11" ht="36.75" thickBot="1" x14ac:dyDescent="0.3">
      <c r="B44" s="1077"/>
      <c r="C44" s="92"/>
      <c r="D44" s="39" t="s">
        <v>508</v>
      </c>
      <c r="E44" s="456" t="s">
        <v>1666</v>
      </c>
      <c r="F44" s="5"/>
      <c r="G44" s="5"/>
      <c r="H44" s="5"/>
      <c r="I44" s="5"/>
      <c r="J44" s="5"/>
      <c r="K44" s="5"/>
    </row>
    <row r="45" spans="2:11" ht="36.75" thickBot="1" x14ac:dyDescent="0.3">
      <c r="B45" s="1077"/>
      <c r="C45" s="92"/>
      <c r="D45" s="39" t="s">
        <v>9</v>
      </c>
      <c r="E45" s="456" t="s">
        <v>1667</v>
      </c>
      <c r="F45" s="5"/>
      <c r="G45" s="5"/>
      <c r="H45" s="5"/>
      <c r="I45" s="5"/>
      <c r="J45" s="5"/>
      <c r="K45" s="5"/>
    </row>
    <row r="46" spans="2:11" ht="24.75" thickBot="1" x14ac:dyDescent="0.3">
      <c r="B46" s="1077"/>
      <c r="C46" s="92"/>
      <c r="D46" s="39" t="s">
        <v>11</v>
      </c>
      <c r="E46" s="456" t="s">
        <v>1668</v>
      </c>
      <c r="F46" s="5"/>
      <c r="G46" s="5"/>
      <c r="H46" s="5"/>
      <c r="I46" s="5"/>
      <c r="J46" s="5"/>
      <c r="K46" s="5"/>
    </row>
    <row r="47" spans="2:11" ht="15.75" thickBot="1" x14ac:dyDescent="0.3">
      <c r="B47" s="1077"/>
      <c r="C47" s="92"/>
      <c r="D47" s="39" t="s">
        <v>13</v>
      </c>
      <c r="E47" s="456">
        <v>3138363436</v>
      </c>
      <c r="F47" s="5"/>
      <c r="G47" s="5"/>
      <c r="H47" s="5"/>
      <c r="I47" s="5"/>
      <c r="J47" s="5"/>
      <c r="K47" s="5"/>
    </row>
    <row r="48" spans="2:11" ht="15.75" thickBot="1" x14ac:dyDescent="0.3">
      <c r="B48" s="1078"/>
      <c r="C48" s="2"/>
      <c r="D48" s="39" t="s">
        <v>509</v>
      </c>
      <c r="E48" s="456" t="s">
        <v>1681</v>
      </c>
      <c r="F48" s="5"/>
      <c r="G48" s="5"/>
      <c r="H48" s="5"/>
      <c r="I48" s="5"/>
      <c r="J48" s="5"/>
      <c r="K48" s="5"/>
    </row>
    <row r="49" spans="2:11" ht="15.75" thickBot="1" x14ac:dyDescent="0.3">
      <c r="B49" s="1"/>
      <c r="C49" s="74"/>
      <c r="D49" s="5"/>
      <c r="E49" s="5"/>
      <c r="F49" s="5"/>
      <c r="G49" s="5"/>
      <c r="H49" s="5"/>
      <c r="I49" s="5"/>
      <c r="J49" s="5"/>
      <c r="K49" s="5"/>
    </row>
    <row r="50" spans="2:11" ht="15.75" thickBot="1" x14ac:dyDescent="0.3">
      <c r="B50" s="1085" t="s">
        <v>510</v>
      </c>
      <c r="C50" s="1086"/>
      <c r="D50" s="1086"/>
      <c r="E50" s="1087"/>
      <c r="F50" s="5"/>
      <c r="G50" s="5"/>
      <c r="H50" s="5"/>
      <c r="I50" s="5"/>
      <c r="J50" s="5"/>
      <c r="K50" s="5"/>
    </row>
    <row r="51" spans="2:11" ht="15.75" thickBot="1" x14ac:dyDescent="0.3">
      <c r="B51" s="1076">
        <v>1</v>
      </c>
      <c r="C51" s="92"/>
      <c r="D51" s="47" t="s">
        <v>507</v>
      </c>
      <c r="E51" s="211" t="s">
        <v>511</v>
      </c>
      <c r="F51" s="5"/>
      <c r="G51" s="5"/>
      <c r="H51" s="5"/>
      <c r="I51" s="5"/>
      <c r="J51" s="5"/>
      <c r="K51" s="5"/>
    </row>
    <row r="52" spans="2:11" ht="15.75" thickBot="1" x14ac:dyDescent="0.3">
      <c r="B52" s="1077"/>
      <c r="C52" s="92"/>
      <c r="D52" s="39" t="s">
        <v>7</v>
      </c>
      <c r="E52" s="211" t="s">
        <v>603</v>
      </c>
      <c r="F52" s="5"/>
      <c r="G52" s="5"/>
      <c r="H52" s="5"/>
      <c r="I52" s="5"/>
      <c r="J52" s="5"/>
      <c r="K52" s="5"/>
    </row>
    <row r="53" spans="2:11" ht="15.75" thickBot="1" x14ac:dyDescent="0.3">
      <c r="B53" s="1077"/>
      <c r="C53" s="92"/>
      <c r="D53" s="39" t="s">
        <v>508</v>
      </c>
      <c r="E53" s="231"/>
      <c r="F53" s="5"/>
      <c r="G53" s="5"/>
      <c r="H53" s="5"/>
      <c r="I53" s="5"/>
      <c r="J53" s="5"/>
      <c r="K53" s="5"/>
    </row>
    <row r="54" spans="2:11" ht="15.75" thickBot="1" x14ac:dyDescent="0.3">
      <c r="B54" s="1077"/>
      <c r="C54" s="92"/>
      <c r="D54" s="39" t="s">
        <v>9</v>
      </c>
      <c r="E54" s="231"/>
      <c r="F54" s="5"/>
      <c r="G54" s="5"/>
      <c r="H54" s="5"/>
      <c r="I54" s="5"/>
      <c r="J54" s="5"/>
      <c r="K54" s="5"/>
    </row>
    <row r="55" spans="2:11" ht="15.75" thickBot="1" x14ac:dyDescent="0.3">
      <c r="B55" s="1077"/>
      <c r="C55" s="92"/>
      <c r="D55" s="39" t="s">
        <v>11</v>
      </c>
      <c r="E55" s="231"/>
      <c r="F55" s="5"/>
      <c r="G55" s="5"/>
      <c r="H55" s="5"/>
      <c r="I55" s="5"/>
      <c r="J55" s="5"/>
      <c r="K55" s="5"/>
    </row>
    <row r="56" spans="2:11" ht="15.75" thickBot="1" x14ac:dyDescent="0.3">
      <c r="B56" s="1077"/>
      <c r="C56" s="92"/>
      <c r="D56" s="39" t="s">
        <v>13</v>
      </c>
      <c r="E56" s="231"/>
      <c r="F56" s="5"/>
      <c r="G56" s="5"/>
      <c r="H56" s="5"/>
      <c r="I56" s="5"/>
      <c r="J56" s="5"/>
      <c r="K56" s="5"/>
    </row>
    <row r="57" spans="2:11" ht="15.75" thickBot="1" x14ac:dyDescent="0.3">
      <c r="B57" s="1078"/>
      <c r="C57" s="2"/>
      <c r="D57" s="39" t="s">
        <v>509</v>
      </c>
      <c r="E57" s="231"/>
      <c r="F57" s="5"/>
      <c r="G57" s="5"/>
      <c r="H57" s="5"/>
      <c r="I57" s="5"/>
      <c r="J57" s="5"/>
      <c r="K57" s="5"/>
    </row>
    <row r="58" spans="2:11" ht="15.75" thickBot="1" x14ac:dyDescent="0.3">
      <c r="B58" s="1"/>
      <c r="C58" s="74"/>
      <c r="D58" s="5"/>
      <c r="E58" s="5"/>
      <c r="F58" s="5"/>
      <c r="G58" s="5"/>
      <c r="H58" s="5"/>
      <c r="I58" s="5"/>
      <c r="J58" s="5"/>
      <c r="K58" s="5"/>
    </row>
    <row r="59" spans="2:11" ht="15" customHeight="1" thickBot="1" x14ac:dyDescent="0.3">
      <c r="B59" s="117" t="s">
        <v>513</v>
      </c>
      <c r="C59" s="118"/>
      <c r="D59" s="118"/>
      <c r="E59" s="119"/>
      <c r="G59" s="5"/>
      <c r="H59" s="5"/>
      <c r="I59" s="5"/>
      <c r="J59" s="5"/>
      <c r="K59" s="5"/>
    </row>
    <row r="60" spans="2:11" ht="24.75" thickBot="1" x14ac:dyDescent="0.3">
      <c r="B60" s="46" t="s">
        <v>514</v>
      </c>
      <c r="C60" s="39" t="s">
        <v>515</v>
      </c>
      <c r="D60" s="39" t="s">
        <v>516</v>
      </c>
      <c r="E60" s="39" t="s">
        <v>517</v>
      </c>
      <c r="F60" s="5"/>
      <c r="G60" s="5"/>
      <c r="H60" s="5"/>
      <c r="I60" s="5"/>
      <c r="J60" s="5"/>
    </row>
    <row r="61" spans="2:11" ht="72.75" thickBot="1" x14ac:dyDescent="0.3">
      <c r="B61" s="48">
        <v>42401</v>
      </c>
      <c r="C61" s="39">
        <v>0.01</v>
      </c>
      <c r="D61" s="49" t="s">
        <v>779</v>
      </c>
      <c r="E61" s="39"/>
      <c r="F61" s="5"/>
      <c r="G61" s="5"/>
      <c r="H61" s="5"/>
      <c r="I61" s="5"/>
      <c r="J61" s="5"/>
    </row>
    <row r="62" spans="2:11" ht="15.75" thickBot="1" x14ac:dyDescent="0.3">
      <c r="B62" s="3"/>
      <c r="C62" s="93"/>
      <c r="D62" s="5"/>
      <c r="E62" s="5"/>
      <c r="F62" s="5"/>
      <c r="G62" s="5"/>
      <c r="H62" s="5"/>
      <c r="I62" s="5"/>
      <c r="J62" s="5"/>
      <c r="K62" s="5"/>
    </row>
    <row r="63" spans="2:11" ht="15.75" thickBot="1" x14ac:dyDescent="0.3">
      <c r="B63" s="4" t="s">
        <v>424</v>
      </c>
      <c r="C63" s="94"/>
      <c r="D63" s="5"/>
      <c r="E63" s="5"/>
      <c r="F63" s="5"/>
      <c r="G63" s="5"/>
      <c r="H63" s="5"/>
      <c r="I63" s="5"/>
      <c r="J63" s="5"/>
      <c r="K63" s="5"/>
    </row>
    <row r="64" spans="2:11" x14ac:dyDescent="0.25">
      <c r="B64" s="1112"/>
      <c r="C64" s="1113"/>
      <c r="D64" s="1113"/>
      <c r="E64" s="1113"/>
      <c r="F64" s="5"/>
      <c r="G64" s="5"/>
      <c r="H64" s="5"/>
      <c r="I64" s="5"/>
      <c r="J64" s="5"/>
      <c r="K64" s="5"/>
    </row>
    <row r="65" spans="2:11" x14ac:dyDescent="0.25">
      <c r="B65" s="1112"/>
      <c r="C65" s="1113"/>
      <c r="D65" s="1113"/>
      <c r="E65" s="1113"/>
      <c r="F65" s="5"/>
      <c r="G65" s="5"/>
      <c r="H65" s="5"/>
      <c r="I65" s="5"/>
      <c r="J65" s="5"/>
      <c r="K65" s="5"/>
    </row>
    <row r="66" spans="2:11" ht="15.75" thickBot="1" x14ac:dyDescent="0.3">
      <c r="B66" s="5"/>
      <c r="D66" s="5"/>
      <c r="E66" s="5"/>
      <c r="F66" s="5"/>
      <c r="G66" s="5"/>
      <c r="H66" s="5"/>
      <c r="I66" s="5"/>
      <c r="J66" s="5"/>
      <c r="K66" s="5"/>
    </row>
    <row r="67" spans="2:11" ht="24.75" thickBot="1" x14ac:dyDescent="0.3">
      <c r="B67" s="50" t="s">
        <v>519</v>
      </c>
      <c r="C67" s="95"/>
      <c r="D67" s="5"/>
      <c r="E67" s="5"/>
      <c r="F67" s="5"/>
      <c r="G67" s="5"/>
      <c r="H67" s="5"/>
      <c r="I67" s="5"/>
      <c r="J67" s="5"/>
      <c r="K67" s="5"/>
    </row>
    <row r="68" spans="2:11" ht="15.75" thickBot="1" x14ac:dyDescent="0.3">
      <c r="B68" s="36"/>
      <c r="C68" s="86"/>
      <c r="D68" s="5"/>
      <c r="E68" s="5"/>
      <c r="F68" s="5"/>
      <c r="G68" s="5"/>
      <c r="H68" s="5"/>
      <c r="I68" s="5"/>
      <c r="J68" s="5"/>
      <c r="K68" s="5"/>
    </row>
    <row r="69" spans="2:11" ht="60.75" thickBot="1" x14ac:dyDescent="0.3">
      <c r="B69" s="51" t="s">
        <v>520</v>
      </c>
      <c r="C69" s="96"/>
      <c r="D69" s="42" t="s">
        <v>780</v>
      </c>
      <c r="E69" s="5"/>
      <c r="F69" s="5"/>
      <c r="G69" s="5"/>
      <c r="H69" s="5"/>
      <c r="I69" s="5"/>
      <c r="J69" s="5"/>
      <c r="K69" s="5"/>
    </row>
    <row r="70" spans="2:11" x14ac:dyDescent="0.25">
      <c r="B70" s="1076" t="s">
        <v>522</v>
      </c>
      <c r="C70" s="92"/>
      <c r="D70" s="52" t="s">
        <v>523</v>
      </c>
      <c r="E70" s="5"/>
      <c r="F70" s="5"/>
      <c r="G70" s="5"/>
      <c r="H70" s="5"/>
      <c r="I70" s="5"/>
      <c r="J70" s="5"/>
      <c r="K70" s="5"/>
    </row>
    <row r="71" spans="2:11" ht="72" x14ac:dyDescent="0.25">
      <c r="B71" s="1077"/>
      <c r="C71" s="92"/>
      <c r="D71" s="45" t="s">
        <v>781</v>
      </c>
      <c r="E71" s="5"/>
      <c r="F71" s="5"/>
      <c r="G71" s="5"/>
      <c r="H71" s="5"/>
      <c r="I71" s="5"/>
      <c r="J71" s="5"/>
      <c r="K71" s="5"/>
    </row>
    <row r="72" spans="2:11" x14ac:dyDescent="0.25">
      <c r="B72" s="1077"/>
      <c r="C72" s="92"/>
      <c r="D72" s="52" t="s">
        <v>782</v>
      </c>
      <c r="E72" s="5"/>
      <c r="F72" s="5"/>
      <c r="G72" s="5"/>
      <c r="H72" s="5"/>
      <c r="I72" s="5"/>
      <c r="J72" s="5"/>
      <c r="K72" s="5"/>
    </row>
    <row r="73" spans="2:11" x14ac:dyDescent="0.25">
      <c r="B73" s="1077"/>
      <c r="C73" s="92"/>
      <c r="D73" s="45" t="s">
        <v>783</v>
      </c>
      <c r="E73" s="5"/>
      <c r="F73" s="5"/>
      <c r="G73" s="5"/>
      <c r="H73" s="5"/>
      <c r="I73" s="5"/>
      <c r="J73" s="5"/>
      <c r="K73" s="5"/>
    </row>
    <row r="74" spans="2:11" ht="60" x14ac:dyDescent="0.25">
      <c r="B74" s="1077"/>
      <c r="C74" s="92"/>
      <c r="D74" s="45" t="s">
        <v>784</v>
      </c>
      <c r="E74" s="5"/>
      <c r="F74" s="5"/>
      <c r="G74" s="5"/>
      <c r="H74" s="5"/>
      <c r="I74" s="5"/>
      <c r="J74" s="5"/>
      <c r="K74" s="5"/>
    </row>
    <row r="75" spans="2:11" ht="252" x14ac:dyDescent="0.25">
      <c r="B75" s="1077"/>
      <c r="C75" s="92"/>
      <c r="D75" s="45" t="s">
        <v>785</v>
      </c>
      <c r="E75" s="5"/>
      <c r="F75" s="5"/>
      <c r="G75" s="5"/>
      <c r="H75" s="5"/>
      <c r="I75" s="5"/>
      <c r="J75" s="5"/>
      <c r="K75" s="5"/>
    </row>
    <row r="76" spans="2:11" x14ac:dyDescent="0.25">
      <c r="B76" s="1077"/>
      <c r="C76" s="92"/>
      <c r="D76" s="52" t="s">
        <v>748</v>
      </c>
      <c r="E76" s="5"/>
      <c r="F76" s="5"/>
      <c r="G76" s="5"/>
      <c r="H76" s="5"/>
      <c r="I76" s="5"/>
      <c r="J76" s="5"/>
      <c r="K76" s="5"/>
    </row>
    <row r="77" spans="2:11" ht="15.75" thickBot="1" x14ac:dyDescent="0.3">
      <c r="B77" s="1078"/>
      <c r="C77" s="2"/>
      <c r="D77" s="39" t="s">
        <v>786</v>
      </c>
      <c r="E77" s="5"/>
      <c r="F77" s="5"/>
      <c r="G77" s="5"/>
      <c r="H77" s="5"/>
      <c r="I77" s="5"/>
      <c r="J77" s="5"/>
      <c r="K77" s="5"/>
    </row>
    <row r="78" spans="2:11" x14ac:dyDescent="0.25">
      <c r="B78" s="1076" t="s">
        <v>535</v>
      </c>
      <c r="C78" s="97"/>
      <c r="D78" s="1076"/>
      <c r="E78" s="5"/>
      <c r="F78" s="5"/>
      <c r="G78" s="5"/>
      <c r="H78" s="5"/>
      <c r="I78" s="5"/>
      <c r="J78" s="5"/>
      <c r="K78" s="5"/>
    </row>
    <row r="79" spans="2:11" ht="15.75" thickBot="1" x14ac:dyDescent="0.3">
      <c r="B79" s="1078"/>
      <c r="C79" s="98"/>
      <c r="D79" s="1078"/>
      <c r="E79" s="5"/>
      <c r="F79" s="5"/>
      <c r="G79" s="5"/>
      <c r="H79" s="5"/>
      <c r="I79" s="5"/>
      <c r="J79" s="5"/>
      <c r="K79" s="5"/>
    </row>
    <row r="80" spans="2:11" ht="180" x14ac:dyDescent="0.25">
      <c r="B80" s="1076" t="s">
        <v>536</v>
      </c>
      <c r="C80" s="92"/>
      <c r="D80" s="45" t="s">
        <v>787</v>
      </c>
      <c r="E80" s="5"/>
      <c r="F80" s="5"/>
      <c r="G80" s="5"/>
      <c r="H80" s="5"/>
      <c r="I80" s="5"/>
      <c r="J80" s="5"/>
      <c r="K80" s="5"/>
    </row>
    <row r="81" spans="2:11" ht="120" x14ac:dyDescent="0.25">
      <c r="B81" s="1077"/>
      <c r="C81" s="92"/>
      <c r="D81" s="45" t="s">
        <v>788</v>
      </c>
      <c r="E81" s="5"/>
      <c r="F81" s="5"/>
      <c r="G81" s="5"/>
      <c r="H81" s="5"/>
      <c r="I81" s="5"/>
      <c r="J81" s="5"/>
      <c r="K81" s="5"/>
    </row>
    <row r="82" spans="2:11" ht="120" x14ac:dyDescent="0.25">
      <c r="B82" s="1077"/>
      <c r="C82" s="92"/>
      <c r="D82" s="45" t="s">
        <v>789</v>
      </c>
      <c r="E82" s="5"/>
      <c r="F82" s="5"/>
      <c r="G82" s="5"/>
      <c r="H82" s="5"/>
      <c r="I82" s="5"/>
      <c r="J82" s="5"/>
      <c r="K82" s="5"/>
    </row>
    <row r="83" spans="2:11" ht="84" x14ac:dyDescent="0.25">
      <c r="B83" s="1077"/>
      <c r="C83" s="92"/>
      <c r="D83" s="45" t="s">
        <v>790</v>
      </c>
      <c r="E83" s="5"/>
      <c r="F83" s="5"/>
      <c r="G83" s="5"/>
      <c r="H83" s="5"/>
      <c r="I83" s="5"/>
      <c r="J83" s="5"/>
      <c r="K83" s="5"/>
    </row>
    <row r="84" spans="2:11" ht="72" x14ac:dyDescent="0.25">
      <c r="B84" s="1077"/>
      <c r="C84" s="92"/>
      <c r="D84" s="45" t="s">
        <v>791</v>
      </c>
      <c r="E84" s="5"/>
      <c r="F84" s="5"/>
      <c r="G84" s="5"/>
      <c r="H84" s="5"/>
      <c r="I84" s="5"/>
      <c r="J84" s="5"/>
      <c r="K84" s="5"/>
    </row>
    <row r="85" spans="2:11" ht="192" x14ac:dyDescent="0.25">
      <c r="B85" s="1077"/>
      <c r="C85" s="92"/>
      <c r="D85" s="45" t="s">
        <v>792</v>
      </c>
      <c r="E85" s="5"/>
      <c r="F85" s="5"/>
      <c r="G85" s="5"/>
      <c r="H85" s="5"/>
      <c r="I85" s="5"/>
      <c r="J85" s="5"/>
      <c r="K85" s="5"/>
    </row>
    <row r="86" spans="2:11" ht="108.75" thickBot="1" x14ac:dyDescent="0.3">
      <c r="B86" s="1078"/>
      <c r="C86" s="2"/>
      <c r="D86" s="39" t="s">
        <v>793</v>
      </c>
      <c r="E86" s="5"/>
      <c r="F86" s="5"/>
      <c r="G86" s="5"/>
      <c r="H86" s="5"/>
      <c r="I86" s="5"/>
      <c r="J86" s="5"/>
      <c r="K86" s="5"/>
    </row>
    <row r="87" spans="2:11" ht="24" x14ac:dyDescent="0.25">
      <c r="B87" s="1076" t="s">
        <v>553</v>
      </c>
      <c r="C87" s="92"/>
      <c r="D87" s="52" t="s">
        <v>794</v>
      </c>
      <c r="E87" s="5"/>
      <c r="F87" s="5"/>
      <c r="G87" s="5"/>
      <c r="H87" s="5"/>
      <c r="I87" s="5"/>
      <c r="J87" s="5"/>
      <c r="K87" s="5"/>
    </row>
    <row r="88" spans="2:11" x14ac:dyDescent="0.25">
      <c r="B88" s="1077"/>
      <c r="C88" s="92"/>
      <c r="D88" s="15"/>
      <c r="E88" s="5"/>
      <c r="F88" s="5"/>
      <c r="G88" s="5"/>
      <c r="H88" s="5"/>
      <c r="I88" s="5"/>
      <c r="J88" s="5"/>
      <c r="K88" s="5"/>
    </row>
    <row r="89" spans="2:11" x14ac:dyDescent="0.25">
      <c r="B89" s="1077"/>
      <c r="C89" s="92"/>
      <c r="D89" s="45" t="s">
        <v>554</v>
      </c>
      <c r="E89" s="5"/>
      <c r="F89" s="5"/>
      <c r="G89" s="5"/>
      <c r="H89" s="5"/>
      <c r="I89" s="5"/>
      <c r="J89" s="5"/>
      <c r="K89" s="5"/>
    </row>
    <row r="90" spans="2:11" ht="37.5" x14ac:dyDescent="0.25">
      <c r="B90" s="1077"/>
      <c r="C90" s="92"/>
      <c r="D90" s="45" t="s">
        <v>795</v>
      </c>
      <c r="E90" s="5"/>
      <c r="F90" s="5"/>
      <c r="G90" s="5"/>
      <c r="H90" s="5"/>
      <c r="I90" s="5"/>
      <c r="J90" s="5"/>
      <c r="K90" s="5"/>
    </row>
    <row r="91" spans="2:11" ht="37.5" x14ac:dyDescent="0.25">
      <c r="B91" s="1077"/>
      <c r="C91" s="92"/>
      <c r="D91" s="45" t="s">
        <v>796</v>
      </c>
      <c r="E91" s="5"/>
      <c r="F91" s="5"/>
      <c r="G91" s="5"/>
      <c r="H91" s="5"/>
      <c r="I91" s="5"/>
      <c r="J91" s="5"/>
      <c r="K91" s="5"/>
    </row>
    <row r="92" spans="2:11" ht="37.5" x14ac:dyDescent="0.25">
      <c r="B92" s="1077"/>
      <c r="C92" s="92"/>
      <c r="D92" s="45" t="s">
        <v>797</v>
      </c>
      <c r="E92" s="5"/>
      <c r="F92" s="5"/>
      <c r="G92" s="5"/>
      <c r="H92" s="5"/>
      <c r="I92" s="5"/>
      <c r="J92" s="5"/>
      <c r="K92" s="5"/>
    </row>
    <row r="93" spans="2:11" ht="84" x14ac:dyDescent="0.25">
      <c r="B93" s="1077"/>
      <c r="C93" s="92"/>
      <c r="D93" s="53" t="s">
        <v>718</v>
      </c>
      <c r="E93" s="5"/>
      <c r="F93" s="5"/>
      <c r="G93" s="5"/>
      <c r="H93" s="5"/>
      <c r="I93" s="5"/>
      <c r="J93" s="5"/>
      <c r="K93" s="5"/>
    </row>
    <row r="94" spans="2:11" x14ac:dyDescent="0.25">
      <c r="B94" s="1077"/>
      <c r="C94" s="92"/>
      <c r="D94" s="52" t="s">
        <v>692</v>
      </c>
      <c r="E94" s="5"/>
      <c r="F94" s="5"/>
      <c r="G94" s="5"/>
      <c r="H94" s="5"/>
      <c r="I94" s="5"/>
      <c r="J94" s="5"/>
      <c r="K94" s="5"/>
    </row>
    <row r="95" spans="2:11" ht="36" x14ac:dyDescent="0.25">
      <c r="B95" s="1077"/>
      <c r="C95" s="92"/>
      <c r="D95" s="52" t="s">
        <v>771</v>
      </c>
      <c r="E95" s="5"/>
      <c r="F95" s="5"/>
      <c r="G95" s="5"/>
      <c r="H95" s="5"/>
      <c r="I95" s="5"/>
      <c r="J95" s="5"/>
      <c r="K95" s="5"/>
    </row>
    <row r="96" spans="2:11" x14ac:dyDescent="0.25">
      <c r="B96" s="1077"/>
      <c r="C96" s="92"/>
      <c r="D96" s="15"/>
      <c r="E96" s="5"/>
      <c r="F96" s="5"/>
      <c r="G96" s="5"/>
      <c r="H96" s="5"/>
      <c r="I96" s="5"/>
      <c r="J96" s="5"/>
      <c r="K96" s="5"/>
    </row>
    <row r="97" spans="2:11" x14ac:dyDescent="0.25">
      <c r="B97" s="1077"/>
      <c r="C97" s="92"/>
      <c r="D97" s="45" t="s">
        <v>554</v>
      </c>
      <c r="E97" s="5"/>
      <c r="F97" s="5"/>
      <c r="G97" s="5"/>
      <c r="H97" s="5"/>
      <c r="I97" s="5"/>
      <c r="J97" s="5"/>
      <c r="K97" s="5"/>
    </row>
    <row r="98" spans="2:11" ht="37.5" x14ac:dyDescent="0.25">
      <c r="B98" s="1077"/>
      <c r="C98" s="92"/>
      <c r="D98" s="45" t="s">
        <v>798</v>
      </c>
      <c r="E98" s="5"/>
      <c r="F98" s="5"/>
      <c r="G98" s="5"/>
      <c r="H98" s="5"/>
      <c r="I98" s="5"/>
      <c r="J98" s="5"/>
      <c r="K98" s="5"/>
    </row>
    <row r="99" spans="2:11" ht="62.25" thickBot="1" x14ac:dyDescent="0.3">
      <c r="B99" s="1078"/>
      <c r="C99" s="2"/>
      <c r="D99" s="39" t="s">
        <v>799</v>
      </c>
      <c r="E99" s="5"/>
      <c r="F99" s="5"/>
      <c r="G99" s="5"/>
      <c r="H99" s="5"/>
      <c r="I99" s="5"/>
      <c r="J99" s="5"/>
      <c r="K99" s="5"/>
    </row>
  </sheetData>
  <mergeCells count="28">
    <mergeCell ref="B10:D10"/>
    <mergeCell ref="F10:S10"/>
    <mergeCell ref="F11:S11"/>
    <mergeCell ref="E12:R12"/>
    <mergeCell ref="E13:R13"/>
    <mergeCell ref="B70:B77"/>
    <mergeCell ref="B78:B79"/>
    <mergeCell ref="D78:D79"/>
    <mergeCell ref="B80:B86"/>
    <mergeCell ref="B87:B99"/>
    <mergeCell ref="B64:E65"/>
    <mergeCell ref="D15:K15"/>
    <mergeCell ref="D20:K20"/>
    <mergeCell ref="D21:K21"/>
    <mergeCell ref="D22:K22"/>
    <mergeCell ref="B15:B19"/>
    <mergeCell ref="B51:B57"/>
    <mergeCell ref="D23:K23"/>
    <mergeCell ref="D38:K38"/>
    <mergeCell ref="D39:K39"/>
    <mergeCell ref="B41:E41"/>
    <mergeCell ref="B42:B48"/>
    <mergeCell ref="B50:E50"/>
    <mergeCell ref="A1:P1"/>
    <mergeCell ref="A2:P2"/>
    <mergeCell ref="A3:P3"/>
    <mergeCell ref="A4:D4"/>
    <mergeCell ref="A5:P5"/>
  </mergeCells>
  <conditionalFormatting sqref="F10">
    <cfRule type="notContainsBlanks" dxfId="99" priority="4">
      <formula>LEN(TRIM(F10))&gt;0</formula>
    </cfRule>
  </conditionalFormatting>
  <conditionalFormatting sqref="F11:S11">
    <cfRule type="expression" dxfId="98" priority="2">
      <formula>E11="NO SE REPORTA"</formula>
    </cfRule>
    <cfRule type="expression" dxfId="97" priority="3">
      <formula>E10="NO APLICA"</formula>
    </cfRule>
  </conditionalFormatting>
  <conditionalFormatting sqref="E12:R12">
    <cfRule type="expression" dxfId="96" priority="1">
      <formula>E11="SI SE REPORTA"</formula>
    </cfRule>
  </conditionalFormatting>
  <dataValidations count="6">
    <dataValidation type="whole" operator="greaterThanOrEqual" allowBlank="1" showInputMessage="1" showErrorMessage="1" errorTitle="ERROR" error="Valor en PESOS (sin centavos)" sqref="G25:J36" xr:uid="{00000000-0002-0000-1200-000000000000}">
      <formula1>0</formula1>
    </dataValidation>
    <dataValidation type="whole" operator="greaterThanOrEqual" allowBlank="1" showInputMessage="1" showErrorMessage="1" errorTitle="ERROR" error="Valor en HECTAREAS (sin decimales)_x000a_" sqref="E17:H18 F25:F36" xr:uid="{00000000-0002-0000-1200-000001000000}">
      <formula1>0</formula1>
    </dataValidation>
    <dataValidation allowBlank="1" showInputMessage="1" showErrorMessage="1" promptTitle="OJO" prompt="NO TOCAR" sqref="F37:J37" xr:uid="{00000000-0002-0000-1200-000002000000}"/>
    <dataValidation allowBlank="1" showInputMessage="1" showErrorMessage="1" sqref="E19:H19" xr:uid="{00000000-0002-0000-1200-000003000000}"/>
    <dataValidation type="list" allowBlank="1" showInputMessage="1" showErrorMessage="1" sqref="E11" xr:uid="{00000000-0002-0000-1200-000004000000}">
      <formula1>REPORTE</formula1>
    </dataValidation>
    <dataValidation type="list" allowBlank="1" showInputMessage="1" showErrorMessage="1" sqref="E10" xr:uid="{00000000-0002-0000-1200-000005000000}">
      <formula1>SI</formula1>
    </dataValidation>
  </dataValidations>
  <hyperlinks>
    <hyperlink ref="B9" location="'ANEXO 3'!A1" display="VOLVER AL INDICE" xr:uid="{00000000-0004-0000-1200-000000000000}"/>
  </hyperlinks>
  <pageMargins left="0.25" right="0.25" top="0.75" bottom="0.75" header="0.3" footer="0.3"/>
  <pageSetup paperSize="178" orientation="landscape"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dimension ref="A1:B28"/>
  <sheetViews>
    <sheetView workbookViewId="0"/>
  </sheetViews>
  <sheetFormatPr baseColWidth="10" defaultColWidth="11.42578125" defaultRowHeight="12.75" x14ac:dyDescent="0.2"/>
  <cols>
    <col min="1" max="16384" width="11.42578125" style="415"/>
  </cols>
  <sheetData>
    <row r="1" spans="1:2" x14ac:dyDescent="0.2">
      <c r="A1" s="415" t="s">
        <v>106</v>
      </c>
      <c r="B1" s="416" t="s">
        <v>107</v>
      </c>
    </row>
    <row r="2" spans="1:2" x14ac:dyDescent="0.2">
      <c r="A2" s="415" t="s">
        <v>108</v>
      </c>
      <c r="B2" s="416" t="s">
        <v>109</v>
      </c>
    </row>
    <row r="3" spans="1:2" x14ac:dyDescent="0.2">
      <c r="A3" s="415" t="s">
        <v>110</v>
      </c>
      <c r="B3" s="416" t="s">
        <v>111</v>
      </c>
    </row>
    <row r="4" spans="1:2" x14ac:dyDescent="0.2">
      <c r="A4" s="415" t="s">
        <v>112</v>
      </c>
      <c r="B4" s="416" t="s">
        <v>113</v>
      </c>
    </row>
    <row r="5" spans="1:2" x14ac:dyDescent="0.2">
      <c r="A5" s="415" t="s">
        <v>114</v>
      </c>
      <c r="B5" s="416" t="s">
        <v>115</v>
      </c>
    </row>
    <row r="6" spans="1:2" x14ac:dyDescent="0.2">
      <c r="A6" s="415" t="s">
        <v>116</v>
      </c>
      <c r="B6" s="416" t="s">
        <v>117</v>
      </c>
    </row>
    <row r="7" spans="1:2" x14ac:dyDescent="0.2">
      <c r="A7" s="415" t="s">
        <v>118</v>
      </c>
      <c r="B7" s="416" t="s">
        <v>119</v>
      </c>
    </row>
    <row r="8" spans="1:2" x14ac:dyDescent="0.2">
      <c r="A8" s="415" t="s">
        <v>120</v>
      </c>
      <c r="B8" s="416" t="s">
        <v>121</v>
      </c>
    </row>
    <row r="9" spans="1:2" x14ac:dyDescent="0.2">
      <c r="A9" s="415" t="s">
        <v>122</v>
      </c>
      <c r="B9" s="416" t="s">
        <v>123</v>
      </c>
    </row>
    <row r="10" spans="1:2" x14ac:dyDescent="0.2">
      <c r="A10" s="415" t="s">
        <v>124</v>
      </c>
      <c r="B10" s="416" t="s">
        <v>125</v>
      </c>
    </row>
    <row r="11" spans="1:2" x14ac:dyDescent="0.2">
      <c r="B11" s="416" t="s">
        <v>126</v>
      </c>
    </row>
    <row r="12" spans="1:2" x14ac:dyDescent="0.2">
      <c r="B12" s="416" t="s">
        <v>127</v>
      </c>
    </row>
    <row r="13" spans="1:2" x14ac:dyDescent="0.2">
      <c r="B13" s="416" t="s">
        <v>128</v>
      </c>
    </row>
    <row r="14" spans="1:2" x14ac:dyDescent="0.2">
      <c r="B14" s="416" t="s">
        <v>129</v>
      </c>
    </row>
    <row r="15" spans="1:2" x14ac:dyDescent="0.2">
      <c r="B15" s="416" t="s">
        <v>130</v>
      </c>
    </row>
    <row r="16" spans="1:2" x14ac:dyDescent="0.2">
      <c r="B16" s="416" t="s">
        <v>131</v>
      </c>
    </row>
    <row r="17" spans="2:2" x14ac:dyDescent="0.2">
      <c r="B17" s="416" t="s">
        <v>132</v>
      </c>
    </row>
    <row r="18" spans="2:2" x14ac:dyDescent="0.2">
      <c r="B18" s="416" t="s">
        <v>133</v>
      </c>
    </row>
    <row r="19" spans="2:2" x14ac:dyDescent="0.2">
      <c r="B19" s="416" t="s">
        <v>134</v>
      </c>
    </row>
    <row r="20" spans="2:2" x14ac:dyDescent="0.2">
      <c r="B20" s="416" t="s">
        <v>135</v>
      </c>
    </row>
    <row r="21" spans="2:2" x14ac:dyDescent="0.2">
      <c r="B21" s="416" t="s">
        <v>136</v>
      </c>
    </row>
    <row r="22" spans="2:2" x14ac:dyDescent="0.2">
      <c r="B22" s="416" t="s">
        <v>137</v>
      </c>
    </row>
    <row r="23" spans="2:2" x14ac:dyDescent="0.2">
      <c r="B23" s="416" t="s">
        <v>138</v>
      </c>
    </row>
    <row r="24" spans="2:2" x14ac:dyDescent="0.2">
      <c r="B24" s="416" t="s">
        <v>139</v>
      </c>
    </row>
    <row r="25" spans="2:2" x14ac:dyDescent="0.2">
      <c r="B25" s="416" t="s">
        <v>140</v>
      </c>
    </row>
    <row r="26" spans="2:2" x14ac:dyDescent="0.2">
      <c r="B26" s="416" t="s">
        <v>141</v>
      </c>
    </row>
    <row r="27" spans="2:2" x14ac:dyDescent="0.2">
      <c r="B27" s="416" t="s">
        <v>142</v>
      </c>
    </row>
    <row r="28" spans="2:2" x14ac:dyDescent="0.2">
      <c r="B28" s="415" t="s">
        <v>124</v>
      </c>
    </row>
  </sheetData>
  <hyperlinks>
    <hyperlink ref="B1" location="'1POMCAS'!A1" display="Porcentaje de avance en la formulación y/o ajuste de los Planes de Ordenación y Manejo de Cuencas (POMCAS), Planes de Manejo de Acuíferos (PMA) y Planes de Manejo de Microcuencas (PMM)" xr:uid="{00000000-0004-0000-0100-000000000000}"/>
    <hyperlink ref="B2" location="'2PORH'!A1" display="Porcentaje de cuerpos de agua con planes de ordenamiento del recurso hídrico (PORH) adoptados" xr:uid="{00000000-0004-0000-0100-000001000000}"/>
    <hyperlink ref="B3" location="'3PSMV'!_Toc467769470" display="Porcentaje de Planes de Saneamiento y Manejo de Vertimientos (PSMV) con seguimiento" xr:uid="{00000000-0004-0000-0100-000002000000}"/>
    <hyperlink ref="B4" location="'4UsoAguas'!_Toc467769471" display="Porcentaje de cuerpos de agua con reglamentación del uso de las aguas" xr:uid="{00000000-0004-0000-0100-000003000000}"/>
    <hyperlink ref="B5" location="'5PUEAA'!_Toc467769472" display="Porcentaje de Programas de Uso Eficiente y Ahorro del Agua (PUEAA) con seguimiento" xr:uid="{00000000-0004-0000-0100-000004000000}"/>
    <hyperlink ref="B6" location="'6POMCASejec'!_Toc467769473" display="Porcentaje de Planes de Ordenación y Manejo de Cuencas (POMCAS), Planes de Manejo de Acuíferos (PMA) y Planes de Manejo de Microcuencas (PMM) en ejecución" xr:uid="{00000000-0004-0000-0100-000005000000}"/>
    <hyperlink ref="B7" location="'7Clima'!_Toc467769474" display="Porcentaje de entes territoriales asesorados en la incorporación, planificación y ejecución de acciones relacionadas con cambio climático en el marco de los instrumentos de planificación territorial" xr:uid="{00000000-0004-0000-0100-000006000000}"/>
    <hyperlink ref="B8" location="'8Suelo'!_Toc467769475" display="Porcentaje de suelos degradados en recuperación o rehabilitación" xr:uid="{00000000-0004-0000-0100-000007000000}"/>
    <hyperlink ref="B9" location="'9RUNAP'!_Toc467769476" display="Porcentaje de la superficie de áreas protegidas regionales declaradas, homologadas o recategorizadas, inscritas en el RUNAP" xr:uid="{00000000-0004-0000-0100-000008000000}"/>
    <hyperlink ref="B10" location="'10Paramos'!_Toc467769477" display="Porcentaje de páramos delimitados por el MADS, con zonificación y régimen de usos adoptados por la CAR" xr:uid="{00000000-0004-0000-0100-000009000000}"/>
    <hyperlink ref="B11" location="'11Forest'!_Toc467769478" display="Porcentaje de avance en la formulación del Plan de Ordenación Forestal" xr:uid="{00000000-0004-0000-0100-00000A000000}"/>
    <hyperlink ref="B12" location="'12PlanesAP'!_Toc467769479" display="Porcentaje de áreas protegidas con planes de manejo en ejecución" xr:uid="{00000000-0004-0000-0100-00000B000000}"/>
    <hyperlink ref="B13" location="'13Amenaz'!_Toc467769480" display="Porcentaje de especies amenazadas con medidas de conservación y manejo en ejecución" xr:uid="{00000000-0004-0000-0100-00000C000000}"/>
    <hyperlink ref="B14" location="'14Invasor'!_Toc467769481" display="Porcentaje de especies invasoras con medidas de prevención, control y manejo en ejecución" xr:uid="{00000000-0004-0000-0100-00000D000000}"/>
    <hyperlink ref="B15" location="'15Restaura'!_Toc467769482" display="Porcentaje de áreas de ecosistemas en restauración, rehabilitación y reforestación" xr:uid="{00000000-0004-0000-0100-00000E000000}"/>
    <hyperlink ref="B16" location="'16MIZC'!_Toc467769483" display="Implementación de acciones en manejo integrado de zonas costeras" xr:uid="{00000000-0004-0000-0100-00000F000000}"/>
    <hyperlink ref="B17" location="'17PGIRS'!_Toc467769484" display="Porcentaje de Planes de Gestión Integral de Residuos Sólidos (PGIRS) con seguimiento a metas de aprovechamiento" xr:uid="{00000000-0004-0000-0100-000010000000}"/>
    <hyperlink ref="B18" location="'18Sector'!_Toc467769485" display="Porcentaje de sectores con acompañamiento para la reconversión hacia sistemas sostenibles de producción" xr:uid="{00000000-0004-0000-0100-000011000000}"/>
    <hyperlink ref="B19" location="'19GAU'!_Toc467769486" display="Porcentaje de ejecución de acciones en Gestión Ambiental Urbana" xr:uid="{00000000-0004-0000-0100-000012000000}"/>
    <hyperlink ref="B20" location="'20Negoc'!_Toc467769487" display="Implementación del Programa Regional de Negocios Verdes por la autoridad ambiental" xr:uid="{00000000-0004-0000-0100-000013000000}"/>
    <hyperlink ref="B22" location="'22Autor'!_Toc467769489" display="Porcentaje de autorizaciones ambientales con seguimiento" xr:uid="{00000000-0004-0000-0100-000014000000}"/>
    <hyperlink ref="B23" location="'23Sanc'!_Toc467769490" display="Porcentaje de Procesos Sancionatorios Resueltos" xr:uid="{00000000-0004-0000-0100-000015000000}"/>
    <hyperlink ref="B24" location="'24POT'!_Toc467769491" display="Porcentaje de municipios asesorados o asistidos en la inclusión del componente ambiental en los procesos de planificación y ordenamiento territorial, con énfasis en la incorporación de las determinantes ambientales para la revisión y ajuste de los POT" xr:uid="{00000000-0004-0000-0100-000016000000}"/>
    <hyperlink ref="B25" location="'25Redes'!_Toc467769492" display="Porcentaje de redes y estaciones de monitoreo en operación" xr:uid="{00000000-0004-0000-0100-000017000000}"/>
    <hyperlink ref="B26" location="'26SIAC'!_Toc467769493" display="Porcentaje de actualización y reporte de la información en el SIAC" xr:uid="{00000000-0004-0000-0100-000018000000}"/>
    <hyperlink ref="B27" location="'27Educa'!_Toc467769494" display="Ejecución de Acciones en Educación Ambiental" xr:uid="{00000000-0004-0000-0100-000019000000}"/>
    <hyperlink ref="B21" location="'21TiempoT'!_Toc467769488" display="Tiempo promedio de trámite para la resolución de autorizaciones ambientales otorgadas por la corporación" xr:uid="{00000000-0004-0000-0100-00001A000000}"/>
  </hyperlinks>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Hoja19">
    <tabColor theme="2"/>
  </sheetPr>
  <dimension ref="A1:U155"/>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123</v>
      </c>
      <c r="B5" s="1039"/>
      <c r="C5" s="1039"/>
      <c r="D5" s="1039"/>
      <c r="E5" s="1039"/>
      <c r="F5" s="1039"/>
      <c r="G5" s="1039"/>
      <c r="H5" s="1039"/>
      <c r="I5" s="1039"/>
      <c r="J5" s="1039"/>
      <c r="K5" s="1039"/>
      <c r="L5" s="1039"/>
      <c r="M5" s="1039"/>
      <c r="N5" s="1039"/>
      <c r="O5" s="1039"/>
      <c r="P5" s="1040"/>
    </row>
    <row r="6" spans="1:21" x14ac:dyDescent="0.25">
      <c r="B6" s="217"/>
      <c r="C6" s="218"/>
      <c r="D6" s="5"/>
      <c r="E6" s="5"/>
      <c r="F6" s="5"/>
      <c r="G6" s="5"/>
      <c r="H6" s="5"/>
      <c r="I6" s="5"/>
      <c r="J6" s="5"/>
      <c r="K6" s="5"/>
    </row>
    <row r="7" spans="1:21" x14ac:dyDescent="0.25">
      <c r="B7" s="1" t="s">
        <v>456</v>
      </c>
      <c r="C7" s="74"/>
      <c r="D7" s="5"/>
      <c r="E7" s="72"/>
      <c r="F7" s="5" t="s">
        <v>457</v>
      </c>
      <c r="G7" s="5"/>
      <c r="H7" s="5"/>
      <c r="I7" s="5"/>
      <c r="J7" s="5"/>
      <c r="K7" s="5"/>
    </row>
    <row r="8" spans="1:21" ht="15.75" thickBot="1" x14ac:dyDescent="0.3">
      <c r="B8" s="73"/>
      <c r="C8" s="75"/>
      <c r="D8" s="5"/>
      <c r="E8" s="16"/>
      <c r="F8" s="5" t="s">
        <v>458</v>
      </c>
      <c r="G8" s="5"/>
      <c r="H8" s="5"/>
      <c r="I8" s="5"/>
      <c r="J8" s="5"/>
      <c r="K8" s="5"/>
    </row>
    <row r="9" spans="1:21" ht="15.75" thickBot="1" x14ac:dyDescent="0.3">
      <c r="B9" s="167" t="s">
        <v>459</v>
      </c>
      <c r="C9" s="204">
        <v>2022</v>
      </c>
      <c r="D9" s="208" t="str">
        <f>IF(E11="NO APLICA","NO APLICA",IF(E12="NO SE REPORTA","SIN INFORMACION",+G96))</f>
        <v>N.A.</v>
      </c>
      <c r="E9" s="205"/>
      <c r="F9" s="5" t="s">
        <v>460</v>
      </c>
      <c r="G9" s="5"/>
      <c r="H9" s="5"/>
      <c r="I9" s="5"/>
      <c r="J9" s="5"/>
      <c r="K9" s="5"/>
    </row>
    <row r="10" spans="1:21" x14ac:dyDescent="0.25">
      <c r="B10" s="346" t="s">
        <v>461</v>
      </c>
      <c r="C10" s="74"/>
      <c r="D10" s="5"/>
      <c r="E10" s="5"/>
      <c r="F10" s="5"/>
      <c r="G10" s="5"/>
      <c r="H10" s="5"/>
      <c r="I10" s="5"/>
      <c r="J10" s="5"/>
      <c r="K10" s="5"/>
    </row>
    <row r="11" spans="1:21" x14ac:dyDescent="0.25">
      <c r="B11" s="1046" t="s">
        <v>462</v>
      </c>
      <c r="C11" s="1046"/>
      <c r="D11" s="1046"/>
      <c r="E11" s="349" t="s">
        <v>463</v>
      </c>
      <c r="F11" s="1053" t="str">
        <f>IF(E11="NO APLICA","      ESCRIBA EL NÚMERO DEL ACUERDO DEL CONSEJO DIRECTIVO EN EL CUAL DECIDE LA NO PROCEDENCIA DE LA APLICACIÓN DEL INDICADOR",IF(E12="NO SE REPORTA","      ESCRIBA EL NÚMERO DEL ACUERDO DEL CONSEJO DIRECTIVO EN LA CUAL SE APRUEBA LA AGENDA DE IMPLEMENTACION DEL INDICADOR",""))</f>
        <v/>
      </c>
      <c r="G11" s="1054"/>
      <c r="H11" s="1054"/>
      <c r="I11" s="1054"/>
      <c r="J11" s="1054"/>
      <c r="K11" s="1054"/>
      <c r="L11" s="1054"/>
      <c r="M11" s="1054"/>
      <c r="N11" s="1054"/>
      <c r="O11" s="1054"/>
      <c r="P11" s="1054"/>
      <c r="Q11" s="1054"/>
      <c r="R11" s="1054"/>
      <c r="S11" s="1054"/>
      <c r="T11" s="5"/>
      <c r="U11" s="5"/>
    </row>
    <row r="12" spans="1:21" ht="14.45" customHeight="1" x14ac:dyDescent="0.25">
      <c r="B12" s="348"/>
      <c r="C12" s="86"/>
      <c r="D12" s="167" t="str">
        <f>IF(E11="SI APLICA","¿El indicador no se reporta por limitaciones de información disponible? ","")</f>
        <v xml:space="preserve">¿El indicador no se reporta por limitaciones de información disponible? </v>
      </c>
      <c r="E12" s="350" t="s">
        <v>464</v>
      </c>
      <c r="F12" s="1047"/>
      <c r="G12" s="1048"/>
      <c r="H12" s="1048"/>
      <c r="I12" s="1048"/>
      <c r="J12" s="1048"/>
      <c r="K12" s="1048"/>
      <c r="L12" s="1048"/>
      <c r="M12" s="1048"/>
      <c r="N12" s="1048"/>
      <c r="O12" s="1048"/>
      <c r="P12" s="1048"/>
      <c r="Q12" s="1048"/>
      <c r="R12" s="1048"/>
      <c r="S12" s="1048"/>
    </row>
    <row r="13" spans="1:21" ht="23.45" customHeight="1" x14ac:dyDescent="0.25">
      <c r="B13" s="346"/>
      <c r="C13" s="86"/>
      <c r="D13" s="167" t="str">
        <f>IF(E12="SI SE REPORTA","¿Qué programas o proyectos del Plan de Acción están asociados al indicador? ","")</f>
        <v xml:space="preserve">¿Qué programas o proyectos del Plan de Acción están asociados al indicador? </v>
      </c>
      <c r="E13" s="1049" t="s">
        <v>1635</v>
      </c>
      <c r="F13" s="1049"/>
      <c r="G13" s="1049"/>
      <c r="H13" s="1049"/>
      <c r="I13" s="1049"/>
      <c r="J13" s="1049"/>
      <c r="K13" s="1049"/>
      <c r="L13" s="1049"/>
      <c r="M13" s="1049"/>
      <c r="N13" s="1049"/>
      <c r="O13" s="1049"/>
      <c r="P13" s="1049"/>
      <c r="Q13" s="1049"/>
      <c r="R13" s="1049"/>
    </row>
    <row r="14" spans="1:21" ht="29.25" customHeight="1" x14ac:dyDescent="0.25">
      <c r="B14" s="346"/>
      <c r="C14" s="86"/>
      <c r="D14" s="167" t="s">
        <v>465</v>
      </c>
      <c r="E14" s="1050" t="s">
        <v>1636</v>
      </c>
      <c r="F14" s="1051"/>
      <c r="G14" s="1051"/>
      <c r="H14" s="1051"/>
      <c r="I14" s="1051"/>
      <c r="J14" s="1051"/>
      <c r="K14" s="1051"/>
      <c r="L14" s="1051"/>
      <c r="M14" s="1051"/>
      <c r="N14" s="1051"/>
      <c r="O14" s="1051"/>
      <c r="P14" s="1051"/>
      <c r="Q14" s="1051"/>
      <c r="R14" s="1052"/>
    </row>
    <row r="15" spans="1:21" ht="6.95" customHeight="1" thickBot="1" x14ac:dyDescent="0.3">
      <c r="B15" s="346"/>
      <c r="C15" s="74"/>
      <c r="D15" s="5"/>
      <c r="E15" s="5"/>
      <c r="F15" s="5"/>
      <c r="G15" s="5"/>
      <c r="H15" s="5"/>
      <c r="I15" s="5"/>
      <c r="J15" s="5"/>
      <c r="K15" s="5"/>
    </row>
    <row r="16" spans="1:21" ht="15" customHeight="1" thickBot="1" x14ac:dyDescent="0.3">
      <c r="B16" s="1076" t="s">
        <v>466</v>
      </c>
      <c r="C16" s="87"/>
      <c r="D16" s="223" t="s">
        <v>765</v>
      </c>
      <c r="E16" s="224"/>
      <c r="F16" s="224"/>
      <c r="G16" s="224"/>
      <c r="H16" s="224"/>
      <c r="I16" s="224"/>
      <c r="J16" s="62"/>
      <c r="K16" s="5"/>
    </row>
    <row r="17" spans="2:11" ht="24" customHeight="1" x14ac:dyDescent="0.25">
      <c r="B17" s="1077"/>
      <c r="C17" s="1139" t="s">
        <v>420</v>
      </c>
      <c r="D17" s="1137" t="s">
        <v>593</v>
      </c>
      <c r="E17" s="1153" t="s">
        <v>800</v>
      </c>
      <c r="F17" s="1149" t="s">
        <v>801</v>
      </c>
      <c r="G17" s="1153" t="s">
        <v>594</v>
      </c>
      <c r="H17" s="5"/>
      <c r="J17" s="20"/>
      <c r="K17" s="5"/>
    </row>
    <row r="18" spans="2:11" ht="15.75" thickBot="1" x14ac:dyDescent="0.3">
      <c r="B18" s="1077"/>
      <c r="C18" s="1140"/>
      <c r="D18" s="1138"/>
      <c r="E18" s="1154"/>
      <c r="F18" s="1150"/>
      <c r="G18" s="1154"/>
      <c r="H18" s="5"/>
      <c r="J18" s="20"/>
      <c r="K18" s="5"/>
    </row>
    <row r="19" spans="2:11" ht="24.75" thickBot="1" x14ac:dyDescent="0.3">
      <c r="B19" s="1077"/>
      <c r="C19" s="2" t="s">
        <v>595</v>
      </c>
      <c r="D19" s="39" t="s">
        <v>2383</v>
      </c>
      <c r="E19" s="445">
        <v>10</v>
      </c>
      <c r="F19" s="445"/>
      <c r="G19" s="473">
        <f t="shared" ref="G19:G24" si="0">+E19+F19</f>
        <v>10</v>
      </c>
      <c r="H19" s="5"/>
      <c r="J19" s="20"/>
      <c r="K19" s="5"/>
    </row>
    <row r="20" spans="2:11" ht="32.25" customHeight="1" thickBot="1" x14ac:dyDescent="0.3">
      <c r="B20" s="1077"/>
      <c r="C20" s="2" t="s">
        <v>597</v>
      </c>
      <c r="D20" s="39" t="s">
        <v>2384</v>
      </c>
      <c r="E20" s="458">
        <v>301393</v>
      </c>
      <c r="F20" s="458"/>
      <c r="G20" s="473">
        <f t="shared" si="0"/>
        <v>301393</v>
      </c>
      <c r="H20" s="5"/>
      <c r="J20" s="20"/>
      <c r="K20" s="5"/>
    </row>
    <row r="21" spans="2:11" ht="36.75" thickBot="1" x14ac:dyDescent="0.3">
      <c r="B21" s="1077"/>
      <c r="C21" s="2" t="s">
        <v>599</v>
      </c>
      <c r="D21" s="39" t="s">
        <v>802</v>
      </c>
      <c r="E21" s="458">
        <v>0</v>
      </c>
      <c r="F21" s="458"/>
      <c r="G21" s="473">
        <f t="shared" si="0"/>
        <v>0</v>
      </c>
      <c r="H21" s="5"/>
      <c r="J21" s="20"/>
      <c r="K21" s="5"/>
    </row>
    <row r="22" spans="2:11" ht="36.75" thickBot="1" x14ac:dyDescent="0.3">
      <c r="B22" s="1077"/>
      <c r="C22" s="2" t="s">
        <v>681</v>
      </c>
      <c r="D22" s="720" t="s">
        <v>803</v>
      </c>
      <c r="E22" s="458">
        <v>0</v>
      </c>
      <c r="F22" s="458"/>
      <c r="G22" s="473">
        <f t="shared" si="0"/>
        <v>0</v>
      </c>
      <c r="H22" s="5"/>
      <c r="J22" s="20"/>
      <c r="K22" s="5"/>
    </row>
    <row r="23" spans="2:11" ht="48.75" thickBot="1" x14ac:dyDescent="0.3">
      <c r="B23" s="1077"/>
      <c r="C23" s="2" t="s">
        <v>683</v>
      </c>
      <c r="D23" s="39" t="s">
        <v>2385</v>
      </c>
      <c r="E23" s="445">
        <v>10</v>
      </c>
      <c r="F23" s="445"/>
      <c r="G23" s="473">
        <f t="shared" si="0"/>
        <v>10</v>
      </c>
      <c r="H23" s="5"/>
      <c r="J23" s="20"/>
      <c r="K23" s="5"/>
    </row>
    <row r="24" spans="2:11" ht="48.75" thickBot="1" x14ac:dyDescent="0.3">
      <c r="B24" s="1077"/>
      <c r="C24" s="2" t="s">
        <v>684</v>
      </c>
      <c r="D24" s="39" t="s">
        <v>2386</v>
      </c>
      <c r="E24" s="473">
        <f>+E21+E22</f>
        <v>0</v>
      </c>
      <c r="F24" s="473">
        <f>+F21+F22</f>
        <v>0</v>
      </c>
      <c r="G24" s="473">
        <f t="shared" si="0"/>
        <v>0</v>
      </c>
      <c r="H24" s="5"/>
      <c r="J24" s="20"/>
      <c r="K24" s="5"/>
    </row>
    <row r="25" spans="2:11" ht="24" customHeight="1" x14ac:dyDescent="0.25">
      <c r="B25" s="1077"/>
      <c r="C25" s="90"/>
      <c r="D25" s="1151" t="s">
        <v>804</v>
      </c>
      <c r="E25" s="1152"/>
      <c r="F25" s="1152"/>
      <c r="G25" s="1152"/>
      <c r="H25" s="1152"/>
      <c r="I25" s="1152"/>
      <c r="J25" s="20"/>
    </row>
    <row r="26" spans="2:11" x14ac:dyDescent="0.25">
      <c r="B26" s="1077"/>
      <c r="C26" s="90"/>
      <c r="D26" s="266" t="s">
        <v>805</v>
      </c>
      <c r="E26" s="3"/>
      <c r="F26" s="3"/>
      <c r="G26" s="3"/>
      <c r="H26" s="3"/>
      <c r="I26" s="3"/>
      <c r="J26" s="20"/>
    </row>
    <row r="27" spans="2:11" ht="15.75" thickBot="1" x14ac:dyDescent="0.3">
      <c r="B27" s="1077"/>
      <c r="C27" s="90"/>
      <c r="D27" s="1058" t="s">
        <v>806</v>
      </c>
      <c r="E27" s="1059"/>
      <c r="F27" s="1059"/>
      <c r="G27" s="1059"/>
      <c r="H27" s="1059"/>
      <c r="I27" s="1059"/>
      <c r="J27" s="1060"/>
    </row>
    <row r="28" spans="2:11" ht="15.75" thickBot="1" x14ac:dyDescent="0.3">
      <c r="B28" s="1077"/>
      <c r="C28" s="92"/>
      <c r="D28" s="37" t="s">
        <v>593</v>
      </c>
      <c r="E28" s="88" t="s">
        <v>487</v>
      </c>
      <c r="F28" s="88" t="s">
        <v>488</v>
      </c>
      <c r="G28" s="88" t="s">
        <v>489</v>
      </c>
      <c r="H28" s="88" t="s">
        <v>490</v>
      </c>
      <c r="I28" s="37" t="s">
        <v>594</v>
      </c>
      <c r="J28" s="20"/>
    </row>
    <row r="29" spans="2:11" ht="15.75" thickBot="1" x14ac:dyDescent="0.3">
      <c r="B29" s="1077"/>
      <c r="C29" s="92"/>
      <c r="D29" s="38" t="s">
        <v>807</v>
      </c>
      <c r="E29" s="200">
        <v>0</v>
      </c>
      <c r="F29" s="200">
        <v>0</v>
      </c>
      <c r="G29" s="200">
        <v>0</v>
      </c>
      <c r="H29" s="200">
        <v>0</v>
      </c>
      <c r="I29" s="134">
        <f>SUM(E29:H29)</f>
        <v>0</v>
      </c>
      <c r="J29" s="20"/>
    </row>
    <row r="30" spans="2:11" ht="15.75" thickBot="1" x14ac:dyDescent="0.3">
      <c r="B30" s="1077"/>
      <c r="C30" s="92"/>
      <c r="D30" s="38" t="s">
        <v>808</v>
      </c>
      <c r="E30" s="200"/>
      <c r="F30" s="200"/>
      <c r="G30" s="200"/>
      <c r="H30" s="200"/>
      <c r="I30" s="267"/>
      <c r="J30" s="20"/>
    </row>
    <row r="31" spans="2:11" ht="15.75" thickBot="1" x14ac:dyDescent="0.3">
      <c r="B31" s="1077"/>
      <c r="C31" s="92"/>
      <c r="D31" s="38" t="s">
        <v>809</v>
      </c>
      <c r="E31" s="200"/>
      <c r="F31" s="200"/>
      <c r="G31" s="200"/>
      <c r="H31" s="200"/>
      <c r="I31" s="267"/>
      <c r="J31" s="20"/>
    </row>
    <row r="32" spans="2:11" ht="15.75" thickBot="1" x14ac:dyDescent="0.3">
      <c r="B32" s="1077"/>
      <c r="C32" s="92"/>
      <c r="D32" s="38" t="s">
        <v>810</v>
      </c>
      <c r="E32" s="200"/>
      <c r="F32" s="200"/>
      <c r="G32" s="200"/>
      <c r="H32" s="200"/>
      <c r="I32" s="267"/>
      <c r="J32" s="20"/>
    </row>
    <row r="33" spans="2:10" ht="15.75" thickBot="1" x14ac:dyDescent="0.3">
      <c r="B33" s="1077"/>
      <c r="C33" s="92"/>
      <c r="D33" s="38" t="s">
        <v>811</v>
      </c>
      <c r="E33" s="200"/>
      <c r="F33" s="200"/>
      <c r="G33" s="200"/>
      <c r="H33" s="200"/>
      <c r="I33" s="267"/>
      <c r="J33" s="20"/>
    </row>
    <row r="34" spans="2:10" ht="15.75" thickBot="1" x14ac:dyDescent="0.3">
      <c r="B34" s="1077"/>
      <c r="C34" s="92"/>
      <c r="D34" s="38" t="s">
        <v>812</v>
      </c>
      <c r="E34" s="264"/>
      <c r="F34" s="264"/>
      <c r="G34" s="264"/>
      <c r="H34" s="264"/>
      <c r="I34" s="267"/>
      <c r="J34" s="20"/>
    </row>
    <row r="35" spans="2:10" ht="15.75" thickBot="1" x14ac:dyDescent="0.3">
      <c r="B35" s="1077"/>
      <c r="C35" s="92"/>
      <c r="D35" s="38" t="s">
        <v>594</v>
      </c>
      <c r="E35" s="134">
        <f>SUM(E30:E34)</f>
        <v>0</v>
      </c>
      <c r="F35" s="134">
        <f>SUM(F30:F34)</f>
        <v>0</v>
      </c>
      <c r="G35" s="134">
        <f>SUM(G30:G34)</f>
        <v>0</v>
      </c>
      <c r="H35" s="134">
        <f>SUM(H30:H34)</f>
        <v>0</v>
      </c>
      <c r="I35" s="267"/>
      <c r="J35" s="20"/>
    </row>
    <row r="36" spans="2:10" x14ac:dyDescent="0.25">
      <c r="B36" s="1077"/>
      <c r="C36" s="90"/>
      <c r="D36" s="1058" t="s">
        <v>813</v>
      </c>
      <c r="E36" s="1059"/>
      <c r="F36" s="1059"/>
      <c r="G36" s="1059"/>
      <c r="H36" s="1059"/>
      <c r="I36" s="1059"/>
      <c r="J36" s="1060"/>
    </row>
    <row r="37" spans="2:10" x14ac:dyDescent="0.25">
      <c r="B37" s="1077"/>
      <c r="C37" s="90"/>
      <c r="D37" s="1058" t="s">
        <v>814</v>
      </c>
      <c r="E37" s="1059"/>
      <c r="F37" s="1059"/>
      <c r="G37" s="1059"/>
      <c r="H37" s="1059"/>
      <c r="I37" s="1059"/>
      <c r="J37" s="1060"/>
    </row>
    <row r="38" spans="2:10" ht="15.75" thickBot="1" x14ac:dyDescent="0.3">
      <c r="B38" s="1077"/>
      <c r="C38" s="90"/>
      <c r="D38" s="1070" t="s">
        <v>815</v>
      </c>
      <c r="E38" s="1071"/>
      <c r="F38" s="1071"/>
      <c r="G38" s="1071"/>
      <c r="H38" s="1071"/>
      <c r="I38" s="1071"/>
      <c r="J38" s="1072"/>
    </row>
    <row r="39" spans="2:10" ht="15.75" thickBot="1" x14ac:dyDescent="0.3">
      <c r="B39" s="1077"/>
      <c r="C39" s="92"/>
      <c r="D39" s="37" t="s">
        <v>593</v>
      </c>
      <c r="E39" s="88" t="s">
        <v>487</v>
      </c>
      <c r="F39" s="88" t="s">
        <v>488</v>
      </c>
      <c r="G39" s="88" t="s">
        <v>489</v>
      </c>
      <c r="H39" s="88" t="s">
        <v>490</v>
      </c>
      <c r="I39" s="37" t="s">
        <v>594</v>
      </c>
      <c r="J39" s="20"/>
    </row>
    <row r="40" spans="2:10" ht="15.75" thickBot="1" x14ac:dyDescent="0.3">
      <c r="B40" s="1077"/>
      <c r="C40" s="92"/>
      <c r="D40" s="38" t="s">
        <v>807</v>
      </c>
      <c r="E40" s="472">
        <v>0</v>
      </c>
      <c r="F40" s="472">
        <v>0</v>
      </c>
      <c r="G40" s="472">
        <v>0</v>
      </c>
      <c r="H40" s="472">
        <v>0</v>
      </c>
      <c r="I40" s="134">
        <f>SUM(E40:H40)</f>
        <v>0</v>
      </c>
      <c r="J40" s="20"/>
    </row>
    <row r="41" spans="2:10" ht="15.75" thickBot="1" x14ac:dyDescent="0.3">
      <c r="B41" s="1077"/>
      <c r="C41" s="92"/>
      <c r="D41" s="38" t="s">
        <v>808</v>
      </c>
      <c r="E41" s="201"/>
      <c r="F41" s="201"/>
      <c r="G41" s="201"/>
      <c r="H41" s="201"/>
      <c r="I41" s="268"/>
      <c r="J41" s="20"/>
    </row>
    <row r="42" spans="2:10" ht="15.75" thickBot="1" x14ac:dyDescent="0.3">
      <c r="B42" s="1077"/>
      <c r="C42" s="92"/>
      <c r="D42" s="38" t="s">
        <v>809</v>
      </c>
      <c r="E42" s="201"/>
      <c r="F42" s="201"/>
      <c r="G42" s="201"/>
      <c r="H42" s="201"/>
      <c r="I42" s="268"/>
      <c r="J42" s="20"/>
    </row>
    <row r="43" spans="2:10" ht="15.75" thickBot="1" x14ac:dyDescent="0.3">
      <c r="B43" s="1077"/>
      <c r="C43" s="92"/>
      <c r="D43" s="38" t="s">
        <v>810</v>
      </c>
      <c r="E43" s="201"/>
      <c r="F43" s="201"/>
      <c r="G43" s="201"/>
      <c r="H43" s="201"/>
      <c r="I43" s="268"/>
      <c r="J43" s="20"/>
    </row>
    <row r="44" spans="2:10" ht="15.75" thickBot="1" x14ac:dyDescent="0.3">
      <c r="B44" s="1077"/>
      <c r="C44" s="92"/>
      <c r="D44" s="38" t="s">
        <v>811</v>
      </c>
      <c r="E44" s="201"/>
      <c r="F44" s="201"/>
      <c r="G44" s="201"/>
      <c r="H44" s="201"/>
      <c r="I44" s="268"/>
      <c r="J44" s="20"/>
    </row>
    <row r="45" spans="2:10" ht="15.75" thickBot="1" x14ac:dyDescent="0.3">
      <c r="B45" s="1077"/>
      <c r="C45" s="92"/>
      <c r="D45" s="38" t="s">
        <v>812</v>
      </c>
      <c r="E45" s="201"/>
      <c r="F45" s="201"/>
      <c r="G45" s="201"/>
      <c r="H45" s="201"/>
      <c r="I45" s="268"/>
      <c r="J45" s="20"/>
    </row>
    <row r="46" spans="2:10" ht="15.75" thickBot="1" x14ac:dyDescent="0.3">
      <c r="B46" s="1077"/>
      <c r="C46" s="92"/>
      <c r="D46" s="38" t="s">
        <v>594</v>
      </c>
      <c r="E46" s="134">
        <f>SUM(E41:E45)</f>
        <v>0</v>
      </c>
      <c r="F46" s="134">
        <f>SUM(F41:F45)</f>
        <v>0</v>
      </c>
      <c r="G46" s="134">
        <f>SUM(G41:G45)</f>
        <v>0</v>
      </c>
      <c r="H46" s="134">
        <f>SUM(H41:H45)</f>
        <v>0</v>
      </c>
      <c r="I46" s="268"/>
      <c r="J46" s="20"/>
    </row>
    <row r="47" spans="2:10" x14ac:dyDescent="0.25">
      <c r="B47" s="1077"/>
      <c r="C47" s="90"/>
      <c r="D47" s="1058" t="s">
        <v>816</v>
      </c>
      <c r="E47" s="1059"/>
      <c r="F47" s="1059"/>
      <c r="G47" s="1059"/>
      <c r="H47" s="1059"/>
      <c r="I47" s="1059"/>
      <c r="J47" s="1060"/>
    </row>
    <row r="48" spans="2:10" x14ac:dyDescent="0.25">
      <c r="B48" s="1077"/>
      <c r="C48" s="90"/>
      <c r="D48" s="1058" t="s">
        <v>817</v>
      </c>
      <c r="E48" s="1059"/>
      <c r="F48" s="1059"/>
      <c r="G48" s="1059"/>
      <c r="H48" s="1059"/>
      <c r="I48" s="1059"/>
      <c r="J48" s="1060"/>
    </row>
    <row r="49" spans="2:10" x14ac:dyDescent="0.25">
      <c r="B49" s="1077"/>
      <c r="C49" s="90"/>
      <c r="D49" s="1070" t="s">
        <v>818</v>
      </c>
      <c r="E49" s="1071"/>
      <c r="F49" s="1071"/>
      <c r="G49" s="1071"/>
      <c r="H49" s="1071"/>
      <c r="I49" s="1071"/>
      <c r="J49" s="1072"/>
    </row>
    <row r="50" spans="2:10" ht="15.75" thickBot="1" x14ac:dyDescent="0.3">
      <c r="B50" s="1077"/>
      <c r="C50" s="90"/>
      <c r="D50" s="1058" t="s">
        <v>806</v>
      </c>
      <c r="E50" s="1059"/>
      <c r="F50" s="1059"/>
      <c r="G50" s="1059"/>
      <c r="H50" s="1059"/>
      <c r="I50" s="1059"/>
      <c r="J50" s="1060"/>
    </row>
    <row r="51" spans="2:10" ht="15.75" thickBot="1" x14ac:dyDescent="0.3">
      <c r="B51" s="1077"/>
      <c r="C51" s="92"/>
      <c r="D51" s="37" t="s">
        <v>593</v>
      </c>
      <c r="E51" s="489" t="s">
        <v>487</v>
      </c>
      <c r="F51" s="489" t="s">
        <v>488</v>
      </c>
      <c r="G51" s="489" t="s">
        <v>489</v>
      </c>
      <c r="H51" s="489" t="s">
        <v>490</v>
      </c>
      <c r="I51" s="37" t="s">
        <v>594</v>
      </c>
      <c r="J51" s="20"/>
    </row>
    <row r="52" spans="2:10" ht="15.75" thickBot="1" x14ac:dyDescent="0.3">
      <c r="B52" s="1077"/>
      <c r="C52" s="92"/>
      <c r="D52" s="38" t="s">
        <v>807</v>
      </c>
      <c r="E52" s="447">
        <v>0</v>
      </c>
      <c r="F52" s="447">
        <v>0</v>
      </c>
      <c r="G52" s="447">
        <v>0</v>
      </c>
      <c r="H52" s="447">
        <v>0</v>
      </c>
      <c r="I52" s="448">
        <f>SUM(E52:H52)</f>
        <v>0</v>
      </c>
      <c r="J52" s="20"/>
    </row>
    <row r="53" spans="2:10" ht="15.75" thickBot="1" x14ac:dyDescent="0.3">
      <c r="B53" s="1077"/>
      <c r="C53" s="92"/>
      <c r="D53" s="38" t="s">
        <v>808</v>
      </c>
      <c r="E53" s="6"/>
      <c r="F53" s="6"/>
      <c r="G53" s="6"/>
      <c r="H53" s="6"/>
      <c r="I53" s="269"/>
      <c r="J53" s="20"/>
    </row>
    <row r="54" spans="2:10" ht="15.75" thickBot="1" x14ac:dyDescent="0.3">
      <c r="B54" s="1077"/>
      <c r="C54" s="92"/>
      <c r="D54" s="38" t="s">
        <v>809</v>
      </c>
      <c r="E54" s="6"/>
      <c r="F54" s="6"/>
      <c r="G54" s="6"/>
      <c r="H54" s="6"/>
      <c r="I54" s="269"/>
      <c r="J54" s="20"/>
    </row>
    <row r="55" spans="2:10" ht="15.75" thickBot="1" x14ac:dyDescent="0.3">
      <c r="B55" s="1077"/>
      <c r="C55" s="92"/>
      <c r="D55" s="38" t="s">
        <v>810</v>
      </c>
      <c r="E55" s="6"/>
      <c r="F55" s="6"/>
      <c r="G55" s="6"/>
      <c r="H55" s="6"/>
      <c r="I55" s="269"/>
      <c r="J55" s="20"/>
    </row>
    <row r="56" spans="2:10" ht="15.75" thickBot="1" x14ac:dyDescent="0.3">
      <c r="B56" s="1077"/>
      <c r="C56" s="92"/>
      <c r="D56" s="38" t="s">
        <v>811</v>
      </c>
      <c r="E56" s="6"/>
      <c r="F56" s="6"/>
      <c r="G56" s="6"/>
      <c r="H56" s="6"/>
      <c r="I56" s="269"/>
      <c r="J56" s="20"/>
    </row>
    <row r="57" spans="2:10" ht="15.75" thickBot="1" x14ac:dyDescent="0.3">
      <c r="B57" s="1077"/>
      <c r="C57" s="92"/>
      <c r="D57" s="38" t="s">
        <v>812</v>
      </c>
      <c r="E57" s="265"/>
      <c r="F57" s="265"/>
      <c r="G57" s="265"/>
      <c r="H57" s="265"/>
      <c r="I57" s="269"/>
      <c r="J57" s="20"/>
    </row>
    <row r="58" spans="2:10" ht="15.75" thickBot="1" x14ac:dyDescent="0.3">
      <c r="B58" s="1077"/>
      <c r="C58" s="92"/>
      <c r="D58" s="38" t="s">
        <v>594</v>
      </c>
      <c r="E58" s="134">
        <f>SUM(E53:E57)</f>
        <v>0</v>
      </c>
      <c r="F58" s="134">
        <f>SUM(F53:F57)</f>
        <v>0</v>
      </c>
      <c r="G58" s="134">
        <f>SUM(G53:G57)</f>
        <v>0</v>
      </c>
      <c r="H58" s="134">
        <f>SUM(H53:H57)</f>
        <v>0</v>
      </c>
      <c r="I58" s="269"/>
      <c r="J58" s="20"/>
    </row>
    <row r="59" spans="2:10" x14ac:dyDescent="0.25">
      <c r="B59" s="1077"/>
      <c r="C59" s="90"/>
      <c r="D59" s="1058" t="s">
        <v>813</v>
      </c>
      <c r="E59" s="1059"/>
      <c r="F59" s="1059"/>
      <c r="G59" s="1059"/>
      <c r="H59" s="1059"/>
      <c r="I59" s="1059"/>
      <c r="J59" s="1060"/>
    </row>
    <row r="60" spans="2:10" x14ac:dyDescent="0.25">
      <c r="B60" s="1077"/>
      <c r="C60" s="90"/>
      <c r="D60" s="1058" t="s">
        <v>814</v>
      </c>
      <c r="E60" s="1059"/>
      <c r="F60" s="1059"/>
      <c r="G60" s="1059"/>
      <c r="H60" s="1059"/>
      <c r="I60" s="1059"/>
      <c r="J60" s="1060"/>
    </row>
    <row r="61" spans="2:10" ht="15.75" thickBot="1" x14ac:dyDescent="0.3">
      <c r="B61" s="1077"/>
      <c r="C61" s="90"/>
      <c r="D61" s="1070" t="s">
        <v>815</v>
      </c>
      <c r="E61" s="1071"/>
      <c r="F61" s="1071"/>
      <c r="G61" s="1071"/>
      <c r="H61" s="1071"/>
      <c r="I61" s="1071"/>
      <c r="J61" s="1072"/>
    </row>
    <row r="62" spans="2:10" ht="15.75" thickBot="1" x14ac:dyDescent="0.3">
      <c r="B62" s="1077"/>
      <c r="C62" s="92"/>
      <c r="D62" s="37" t="s">
        <v>593</v>
      </c>
      <c r="E62" s="88" t="s">
        <v>487</v>
      </c>
      <c r="F62" s="88" t="s">
        <v>488</v>
      </c>
      <c r="G62" s="88" t="s">
        <v>489</v>
      </c>
      <c r="H62" s="88" t="s">
        <v>490</v>
      </c>
      <c r="I62" s="37" t="s">
        <v>594</v>
      </c>
      <c r="J62" s="20"/>
    </row>
    <row r="63" spans="2:10" ht="15.75" thickBot="1" x14ac:dyDescent="0.3">
      <c r="B63" s="1077"/>
      <c r="C63" s="92"/>
      <c r="D63" s="38" t="s">
        <v>807</v>
      </c>
      <c r="E63" s="451">
        <v>0</v>
      </c>
      <c r="F63" s="451">
        <v>0</v>
      </c>
      <c r="G63" s="451">
        <v>0</v>
      </c>
      <c r="H63" s="451">
        <v>0</v>
      </c>
      <c r="I63" s="450">
        <f>SUM(E63:H63)</f>
        <v>0</v>
      </c>
      <c r="J63" s="20"/>
    </row>
    <row r="64" spans="2:10" ht="15.75" thickBot="1" x14ac:dyDescent="0.3">
      <c r="B64" s="1077"/>
      <c r="C64" s="92"/>
      <c r="D64" s="38" t="s">
        <v>808</v>
      </c>
      <c r="E64" s="182"/>
      <c r="F64" s="182"/>
      <c r="G64" s="182"/>
      <c r="H64" s="182"/>
      <c r="I64" s="269"/>
      <c r="J64" s="20"/>
    </row>
    <row r="65" spans="2:11" ht="15.75" thickBot="1" x14ac:dyDescent="0.3">
      <c r="B65" s="1077"/>
      <c r="C65" s="92"/>
      <c r="D65" s="38" t="s">
        <v>809</v>
      </c>
      <c r="E65" s="182"/>
      <c r="F65" s="182"/>
      <c r="G65" s="182"/>
      <c r="H65" s="182"/>
      <c r="I65" s="269"/>
      <c r="J65" s="20"/>
    </row>
    <row r="66" spans="2:11" ht="15.75" thickBot="1" x14ac:dyDescent="0.3">
      <c r="B66" s="1077"/>
      <c r="C66" s="92"/>
      <c r="D66" s="38" t="s">
        <v>810</v>
      </c>
      <c r="E66" s="182"/>
      <c r="F66" s="182"/>
      <c r="G66" s="182"/>
      <c r="H66" s="182"/>
      <c r="I66" s="269"/>
      <c r="J66" s="20"/>
    </row>
    <row r="67" spans="2:11" ht="15.75" thickBot="1" x14ac:dyDescent="0.3">
      <c r="B67" s="1077"/>
      <c r="C67" s="92"/>
      <c r="D67" s="38" t="s">
        <v>811</v>
      </c>
      <c r="E67" s="182"/>
      <c r="F67" s="182"/>
      <c r="G67" s="182"/>
      <c r="H67" s="182"/>
      <c r="I67" s="269"/>
      <c r="J67" s="20"/>
    </row>
    <row r="68" spans="2:11" ht="15.75" thickBot="1" x14ac:dyDescent="0.3">
      <c r="B68" s="1077"/>
      <c r="C68" s="92"/>
      <c r="D68" s="38" t="s">
        <v>819</v>
      </c>
      <c r="E68" s="182"/>
      <c r="F68" s="182"/>
      <c r="G68" s="182"/>
      <c r="H68" s="182"/>
      <c r="I68" s="269"/>
      <c r="J68" s="20"/>
    </row>
    <row r="69" spans="2:11" ht="15.75" thickBot="1" x14ac:dyDescent="0.3">
      <c r="B69" s="1077"/>
      <c r="C69" s="92"/>
      <c r="D69" s="38" t="s">
        <v>594</v>
      </c>
      <c r="E69" s="134">
        <f>SUM(E64:E68)</f>
        <v>0</v>
      </c>
      <c r="F69" s="134">
        <f>SUM(F64:F68)</f>
        <v>0</v>
      </c>
      <c r="G69" s="134">
        <f>SUM(G64:G68)</f>
        <v>0</v>
      </c>
      <c r="H69" s="134">
        <f>SUM(H64:H68)</f>
        <v>0</v>
      </c>
      <c r="I69" s="269"/>
      <c r="J69" s="20"/>
    </row>
    <row r="70" spans="2:11" x14ac:dyDescent="0.25">
      <c r="B70" s="1077"/>
      <c r="C70" s="90"/>
      <c r="D70" s="1058" t="s">
        <v>816</v>
      </c>
      <c r="E70" s="1059"/>
      <c r="F70" s="1059"/>
      <c r="G70" s="1059"/>
      <c r="H70" s="1059"/>
      <c r="I70" s="1059"/>
      <c r="J70" s="1060"/>
    </row>
    <row r="71" spans="2:11" x14ac:dyDescent="0.25">
      <c r="B71" s="1077"/>
      <c r="C71" s="90"/>
      <c r="D71" s="1058" t="s">
        <v>817</v>
      </c>
      <c r="E71" s="1059"/>
      <c r="F71" s="1059"/>
      <c r="G71" s="1059"/>
      <c r="H71" s="1059"/>
      <c r="I71" s="1059"/>
      <c r="J71" s="1060"/>
    </row>
    <row r="72" spans="2:11" ht="15.75" thickBot="1" x14ac:dyDescent="0.3">
      <c r="B72" s="1077"/>
      <c r="C72" s="90"/>
      <c r="D72" s="1061" t="s">
        <v>820</v>
      </c>
      <c r="E72" s="1062"/>
      <c r="F72" s="1062"/>
      <c r="G72" s="1062"/>
      <c r="H72" s="1062"/>
      <c r="I72" s="1062"/>
      <c r="J72" s="1063"/>
    </row>
    <row r="73" spans="2:11" ht="33" customHeight="1" x14ac:dyDescent="0.25">
      <c r="B73" s="1077"/>
      <c r="C73" s="92"/>
      <c r="D73" s="1069" t="s">
        <v>821</v>
      </c>
      <c r="E73" s="1076" t="s">
        <v>822</v>
      </c>
      <c r="F73" s="1076" t="s">
        <v>823</v>
      </c>
      <c r="G73" s="1076" t="s">
        <v>824</v>
      </c>
      <c r="H73" s="1076" t="s">
        <v>825</v>
      </c>
      <c r="I73" s="1076" t="s">
        <v>826</v>
      </c>
      <c r="J73" s="62" t="s">
        <v>827</v>
      </c>
      <c r="K73" s="5"/>
    </row>
    <row r="74" spans="2:11" ht="24.75" thickBot="1" x14ac:dyDescent="0.3">
      <c r="B74" s="1077"/>
      <c r="C74" s="92"/>
      <c r="D74" s="1084"/>
      <c r="E74" s="1078"/>
      <c r="F74" s="1078"/>
      <c r="G74" s="1078"/>
      <c r="H74" s="1078"/>
      <c r="I74" s="1078"/>
      <c r="J74" s="39" t="s">
        <v>828</v>
      </c>
      <c r="K74" s="5"/>
    </row>
    <row r="75" spans="2:11" ht="15.75" thickBot="1" x14ac:dyDescent="0.3">
      <c r="B75" s="1077"/>
      <c r="C75" s="92"/>
      <c r="D75" s="28"/>
      <c r="E75" s="28"/>
      <c r="F75" s="28"/>
      <c r="G75" s="182"/>
      <c r="H75" s="182"/>
      <c r="I75" s="28"/>
      <c r="J75" s="28"/>
      <c r="K75" s="5"/>
    </row>
    <row r="76" spans="2:11" ht="15.75" thickBot="1" x14ac:dyDescent="0.3">
      <c r="B76" s="1077"/>
      <c r="C76" s="92"/>
      <c r="D76" s="28"/>
      <c r="E76" s="28"/>
      <c r="F76" s="28"/>
      <c r="G76" s="182"/>
      <c r="H76" s="182"/>
      <c r="I76" s="28"/>
      <c r="J76" s="28"/>
      <c r="K76" s="5"/>
    </row>
    <row r="77" spans="2:11" ht="15.75" thickBot="1" x14ac:dyDescent="0.3">
      <c r="B77" s="1077"/>
      <c r="C77" s="92"/>
      <c r="D77" s="28"/>
      <c r="E77" s="28"/>
      <c r="F77" s="28"/>
      <c r="G77" s="182"/>
      <c r="H77" s="182"/>
      <c r="I77" s="28"/>
      <c r="J77" s="28"/>
      <c r="K77" s="5"/>
    </row>
    <row r="78" spans="2:11" ht="15.75" thickBot="1" x14ac:dyDescent="0.3">
      <c r="B78" s="1077"/>
      <c r="C78" s="92"/>
      <c r="D78" s="28"/>
      <c r="E78" s="28"/>
      <c r="F78" s="28"/>
      <c r="G78" s="182"/>
      <c r="H78" s="182"/>
      <c r="I78" s="28"/>
      <c r="J78" s="28"/>
      <c r="K78" s="5"/>
    </row>
    <row r="79" spans="2:11" ht="15.75" thickBot="1" x14ac:dyDescent="0.3">
      <c r="B79" s="1077"/>
      <c r="C79" s="92"/>
      <c r="D79" s="28"/>
      <c r="E79" s="28"/>
      <c r="F79" s="28"/>
      <c r="G79" s="182"/>
      <c r="H79" s="182"/>
      <c r="I79" s="28"/>
      <c r="J79" s="28"/>
      <c r="K79" s="5"/>
    </row>
    <row r="80" spans="2:11" ht="15.75" thickBot="1" x14ac:dyDescent="0.3">
      <c r="B80" s="1077"/>
      <c r="C80" s="92"/>
      <c r="D80" s="28"/>
      <c r="E80" s="28"/>
      <c r="F80" s="28"/>
      <c r="G80" s="182"/>
      <c r="H80" s="182"/>
      <c r="I80" s="28"/>
      <c r="J80" s="28"/>
      <c r="K80" s="5"/>
    </row>
    <row r="81" spans="2:11" ht="15.75" thickBot="1" x14ac:dyDescent="0.3">
      <c r="B81" s="1077"/>
      <c r="C81" s="92"/>
      <c r="D81" s="28"/>
      <c r="E81" s="28"/>
      <c r="F81" s="28"/>
      <c r="G81" s="182"/>
      <c r="H81" s="182"/>
      <c r="I81" s="28"/>
      <c r="J81" s="28"/>
      <c r="K81" s="5"/>
    </row>
    <row r="82" spans="2:11" ht="15.75" thickBot="1" x14ac:dyDescent="0.3">
      <c r="B82" s="1077"/>
      <c r="C82" s="92"/>
      <c r="D82" s="28"/>
      <c r="E82" s="28"/>
      <c r="F82" s="28"/>
      <c r="G82" s="182"/>
      <c r="H82" s="182"/>
      <c r="I82" s="28"/>
      <c r="J82" s="28"/>
      <c r="K82" s="5"/>
    </row>
    <row r="83" spans="2:11" ht="15.75" thickBot="1" x14ac:dyDescent="0.3">
      <c r="B83" s="1077"/>
      <c r="C83" s="92"/>
      <c r="D83" s="28"/>
      <c r="E83" s="28"/>
      <c r="F83" s="28"/>
      <c r="G83" s="182"/>
      <c r="H83" s="182"/>
      <c r="I83" s="28"/>
      <c r="J83" s="28"/>
      <c r="K83" s="5"/>
    </row>
    <row r="84" spans="2:11" ht="15.75" thickBot="1" x14ac:dyDescent="0.3">
      <c r="B84" s="1077"/>
      <c r="C84" s="92"/>
      <c r="D84" s="28"/>
      <c r="E84" s="28"/>
      <c r="F84" s="28"/>
      <c r="G84" s="182"/>
      <c r="H84" s="182"/>
      <c r="I84" s="28"/>
      <c r="J84" s="28"/>
      <c r="K84" s="5"/>
    </row>
    <row r="85" spans="2:11" ht="15.75" thickBot="1" x14ac:dyDescent="0.3">
      <c r="B85" s="1077"/>
      <c r="C85" s="92"/>
      <c r="D85" s="28"/>
      <c r="E85" s="28"/>
      <c r="F85" s="28"/>
      <c r="G85" s="182"/>
      <c r="H85" s="182"/>
      <c r="I85" s="28"/>
      <c r="J85" s="28"/>
      <c r="K85" s="5"/>
    </row>
    <row r="86" spans="2:11" ht="15.75" thickBot="1" x14ac:dyDescent="0.3">
      <c r="B86" s="1077"/>
      <c r="C86" s="92"/>
      <c r="D86" s="28"/>
      <c r="E86" s="28"/>
      <c r="F86" s="28"/>
      <c r="G86" s="182"/>
      <c r="H86" s="182"/>
      <c r="I86" s="28"/>
      <c r="J86" s="28"/>
      <c r="K86" s="5"/>
    </row>
    <row r="87" spans="2:11" ht="15.75" thickBot="1" x14ac:dyDescent="0.3">
      <c r="B87" s="1077"/>
      <c r="C87" s="92"/>
      <c r="D87" s="28"/>
      <c r="E87" s="28"/>
      <c r="F87" s="28"/>
      <c r="G87" s="182"/>
      <c r="H87" s="182"/>
      <c r="I87" s="28"/>
      <c r="J87" s="28"/>
      <c r="K87" s="5"/>
    </row>
    <row r="88" spans="2:11" ht="15.75" thickBot="1" x14ac:dyDescent="0.3">
      <c r="B88" s="1077"/>
      <c r="C88" s="92"/>
      <c r="D88" s="28"/>
      <c r="E88" s="28"/>
      <c r="F88" s="28"/>
      <c r="G88" s="182"/>
      <c r="H88" s="182"/>
      <c r="I88" s="28"/>
      <c r="J88" s="28"/>
      <c r="K88" s="5"/>
    </row>
    <row r="89" spans="2:11" x14ac:dyDescent="0.25">
      <c r="B89" s="1077"/>
      <c r="C89" s="90"/>
      <c r="D89" s="1067" t="s">
        <v>829</v>
      </c>
      <c r="E89" s="1068"/>
      <c r="F89" s="1068"/>
      <c r="G89" s="1068"/>
      <c r="H89" s="1068"/>
      <c r="I89" s="1068"/>
      <c r="J89" s="1069"/>
      <c r="K89" s="5"/>
    </row>
    <row r="90" spans="2:11" ht="15.75" thickBot="1" x14ac:dyDescent="0.3">
      <c r="B90" s="1077"/>
      <c r="C90" s="90"/>
      <c r="D90" s="1082" t="s">
        <v>830</v>
      </c>
      <c r="E90" s="1083"/>
      <c r="F90" s="1083"/>
      <c r="G90" s="1083"/>
      <c r="H90" s="1083"/>
      <c r="I90" s="1083"/>
      <c r="J90" s="1084"/>
      <c r="K90" s="5"/>
    </row>
    <row r="91" spans="2:11" x14ac:dyDescent="0.25">
      <c r="B91" s="1077"/>
      <c r="C91" s="90"/>
      <c r="D91" s="226"/>
      <c r="E91" s="128"/>
      <c r="F91" s="128"/>
      <c r="G91" s="128"/>
      <c r="H91" s="128"/>
      <c r="I91" s="128"/>
      <c r="J91" s="45"/>
      <c r="K91" s="5"/>
    </row>
    <row r="92" spans="2:11" ht="15.75" thickBot="1" x14ac:dyDescent="0.3">
      <c r="B92" s="1077"/>
      <c r="C92" s="90"/>
      <c r="D92" s="226" t="s">
        <v>831</v>
      </c>
      <c r="E92" s="128"/>
      <c r="F92" s="128"/>
      <c r="G92" s="128"/>
      <c r="H92" s="128"/>
      <c r="I92" s="128"/>
      <c r="J92" s="45"/>
      <c r="K92" s="5"/>
    </row>
    <row r="93" spans="2:11" x14ac:dyDescent="0.25">
      <c r="B93" s="1077"/>
      <c r="C93" s="90"/>
      <c r="D93" s="270" t="s">
        <v>593</v>
      </c>
      <c r="E93" s="452" t="s">
        <v>487</v>
      </c>
      <c r="F93" s="452" t="s">
        <v>488</v>
      </c>
      <c r="G93" s="452" t="s">
        <v>489</v>
      </c>
      <c r="H93" s="452" t="s">
        <v>490</v>
      </c>
      <c r="I93" s="453" t="s">
        <v>594</v>
      </c>
      <c r="J93" s="45"/>
      <c r="K93" s="5"/>
    </row>
    <row r="94" spans="2:11" x14ac:dyDescent="0.25">
      <c r="B94" s="1077"/>
      <c r="C94" s="90"/>
      <c r="D94" s="271" t="s">
        <v>832</v>
      </c>
      <c r="E94" s="272">
        <f>+E63+E40</f>
        <v>0</v>
      </c>
      <c r="F94" s="272">
        <f>+F63+F40</f>
        <v>0</v>
      </c>
      <c r="G94" s="272">
        <f>+G63+G40</f>
        <v>0</v>
      </c>
      <c r="H94" s="272">
        <f>+H63+H40</f>
        <v>0</v>
      </c>
      <c r="I94" s="273">
        <f>SUM(E94:H94)</f>
        <v>0</v>
      </c>
      <c r="J94" s="45"/>
      <c r="K94" s="5"/>
    </row>
    <row r="95" spans="2:11" ht="36" x14ac:dyDescent="0.25">
      <c r="B95" s="1077"/>
      <c r="C95" s="90"/>
      <c r="D95" s="274" t="s">
        <v>833</v>
      </c>
      <c r="E95" s="272">
        <f>+E68+E45</f>
        <v>0</v>
      </c>
      <c r="F95" s="272">
        <f>+F68+F45</f>
        <v>0</v>
      </c>
      <c r="G95" s="272">
        <f>+G68+G45</f>
        <v>0</v>
      </c>
      <c r="H95" s="272">
        <f>+H68+H45</f>
        <v>0</v>
      </c>
      <c r="I95" s="273">
        <f>SUM(E95:H95)</f>
        <v>0</v>
      </c>
      <c r="J95" s="45"/>
      <c r="K95" s="5"/>
    </row>
    <row r="96" spans="2:11" ht="48.75" thickBot="1" x14ac:dyDescent="0.3">
      <c r="B96" s="1077"/>
      <c r="C96" s="90"/>
      <c r="D96" s="274" t="s">
        <v>123</v>
      </c>
      <c r="E96" s="275" t="str">
        <f>IFERROR(E95/E94,"N.A.")</f>
        <v>N.A.</v>
      </c>
      <c r="F96" s="275" t="str">
        <f>IFERROR(F95/F94,"N.A.")</f>
        <v>N.A.</v>
      </c>
      <c r="G96" s="275" t="str">
        <f>IFERROR(G95/G94,"N.A.")</f>
        <v>N.A.</v>
      </c>
      <c r="H96" s="275" t="str">
        <f>IFERROR(H95/H94,"N.A.")</f>
        <v>N.A.</v>
      </c>
      <c r="I96" s="275" t="str">
        <f>IFERROR(I95/I94,"N.A.")</f>
        <v>N.A.</v>
      </c>
      <c r="J96" s="45"/>
      <c r="K96" s="5"/>
    </row>
    <row r="97" spans="2:11" ht="24" customHeight="1" thickBot="1" x14ac:dyDescent="0.3">
      <c r="B97" s="1078"/>
      <c r="C97" s="91"/>
      <c r="J97" s="45"/>
      <c r="K97" s="5"/>
    </row>
    <row r="98" spans="2:11" ht="24" customHeight="1" thickBot="1" x14ac:dyDescent="0.3">
      <c r="B98" s="46" t="s">
        <v>502</v>
      </c>
      <c r="C98" s="91"/>
      <c r="D98" s="1079" t="s">
        <v>834</v>
      </c>
      <c r="E98" s="1080"/>
      <c r="F98" s="1080"/>
      <c r="G98" s="1080"/>
      <c r="H98" s="1080"/>
      <c r="I98" s="1080"/>
      <c r="J98" s="1081"/>
      <c r="K98" s="5"/>
    </row>
    <row r="99" spans="2:11" ht="24" customHeight="1" x14ac:dyDescent="0.25">
      <c r="B99" s="1076" t="s">
        <v>504</v>
      </c>
      <c r="C99" s="87"/>
      <c r="D99" s="1067" t="s">
        <v>778</v>
      </c>
      <c r="E99" s="1068"/>
      <c r="F99" s="1068"/>
      <c r="G99" s="1068"/>
      <c r="H99" s="1068"/>
      <c r="I99" s="1068"/>
      <c r="J99" s="1069"/>
      <c r="K99" s="5"/>
    </row>
    <row r="100" spans="2:11" ht="48" customHeight="1" x14ac:dyDescent="0.25">
      <c r="B100" s="1077"/>
      <c r="C100" s="90"/>
      <c r="D100" s="1058" t="s">
        <v>835</v>
      </c>
      <c r="E100" s="1059"/>
      <c r="F100" s="1059"/>
      <c r="G100" s="1059"/>
      <c r="H100" s="1059"/>
      <c r="I100" s="1059"/>
      <c r="J100" s="1060"/>
      <c r="K100" s="5"/>
    </row>
    <row r="101" spans="2:11" ht="60" customHeight="1" thickBot="1" x14ac:dyDescent="0.3">
      <c r="B101" s="1078"/>
      <c r="C101" s="91"/>
      <c r="D101" s="1082" t="s">
        <v>836</v>
      </c>
      <c r="E101" s="1083"/>
      <c r="F101" s="1083"/>
      <c r="G101" s="1083"/>
      <c r="H101" s="1083"/>
      <c r="I101" s="1083"/>
      <c r="J101" s="1084"/>
      <c r="K101" s="5"/>
    </row>
    <row r="102" spans="2:11" ht="15.75" thickBot="1" x14ac:dyDescent="0.3">
      <c r="B102" s="1"/>
      <c r="C102" s="74"/>
      <c r="D102" s="5"/>
      <c r="E102" s="5"/>
      <c r="F102" s="5"/>
      <c r="G102" s="5"/>
      <c r="H102" s="5"/>
      <c r="I102" s="5"/>
      <c r="J102" s="5"/>
      <c r="K102" s="5"/>
    </row>
    <row r="103" spans="2:11" ht="24" customHeight="1" thickBot="1" x14ac:dyDescent="0.3">
      <c r="B103" s="1085" t="s">
        <v>506</v>
      </c>
      <c r="C103" s="1086"/>
      <c r="D103" s="1086"/>
      <c r="E103" s="1087"/>
      <c r="F103" s="5"/>
      <c r="G103" s="5"/>
      <c r="H103" s="5"/>
      <c r="I103" s="5"/>
      <c r="J103" s="5"/>
      <c r="K103" s="5"/>
    </row>
    <row r="104" spans="2:11" ht="15.75" thickBot="1" x14ac:dyDescent="0.3">
      <c r="B104" s="1076">
        <v>1</v>
      </c>
      <c r="C104" s="92"/>
      <c r="D104" s="47" t="s">
        <v>507</v>
      </c>
      <c r="E104" s="454" t="s">
        <v>1637</v>
      </c>
      <c r="F104" s="5"/>
      <c r="G104" s="5"/>
      <c r="H104" s="5"/>
      <c r="I104" s="5"/>
      <c r="J104" s="5"/>
      <c r="K104" s="5"/>
    </row>
    <row r="105" spans="2:11" ht="36.75" thickBot="1" x14ac:dyDescent="0.3">
      <c r="B105" s="1077"/>
      <c r="C105" s="92"/>
      <c r="D105" s="39" t="s">
        <v>7</v>
      </c>
      <c r="E105" s="454" t="s">
        <v>1638</v>
      </c>
      <c r="F105" s="5"/>
      <c r="G105" s="5"/>
      <c r="H105" s="5"/>
      <c r="I105" s="5"/>
      <c r="J105" s="5"/>
      <c r="K105" s="5"/>
    </row>
    <row r="106" spans="2:11" ht="24.75" thickBot="1" x14ac:dyDescent="0.3">
      <c r="B106" s="1077"/>
      <c r="C106" s="92"/>
      <c r="D106" s="39" t="s">
        <v>508</v>
      </c>
      <c r="E106" s="454" t="s">
        <v>1639</v>
      </c>
      <c r="F106" s="5"/>
      <c r="G106" s="5"/>
      <c r="H106" s="5"/>
      <c r="I106" s="5"/>
      <c r="J106" s="5"/>
      <c r="K106" s="5"/>
    </row>
    <row r="107" spans="2:11" ht="24.75" thickBot="1" x14ac:dyDescent="0.3">
      <c r="B107" s="1077"/>
      <c r="C107" s="92"/>
      <c r="D107" s="39" t="s">
        <v>9</v>
      </c>
      <c r="E107" s="454" t="s">
        <v>1640</v>
      </c>
      <c r="F107" s="5"/>
      <c r="G107" s="5"/>
      <c r="H107" s="5"/>
      <c r="I107" s="5"/>
      <c r="J107" s="5"/>
      <c r="K107" s="5"/>
    </row>
    <row r="108" spans="2:11" ht="30.75" thickBot="1" x14ac:dyDescent="0.3">
      <c r="B108" s="1077"/>
      <c r="C108" s="92"/>
      <c r="D108" s="39" t="s">
        <v>11</v>
      </c>
      <c r="E108" s="455" t="s">
        <v>1641</v>
      </c>
      <c r="F108" s="5"/>
      <c r="G108" s="5"/>
      <c r="H108" s="5"/>
      <c r="I108" s="5"/>
      <c r="J108" s="5"/>
      <c r="K108" s="5"/>
    </row>
    <row r="109" spans="2:11" ht="15.75" thickBot="1" x14ac:dyDescent="0.3">
      <c r="B109" s="1077"/>
      <c r="C109" s="92"/>
      <c r="D109" s="39" t="s">
        <v>13</v>
      </c>
      <c r="E109" s="454">
        <v>3138863439</v>
      </c>
      <c r="F109" s="5"/>
      <c r="G109" s="5"/>
      <c r="H109" s="5"/>
      <c r="I109" s="5"/>
      <c r="J109" s="5"/>
      <c r="K109" s="5"/>
    </row>
    <row r="110" spans="2:11" ht="15.75" thickBot="1" x14ac:dyDescent="0.3">
      <c r="B110" s="1078"/>
      <c r="C110" s="2"/>
      <c r="D110" s="39" t="s">
        <v>509</v>
      </c>
      <c r="E110" s="454" t="s">
        <v>1642</v>
      </c>
      <c r="F110" s="5"/>
      <c r="G110" s="5"/>
      <c r="H110" s="5"/>
      <c r="I110" s="5"/>
      <c r="J110" s="5"/>
      <c r="K110" s="5"/>
    </row>
    <row r="111" spans="2:11" ht="15.75" thickBot="1" x14ac:dyDescent="0.3">
      <c r="B111" s="1"/>
      <c r="C111" s="74"/>
      <c r="D111" s="5"/>
      <c r="E111" s="5"/>
      <c r="F111" s="5"/>
      <c r="G111" s="5"/>
      <c r="H111" s="5"/>
      <c r="I111" s="5"/>
      <c r="J111" s="5"/>
      <c r="K111" s="5"/>
    </row>
    <row r="112" spans="2:11" ht="15.75" thickBot="1" x14ac:dyDescent="0.3">
      <c r="B112" s="1085" t="s">
        <v>510</v>
      </c>
      <c r="C112" s="1086"/>
      <c r="D112" s="1086"/>
      <c r="E112" s="1087"/>
      <c r="F112" s="5"/>
      <c r="G112" s="5"/>
      <c r="H112" s="5"/>
      <c r="I112" s="5"/>
      <c r="J112" s="5"/>
      <c r="K112" s="5"/>
    </row>
    <row r="113" spans="2:11" ht="15.75" thickBot="1" x14ac:dyDescent="0.3">
      <c r="B113" s="1076">
        <v>1</v>
      </c>
      <c r="C113" s="92"/>
      <c r="D113" s="47" t="s">
        <v>507</v>
      </c>
      <c r="E113" s="211" t="s">
        <v>511</v>
      </c>
      <c r="F113" s="5"/>
      <c r="G113" s="5"/>
      <c r="H113" s="5"/>
      <c r="I113" s="5"/>
      <c r="J113" s="5"/>
      <c r="K113" s="5"/>
    </row>
    <row r="114" spans="2:11" ht="15.75" thickBot="1" x14ac:dyDescent="0.3">
      <c r="B114" s="1077"/>
      <c r="C114" s="92"/>
      <c r="D114" s="39" t="s">
        <v>7</v>
      </c>
      <c r="E114" s="211" t="s">
        <v>603</v>
      </c>
      <c r="F114" s="5"/>
      <c r="G114" s="5"/>
      <c r="H114" s="5"/>
      <c r="I114" s="5"/>
      <c r="J114" s="5"/>
      <c r="K114" s="5"/>
    </row>
    <row r="115" spans="2:11" ht="15.75" thickBot="1" x14ac:dyDescent="0.3">
      <c r="B115" s="1077"/>
      <c r="C115" s="92"/>
      <c r="D115" s="39" t="s">
        <v>508</v>
      </c>
      <c r="E115" s="231"/>
      <c r="F115" s="5"/>
      <c r="G115" s="5"/>
      <c r="H115" s="5"/>
      <c r="I115" s="5"/>
      <c r="J115" s="5"/>
      <c r="K115" s="5"/>
    </row>
    <row r="116" spans="2:11" ht="15.75" thickBot="1" x14ac:dyDescent="0.3">
      <c r="B116" s="1077"/>
      <c r="C116" s="92"/>
      <c r="D116" s="39" t="s">
        <v>9</v>
      </c>
      <c r="E116" s="231"/>
      <c r="F116" s="5"/>
      <c r="G116" s="5"/>
      <c r="H116" s="5"/>
      <c r="I116" s="5"/>
      <c r="J116" s="5"/>
      <c r="K116" s="5"/>
    </row>
    <row r="117" spans="2:11" ht="15.75" thickBot="1" x14ac:dyDescent="0.3">
      <c r="B117" s="1077"/>
      <c r="C117" s="92"/>
      <c r="D117" s="39" t="s">
        <v>11</v>
      </c>
      <c r="E117" s="231"/>
      <c r="F117" s="5"/>
      <c r="G117" s="5"/>
      <c r="H117" s="5"/>
      <c r="I117" s="5"/>
      <c r="J117" s="5"/>
      <c r="K117" s="5"/>
    </row>
    <row r="118" spans="2:11" ht="15.75" thickBot="1" x14ac:dyDescent="0.3">
      <c r="B118" s="1077"/>
      <c r="C118" s="92"/>
      <c r="D118" s="39" t="s">
        <v>13</v>
      </c>
      <c r="E118" s="231"/>
      <c r="F118" s="5"/>
      <c r="G118" s="5"/>
      <c r="H118" s="5"/>
      <c r="I118" s="5"/>
      <c r="J118" s="5"/>
      <c r="K118" s="5"/>
    </row>
    <row r="119" spans="2:11" ht="15.75" thickBot="1" x14ac:dyDescent="0.3">
      <c r="B119" s="1078"/>
      <c r="C119" s="2"/>
      <c r="D119" s="39" t="s">
        <v>509</v>
      </c>
      <c r="E119" s="231"/>
      <c r="F119" s="5"/>
      <c r="G119" s="5"/>
      <c r="H119" s="5"/>
      <c r="I119" s="5"/>
      <c r="J119" s="5"/>
      <c r="K119" s="5"/>
    </row>
    <row r="120" spans="2:11" ht="15.75" thickBot="1" x14ac:dyDescent="0.3">
      <c r="B120" s="1"/>
      <c r="C120" s="74"/>
      <c r="D120" s="5"/>
      <c r="E120" s="5"/>
      <c r="F120" s="5"/>
      <c r="G120" s="5"/>
      <c r="H120" s="5"/>
      <c r="I120" s="5"/>
      <c r="J120" s="5"/>
      <c r="K120" s="5"/>
    </row>
    <row r="121" spans="2:11" ht="15" customHeight="1" thickBot="1" x14ac:dyDescent="0.3">
      <c r="B121" s="117" t="s">
        <v>513</v>
      </c>
      <c r="C121" s="118"/>
      <c r="D121" s="118"/>
      <c r="E121" s="119"/>
      <c r="G121" s="5"/>
      <c r="H121" s="5"/>
      <c r="I121" s="5"/>
      <c r="J121" s="5"/>
      <c r="K121" s="5"/>
    </row>
    <row r="122" spans="2:11" ht="24.75" thickBot="1" x14ac:dyDescent="0.3">
      <c r="B122" s="46" t="s">
        <v>514</v>
      </c>
      <c r="C122" s="39" t="s">
        <v>515</v>
      </c>
      <c r="D122" s="39" t="s">
        <v>516</v>
      </c>
      <c r="E122" s="39" t="s">
        <v>517</v>
      </c>
      <c r="F122" s="5"/>
      <c r="G122" s="5"/>
      <c r="H122" s="5"/>
      <c r="I122" s="5"/>
      <c r="J122" s="5"/>
    </row>
    <row r="123" spans="2:11" ht="96.75" thickBot="1" x14ac:dyDescent="0.3">
      <c r="B123" s="48">
        <v>42401</v>
      </c>
      <c r="C123" s="39">
        <v>0.01</v>
      </c>
      <c r="D123" s="49" t="s">
        <v>837</v>
      </c>
      <c r="E123" s="39"/>
      <c r="F123" s="5"/>
      <c r="G123" s="5"/>
      <c r="H123" s="5"/>
      <c r="I123" s="5"/>
      <c r="J123" s="5"/>
    </row>
    <row r="124" spans="2:11" ht="15.75" thickBot="1" x14ac:dyDescent="0.3">
      <c r="B124" s="1"/>
      <c r="C124" s="74"/>
      <c r="D124" s="5"/>
      <c r="E124" s="5"/>
      <c r="F124" s="5"/>
      <c r="G124" s="5"/>
      <c r="H124" s="5"/>
      <c r="I124" s="5"/>
      <c r="J124" s="5"/>
      <c r="K124" s="5"/>
    </row>
    <row r="125" spans="2:11" ht="15.75" thickBot="1" x14ac:dyDescent="0.3">
      <c r="B125" s="4" t="s">
        <v>424</v>
      </c>
      <c r="C125" s="94"/>
      <c r="D125" s="5"/>
      <c r="E125" s="5"/>
      <c r="F125" s="5"/>
      <c r="G125" s="5"/>
      <c r="H125" s="5"/>
      <c r="I125" s="5"/>
      <c r="J125" s="5"/>
      <c r="K125" s="5"/>
    </row>
    <row r="126" spans="2:11" x14ac:dyDescent="0.25">
      <c r="B126" s="1155" t="s">
        <v>838</v>
      </c>
      <c r="C126" s="1156"/>
      <c r="D126" s="1156"/>
      <c r="E126" s="1156"/>
      <c r="F126" s="1156"/>
      <c r="G126" s="1156"/>
      <c r="H126" s="1156"/>
      <c r="I126" s="1156"/>
      <c r="J126" s="1156"/>
      <c r="K126" s="5"/>
    </row>
    <row r="127" spans="2:11" ht="24" customHeight="1" x14ac:dyDescent="0.25">
      <c r="B127" s="1155"/>
      <c r="C127" s="1156"/>
      <c r="D127" s="1156"/>
      <c r="E127" s="1156"/>
      <c r="F127" s="1156"/>
      <c r="G127" s="1156"/>
      <c r="H127" s="1156"/>
      <c r="I127" s="1156"/>
      <c r="J127" s="1156"/>
      <c r="K127" s="5"/>
    </row>
    <row r="128" spans="2:11" x14ac:dyDescent="0.25">
      <c r="B128" s="1157"/>
      <c r="C128" s="1158"/>
      <c r="D128" s="1158"/>
      <c r="E128" s="1158"/>
      <c r="F128" s="1158"/>
      <c r="G128" s="1158"/>
      <c r="H128" s="1158"/>
      <c r="I128" s="1158"/>
      <c r="J128" s="1158"/>
      <c r="K128" s="5"/>
    </row>
    <row r="129" spans="2:11" ht="15.75" thickBot="1" x14ac:dyDescent="0.3">
      <c r="B129" s="5"/>
      <c r="D129" s="5"/>
      <c r="E129" s="5"/>
      <c r="F129" s="5"/>
      <c r="G129" s="5"/>
      <c r="H129" s="5"/>
      <c r="I129" s="5"/>
      <c r="J129" s="5"/>
      <c r="K129" s="5"/>
    </row>
    <row r="130" spans="2:11" ht="15.75" thickBot="1" x14ac:dyDescent="0.3">
      <c r="B130" s="1085" t="s">
        <v>519</v>
      </c>
      <c r="C130" s="1086"/>
      <c r="D130" s="1087"/>
      <c r="E130" s="5"/>
      <c r="F130" s="5"/>
      <c r="G130" s="5"/>
      <c r="H130" s="5"/>
      <c r="I130" s="5"/>
      <c r="J130" s="5"/>
      <c r="K130" s="5"/>
    </row>
    <row r="131" spans="2:11" ht="108.75" thickBot="1" x14ac:dyDescent="0.3">
      <c r="B131" s="46" t="s">
        <v>520</v>
      </c>
      <c r="C131" s="2"/>
      <c r="D131" s="39" t="s">
        <v>839</v>
      </c>
      <c r="E131" s="5"/>
      <c r="F131" s="5"/>
      <c r="G131" s="5"/>
      <c r="H131" s="5"/>
      <c r="I131" s="5"/>
      <c r="J131" s="5"/>
      <c r="K131" s="5"/>
    </row>
    <row r="132" spans="2:11" x14ac:dyDescent="0.25">
      <c r="B132" s="1076" t="s">
        <v>522</v>
      </c>
      <c r="C132" s="92"/>
      <c r="D132" s="52" t="s">
        <v>523</v>
      </c>
      <c r="E132" s="5"/>
      <c r="F132" s="5"/>
      <c r="G132" s="5"/>
      <c r="H132" s="5"/>
      <c r="I132" s="5"/>
      <c r="J132" s="5"/>
      <c r="K132" s="5"/>
    </row>
    <row r="133" spans="2:11" ht="84" x14ac:dyDescent="0.25">
      <c r="B133" s="1077"/>
      <c r="C133" s="92"/>
      <c r="D133" s="45" t="s">
        <v>840</v>
      </c>
      <c r="E133" s="5"/>
      <c r="F133" s="5"/>
      <c r="G133" s="5"/>
      <c r="H133" s="5"/>
      <c r="I133" s="5"/>
      <c r="J133" s="5"/>
      <c r="K133" s="5"/>
    </row>
    <row r="134" spans="2:11" ht="36" x14ac:dyDescent="0.25">
      <c r="B134" s="1077"/>
      <c r="C134" s="92"/>
      <c r="D134" s="45" t="s">
        <v>841</v>
      </c>
      <c r="E134" s="5"/>
      <c r="F134" s="5"/>
      <c r="G134" s="5"/>
      <c r="H134" s="5"/>
      <c r="I134" s="5"/>
      <c r="J134" s="5"/>
      <c r="K134" s="5"/>
    </row>
    <row r="135" spans="2:11" x14ac:dyDescent="0.25">
      <c r="B135" s="1077"/>
      <c r="C135" s="92"/>
      <c r="D135" s="52" t="s">
        <v>526</v>
      </c>
      <c r="E135" s="5"/>
      <c r="F135" s="5"/>
      <c r="G135" s="5"/>
      <c r="H135" s="5"/>
      <c r="I135" s="5"/>
      <c r="J135" s="5"/>
      <c r="K135" s="5"/>
    </row>
    <row r="136" spans="2:11" x14ac:dyDescent="0.25">
      <c r="B136" s="1077"/>
      <c r="C136" s="92"/>
      <c r="D136" s="45" t="s">
        <v>528</v>
      </c>
      <c r="E136" s="5"/>
      <c r="F136" s="5"/>
      <c r="G136" s="5"/>
      <c r="H136" s="5"/>
      <c r="I136" s="5"/>
      <c r="J136" s="5"/>
      <c r="K136" s="5"/>
    </row>
    <row r="137" spans="2:11" x14ac:dyDescent="0.25">
      <c r="B137" s="1077"/>
      <c r="C137" s="92"/>
      <c r="D137" s="45" t="s">
        <v>842</v>
      </c>
      <c r="E137" s="5"/>
      <c r="F137" s="5"/>
      <c r="G137" s="5"/>
      <c r="H137" s="5"/>
      <c r="I137" s="5"/>
      <c r="J137" s="5"/>
      <c r="K137" s="5"/>
    </row>
    <row r="138" spans="2:11" x14ac:dyDescent="0.25">
      <c r="B138" s="1077"/>
      <c r="C138" s="92"/>
      <c r="D138" s="52" t="s">
        <v>748</v>
      </c>
      <c r="E138" s="5"/>
      <c r="F138" s="5"/>
      <c r="G138" s="5"/>
      <c r="H138" s="5"/>
      <c r="I138" s="5"/>
      <c r="J138" s="5"/>
      <c r="K138" s="5"/>
    </row>
    <row r="139" spans="2:11" ht="36" x14ac:dyDescent="0.25">
      <c r="B139" s="1077"/>
      <c r="C139" s="92"/>
      <c r="D139" s="45" t="s">
        <v>843</v>
      </c>
      <c r="E139" s="5"/>
      <c r="F139" s="5"/>
      <c r="G139" s="5"/>
      <c r="H139" s="5"/>
      <c r="I139" s="5"/>
      <c r="J139" s="5"/>
      <c r="K139" s="5"/>
    </row>
    <row r="140" spans="2:11" ht="36" x14ac:dyDescent="0.25">
      <c r="B140" s="1077"/>
      <c r="C140" s="92"/>
      <c r="D140" s="45" t="s">
        <v>844</v>
      </c>
      <c r="E140" s="5"/>
      <c r="F140" s="5"/>
      <c r="G140" s="5"/>
      <c r="H140" s="5"/>
      <c r="I140" s="5"/>
      <c r="J140" s="5"/>
      <c r="K140" s="5"/>
    </row>
    <row r="141" spans="2:11" ht="15.75" thickBot="1" x14ac:dyDescent="0.3">
      <c r="B141" s="1078"/>
      <c r="C141" s="2"/>
      <c r="D141" s="39" t="s">
        <v>845</v>
      </c>
      <c r="E141" s="5"/>
      <c r="F141" s="5"/>
      <c r="G141" s="5"/>
      <c r="H141" s="5"/>
      <c r="I141" s="5"/>
      <c r="J141" s="5"/>
      <c r="K141" s="5"/>
    </row>
    <row r="142" spans="2:11" ht="24.75" thickBot="1" x14ac:dyDescent="0.3">
      <c r="B142" s="46" t="s">
        <v>535</v>
      </c>
      <c r="C142" s="2"/>
      <c r="D142" s="39"/>
      <c r="E142" s="5"/>
      <c r="F142" s="5"/>
      <c r="G142" s="5"/>
      <c r="H142" s="5"/>
      <c r="I142" s="5"/>
      <c r="J142" s="5"/>
      <c r="K142" s="5"/>
    </row>
    <row r="143" spans="2:11" ht="15.75" thickBot="1" x14ac:dyDescent="0.3">
      <c r="B143" s="36"/>
      <c r="C143" s="86"/>
      <c r="D143" s="5"/>
      <c r="E143" s="5"/>
      <c r="F143" s="5"/>
      <c r="G143" s="5"/>
      <c r="H143" s="5"/>
      <c r="I143" s="5"/>
      <c r="J143" s="5"/>
      <c r="K143" s="5"/>
    </row>
    <row r="144" spans="2:11" ht="108" x14ac:dyDescent="0.25">
      <c r="B144" s="1076" t="s">
        <v>536</v>
      </c>
      <c r="C144" s="103"/>
      <c r="D144" s="62" t="s">
        <v>846</v>
      </c>
      <c r="E144" s="5"/>
      <c r="F144" s="5"/>
      <c r="G144" s="5"/>
      <c r="H144" s="5"/>
      <c r="I144" s="5"/>
      <c r="J144" s="5"/>
      <c r="K144" s="5"/>
    </row>
    <row r="145" spans="2:11" ht="144" x14ac:dyDescent="0.25">
      <c r="B145" s="1077"/>
      <c r="C145" s="92"/>
      <c r="D145" s="45" t="s">
        <v>847</v>
      </c>
      <c r="E145" s="5"/>
      <c r="F145" s="5"/>
      <c r="G145" s="5"/>
      <c r="H145" s="5"/>
      <c r="I145" s="5"/>
      <c r="J145" s="5"/>
      <c r="K145" s="5"/>
    </row>
    <row r="146" spans="2:11" ht="192" x14ac:dyDescent="0.25">
      <c r="B146" s="1077"/>
      <c r="C146" s="92"/>
      <c r="D146" s="45" t="s">
        <v>848</v>
      </c>
      <c r="E146" s="5"/>
      <c r="F146" s="5"/>
      <c r="G146" s="5"/>
      <c r="H146" s="5"/>
      <c r="I146" s="5"/>
      <c r="J146" s="5"/>
      <c r="K146" s="5"/>
    </row>
    <row r="147" spans="2:11" ht="72" x14ac:dyDescent="0.25">
      <c r="B147" s="1077"/>
      <c r="C147" s="92"/>
      <c r="D147" s="45" t="s">
        <v>849</v>
      </c>
      <c r="E147" s="5"/>
      <c r="F147" s="5"/>
      <c r="G147" s="5"/>
      <c r="H147" s="5"/>
      <c r="I147" s="5"/>
      <c r="J147" s="5"/>
      <c r="K147" s="5"/>
    </row>
    <row r="148" spans="2:11" ht="120.75" thickBot="1" x14ac:dyDescent="0.3">
      <c r="B148" s="1078"/>
      <c r="C148" s="2"/>
      <c r="D148" s="39" t="s">
        <v>850</v>
      </c>
      <c r="E148" s="5"/>
      <c r="F148" s="5"/>
      <c r="G148" s="5"/>
      <c r="H148" s="5"/>
      <c r="I148" s="5"/>
      <c r="J148" s="5"/>
      <c r="K148" s="5"/>
    </row>
    <row r="149" spans="2:11" x14ac:dyDescent="0.25">
      <c r="B149" s="1076" t="s">
        <v>553</v>
      </c>
      <c r="C149" s="92"/>
      <c r="D149" s="52"/>
      <c r="E149" s="5"/>
      <c r="F149" s="5"/>
      <c r="G149" s="5"/>
      <c r="H149" s="5"/>
      <c r="I149" s="5"/>
      <c r="J149" s="5"/>
      <c r="K149" s="5"/>
    </row>
    <row r="150" spans="2:11" ht="36" x14ac:dyDescent="0.25">
      <c r="B150" s="1077"/>
      <c r="C150" s="92"/>
      <c r="D150" s="52" t="s">
        <v>123</v>
      </c>
      <c r="E150" s="5"/>
      <c r="F150" s="5"/>
      <c r="G150" s="5"/>
      <c r="H150" s="5"/>
      <c r="I150" s="5"/>
      <c r="J150" s="5"/>
      <c r="K150" s="5"/>
    </row>
    <row r="151" spans="2:11" x14ac:dyDescent="0.25">
      <c r="B151" s="1077"/>
      <c r="C151" s="92"/>
      <c r="D151" s="15"/>
      <c r="E151" s="5"/>
      <c r="F151" s="5"/>
      <c r="G151" s="5"/>
      <c r="H151" s="5"/>
      <c r="I151" s="5"/>
      <c r="J151" s="5"/>
      <c r="K151" s="5"/>
    </row>
    <row r="152" spans="2:11" x14ac:dyDescent="0.25">
      <c r="B152" s="1077"/>
      <c r="C152" s="92"/>
      <c r="D152" s="45" t="s">
        <v>554</v>
      </c>
      <c r="E152" s="5"/>
      <c r="F152" s="5"/>
      <c r="G152" s="5"/>
      <c r="H152" s="5"/>
      <c r="I152" s="5"/>
      <c r="J152" s="5"/>
      <c r="K152" s="5"/>
    </row>
    <row r="153" spans="2:11" ht="49.5" x14ac:dyDescent="0.25">
      <c r="B153" s="1077"/>
      <c r="C153" s="92"/>
      <c r="D153" s="45" t="s">
        <v>851</v>
      </c>
      <c r="E153" s="5"/>
      <c r="F153" s="5"/>
      <c r="G153" s="5"/>
      <c r="H153" s="5"/>
      <c r="I153" s="5"/>
      <c r="J153" s="5"/>
      <c r="K153" s="5"/>
    </row>
    <row r="154" spans="2:11" ht="49.5" x14ac:dyDescent="0.25">
      <c r="B154" s="1077"/>
      <c r="C154" s="92"/>
      <c r="D154" s="45" t="s">
        <v>852</v>
      </c>
      <c r="E154" s="5"/>
      <c r="F154" s="5"/>
      <c r="G154" s="5"/>
      <c r="H154" s="5"/>
      <c r="I154" s="5"/>
      <c r="J154" s="5"/>
      <c r="K154" s="5"/>
    </row>
    <row r="155" spans="2:11" ht="50.25" thickBot="1" x14ac:dyDescent="0.3">
      <c r="B155" s="1078"/>
      <c r="C155" s="2"/>
      <c r="D155" s="39" t="s">
        <v>853</v>
      </c>
      <c r="E155" s="5"/>
      <c r="F155" s="5"/>
      <c r="G155" s="5"/>
      <c r="H155" s="5"/>
      <c r="I155" s="5"/>
      <c r="J155" s="5"/>
      <c r="K155" s="5"/>
    </row>
  </sheetData>
  <sheetProtection insertRows="0"/>
  <mergeCells count="54">
    <mergeCell ref="B11:D11"/>
    <mergeCell ref="F11:S11"/>
    <mergeCell ref="F12:S12"/>
    <mergeCell ref="E13:R13"/>
    <mergeCell ref="E14:R14"/>
    <mergeCell ref="B126:J127"/>
    <mergeCell ref="B128:J128"/>
    <mergeCell ref="B130:D130"/>
    <mergeCell ref="B132:B141"/>
    <mergeCell ref="B144:B148"/>
    <mergeCell ref="B149:B155"/>
    <mergeCell ref="C17:C18"/>
    <mergeCell ref="D17:D18"/>
    <mergeCell ref="B113:B119"/>
    <mergeCell ref="D89:J89"/>
    <mergeCell ref="D90:J90"/>
    <mergeCell ref="D98:J98"/>
    <mergeCell ref="B99:B101"/>
    <mergeCell ref="D99:J99"/>
    <mergeCell ref="D100:J100"/>
    <mergeCell ref="D101:J101"/>
    <mergeCell ref="F73:F74"/>
    <mergeCell ref="G73:G74"/>
    <mergeCell ref="H73:H74"/>
    <mergeCell ref="D48:J48"/>
    <mergeCell ref="D49:J49"/>
    <mergeCell ref="D50:J50"/>
    <mergeCell ref="D38:J38"/>
    <mergeCell ref="D47:J47"/>
    <mergeCell ref="F17:F18"/>
    <mergeCell ref="D25:I25"/>
    <mergeCell ref="E17:E18"/>
    <mergeCell ref="G17:G18"/>
    <mergeCell ref="B103:E103"/>
    <mergeCell ref="B104:B110"/>
    <mergeCell ref="B112:E112"/>
    <mergeCell ref="D59:J59"/>
    <mergeCell ref="D60:J60"/>
    <mergeCell ref="D61:J61"/>
    <mergeCell ref="D70:J70"/>
    <mergeCell ref="D71:J71"/>
    <mergeCell ref="D72:J72"/>
    <mergeCell ref="I73:I74"/>
    <mergeCell ref="D73:D74"/>
    <mergeCell ref="E73:E74"/>
    <mergeCell ref="B16:B97"/>
    <mergeCell ref="D27:J27"/>
    <mergeCell ref="D36:J36"/>
    <mergeCell ref="D37:J37"/>
    <mergeCell ref="A1:P1"/>
    <mergeCell ref="A2:P2"/>
    <mergeCell ref="A3:P3"/>
    <mergeCell ref="A4:D4"/>
    <mergeCell ref="A5:P5"/>
  </mergeCells>
  <conditionalFormatting sqref="F11">
    <cfRule type="notContainsBlanks" dxfId="95" priority="4">
      <formula>LEN(TRIM(F11))&gt;0</formula>
    </cfRule>
  </conditionalFormatting>
  <conditionalFormatting sqref="F12:S12">
    <cfRule type="expression" dxfId="94" priority="2">
      <formula>E12="NO SE REPORTA"</formula>
    </cfRule>
    <cfRule type="expression" dxfId="93" priority="3">
      <formula>E11="NO APLICA"</formula>
    </cfRule>
  </conditionalFormatting>
  <conditionalFormatting sqref="E13:R13">
    <cfRule type="expression" dxfId="92" priority="1">
      <formula>E12="SI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29:H34 E23:F23 E19:F19 E52:H57" xr:uid="{00000000-0002-0000-1300-000000000000}">
      <formula1>0</formula1>
    </dataValidation>
    <dataValidation type="whole" operator="greaterThanOrEqual" allowBlank="1" showInputMessage="1" showErrorMessage="1" errorTitle="ERROR" error="Valor en HECTAREAS (sin decimales)_x000a_" sqref="E20:F22 E40:H45 G75:H88 E63:H68" xr:uid="{00000000-0002-0000-1300-000001000000}">
      <formula1>0</formula1>
    </dataValidation>
    <dataValidation allowBlank="1" showInputMessage="1" showErrorMessage="1" promptTitle="ESTADO" prompt="en preparación_x000a_en aprestamiento_x000a_en declaración_x000a_Declarado" sqref="I75:I88" xr:uid="{00000000-0002-0000-1300-000002000000}"/>
    <dataValidation allowBlank="1" showInputMessage="1" showErrorMessage="1" sqref="I40 E46:H46 I52 E69:H69 I63 E58:H58 E24:F24 I29" xr:uid="{00000000-0002-0000-1300-000003000000}"/>
    <dataValidation type="list" allowBlank="1" showInputMessage="1" showErrorMessage="1" sqref="E12" xr:uid="{00000000-0002-0000-1300-000004000000}">
      <formula1>REPORTE</formula1>
    </dataValidation>
    <dataValidation type="list" allowBlank="1" showInputMessage="1" showErrorMessage="1" sqref="E11" xr:uid="{00000000-0002-0000-1300-000005000000}">
      <formula1>SI</formula1>
    </dataValidation>
  </dataValidations>
  <hyperlinks>
    <hyperlink ref="B10" location="'ANEXO 3'!A1" display="VOLVER AL INDICE" xr:uid="{00000000-0004-0000-1300-000000000000}"/>
    <hyperlink ref="E108" r:id="rId1" xr:uid="{00000000-0004-0000-1300-000001000000}"/>
  </hyperlinks>
  <pageMargins left="0.25" right="0.25" top="0.75" bottom="0.75" header="0.3" footer="0.3"/>
  <pageSetup paperSize="178" orientation="landscape" horizontalDpi="1200" verticalDpi="1200" r:id="rId2"/>
  <ignoredErrors>
    <ignoredError sqref="E35:H35 E46:H46 E58:H58 E69:H69" formulaRange="1"/>
  </ignoredErrors>
  <drawing r:id="rId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Hoja20">
    <tabColor theme="2"/>
  </sheetPr>
  <dimension ref="A1:U89"/>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125</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t="str">
        <f>IF(E10="NO APLICA","NO APLICA",IF(E11="NO SE REPORTA","SIN INFORMACION",+H20))</f>
        <v>N.A.</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463</v>
      </c>
      <c r="F10" s="1053"/>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c r="F12" s="1049"/>
      <c r="G12" s="1049"/>
      <c r="H12" s="1049"/>
      <c r="I12" s="1049"/>
      <c r="J12" s="1049"/>
      <c r="K12" s="1049"/>
      <c r="L12" s="1049"/>
      <c r="M12" s="1049"/>
      <c r="N12" s="1049"/>
      <c r="O12" s="1049"/>
      <c r="P12" s="1049"/>
      <c r="Q12" s="1049"/>
      <c r="R12" s="1049"/>
    </row>
    <row r="13" spans="1:21" ht="56.25" customHeight="1" x14ac:dyDescent="0.25">
      <c r="B13" s="346"/>
      <c r="C13" s="86"/>
      <c r="D13" s="167" t="s">
        <v>465</v>
      </c>
      <c r="E13" s="1050" t="s">
        <v>2409</v>
      </c>
      <c r="F13" s="1051"/>
      <c r="G13" s="1051"/>
      <c r="H13" s="1051"/>
      <c r="I13" s="1051"/>
      <c r="J13" s="1051"/>
      <c r="K13" s="1051"/>
      <c r="L13" s="1051"/>
      <c r="M13" s="1051"/>
      <c r="N13" s="1051"/>
      <c r="O13" s="1051"/>
      <c r="P13" s="1051"/>
      <c r="Q13" s="1051"/>
      <c r="R13" s="1052"/>
    </row>
    <row r="14" spans="1:21" ht="16.5" customHeight="1" thickBot="1" x14ac:dyDescent="0.3">
      <c r="B14" s="346"/>
      <c r="D14" s="5"/>
      <c r="E14" s="5"/>
      <c r="F14" s="5"/>
      <c r="G14" s="5"/>
      <c r="H14" s="5"/>
      <c r="I14" s="5"/>
      <c r="J14" s="5"/>
      <c r="K14" s="5"/>
    </row>
    <row r="15" spans="1:21" ht="15.75" thickTop="1" x14ac:dyDescent="0.25">
      <c r="B15" s="1159" t="s">
        <v>466</v>
      </c>
      <c r="C15" s="87"/>
      <c r="D15" s="1067" t="s">
        <v>765</v>
      </c>
      <c r="E15" s="1068"/>
      <c r="F15" s="1068"/>
      <c r="G15" s="1068"/>
      <c r="H15" s="1068"/>
      <c r="I15" s="1068"/>
      <c r="J15" s="1069"/>
      <c r="K15" s="5"/>
    </row>
    <row r="16" spans="1:21" ht="15.75" thickBot="1" x14ac:dyDescent="0.3">
      <c r="B16" s="1077"/>
      <c r="C16" s="90"/>
      <c r="D16" s="1061" t="s">
        <v>855</v>
      </c>
      <c r="E16" s="1062"/>
      <c r="F16" s="1062"/>
      <c r="G16" s="1062"/>
      <c r="H16" s="1062"/>
      <c r="I16" s="1062"/>
      <c r="J16" s="1063"/>
      <c r="K16" s="5"/>
    </row>
    <row r="17" spans="2:11" ht="24.75" thickBot="1" x14ac:dyDescent="0.3">
      <c r="B17" s="1077"/>
      <c r="C17" s="92"/>
      <c r="D17" s="37" t="s">
        <v>856</v>
      </c>
      <c r="E17" s="527" t="s">
        <v>857</v>
      </c>
      <c r="F17" s="489" t="s">
        <v>487</v>
      </c>
      <c r="G17" s="489" t="s">
        <v>488</v>
      </c>
      <c r="H17" s="489" t="s">
        <v>489</v>
      </c>
      <c r="I17" s="489" t="s">
        <v>490</v>
      </c>
      <c r="J17" s="489" t="s">
        <v>594</v>
      </c>
      <c r="K17" s="5"/>
    </row>
    <row r="18" spans="2:11" ht="36.75" thickBot="1" x14ac:dyDescent="0.3">
      <c r="B18" s="1077"/>
      <c r="C18" s="92"/>
      <c r="D18" s="39" t="s">
        <v>858</v>
      </c>
      <c r="E18" s="367">
        <v>6</v>
      </c>
      <c r="F18" s="200"/>
      <c r="G18" s="200"/>
      <c r="H18" s="200"/>
      <c r="I18" s="200"/>
      <c r="J18" s="498">
        <f>SUM(F18:I18)</f>
        <v>0</v>
      </c>
      <c r="K18" s="17"/>
    </row>
    <row r="19" spans="2:11" ht="36.75" thickBot="1" x14ac:dyDescent="0.3">
      <c r="B19" s="1077"/>
      <c r="C19" s="92"/>
      <c r="D19" s="39" t="s">
        <v>859</v>
      </c>
      <c r="E19" s="200">
        <v>0</v>
      </c>
      <c r="F19" s="200"/>
      <c r="G19" s="200"/>
      <c r="H19" s="200"/>
      <c r="I19" s="200"/>
      <c r="J19" s="498">
        <f>SUM(F19:I19)</f>
        <v>0</v>
      </c>
      <c r="K19" s="17"/>
    </row>
    <row r="20" spans="2:11" ht="36.75" thickBot="1" x14ac:dyDescent="0.3">
      <c r="B20" s="1077"/>
      <c r="C20" s="2"/>
      <c r="D20" s="39" t="s">
        <v>125</v>
      </c>
      <c r="E20" s="181">
        <f t="shared" ref="E20:J20" si="0">IFERROR(E19/E18,"N.A.")</f>
        <v>0</v>
      </c>
      <c r="F20" s="181" t="str">
        <f t="shared" si="0"/>
        <v>N.A.</v>
      </c>
      <c r="G20" s="181" t="str">
        <f t="shared" si="0"/>
        <v>N.A.</v>
      </c>
      <c r="H20" s="181" t="str">
        <f t="shared" si="0"/>
        <v>N.A.</v>
      </c>
      <c r="I20" s="181" t="str">
        <f t="shared" si="0"/>
        <v>N.A.</v>
      </c>
      <c r="J20" s="470" t="str">
        <f t="shared" si="0"/>
        <v>N.A.</v>
      </c>
      <c r="K20" s="17"/>
    </row>
    <row r="21" spans="2:11" ht="11.1" customHeight="1" thickBot="1" x14ac:dyDescent="0.3">
      <c r="B21" s="210"/>
      <c r="C21" s="87"/>
      <c r="D21" s="1061" t="s">
        <v>860</v>
      </c>
      <c r="E21" s="1062"/>
      <c r="F21" s="1062"/>
      <c r="G21" s="1062"/>
      <c r="H21" s="1062"/>
      <c r="I21" s="1062"/>
      <c r="J21" s="1063"/>
      <c r="K21" s="5"/>
    </row>
    <row r="22" spans="2:11" ht="36.75" thickBot="1" x14ac:dyDescent="0.3">
      <c r="B22" s="210"/>
      <c r="C22" s="90"/>
      <c r="D22" s="51" t="s">
        <v>861</v>
      </c>
      <c r="E22" s="222" t="s">
        <v>862</v>
      </c>
      <c r="F22" s="62" t="s">
        <v>827</v>
      </c>
      <c r="G22" s="282"/>
      <c r="H22" s="283"/>
      <c r="I22" s="283"/>
      <c r="J22" s="284"/>
      <c r="K22" s="5"/>
    </row>
    <row r="23" spans="2:11" s="183" customFormat="1" ht="15.75" thickBot="1" x14ac:dyDescent="0.3">
      <c r="B23" s="209"/>
      <c r="C23" s="80"/>
      <c r="D23" s="276"/>
      <c r="E23" s="417"/>
      <c r="F23" s="243"/>
      <c r="G23" s="277"/>
      <c r="J23" s="278"/>
      <c r="K23" s="17"/>
    </row>
    <row r="24" spans="2:11" s="183" customFormat="1" ht="15.75" thickBot="1" x14ac:dyDescent="0.3">
      <c r="B24" s="209"/>
      <c r="C24" s="80"/>
      <c r="D24" s="276"/>
      <c r="E24" s="243"/>
      <c r="F24" s="243"/>
      <c r="G24" s="277"/>
      <c r="J24" s="278"/>
      <c r="K24" s="17"/>
    </row>
    <row r="25" spans="2:11" s="183" customFormat="1" ht="15.75" thickBot="1" x14ac:dyDescent="0.3">
      <c r="B25" s="209"/>
      <c r="C25" s="80"/>
      <c r="D25" s="276"/>
      <c r="E25" s="243"/>
      <c r="F25" s="243"/>
      <c r="G25" s="277"/>
      <c r="J25" s="278"/>
      <c r="K25" s="17"/>
    </row>
    <row r="26" spans="2:11" s="183" customFormat="1" ht="15.75" thickBot="1" x14ac:dyDescent="0.3">
      <c r="B26" s="209"/>
      <c r="C26" s="80"/>
      <c r="D26" s="276"/>
      <c r="E26" s="243"/>
      <c r="F26" s="243"/>
      <c r="G26" s="277"/>
      <c r="J26" s="278"/>
      <c r="K26" s="17"/>
    </row>
    <row r="27" spans="2:11" s="183" customFormat="1" ht="15.75" thickBot="1" x14ac:dyDescent="0.3">
      <c r="B27" s="209"/>
      <c r="C27" s="80"/>
      <c r="D27" s="276"/>
      <c r="E27" s="243"/>
      <c r="F27" s="243"/>
      <c r="G27" s="277"/>
      <c r="J27" s="278"/>
      <c r="K27" s="17"/>
    </row>
    <row r="28" spans="2:11" s="183" customFormat="1" ht="15.75" thickBot="1" x14ac:dyDescent="0.3">
      <c r="B28" s="209"/>
      <c r="C28" s="80"/>
      <c r="D28" s="276"/>
      <c r="E28" s="243"/>
      <c r="F28" s="243"/>
      <c r="G28" s="277"/>
      <c r="J28" s="278"/>
      <c r="K28" s="17"/>
    </row>
    <row r="29" spans="2:11" s="183" customFormat="1" ht="15.75" thickBot="1" x14ac:dyDescent="0.3">
      <c r="B29" s="209"/>
      <c r="C29" s="80"/>
      <c r="D29" s="276"/>
      <c r="E29" s="243"/>
      <c r="F29" s="243"/>
      <c r="G29" s="277"/>
      <c r="J29" s="278"/>
      <c r="K29" s="17"/>
    </row>
    <row r="30" spans="2:11" s="183" customFormat="1" ht="15.75" thickBot="1" x14ac:dyDescent="0.3">
      <c r="B30" s="209"/>
      <c r="C30" s="80"/>
      <c r="D30" s="276"/>
      <c r="E30" s="243"/>
      <c r="F30" s="243"/>
      <c r="G30" s="277"/>
      <c r="J30" s="278"/>
      <c r="K30" s="17"/>
    </row>
    <row r="31" spans="2:11" s="183" customFormat="1" ht="15.75" thickBot="1" x14ac:dyDescent="0.3">
      <c r="B31" s="209"/>
      <c r="C31" s="80"/>
      <c r="D31" s="276"/>
      <c r="E31" s="243"/>
      <c r="F31" s="243"/>
      <c r="G31" s="277"/>
      <c r="J31" s="278"/>
      <c r="K31" s="17"/>
    </row>
    <row r="32" spans="2:11" s="183" customFormat="1" ht="15.75" thickBot="1" x14ac:dyDescent="0.3">
      <c r="B32" s="209"/>
      <c r="C32" s="80"/>
      <c r="D32" s="276"/>
      <c r="E32" s="243"/>
      <c r="F32" s="243"/>
      <c r="G32" s="277"/>
      <c r="J32" s="278"/>
      <c r="K32" s="17"/>
    </row>
    <row r="33" spans="2:11" s="183" customFormat="1" ht="15.75" thickBot="1" x14ac:dyDescent="0.3">
      <c r="B33" s="209"/>
      <c r="C33" s="80"/>
      <c r="D33" s="29"/>
      <c r="E33" s="29"/>
      <c r="F33" s="29"/>
      <c r="G33" s="277"/>
      <c r="J33" s="278"/>
    </row>
    <row r="34" spans="2:11" s="183" customFormat="1" ht="15.75" thickBot="1" x14ac:dyDescent="0.3">
      <c r="B34" s="209"/>
      <c r="C34" s="80"/>
      <c r="D34" s="29"/>
      <c r="E34" s="29"/>
      <c r="F34" s="29"/>
      <c r="G34" s="277"/>
      <c r="J34" s="278"/>
    </row>
    <row r="35" spans="2:11" s="183" customFormat="1" ht="15.75" thickBot="1" x14ac:dyDescent="0.3">
      <c r="B35" s="175"/>
      <c r="C35" s="8"/>
      <c r="D35" s="29"/>
      <c r="E35" s="29"/>
      <c r="F35" s="29"/>
      <c r="G35" s="279"/>
      <c r="H35" s="280"/>
      <c r="I35" s="280"/>
      <c r="J35" s="281"/>
    </row>
    <row r="36" spans="2:11" ht="15.75" thickBot="1" x14ac:dyDescent="0.3">
      <c r="B36" s="46" t="s">
        <v>502</v>
      </c>
      <c r="C36" s="91"/>
      <c r="D36" s="1079" t="s">
        <v>863</v>
      </c>
      <c r="E36" s="1080"/>
      <c r="F36" s="1080"/>
      <c r="G36" s="1080"/>
      <c r="H36" s="1080"/>
      <c r="I36" s="1080"/>
      <c r="J36" s="1081"/>
    </row>
    <row r="37" spans="2:11" ht="24.75" thickBot="1" x14ac:dyDescent="0.3">
      <c r="B37" s="46" t="s">
        <v>504</v>
      </c>
      <c r="C37" s="91"/>
      <c r="D37" s="1079" t="s">
        <v>778</v>
      </c>
      <c r="E37" s="1080"/>
      <c r="F37" s="1080"/>
      <c r="G37" s="1080"/>
      <c r="H37" s="1080"/>
      <c r="I37" s="1080"/>
      <c r="J37" s="1081"/>
    </row>
    <row r="38" spans="2:11" ht="15.75" thickBot="1" x14ac:dyDescent="0.3">
      <c r="B38" s="128"/>
      <c r="C38" s="99"/>
      <c r="D38" s="128"/>
      <c r="E38" s="128"/>
      <c r="F38" s="128"/>
      <c r="G38" s="128"/>
      <c r="H38" s="128"/>
      <c r="I38" s="128"/>
      <c r="J38" s="128"/>
      <c r="K38" s="5"/>
    </row>
    <row r="39" spans="2:11" ht="24" customHeight="1" thickBot="1" x14ac:dyDescent="0.3">
      <c r="B39" s="1085" t="s">
        <v>506</v>
      </c>
      <c r="C39" s="1086"/>
      <c r="D39" s="1086"/>
      <c r="E39" s="1087"/>
      <c r="F39" s="5"/>
      <c r="G39" s="5"/>
      <c r="H39" s="5"/>
      <c r="I39" s="5"/>
      <c r="J39" s="5"/>
      <c r="K39" s="5"/>
    </row>
    <row r="40" spans="2:11" ht="15.75" thickBot="1" x14ac:dyDescent="0.3">
      <c r="B40" s="1076">
        <v>1</v>
      </c>
      <c r="C40" s="92"/>
      <c r="D40" s="47" t="s">
        <v>507</v>
      </c>
      <c r="E40" s="454" t="s">
        <v>1637</v>
      </c>
      <c r="F40" s="5"/>
      <c r="G40" s="5"/>
      <c r="H40" s="5"/>
      <c r="I40" s="5"/>
      <c r="J40" s="5"/>
      <c r="K40" s="5"/>
    </row>
    <row r="41" spans="2:11" ht="36.75" thickBot="1" x14ac:dyDescent="0.3">
      <c r="B41" s="1077"/>
      <c r="C41" s="92"/>
      <c r="D41" s="39" t="s">
        <v>7</v>
      </c>
      <c r="E41" s="454" t="s">
        <v>1638</v>
      </c>
      <c r="F41" s="5"/>
      <c r="G41" s="5"/>
      <c r="H41" s="5"/>
      <c r="I41" s="5"/>
      <c r="J41" s="5"/>
      <c r="K41" s="5"/>
    </row>
    <row r="42" spans="2:11" ht="24.75" thickBot="1" x14ac:dyDescent="0.3">
      <c r="B42" s="1077"/>
      <c r="C42" s="92"/>
      <c r="D42" s="39" t="s">
        <v>508</v>
      </c>
      <c r="E42" s="454" t="s">
        <v>2397</v>
      </c>
      <c r="F42" s="5"/>
      <c r="G42" s="5"/>
      <c r="H42" s="5"/>
      <c r="I42" s="5"/>
      <c r="J42" s="5"/>
      <c r="K42" s="5"/>
    </row>
    <row r="43" spans="2:11" ht="36.75" thickBot="1" x14ac:dyDescent="0.3">
      <c r="B43" s="1077"/>
      <c r="C43" s="92"/>
      <c r="D43" s="39" t="s">
        <v>9</v>
      </c>
      <c r="E43" s="454" t="s">
        <v>2398</v>
      </c>
      <c r="F43" s="5"/>
      <c r="G43" s="5"/>
      <c r="H43" s="5"/>
      <c r="I43" s="5"/>
      <c r="J43" s="5"/>
      <c r="K43" s="5"/>
    </row>
    <row r="44" spans="2:11" ht="30.75" thickBot="1" x14ac:dyDescent="0.3">
      <c r="B44" s="1077"/>
      <c r="C44" s="92"/>
      <c r="D44" s="39" t="s">
        <v>11</v>
      </c>
      <c r="E44" s="455" t="s">
        <v>2399</v>
      </c>
      <c r="F44" s="5"/>
      <c r="G44" s="5"/>
      <c r="H44" s="5"/>
      <c r="I44" s="5"/>
      <c r="J44" s="5"/>
      <c r="K44" s="5"/>
    </row>
    <row r="45" spans="2:11" ht="15.75" thickBot="1" x14ac:dyDescent="0.3">
      <c r="B45" s="1077"/>
      <c r="C45" s="92"/>
      <c r="D45" s="39" t="s">
        <v>13</v>
      </c>
      <c r="E45" s="454">
        <v>3115623385</v>
      </c>
      <c r="F45" s="5"/>
      <c r="G45" s="5"/>
      <c r="H45" s="5"/>
      <c r="I45" s="5"/>
      <c r="J45" s="5"/>
      <c r="K45" s="5"/>
    </row>
    <row r="46" spans="2:11" ht="15.75" thickBot="1" x14ac:dyDescent="0.3">
      <c r="B46" s="1078"/>
      <c r="C46" s="2"/>
      <c r="D46" s="39" t="s">
        <v>509</v>
      </c>
      <c r="E46" s="454" t="s">
        <v>1642</v>
      </c>
      <c r="F46" s="5"/>
      <c r="G46" s="5"/>
      <c r="H46" s="5"/>
      <c r="I46" s="5"/>
      <c r="J46" s="5"/>
      <c r="K46" s="5"/>
    </row>
    <row r="47" spans="2:11" ht="15.75" thickBot="1" x14ac:dyDescent="0.3">
      <c r="B47" s="1"/>
      <c r="C47" s="74"/>
      <c r="D47" s="5"/>
      <c r="E47" s="5"/>
      <c r="F47" s="5"/>
      <c r="G47" s="5"/>
      <c r="H47" s="5"/>
      <c r="I47" s="5"/>
      <c r="J47" s="5"/>
      <c r="K47" s="5"/>
    </row>
    <row r="48" spans="2:11" ht="15.75" thickBot="1" x14ac:dyDescent="0.3">
      <c r="B48" s="1085" t="s">
        <v>510</v>
      </c>
      <c r="C48" s="1086"/>
      <c r="D48" s="1086"/>
      <c r="E48" s="1087"/>
      <c r="F48" s="5"/>
      <c r="G48" s="5"/>
      <c r="H48" s="5"/>
      <c r="I48" s="5"/>
      <c r="J48" s="5"/>
      <c r="K48" s="5"/>
    </row>
    <row r="49" spans="2:11" ht="15.75" thickBot="1" x14ac:dyDescent="0.3">
      <c r="B49" s="1076">
        <v>1</v>
      </c>
      <c r="C49" s="92"/>
      <c r="D49" s="47" t="s">
        <v>507</v>
      </c>
      <c r="E49" s="211" t="s">
        <v>511</v>
      </c>
      <c r="F49" s="5"/>
      <c r="G49" s="5"/>
      <c r="H49" s="5"/>
      <c r="I49" s="5"/>
      <c r="J49" s="5"/>
      <c r="K49" s="5"/>
    </row>
    <row r="50" spans="2:11" ht="15.75" thickBot="1" x14ac:dyDescent="0.3">
      <c r="B50" s="1077"/>
      <c r="C50" s="92"/>
      <c r="D50" s="39" t="s">
        <v>7</v>
      </c>
      <c r="E50" s="211" t="s">
        <v>512</v>
      </c>
      <c r="F50" s="5"/>
      <c r="G50" s="5"/>
      <c r="H50" s="5"/>
      <c r="I50" s="5"/>
      <c r="J50" s="5"/>
      <c r="K50" s="5"/>
    </row>
    <row r="51" spans="2:11" ht="15.75" thickBot="1" x14ac:dyDescent="0.3">
      <c r="B51" s="1077"/>
      <c r="C51" s="92"/>
      <c r="D51" s="39" t="s">
        <v>508</v>
      </c>
      <c r="E51" s="231"/>
      <c r="F51" s="5"/>
      <c r="G51" s="5"/>
      <c r="H51" s="5"/>
      <c r="I51" s="5"/>
      <c r="J51" s="5"/>
      <c r="K51" s="5"/>
    </row>
    <row r="52" spans="2:11" ht="15.75" thickBot="1" x14ac:dyDescent="0.3">
      <c r="B52" s="1077"/>
      <c r="C52" s="92"/>
      <c r="D52" s="39" t="s">
        <v>9</v>
      </c>
      <c r="E52" s="231"/>
      <c r="F52" s="5"/>
      <c r="G52" s="5"/>
      <c r="H52" s="5"/>
      <c r="I52" s="5"/>
      <c r="J52" s="5"/>
      <c r="K52" s="5"/>
    </row>
    <row r="53" spans="2:11" ht="15.75" thickBot="1" x14ac:dyDescent="0.3">
      <c r="B53" s="1077"/>
      <c r="C53" s="92"/>
      <c r="D53" s="39" t="s">
        <v>11</v>
      </c>
      <c r="E53" s="231"/>
      <c r="F53" s="5"/>
      <c r="G53" s="5"/>
      <c r="H53" s="5"/>
      <c r="I53" s="5"/>
      <c r="J53" s="5"/>
      <c r="K53" s="5"/>
    </row>
    <row r="54" spans="2:11" ht="15.75" thickBot="1" x14ac:dyDescent="0.3">
      <c r="B54" s="1077"/>
      <c r="C54" s="92"/>
      <c r="D54" s="39" t="s">
        <v>13</v>
      </c>
      <c r="E54" s="231"/>
      <c r="F54" s="5"/>
      <c r="G54" s="5"/>
      <c r="H54" s="5"/>
      <c r="I54" s="5"/>
      <c r="J54" s="5"/>
      <c r="K54" s="5"/>
    </row>
    <row r="55" spans="2:11" ht="15.75" thickBot="1" x14ac:dyDescent="0.3">
      <c r="B55" s="1078"/>
      <c r="C55" s="2"/>
      <c r="D55" s="39" t="s">
        <v>509</v>
      </c>
      <c r="E55" s="231"/>
      <c r="F55" s="5"/>
      <c r="G55" s="5"/>
      <c r="H55" s="5"/>
      <c r="I55" s="5"/>
      <c r="J55" s="5"/>
      <c r="K55" s="5"/>
    </row>
    <row r="56" spans="2:11" ht="15.75" thickBot="1" x14ac:dyDescent="0.3">
      <c r="B56" s="1"/>
      <c r="C56" s="74"/>
      <c r="D56" s="5"/>
      <c r="E56" s="5"/>
      <c r="F56" s="5"/>
      <c r="G56" s="5"/>
      <c r="H56" s="5"/>
      <c r="I56" s="5"/>
      <c r="J56" s="5"/>
      <c r="K56" s="5"/>
    </row>
    <row r="57" spans="2:11" ht="15" customHeight="1" thickBot="1" x14ac:dyDescent="0.3">
      <c r="B57" s="120" t="s">
        <v>513</v>
      </c>
      <c r="C57" s="121"/>
      <c r="D57" s="121"/>
      <c r="E57" s="122"/>
      <c r="G57" s="5"/>
      <c r="H57" s="5"/>
      <c r="I57" s="5"/>
      <c r="J57" s="5"/>
      <c r="K57" s="5"/>
    </row>
    <row r="58" spans="2:11" ht="24.75" thickBot="1" x14ac:dyDescent="0.3">
      <c r="B58" s="46" t="s">
        <v>514</v>
      </c>
      <c r="C58" s="39" t="s">
        <v>515</v>
      </c>
      <c r="D58" s="39" t="s">
        <v>516</v>
      </c>
      <c r="E58" s="39" t="s">
        <v>517</v>
      </c>
      <c r="F58" s="5"/>
      <c r="G58" s="5"/>
      <c r="H58" s="5"/>
      <c r="I58" s="5"/>
      <c r="J58" s="5"/>
    </row>
    <row r="59" spans="2:11" ht="72.75" thickBot="1" x14ac:dyDescent="0.3">
      <c r="B59" s="48">
        <v>42401</v>
      </c>
      <c r="C59" s="39">
        <v>1</v>
      </c>
      <c r="D59" s="49" t="s">
        <v>864</v>
      </c>
      <c r="E59" s="39"/>
      <c r="F59" s="5"/>
      <c r="G59" s="5"/>
      <c r="H59" s="5"/>
      <c r="I59" s="5"/>
      <c r="J59" s="5"/>
    </row>
    <row r="60" spans="2:11" ht="15.75" thickBot="1" x14ac:dyDescent="0.3">
      <c r="B60" s="1"/>
      <c r="C60" s="74"/>
      <c r="D60" s="5"/>
      <c r="E60" s="5"/>
      <c r="F60" s="5"/>
      <c r="G60" s="5"/>
      <c r="H60" s="5"/>
      <c r="I60" s="5"/>
      <c r="J60" s="5"/>
      <c r="K60" s="5"/>
    </row>
    <row r="61" spans="2:11" ht="15.75" thickBot="1" x14ac:dyDescent="0.3">
      <c r="B61" s="4" t="s">
        <v>865</v>
      </c>
      <c r="C61" s="94"/>
      <c r="D61" s="5"/>
      <c r="E61" s="5"/>
      <c r="F61" s="5"/>
      <c r="G61" s="5"/>
      <c r="H61" s="5"/>
      <c r="I61" s="5"/>
      <c r="J61" s="5"/>
      <c r="K61" s="5"/>
    </row>
    <row r="62" spans="2:11" x14ac:dyDescent="0.25">
      <c r="B62" s="1112"/>
      <c r="C62" s="1113"/>
      <c r="D62" s="1113"/>
      <c r="E62" s="5"/>
      <c r="F62" s="5"/>
      <c r="G62" s="5"/>
      <c r="H62" s="5"/>
      <c r="I62" s="5"/>
      <c r="J62" s="5"/>
      <c r="K62" s="5"/>
    </row>
    <row r="63" spans="2:11" x14ac:dyDescent="0.25">
      <c r="B63" s="1112"/>
      <c r="C63" s="1113"/>
      <c r="D63" s="1113"/>
      <c r="E63" s="5"/>
      <c r="F63" s="5"/>
      <c r="G63" s="5"/>
      <c r="H63" s="5"/>
      <c r="I63" s="5"/>
      <c r="J63" s="5"/>
      <c r="K63" s="5"/>
    </row>
    <row r="64" spans="2:11" ht="15.75" thickBot="1" x14ac:dyDescent="0.3">
      <c r="B64" s="5"/>
      <c r="D64" s="5"/>
      <c r="E64" s="5"/>
      <c r="F64" s="5"/>
      <c r="G64" s="5"/>
      <c r="H64" s="5"/>
      <c r="I64" s="5"/>
      <c r="J64" s="5"/>
      <c r="K64" s="5"/>
    </row>
    <row r="65" spans="2:11" ht="15.75" thickBot="1" x14ac:dyDescent="0.3">
      <c r="B65" s="1085" t="s">
        <v>519</v>
      </c>
      <c r="C65" s="1086"/>
      <c r="D65" s="1087"/>
      <c r="E65" s="5"/>
      <c r="F65" s="5"/>
      <c r="G65" s="5"/>
      <c r="H65" s="5"/>
      <c r="I65" s="5"/>
      <c r="J65" s="5"/>
      <c r="K65" s="5"/>
    </row>
    <row r="66" spans="2:11" ht="60.75" thickBot="1" x14ac:dyDescent="0.3">
      <c r="B66" s="46" t="s">
        <v>520</v>
      </c>
      <c r="C66" s="2"/>
      <c r="D66" s="39" t="s">
        <v>866</v>
      </c>
      <c r="E66" s="5"/>
      <c r="F66" s="5"/>
      <c r="G66" s="5"/>
      <c r="H66" s="5"/>
      <c r="I66" s="5"/>
      <c r="J66" s="5"/>
      <c r="K66" s="5"/>
    </row>
    <row r="67" spans="2:11" x14ac:dyDescent="0.25">
      <c r="B67" s="1076" t="s">
        <v>522</v>
      </c>
      <c r="C67" s="92"/>
      <c r="D67" s="52" t="s">
        <v>523</v>
      </c>
      <c r="E67" s="5"/>
      <c r="F67" s="5"/>
      <c r="G67" s="5"/>
      <c r="H67" s="5"/>
      <c r="I67" s="5"/>
      <c r="J67" s="5"/>
      <c r="K67" s="5"/>
    </row>
    <row r="68" spans="2:11" ht="120" x14ac:dyDescent="0.25">
      <c r="B68" s="1077"/>
      <c r="C68" s="92"/>
      <c r="D68" s="45" t="s">
        <v>867</v>
      </c>
      <c r="E68" s="5"/>
      <c r="F68" s="5"/>
      <c r="G68" s="5"/>
      <c r="H68" s="5"/>
      <c r="I68" s="5"/>
      <c r="J68" s="5"/>
      <c r="K68" s="5"/>
    </row>
    <row r="69" spans="2:11" x14ac:dyDescent="0.25">
      <c r="B69" s="1077"/>
      <c r="C69" s="92"/>
      <c r="D69" s="52" t="s">
        <v>526</v>
      </c>
      <c r="E69" s="5"/>
      <c r="F69" s="5"/>
      <c r="G69" s="5"/>
      <c r="H69" s="5"/>
      <c r="I69" s="5"/>
      <c r="J69" s="5"/>
      <c r="K69" s="5"/>
    </row>
    <row r="70" spans="2:11" x14ac:dyDescent="0.25">
      <c r="B70" s="1077"/>
      <c r="C70" s="92"/>
      <c r="D70" s="45" t="s">
        <v>783</v>
      </c>
      <c r="E70" s="5"/>
      <c r="F70" s="5"/>
      <c r="G70" s="5"/>
      <c r="H70" s="5"/>
      <c r="I70" s="5"/>
      <c r="J70" s="5"/>
      <c r="K70" s="5"/>
    </row>
    <row r="71" spans="2:11" x14ac:dyDescent="0.25">
      <c r="B71" s="1077"/>
      <c r="C71" s="92"/>
      <c r="D71" s="45" t="s">
        <v>868</v>
      </c>
      <c r="E71" s="5"/>
      <c r="F71" s="5"/>
      <c r="G71" s="5"/>
      <c r="H71" s="5"/>
      <c r="I71" s="5"/>
      <c r="J71" s="5"/>
      <c r="K71" s="5"/>
    </row>
    <row r="72" spans="2:11" x14ac:dyDescent="0.25">
      <c r="B72" s="1077"/>
      <c r="C72" s="92"/>
      <c r="D72" s="45" t="s">
        <v>630</v>
      </c>
      <c r="E72" s="5"/>
      <c r="F72" s="5"/>
      <c r="G72" s="5"/>
      <c r="H72" s="5"/>
      <c r="I72" s="5"/>
      <c r="J72" s="5"/>
      <c r="K72" s="5"/>
    </row>
    <row r="73" spans="2:11" x14ac:dyDescent="0.25">
      <c r="B73" s="1077"/>
      <c r="C73" s="92"/>
      <c r="D73" s="45" t="s">
        <v>869</v>
      </c>
      <c r="E73" s="5"/>
      <c r="F73" s="5"/>
      <c r="G73" s="5"/>
      <c r="H73" s="5"/>
      <c r="I73" s="5"/>
      <c r="J73" s="5"/>
      <c r="K73" s="5"/>
    </row>
    <row r="74" spans="2:11" x14ac:dyDescent="0.25">
      <c r="B74" s="1077"/>
      <c r="C74" s="92"/>
      <c r="D74" s="45" t="s">
        <v>870</v>
      </c>
      <c r="E74" s="5"/>
      <c r="F74" s="5"/>
      <c r="G74" s="5"/>
      <c r="H74" s="5"/>
      <c r="I74" s="5"/>
      <c r="J74" s="5"/>
      <c r="K74" s="5"/>
    </row>
    <row r="75" spans="2:11" x14ac:dyDescent="0.25">
      <c r="B75" s="1077"/>
      <c r="C75" s="92"/>
      <c r="D75" s="45" t="s">
        <v>871</v>
      </c>
      <c r="E75" s="5"/>
      <c r="F75" s="5"/>
      <c r="G75" s="5"/>
      <c r="H75" s="5"/>
      <c r="I75" s="5"/>
      <c r="J75" s="5"/>
      <c r="K75" s="5"/>
    </row>
    <row r="76" spans="2:11" x14ac:dyDescent="0.25">
      <c r="B76" s="1077"/>
      <c r="C76" s="92"/>
      <c r="D76" s="45" t="s">
        <v>872</v>
      </c>
      <c r="E76" s="5"/>
      <c r="F76" s="5"/>
      <c r="G76" s="5"/>
      <c r="H76" s="5"/>
      <c r="I76" s="5"/>
      <c r="J76" s="5"/>
      <c r="K76" s="5"/>
    </row>
    <row r="77" spans="2:11" x14ac:dyDescent="0.25">
      <c r="B77" s="1077"/>
      <c r="C77" s="92"/>
      <c r="D77" s="52" t="s">
        <v>748</v>
      </c>
      <c r="E77" s="5"/>
      <c r="F77" s="5"/>
      <c r="G77" s="5"/>
      <c r="H77" s="5"/>
      <c r="I77" s="5"/>
      <c r="J77" s="5"/>
      <c r="K77" s="5"/>
    </row>
    <row r="78" spans="2:11" ht="36.75" thickBot="1" x14ac:dyDescent="0.3">
      <c r="B78" s="1078"/>
      <c r="C78" s="2"/>
      <c r="D78" s="39" t="s">
        <v>843</v>
      </c>
      <c r="E78" s="5"/>
      <c r="F78" s="5"/>
      <c r="G78" s="5"/>
      <c r="H78" s="5"/>
      <c r="I78" s="5"/>
      <c r="J78" s="5"/>
      <c r="K78" s="5"/>
    </row>
    <row r="79" spans="2:11" ht="24.75" thickBot="1" x14ac:dyDescent="0.3">
      <c r="B79" s="46" t="s">
        <v>535</v>
      </c>
      <c r="C79" s="2"/>
      <c r="D79" s="39"/>
      <c r="E79" s="5"/>
      <c r="F79" s="5"/>
      <c r="G79" s="5"/>
      <c r="H79" s="5"/>
      <c r="I79" s="5"/>
      <c r="J79" s="5"/>
      <c r="K79" s="5"/>
    </row>
    <row r="80" spans="2:11" ht="144" x14ac:dyDescent="0.25">
      <c r="B80" s="1076" t="s">
        <v>536</v>
      </c>
      <c r="C80" s="92"/>
      <c r="D80" s="45" t="s">
        <v>873</v>
      </c>
      <c r="E80" s="5"/>
      <c r="F80" s="5"/>
      <c r="G80" s="5"/>
      <c r="H80" s="5"/>
      <c r="I80" s="5"/>
      <c r="J80" s="5"/>
      <c r="K80" s="5"/>
    </row>
    <row r="81" spans="2:11" ht="72" x14ac:dyDescent="0.25">
      <c r="B81" s="1077"/>
      <c r="C81" s="92"/>
      <c r="D81" s="45" t="s">
        <v>874</v>
      </c>
      <c r="E81" s="5"/>
      <c r="F81" s="5"/>
      <c r="G81" s="5"/>
      <c r="H81" s="5"/>
      <c r="I81" s="5"/>
      <c r="J81" s="5"/>
      <c r="K81" s="5"/>
    </row>
    <row r="82" spans="2:11" ht="84" x14ac:dyDescent="0.25">
      <c r="B82" s="1077"/>
      <c r="C82" s="92"/>
      <c r="D82" s="45" t="s">
        <v>875</v>
      </c>
      <c r="E82" s="5"/>
      <c r="F82" s="5"/>
      <c r="G82" s="5"/>
      <c r="H82" s="5"/>
      <c r="I82" s="5"/>
      <c r="J82" s="5"/>
      <c r="K82" s="5"/>
    </row>
    <row r="83" spans="2:11" ht="108.75" thickBot="1" x14ac:dyDescent="0.3">
      <c r="B83" s="1078"/>
      <c r="C83" s="2"/>
      <c r="D83" s="39" t="s">
        <v>876</v>
      </c>
      <c r="E83" s="5"/>
      <c r="F83" s="5"/>
      <c r="G83" s="5"/>
      <c r="H83" s="5"/>
      <c r="I83" s="5"/>
      <c r="J83" s="5"/>
      <c r="K83" s="5"/>
    </row>
    <row r="84" spans="2:11" ht="36" x14ac:dyDescent="0.25">
      <c r="B84" s="1076" t="s">
        <v>553</v>
      </c>
      <c r="C84" s="92"/>
      <c r="D84" s="52" t="s">
        <v>125</v>
      </c>
      <c r="E84" s="5"/>
      <c r="F84" s="5"/>
      <c r="G84" s="5"/>
      <c r="H84" s="5"/>
      <c r="I84" s="5"/>
      <c r="J84" s="5"/>
      <c r="K84" s="5"/>
    </row>
    <row r="85" spans="2:11" x14ac:dyDescent="0.25">
      <c r="B85" s="1077"/>
      <c r="C85" s="92"/>
      <c r="D85" s="15"/>
      <c r="E85" s="5"/>
      <c r="F85" s="5"/>
      <c r="G85" s="5"/>
      <c r="H85" s="5"/>
      <c r="I85" s="5"/>
      <c r="J85" s="5"/>
      <c r="K85" s="5"/>
    </row>
    <row r="86" spans="2:11" x14ac:dyDescent="0.25">
      <c r="B86" s="1077"/>
      <c r="C86" s="92"/>
      <c r="D86" s="45" t="s">
        <v>554</v>
      </c>
      <c r="E86" s="5"/>
      <c r="F86" s="5"/>
      <c r="G86" s="5"/>
      <c r="H86" s="5"/>
      <c r="I86" s="5"/>
      <c r="J86" s="5"/>
      <c r="K86" s="5"/>
    </row>
    <row r="87" spans="2:11" ht="61.5" x14ac:dyDescent="0.25">
      <c r="B87" s="1077"/>
      <c r="C87" s="92"/>
      <c r="D87" s="45" t="s">
        <v>877</v>
      </c>
      <c r="E87" s="5"/>
      <c r="F87" s="5"/>
      <c r="G87" s="5"/>
      <c r="H87" s="5"/>
      <c r="I87" s="5"/>
      <c r="J87" s="5"/>
      <c r="K87" s="5"/>
    </row>
    <row r="88" spans="2:11" ht="61.5" x14ac:dyDescent="0.25">
      <c r="B88" s="1077"/>
      <c r="C88" s="92"/>
      <c r="D88" s="45" t="s">
        <v>878</v>
      </c>
      <c r="E88" s="5"/>
      <c r="F88" s="5"/>
      <c r="G88" s="5"/>
      <c r="H88" s="5"/>
      <c r="I88" s="5"/>
      <c r="J88" s="5"/>
      <c r="K88" s="5"/>
    </row>
    <row r="89" spans="2:11" ht="38.25" thickBot="1" x14ac:dyDescent="0.3">
      <c r="B89" s="1078"/>
      <c r="C89" s="2"/>
      <c r="D89" s="39" t="s">
        <v>879</v>
      </c>
      <c r="E89" s="5"/>
      <c r="F89" s="5"/>
      <c r="G89" s="5"/>
      <c r="H89" s="5"/>
      <c r="I89" s="5"/>
      <c r="J89" s="5"/>
      <c r="K89" s="5"/>
    </row>
  </sheetData>
  <mergeCells count="25">
    <mergeCell ref="B10:D10"/>
    <mergeCell ref="F10:S10"/>
    <mergeCell ref="F11:S11"/>
    <mergeCell ref="E12:R12"/>
    <mergeCell ref="E13:R13"/>
    <mergeCell ref="B84:B89"/>
    <mergeCell ref="B15:B20"/>
    <mergeCell ref="D15:J15"/>
    <mergeCell ref="D16:J16"/>
    <mergeCell ref="D36:J36"/>
    <mergeCell ref="D37:J37"/>
    <mergeCell ref="B39:E39"/>
    <mergeCell ref="B40:B46"/>
    <mergeCell ref="B48:E48"/>
    <mergeCell ref="B49:B55"/>
    <mergeCell ref="B62:D63"/>
    <mergeCell ref="D21:J21"/>
    <mergeCell ref="B65:D65"/>
    <mergeCell ref="B67:B78"/>
    <mergeCell ref="B80:B83"/>
    <mergeCell ref="A1:P1"/>
    <mergeCell ref="A2:P2"/>
    <mergeCell ref="A3:P3"/>
    <mergeCell ref="A4:D4"/>
    <mergeCell ref="A5:P5"/>
  </mergeCells>
  <conditionalFormatting sqref="F10">
    <cfRule type="notContainsBlanks" dxfId="91" priority="4">
      <formula>LEN(TRIM(F10))&gt;0</formula>
    </cfRule>
  </conditionalFormatting>
  <conditionalFormatting sqref="F11:S11">
    <cfRule type="expression" dxfId="90" priority="2">
      <formula>E11="NO SE REPORTA"</formula>
    </cfRule>
    <cfRule type="expression" dxfId="89" priority="3">
      <formula>E10="NO APLICA"</formula>
    </cfRule>
  </conditionalFormatting>
  <conditionalFormatting sqref="E12:R12">
    <cfRule type="expression" dxfId="8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I19" xr:uid="{00000000-0002-0000-1400-000000000000}">
      <formula1>0</formula1>
    </dataValidation>
    <dataValidation allowBlank="1" showInputMessage="1" showErrorMessage="1" promptTitle="OJO" prompt="NO TOCAR" sqref="E20:J20 J18:J19" xr:uid="{00000000-0002-0000-1400-000001000000}"/>
    <dataValidation type="whole" operator="greaterThanOrEqual" allowBlank="1" showInputMessage="1" showErrorMessage="1" errorTitle="ERROR" error="Valor en HECTAREAS (sin decimales)_x000a_" sqref="G38:H38" xr:uid="{00000000-0002-0000-1400-000002000000}">
      <formula1>0</formula1>
    </dataValidation>
    <dataValidation allowBlank="1" showInputMessage="1" showErrorMessage="1" promptTitle="ESTADO" prompt="en preparación_x000a_en aprestamiento_x000a_en declaración_x000a_Declarado" sqref="I38" xr:uid="{00000000-0002-0000-1400-000003000000}"/>
    <dataValidation type="list" allowBlank="1" showInputMessage="1" showErrorMessage="1" sqref="E11" xr:uid="{00000000-0002-0000-1400-000004000000}">
      <formula1>REPORTE</formula1>
    </dataValidation>
    <dataValidation type="list" allowBlank="1" showInputMessage="1" showErrorMessage="1" sqref="E10" xr:uid="{00000000-0002-0000-1400-000005000000}">
      <formula1>SI</formula1>
    </dataValidation>
  </dataValidations>
  <hyperlinks>
    <hyperlink ref="B9" location="'ANEXO 3'!A1" display="VOLVER AL INDICE" xr:uid="{00000000-0004-0000-1400-000000000000}"/>
    <hyperlink ref="E44" r:id="rId1" xr:uid="{00000000-0004-0000-1400-000001000000}"/>
  </hyperlinks>
  <pageMargins left="0.25" right="0.25" top="0.75" bottom="0.75" header="0.3" footer="0.3"/>
  <pageSetup paperSize="178" orientation="landscape" horizontalDpi="1200" verticalDpi="1200" r:id="rId2"/>
  <ignoredErrors>
    <ignoredError sqref="J18:J19" formulaRange="1"/>
  </ignoredErrors>
  <drawing r:id="rId3"/>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Hoja21">
    <tabColor theme="2"/>
  </sheetPr>
  <dimension ref="A1:U184"/>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11" max="11" width="11.42578125"/>
    <col min="12" max="12" width="23" customWidth="1"/>
    <col min="13" max="13" width="11" customWidth="1"/>
    <col min="14" max="16" width="8.8554687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126</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c r="L6" s="5"/>
    </row>
    <row r="7" spans="1:21" ht="15.75" thickBot="1" x14ac:dyDescent="0.3">
      <c r="B7" s="73"/>
      <c r="C7" s="75"/>
      <c r="D7" s="5"/>
      <c r="E7" s="16"/>
      <c r="F7" s="5" t="s">
        <v>458</v>
      </c>
      <c r="G7" s="5"/>
      <c r="H7" s="5"/>
      <c r="I7" s="5"/>
      <c r="J7" s="5"/>
      <c r="K7" s="5" t="s">
        <v>880</v>
      </c>
    </row>
    <row r="8" spans="1:21" ht="15.75" thickBot="1" x14ac:dyDescent="0.3">
      <c r="B8" s="167" t="s">
        <v>459</v>
      </c>
      <c r="C8" s="204">
        <v>2022</v>
      </c>
      <c r="D8" s="208" t="str">
        <f>IF(E10="NO APLICA","NO APLICA",IF(E11="NO SE REPORTA","SIN INFORMACION",+O34))</f>
        <v>NO APLICA</v>
      </c>
      <c r="E8" s="205"/>
      <c r="F8" s="5" t="s">
        <v>460</v>
      </c>
      <c r="G8" s="5"/>
      <c r="H8" s="5"/>
      <c r="I8" s="5"/>
      <c r="J8" s="5"/>
      <c r="K8" s="5"/>
      <c r="L8" s="5"/>
    </row>
    <row r="9" spans="1:21" x14ac:dyDescent="0.25">
      <c r="B9" s="346" t="s">
        <v>461</v>
      </c>
      <c r="C9" s="86"/>
      <c r="D9" s="5"/>
      <c r="E9" s="5"/>
      <c r="F9" s="5"/>
      <c r="G9" s="5"/>
      <c r="H9" s="5"/>
      <c r="I9" s="5"/>
    </row>
    <row r="10" spans="1:21" x14ac:dyDescent="0.25">
      <c r="B10" s="1046" t="s">
        <v>462</v>
      </c>
      <c r="C10" s="1046"/>
      <c r="D10" s="1046"/>
      <c r="E10" s="349" t="s">
        <v>854</v>
      </c>
      <c r="F10" s="1053" t="s">
        <v>1688</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c>
      <c r="E11" s="350" t="s">
        <v>881</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c>
      <c r="E12" s="1049"/>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C14" s="86"/>
      <c r="D14" s="5"/>
      <c r="E14" s="5"/>
      <c r="F14" s="5"/>
      <c r="G14" s="5"/>
      <c r="H14" s="5"/>
      <c r="I14" s="5"/>
    </row>
    <row r="15" spans="1:21" ht="15.6" customHeight="1" thickBot="1" x14ac:dyDescent="0.3">
      <c r="B15" s="1076" t="s">
        <v>466</v>
      </c>
      <c r="C15" s="87"/>
      <c r="D15" s="1067" t="s">
        <v>765</v>
      </c>
      <c r="E15" s="1068"/>
      <c r="F15" s="1068"/>
      <c r="G15" s="1068"/>
      <c r="H15" s="1068"/>
      <c r="I15" s="1069"/>
      <c r="K15" s="290" t="s">
        <v>856</v>
      </c>
      <c r="L15" s="290" t="s">
        <v>882</v>
      </c>
      <c r="M15" s="290" t="s">
        <v>883</v>
      </c>
      <c r="N15" s="290" t="s">
        <v>568</v>
      </c>
      <c r="O15" s="207"/>
    </row>
    <row r="16" spans="1:21" ht="21.6" customHeight="1" thickBot="1" x14ac:dyDescent="0.3">
      <c r="B16" s="1077"/>
      <c r="C16" s="96" t="s">
        <v>420</v>
      </c>
      <c r="D16" s="42" t="s">
        <v>593</v>
      </c>
      <c r="E16" s="37" t="s">
        <v>594</v>
      </c>
      <c r="F16" s="5"/>
      <c r="G16" s="5"/>
      <c r="I16" s="20"/>
      <c r="K16" s="290" t="s">
        <v>884</v>
      </c>
      <c r="L16" s="297" t="s">
        <v>885</v>
      </c>
      <c r="M16" s="291">
        <v>0.05</v>
      </c>
      <c r="N16" s="291">
        <v>0.05</v>
      </c>
      <c r="O16" s="207"/>
    </row>
    <row r="17" spans="2:18" ht="43.5" customHeight="1" thickBot="1" x14ac:dyDescent="0.3">
      <c r="B17" s="1077"/>
      <c r="C17" s="2" t="s">
        <v>595</v>
      </c>
      <c r="D17" s="39" t="s">
        <v>886</v>
      </c>
      <c r="E17" s="458">
        <v>1848475</v>
      </c>
      <c r="F17" s="5"/>
      <c r="G17" s="5"/>
      <c r="I17" s="20"/>
      <c r="K17" s="290" t="s">
        <v>887</v>
      </c>
      <c r="L17" s="297" t="s">
        <v>888</v>
      </c>
      <c r="M17" s="291">
        <v>0.15</v>
      </c>
      <c r="N17" s="291">
        <f>+M17+N16</f>
        <v>0.2</v>
      </c>
      <c r="O17" s="207"/>
    </row>
    <row r="18" spans="2:18" ht="50.25" customHeight="1" thickBot="1" x14ac:dyDescent="0.3">
      <c r="B18" s="1077"/>
      <c r="C18" s="2" t="s">
        <v>597</v>
      </c>
      <c r="D18" s="39" t="s">
        <v>889</v>
      </c>
      <c r="E18" s="458">
        <v>0</v>
      </c>
      <c r="F18" s="5"/>
      <c r="G18" s="5"/>
      <c r="I18" s="20"/>
      <c r="K18" s="290" t="s">
        <v>890</v>
      </c>
      <c r="L18" s="297" t="s">
        <v>891</v>
      </c>
      <c r="M18" s="291">
        <v>0.15</v>
      </c>
      <c r="N18" s="291">
        <f>+M18+N17</f>
        <v>0.35</v>
      </c>
      <c r="O18" s="207"/>
    </row>
    <row r="19" spans="2:18" ht="48" customHeight="1" thickBot="1" x14ac:dyDescent="0.3">
      <c r="B19" s="1077"/>
      <c r="C19" s="2" t="s">
        <v>599</v>
      </c>
      <c r="D19" s="39" t="s">
        <v>892</v>
      </c>
      <c r="E19" s="458">
        <v>0</v>
      </c>
      <c r="F19" s="5"/>
      <c r="G19" s="5"/>
      <c r="I19" s="20"/>
      <c r="K19" s="290" t="s">
        <v>893</v>
      </c>
      <c r="L19" s="297" t="s">
        <v>894</v>
      </c>
      <c r="M19" s="291">
        <v>0.2</v>
      </c>
      <c r="N19" s="291">
        <f>+M19+N18</f>
        <v>0.55000000000000004</v>
      </c>
      <c r="O19" s="207"/>
    </row>
    <row r="20" spans="2:18" ht="34.700000000000003" customHeight="1" thickBot="1" x14ac:dyDescent="0.3">
      <c r="B20" s="1077"/>
      <c r="C20" s="2" t="s">
        <v>681</v>
      </c>
      <c r="D20" s="39" t="s">
        <v>895</v>
      </c>
      <c r="E20" s="473">
        <f>+E18+E19</f>
        <v>0</v>
      </c>
      <c r="F20" s="5"/>
      <c r="G20" s="5"/>
      <c r="I20" s="20"/>
      <c r="K20" s="290" t="s">
        <v>896</v>
      </c>
      <c r="L20" s="297" t="s">
        <v>897</v>
      </c>
      <c r="M20" s="291">
        <v>0.2</v>
      </c>
      <c r="N20" s="291">
        <f>+M20+N19</f>
        <v>0.75</v>
      </c>
      <c r="O20" s="207"/>
    </row>
    <row r="21" spans="2:18" ht="34.700000000000003" customHeight="1" thickBot="1" x14ac:dyDescent="0.3">
      <c r="B21" s="1077"/>
      <c r="C21" s="2" t="s">
        <v>683</v>
      </c>
      <c r="D21" s="39" t="s">
        <v>898</v>
      </c>
      <c r="E21" s="458">
        <v>1848475</v>
      </c>
      <c r="F21" s="5"/>
      <c r="G21" s="5"/>
      <c r="I21" s="20"/>
      <c r="K21" s="290" t="s">
        <v>899</v>
      </c>
      <c r="L21" s="297" t="s">
        <v>900</v>
      </c>
      <c r="M21" s="291">
        <v>0.25</v>
      </c>
      <c r="N21" s="291">
        <f>+M21+N20</f>
        <v>1</v>
      </c>
      <c r="R21" t="s">
        <v>901</v>
      </c>
    </row>
    <row r="22" spans="2:18" ht="15" customHeight="1" x14ac:dyDescent="0.25">
      <c r="B22" s="1077"/>
      <c r="C22" s="90"/>
      <c r="D22" s="1058"/>
      <c r="E22" s="1059"/>
      <c r="F22" s="1059"/>
      <c r="G22" s="1059"/>
      <c r="H22" s="1059"/>
      <c r="I22" s="1060"/>
      <c r="K22" s="290" t="s">
        <v>594</v>
      </c>
      <c r="L22" s="290"/>
      <c r="M22" s="291">
        <f>SUM(M16:M21)</f>
        <v>1</v>
      </c>
    </row>
    <row r="23" spans="2:18" ht="15.75" thickBot="1" x14ac:dyDescent="0.3">
      <c r="B23" s="1077"/>
      <c r="C23" s="90"/>
      <c r="D23" s="1082" t="s">
        <v>902</v>
      </c>
      <c r="E23" s="1083"/>
      <c r="F23" s="1083"/>
      <c r="G23" s="1083"/>
      <c r="H23" s="1083"/>
      <c r="I23" s="1084"/>
      <c r="J23" s="5"/>
      <c r="K23" s="5"/>
      <c r="L23" s="5"/>
    </row>
    <row r="24" spans="2:18" ht="15" customHeight="1" thickBot="1" x14ac:dyDescent="0.3">
      <c r="B24" s="1077"/>
      <c r="C24" s="92"/>
      <c r="D24" s="37" t="s">
        <v>593</v>
      </c>
      <c r="E24" s="88" t="s">
        <v>487</v>
      </c>
      <c r="F24" s="88" t="s">
        <v>488</v>
      </c>
      <c r="G24" s="88" t="s">
        <v>489</v>
      </c>
      <c r="H24" s="88" t="s">
        <v>490</v>
      </c>
      <c r="I24" s="88" t="s">
        <v>594</v>
      </c>
      <c r="J24" s="5"/>
      <c r="K24" s="1160" t="s">
        <v>856</v>
      </c>
      <c r="L24" s="1160" t="s">
        <v>903</v>
      </c>
      <c r="M24" s="1160" t="s">
        <v>487</v>
      </c>
      <c r="N24" s="1160" t="s">
        <v>488</v>
      </c>
      <c r="O24" s="1160" t="s">
        <v>489</v>
      </c>
      <c r="P24" s="1160" t="s">
        <v>490</v>
      </c>
    </row>
    <row r="25" spans="2:18" ht="25.5" customHeight="1" thickBot="1" x14ac:dyDescent="0.3">
      <c r="B25" s="1077"/>
      <c r="C25" s="92"/>
      <c r="D25" s="39" t="s">
        <v>904</v>
      </c>
      <c r="E25" s="201"/>
      <c r="F25" s="201"/>
      <c r="G25" s="201"/>
      <c r="H25" s="201"/>
      <c r="I25" s="287">
        <f>Formulas!$I$15</f>
        <v>0</v>
      </c>
      <c r="J25" s="5"/>
      <c r="K25" s="1160"/>
      <c r="L25" s="1160"/>
      <c r="M25" s="1160"/>
      <c r="N25" s="1160"/>
      <c r="O25" s="1160"/>
      <c r="P25" s="1160"/>
    </row>
    <row r="26" spans="2:18" ht="15" customHeight="1" thickBot="1" x14ac:dyDescent="0.3">
      <c r="B26" s="1077"/>
      <c r="C26" s="92"/>
      <c r="D26" s="38" t="s">
        <v>808</v>
      </c>
      <c r="E26" s="201"/>
      <c r="F26" s="201"/>
      <c r="G26" s="201"/>
      <c r="H26" s="201"/>
      <c r="I26" s="285"/>
      <c r="J26" s="5"/>
      <c r="K26" s="290" t="str">
        <f>+D26</f>
        <v>Sin iniciar</v>
      </c>
      <c r="L26" s="289">
        <v>0.9</v>
      </c>
      <c r="M26" s="286">
        <f>+$L26*E26</f>
        <v>0</v>
      </c>
      <c r="N26" s="286"/>
      <c r="O26" s="286"/>
      <c r="P26" s="286"/>
    </row>
    <row r="27" spans="2:18" ht="15" customHeight="1" thickBot="1" x14ac:dyDescent="0.3">
      <c r="B27" s="1077"/>
      <c r="C27" s="92"/>
      <c r="D27" s="38" t="s">
        <v>905</v>
      </c>
      <c r="E27" s="201"/>
      <c r="F27" s="201"/>
      <c r="G27" s="201"/>
      <c r="H27" s="201"/>
      <c r="I27" s="285"/>
      <c r="J27" s="5"/>
      <c r="K27" s="290" t="str">
        <f>+D27</f>
        <v>En formulación</v>
      </c>
      <c r="L27" s="289">
        <v>0.1</v>
      </c>
      <c r="M27" s="286">
        <f>+$L27*E27</f>
        <v>0</v>
      </c>
      <c r="N27" s="286"/>
      <c r="O27" s="286"/>
      <c r="P27" s="286"/>
    </row>
    <row r="28" spans="2:18" ht="15" customHeight="1" thickBot="1" x14ac:dyDescent="0.3">
      <c r="B28" s="1077"/>
      <c r="C28" s="92"/>
      <c r="D28" s="38" t="s">
        <v>906</v>
      </c>
      <c r="E28" s="201"/>
      <c r="F28" s="201"/>
      <c r="G28" s="201"/>
      <c r="H28" s="201"/>
      <c r="I28" s="285"/>
      <c r="J28" s="5"/>
      <c r="K28" s="290" t="str">
        <f>+D28</f>
        <v>En actualización</v>
      </c>
      <c r="L28" s="289"/>
      <c r="M28" s="286">
        <f>+$L28*E28</f>
        <v>0</v>
      </c>
      <c r="N28" s="286"/>
      <c r="O28" s="286"/>
      <c r="P28" s="286"/>
    </row>
    <row r="29" spans="2:18" ht="15.75" thickBot="1" x14ac:dyDescent="0.3">
      <c r="B29" s="1077"/>
      <c r="C29" s="92"/>
      <c r="D29" s="38" t="s">
        <v>907</v>
      </c>
      <c r="E29" s="201"/>
      <c r="F29" s="201"/>
      <c r="G29" s="201"/>
      <c r="H29" s="201"/>
      <c r="I29" s="285"/>
      <c r="J29" s="5"/>
      <c r="K29" s="290" t="str">
        <f>+D29</f>
        <v>Plan forestal adoptado</v>
      </c>
      <c r="L29" s="289"/>
      <c r="M29" s="286">
        <f>+$L29*E29</f>
        <v>0</v>
      </c>
      <c r="N29" s="286"/>
      <c r="O29" s="286"/>
      <c r="P29" s="286"/>
    </row>
    <row r="30" spans="2:18" ht="15" customHeight="1" thickBot="1" x14ac:dyDescent="0.3">
      <c r="B30" s="1077"/>
      <c r="C30" s="92"/>
      <c r="D30" s="38" t="s">
        <v>594</v>
      </c>
      <c r="E30" s="136">
        <f>Formulas!D15</f>
        <v>0</v>
      </c>
      <c r="F30" s="136">
        <f>Formulas!E15</f>
        <v>0</v>
      </c>
      <c r="G30" s="136">
        <f>Formulas!F15</f>
        <v>0</v>
      </c>
      <c r="H30" s="136">
        <f>Formulas!G15</f>
        <v>0</v>
      </c>
      <c r="I30" s="285"/>
      <c r="J30" s="5"/>
      <c r="K30" s="290"/>
      <c r="L30" s="290" t="s">
        <v>908</v>
      </c>
      <c r="M30" s="286">
        <f>SUM(M26:M29)</f>
        <v>0</v>
      </c>
      <c r="N30" s="286"/>
      <c r="O30" s="286"/>
      <c r="P30" s="286"/>
    </row>
    <row r="31" spans="2:18" ht="14.45" customHeight="1" x14ac:dyDescent="0.25">
      <c r="B31" s="1077"/>
      <c r="C31" s="90"/>
      <c r="D31" s="1067" t="s">
        <v>909</v>
      </c>
      <c r="E31" s="1068"/>
      <c r="F31" s="1068"/>
      <c r="G31" s="1068"/>
      <c r="H31" s="1068"/>
      <c r="I31" s="1069"/>
      <c r="J31" s="5"/>
      <c r="K31" s="290"/>
      <c r="L31" s="290" t="s">
        <v>910</v>
      </c>
      <c r="M31" s="288" t="e">
        <f>+M30/$I$25</f>
        <v>#DIV/0!</v>
      </c>
      <c r="N31" s="288"/>
      <c r="O31" s="288"/>
      <c r="P31" s="288"/>
    </row>
    <row r="32" spans="2:18" ht="24" customHeight="1" x14ac:dyDescent="0.25">
      <c r="B32" s="1077"/>
      <c r="C32" s="90"/>
      <c r="D32" s="1058" t="s">
        <v>911</v>
      </c>
      <c r="E32" s="1059"/>
      <c r="F32" s="1059"/>
      <c r="G32" s="1059"/>
      <c r="H32" s="1059"/>
      <c r="I32" s="1060"/>
      <c r="J32" s="5"/>
      <c r="K32" s="290"/>
      <c r="L32" s="290" t="s">
        <v>912</v>
      </c>
      <c r="M32" s="288" t="e">
        <f>+M45</f>
        <v>#DIV/0!</v>
      </c>
      <c r="N32" s="288"/>
      <c r="O32" s="288"/>
      <c r="P32" s="288"/>
    </row>
    <row r="33" spans="2:16" ht="15" customHeight="1" thickBot="1" x14ac:dyDescent="0.3">
      <c r="B33" s="1077"/>
      <c r="C33" s="90"/>
      <c r="D33" s="1070" t="s">
        <v>913</v>
      </c>
      <c r="E33" s="1071"/>
      <c r="F33" s="1071"/>
      <c r="G33" s="1071"/>
      <c r="H33" s="1071"/>
      <c r="I33" s="1072"/>
      <c r="J33" s="5"/>
      <c r="K33" s="290"/>
      <c r="L33" s="290" t="s">
        <v>914</v>
      </c>
      <c r="M33" s="286">
        <f>+M46</f>
        <v>0</v>
      </c>
      <c r="N33" s="286"/>
      <c r="O33" s="286"/>
      <c r="P33" s="286"/>
    </row>
    <row r="34" spans="2:16" ht="48.75" thickBot="1" x14ac:dyDescent="0.3">
      <c r="B34" s="1077"/>
      <c r="C34" s="92"/>
      <c r="D34" s="42" t="s">
        <v>915</v>
      </c>
      <c r="E34" s="42" t="s">
        <v>916</v>
      </c>
      <c r="F34" s="42" t="s">
        <v>917</v>
      </c>
      <c r="G34" s="42" t="s">
        <v>918</v>
      </c>
      <c r="H34" s="42" t="s">
        <v>919</v>
      </c>
      <c r="I34" s="20"/>
      <c r="J34" s="5"/>
      <c r="K34" s="290"/>
      <c r="L34" s="290" t="s">
        <v>126</v>
      </c>
      <c r="M34" s="288" t="e">
        <f>+M30/M33</f>
        <v>#DIV/0!</v>
      </c>
      <c r="N34" s="288"/>
      <c r="O34" s="288"/>
      <c r="P34" s="288"/>
    </row>
    <row r="35" spans="2:16" ht="15" customHeight="1" thickBot="1" x14ac:dyDescent="0.3">
      <c r="B35" s="1077"/>
      <c r="C35" s="92"/>
      <c r="D35" s="29"/>
      <c r="E35" s="29"/>
      <c r="F35" s="201"/>
      <c r="G35" s="29"/>
      <c r="H35" s="29"/>
      <c r="I35" s="20"/>
      <c r="J35" s="5"/>
      <c r="K35" s="5"/>
      <c r="L35" s="5"/>
      <c r="M35" s="5"/>
      <c r="N35" s="5"/>
      <c r="O35" s="5"/>
      <c r="P35" s="5"/>
    </row>
    <row r="36" spans="2:16" ht="15" customHeight="1" thickBot="1" x14ac:dyDescent="0.3">
      <c r="B36" s="1077"/>
      <c r="C36" s="92"/>
      <c r="D36" s="29"/>
      <c r="E36" s="29"/>
      <c r="F36" s="201"/>
      <c r="G36" s="29"/>
      <c r="H36" s="29"/>
      <c r="I36" s="20"/>
      <c r="J36" s="5"/>
      <c r="K36" s="5"/>
      <c r="L36" s="5"/>
    </row>
    <row r="37" spans="2:16" ht="15" customHeight="1" thickBot="1" x14ac:dyDescent="0.3">
      <c r="B37" s="1077"/>
      <c r="C37" s="92"/>
      <c r="D37" s="29"/>
      <c r="E37" s="29"/>
      <c r="F37" s="201"/>
      <c r="G37" s="29"/>
      <c r="H37" s="29"/>
      <c r="I37" s="20"/>
      <c r="J37" s="5"/>
      <c r="K37" s="5"/>
      <c r="L37" t="s">
        <v>920</v>
      </c>
    </row>
    <row r="38" spans="2:16" ht="15" customHeight="1" thickBot="1" x14ac:dyDescent="0.3">
      <c r="B38" s="1077"/>
      <c r="C38" s="92"/>
      <c r="D38" s="29"/>
      <c r="E38" s="29"/>
      <c r="F38" s="201"/>
      <c r="G38" s="29"/>
      <c r="H38" s="29"/>
      <c r="I38" s="20"/>
      <c r="J38" s="5"/>
      <c r="K38" s="5"/>
      <c r="L38" s="5"/>
    </row>
    <row r="39" spans="2:16" ht="15" customHeight="1" thickBot="1" x14ac:dyDescent="0.3">
      <c r="B39" s="1077"/>
      <c r="C39" s="92"/>
      <c r="D39" s="29"/>
      <c r="E39" s="29"/>
      <c r="F39" s="201"/>
      <c r="G39" s="29"/>
      <c r="H39" s="29"/>
      <c r="I39" s="20"/>
      <c r="J39" s="5"/>
      <c r="K39" s="1160" t="s">
        <v>921</v>
      </c>
      <c r="L39" s="1160" t="s">
        <v>922</v>
      </c>
      <c r="M39" s="1160" t="s">
        <v>923</v>
      </c>
    </row>
    <row r="40" spans="2:16" ht="15" customHeight="1" thickBot="1" x14ac:dyDescent="0.3">
      <c r="B40" s="1077"/>
      <c r="C40" s="92"/>
      <c r="D40" s="29"/>
      <c r="E40" s="29"/>
      <c r="F40" s="201"/>
      <c r="G40" s="29"/>
      <c r="H40" s="29"/>
      <c r="I40" s="20"/>
      <c r="J40" s="5"/>
      <c r="K40" s="1160"/>
      <c r="L40" s="1160"/>
      <c r="M40" s="1160"/>
    </row>
    <row r="41" spans="2:16" ht="15.75" thickBot="1" x14ac:dyDescent="0.3">
      <c r="B41" s="1077"/>
      <c r="C41" s="92"/>
      <c r="D41" s="29"/>
      <c r="E41" s="29"/>
      <c r="F41" s="201"/>
      <c r="G41" s="29"/>
      <c r="H41" s="29"/>
      <c r="I41" s="20"/>
      <c r="J41" s="5"/>
      <c r="K41" s="290" t="str">
        <f>+K26</f>
        <v>Sin iniciar</v>
      </c>
      <c r="L41" s="322"/>
      <c r="M41" s="288">
        <v>0</v>
      </c>
    </row>
    <row r="42" spans="2:16" ht="15.75" thickBot="1" x14ac:dyDescent="0.3">
      <c r="B42" s="1077"/>
      <c r="C42" s="92"/>
      <c r="D42" s="29"/>
      <c r="E42" s="29"/>
      <c r="F42" s="201"/>
      <c r="G42" s="29"/>
      <c r="H42" s="29"/>
      <c r="I42" s="20"/>
      <c r="J42" s="5"/>
      <c r="K42" s="290" t="str">
        <f>+K27</f>
        <v>En formulación</v>
      </c>
      <c r="L42" s="322"/>
      <c r="M42" s="292"/>
    </row>
    <row r="43" spans="2:16" ht="24" customHeight="1" thickBot="1" x14ac:dyDescent="0.3">
      <c r="B43" s="1078"/>
      <c r="C43" s="91"/>
      <c r="D43" s="1082" t="s">
        <v>924</v>
      </c>
      <c r="E43" s="1083"/>
      <c r="F43" s="1083"/>
      <c r="G43" s="1083"/>
      <c r="H43" s="1083"/>
      <c r="I43" s="1084"/>
      <c r="J43" s="5"/>
      <c r="K43" s="290" t="str">
        <f>+K28</f>
        <v>En actualización</v>
      </c>
      <c r="L43" s="322"/>
      <c r="M43" s="292"/>
    </row>
    <row r="44" spans="2:16" ht="24" customHeight="1" thickBot="1" x14ac:dyDescent="0.3">
      <c r="B44" s="46" t="s">
        <v>502</v>
      </c>
      <c r="C44" s="91"/>
      <c r="D44" s="1079" t="s">
        <v>925</v>
      </c>
      <c r="E44" s="1080"/>
      <c r="F44" s="1080"/>
      <c r="G44" s="1080"/>
      <c r="H44" s="1080"/>
      <c r="I44" s="1081"/>
      <c r="J44" s="5"/>
      <c r="K44" s="290" t="str">
        <f>+K29</f>
        <v>Plan forestal adoptado</v>
      </c>
      <c r="L44" s="322"/>
      <c r="M44" s="292"/>
    </row>
    <row r="45" spans="2:16" ht="24.75" thickBot="1" x14ac:dyDescent="0.3">
      <c r="B45" s="46" t="s">
        <v>504</v>
      </c>
      <c r="C45" s="91"/>
      <c r="D45" s="1079" t="s">
        <v>778</v>
      </c>
      <c r="E45" s="1080"/>
      <c r="F45" s="1080"/>
      <c r="G45" s="1080"/>
      <c r="H45" s="1080"/>
      <c r="I45" s="1081"/>
      <c r="J45" s="5"/>
      <c r="K45" s="290" t="s">
        <v>594</v>
      </c>
      <c r="L45" s="286">
        <f>SUM(L41:L44)</f>
        <v>0</v>
      </c>
      <c r="M45" s="288" t="e">
        <f>+M46/L45</f>
        <v>#DIV/0!</v>
      </c>
    </row>
    <row r="46" spans="2:16" ht="15" customHeight="1" thickBot="1" x14ac:dyDescent="0.3">
      <c r="B46" s="1"/>
      <c r="C46" s="74"/>
      <c r="D46" s="5"/>
      <c r="E46" s="5"/>
      <c r="F46" s="5"/>
      <c r="G46" s="5"/>
      <c r="H46" s="5"/>
      <c r="I46" s="5"/>
      <c r="J46" s="5"/>
      <c r="K46" s="290"/>
      <c r="L46" s="290" t="s">
        <v>926</v>
      </c>
      <c r="M46" s="286">
        <f>+L41*M41+L42*M42+L43*M43+L44*M44</f>
        <v>0</v>
      </c>
    </row>
    <row r="47" spans="2:16" ht="24" customHeight="1" thickBot="1" x14ac:dyDescent="0.3">
      <c r="B47" s="1085" t="s">
        <v>506</v>
      </c>
      <c r="C47" s="1086"/>
      <c r="D47" s="1086"/>
      <c r="E47" s="1087"/>
      <c r="F47" s="5"/>
      <c r="G47" s="5"/>
      <c r="H47" s="5"/>
      <c r="I47" s="5"/>
      <c r="J47" s="5"/>
      <c r="K47" s="5"/>
      <c r="L47" s="5"/>
      <c r="M47" s="5"/>
      <c r="N47" s="5"/>
    </row>
    <row r="48" spans="2:16" ht="15" customHeight="1" thickBot="1" x14ac:dyDescent="0.3">
      <c r="B48" s="1076">
        <v>1</v>
      </c>
      <c r="C48" s="92"/>
      <c r="D48" s="47" t="s">
        <v>507</v>
      </c>
      <c r="E48" s="456" t="s">
        <v>1637</v>
      </c>
      <c r="F48" s="5"/>
      <c r="G48" s="5"/>
      <c r="H48" s="5"/>
      <c r="I48" s="5"/>
      <c r="J48" s="5"/>
      <c r="K48" s="5"/>
      <c r="L48" s="5"/>
      <c r="M48" s="5"/>
      <c r="N48" s="5"/>
    </row>
    <row r="49" spans="2:14" ht="63.75" customHeight="1" thickBot="1" x14ac:dyDescent="0.3">
      <c r="B49" s="1077"/>
      <c r="C49" s="92"/>
      <c r="D49" s="39" t="s">
        <v>7</v>
      </c>
      <c r="E49" s="456" t="s">
        <v>1689</v>
      </c>
      <c r="F49" s="5"/>
      <c r="G49" s="5"/>
      <c r="H49" s="5"/>
      <c r="I49" s="5"/>
      <c r="J49" s="5"/>
      <c r="K49" s="5"/>
      <c r="L49" s="5"/>
      <c r="M49" s="5"/>
      <c r="N49" s="5"/>
    </row>
    <row r="50" spans="2:14" ht="24.75" thickBot="1" x14ac:dyDescent="0.3">
      <c r="B50" s="1077"/>
      <c r="C50" s="92"/>
      <c r="D50" s="39" t="s">
        <v>508</v>
      </c>
      <c r="E50" s="456" t="s">
        <v>1690</v>
      </c>
      <c r="F50" s="5"/>
      <c r="G50" s="5"/>
      <c r="H50" s="5"/>
      <c r="I50" s="5"/>
      <c r="J50" s="5"/>
      <c r="K50" s="5"/>
      <c r="L50" s="5"/>
      <c r="M50" s="5"/>
      <c r="N50" s="5"/>
    </row>
    <row r="51" spans="2:14" ht="24.75" thickBot="1" x14ac:dyDescent="0.3">
      <c r="B51" s="1077"/>
      <c r="C51" s="92"/>
      <c r="D51" s="39" t="s">
        <v>9</v>
      </c>
      <c r="E51" s="456" t="s">
        <v>1640</v>
      </c>
      <c r="F51" s="5"/>
      <c r="G51" s="5"/>
      <c r="H51" s="5"/>
      <c r="I51" s="5"/>
      <c r="J51" s="5"/>
      <c r="K51" s="5"/>
      <c r="L51" s="5"/>
      <c r="M51" s="5"/>
      <c r="N51" s="5"/>
    </row>
    <row r="52" spans="2:14" ht="30.75" thickBot="1" x14ac:dyDescent="0.3">
      <c r="B52" s="1077"/>
      <c r="C52" s="92"/>
      <c r="D52" s="39" t="s">
        <v>11</v>
      </c>
      <c r="E52" s="738" t="s">
        <v>1676</v>
      </c>
      <c r="F52" s="5"/>
      <c r="G52" s="5"/>
      <c r="H52" s="5"/>
      <c r="I52" s="5"/>
      <c r="J52" s="5"/>
      <c r="K52" s="5"/>
      <c r="L52" s="5"/>
    </row>
    <row r="53" spans="2:14" ht="15" customHeight="1" thickBot="1" x14ac:dyDescent="0.3">
      <c r="B53" s="1077"/>
      <c r="C53" s="92"/>
      <c r="D53" s="39" t="s">
        <v>13</v>
      </c>
      <c r="E53" s="157">
        <v>3138863455</v>
      </c>
      <c r="F53" s="5"/>
      <c r="G53" s="5"/>
      <c r="H53" s="5"/>
      <c r="I53" s="5"/>
      <c r="J53" s="5"/>
      <c r="K53" s="5"/>
      <c r="L53" s="5"/>
    </row>
    <row r="54" spans="2:14" ht="15" customHeight="1" thickBot="1" x14ac:dyDescent="0.3">
      <c r="B54" s="1078"/>
      <c r="C54" s="2"/>
      <c r="D54" s="39" t="s">
        <v>509</v>
      </c>
      <c r="E54" s="456" t="s">
        <v>1642</v>
      </c>
      <c r="F54" s="5"/>
      <c r="G54" s="5"/>
      <c r="H54" s="5"/>
      <c r="I54" s="5"/>
      <c r="J54" s="5"/>
      <c r="K54" s="5"/>
      <c r="L54" s="5"/>
    </row>
    <row r="55" spans="2:14" ht="15" customHeight="1" thickBot="1" x14ac:dyDescent="0.3">
      <c r="B55" s="1"/>
      <c r="C55" s="74"/>
      <c r="D55" s="5"/>
      <c r="E55" s="5"/>
      <c r="F55" s="5"/>
      <c r="G55" s="5"/>
      <c r="H55" s="5"/>
      <c r="I55" s="5"/>
      <c r="J55" s="5"/>
      <c r="K55" s="5"/>
      <c r="L55" s="5"/>
    </row>
    <row r="56" spans="2:14" ht="15" customHeight="1" thickBot="1" x14ac:dyDescent="0.3">
      <c r="B56" s="1085" t="s">
        <v>510</v>
      </c>
      <c r="C56" s="1086"/>
      <c r="D56" s="1086"/>
      <c r="E56" s="1087"/>
      <c r="F56" s="5"/>
      <c r="G56" s="5"/>
      <c r="H56" s="5"/>
      <c r="I56" s="5"/>
      <c r="J56" s="5"/>
      <c r="K56" s="5"/>
      <c r="L56" s="5"/>
    </row>
    <row r="57" spans="2:14" ht="15" customHeight="1" thickBot="1" x14ac:dyDescent="0.3">
      <c r="B57" s="1076">
        <v>1</v>
      </c>
      <c r="C57" s="92"/>
      <c r="D57" s="47" t="s">
        <v>507</v>
      </c>
      <c r="E57" s="211" t="s">
        <v>511</v>
      </c>
      <c r="F57" s="5"/>
      <c r="G57" s="5"/>
      <c r="H57" s="5"/>
      <c r="I57" s="5"/>
      <c r="J57" s="5"/>
      <c r="K57" s="5"/>
      <c r="L57" s="5"/>
    </row>
    <row r="58" spans="2:14" ht="15" customHeight="1" thickBot="1" x14ac:dyDescent="0.3">
      <c r="B58" s="1077"/>
      <c r="C58" s="92"/>
      <c r="D58" s="39" t="s">
        <v>7</v>
      </c>
      <c r="E58" s="211" t="s">
        <v>603</v>
      </c>
      <c r="F58" s="5"/>
      <c r="G58" s="5"/>
      <c r="H58" s="5"/>
      <c r="I58" s="5"/>
      <c r="J58" s="5"/>
      <c r="K58" s="5"/>
      <c r="L58" s="5"/>
    </row>
    <row r="59" spans="2:14" ht="15" customHeight="1" thickBot="1" x14ac:dyDescent="0.3">
      <c r="B59" s="1077"/>
      <c r="C59" s="92"/>
      <c r="D59" s="39" t="s">
        <v>508</v>
      </c>
      <c r="E59" s="231"/>
      <c r="F59" s="5"/>
      <c r="G59" s="5"/>
      <c r="H59" s="5"/>
      <c r="I59" s="5"/>
      <c r="J59" s="5"/>
      <c r="K59" s="5"/>
      <c r="L59" s="5"/>
    </row>
    <row r="60" spans="2:14" ht="15" customHeight="1" thickBot="1" x14ac:dyDescent="0.3">
      <c r="B60" s="1077"/>
      <c r="C60" s="92"/>
      <c r="D60" s="39" t="s">
        <v>9</v>
      </c>
      <c r="E60" s="231"/>
      <c r="F60" s="5"/>
      <c r="G60" s="5"/>
      <c r="H60" s="5"/>
      <c r="I60" s="5"/>
      <c r="J60" s="5"/>
      <c r="K60" s="5"/>
      <c r="L60" s="5"/>
    </row>
    <row r="61" spans="2:14" ht="15.75" thickBot="1" x14ac:dyDescent="0.3">
      <c r="B61" s="1077"/>
      <c r="C61" s="92"/>
      <c r="D61" s="39" t="s">
        <v>11</v>
      </c>
      <c r="E61" s="231"/>
      <c r="F61" s="5"/>
      <c r="G61" s="5"/>
      <c r="H61" s="5"/>
      <c r="I61" s="5"/>
      <c r="J61" s="5"/>
      <c r="K61" s="5"/>
      <c r="L61" s="5"/>
    </row>
    <row r="62" spans="2:14" ht="15.75" thickBot="1" x14ac:dyDescent="0.3">
      <c r="B62" s="1077"/>
      <c r="C62" s="92"/>
      <c r="D62" s="39" t="s">
        <v>13</v>
      </c>
      <c r="E62" s="231"/>
      <c r="F62" s="5"/>
      <c r="G62" s="5"/>
      <c r="H62" s="5"/>
      <c r="I62" s="5"/>
      <c r="J62" s="5"/>
      <c r="K62" s="5"/>
      <c r="L62" s="5"/>
    </row>
    <row r="63" spans="2:14" ht="15" customHeight="1" thickBot="1" x14ac:dyDescent="0.3">
      <c r="B63" s="1078"/>
      <c r="C63" s="2"/>
      <c r="D63" s="39" t="s">
        <v>509</v>
      </c>
      <c r="E63" s="231"/>
      <c r="F63" s="5"/>
      <c r="G63" s="5"/>
      <c r="H63" s="5"/>
      <c r="I63" s="5"/>
      <c r="J63" s="5"/>
      <c r="K63" s="5"/>
      <c r="L63" s="5"/>
    </row>
    <row r="64" spans="2:14" ht="15" customHeight="1" thickBot="1" x14ac:dyDescent="0.3">
      <c r="B64" s="128"/>
      <c r="C64" s="99"/>
      <c r="D64" s="128"/>
      <c r="E64" s="5"/>
      <c r="F64" s="5"/>
      <c r="G64" s="5"/>
      <c r="H64" s="5"/>
      <c r="I64" s="5"/>
      <c r="J64" s="5"/>
      <c r="K64" s="5"/>
      <c r="L64" s="5"/>
    </row>
    <row r="65" spans="2:12" ht="15" customHeight="1" x14ac:dyDescent="0.25">
      <c r="B65" s="127" t="s">
        <v>865</v>
      </c>
      <c r="C65" s="94"/>
      <c r="D65" s="5"/>
      <c r="E65" s="5"/>
      <c r="F65" s="5"/>
      <c r="G65" s="5"/>
      <c r="H65" s="5"/>
      <c r="I65" s="5"/>
      <c r="J65" s="5"/>
      <c r="K65" s="5"/>
      <c r="L65" s="5"/>
    </row>
    <row r="66" spans="2:12" x14ac:dyDescent="0.25">
      <c r="B66" s="1106"/>
      <c r="C66" s="1107"/>
      <c r="D66" s="1108"/>
      <c r="E66" s="5"/>
      <c r="F66" s="5"/>
      <c r="G66" s="5"/>
      <c r="H66" s="5"/>
      <c r="I66" s="5"/>
      <c r="J66" s="5"/>
      <c r="K66" s="5"/>
      <c r="L66" s="5"/>
    </row>
    <row r="67" spans="2:12" x14ac:dyDescent="0.25">
      <c r="B67" s="1109"/>
      <c r="C67" s="1110"/>
      <c r="D67" s="1111"/>
      <c r="E67" s="5"/>
      <c r="F67" s="5"/>
      <c r="G67" s="5"/>
      <c r="H67" s="5"/>
      <c r="I67" s="5"/>
      <c r="J67" s="5"/>
      <c r="K67" s="5"/>
      <c r="L67" s="5"/>
    </row>
    <row r="68" spans="2:12" ht="15.75" thickBot="1" x14ac:dyDescent="0.3">
      <c r="B68" s="128"/>
      <c r="C68" s="99"/>
      <c r="D68" s="128"/>
      <c r="E68" s="5"/>
      <c r="F68" s="5"/>
      <c r="G68" s="5"/>
      <c r="H68" s="5"/>
      <c r="I68" s="5"/>
      <c r="J68" s="5"/>
      <c r="K68" s="5"/>
      <c r="L68" s="5"/>
    </row>
    <row r="69" spans="2:12" ht="15.75" thickBot="1" x14ac:dyDescent="0.3">
      <c r="B69" s="1085" t="s">
        <v>513</v>
      </c>
      <c r="C69" s="1086"/>
      <c r="D69" s="1086"/>
      <c r="E69" s="1086"/>
      <c r="F69" s="1087"/>
      <c r="G69" s="5"/>
      <c r="H69" s="5"/>
      <c r="I69" s="5"/>
      <c r="J69" s="5"/>
      <c r="K69" s="5"/>
      <c r="L69" s="5"/>
    </row>
    <row r="70" spans="2:12" ht="24.75" thickBot="1" x14ac:dyDescent="0.3">
      <c r="B70" s="46" t="s">
        <v>514</v>
      </c>
      <c r="C70" s="39" t="s">
        <v>515</v>
      </c>
      <c r="D70" s="39" t="s">
        <v>516</v>
      </c>
      <c r="E70" s="39" t="s">
        <v>517</v>
      </c>
      <c r="F70" s="5"/>
      <c r="G70" s="5"/>
      <c r="H70" s="5"/>
      <c r="I70" s="5"/>
      <c r="J70" s="5"/>
      <c r="K70" s="5"/>
      <c r="L70" s="5"/>
    </row>
    <row r="71" spans="2:12" ht="72.75" thickBot="1" x14ac:dyDescent="0.3">
      <c r="B71" s="48">
        <v>42401</v>
      </c>
      <c r="C71" s="39">
        <v>0.01</v>
      </c>
      <c r="D71" s="49" t="s">
        <v>927</v>
      </c>
      <c r="E71" s="39"/>
      <c r="F71" s="5"/>
      <c r="G71" s="5"/>
      <c r="H71" s="5"/>
      <c r="I71" s="5"/>
      <c r="J71" s="5"/>
      <c r="K71" s="5"/>
    </row>
    <row r="72" spans="2:12" x14ac:dyDescent="0.25">
      <c r="B72" s="1"/>
      <c r="C72" s="74"/>
      <c r="D72" s="5"/>
      <c r="E72" s="5"/>
      <c r="F72" s="5"/>
      <c r="G72" s="5"/>
      <c r="H72" s="5"/>
      <c r="I72" s="5"/>
      <c r="J72" s="5"/>
      <c r="K72" s="5"/>
    </row>
    <row r="73" spans="2:12" ht="15.75" thickBot="1" x14ac:dyDescent="0.3">
      <c r="B73" s="5"/>
      <c r="D73" s="5"/>
      <c r="E73" s="5"/>
      <c r="F73" s="5"/>
      <c r="G73" s="5"/>
      <c r="H73" s="5"/>
      <c r="I73" s="5"/>
      <c r="J73" s="5"/>
      <c r="K73" s="5"/>
      <c r="L73" s="5"/>
    </row>
    <row r="74" spans="2:12" ht="15.75" thickBot="1" x14ac:dyDescent="0.3">
      <c r="B74" s="1085" t="s">
        <v>519</v>
      </c>
      <c r="C74" s="1086"/>
      <c r="D74" s="1087"/>
      <c r="E74" s="5"/>
      <c r="F74" s="5"/>
      <c r="G74" s="5"/>
      <c r="H74" s="5"/>
      <c r="I74" s="5"/>
      <c r="J74" s="5"/>
      <c r="K74" s="5"/>
      <c r="L74" s="5"/>
    </row>
    <row r="75" spans="2:12" ht="60.75" thickBot="1" x14ac:dyDescent="0.3">
      <c r="B75" s="46" t="s">
        <v>520</v>
      </c>
      <c r="C75" s="2"/>
      <c r="D75" s="39" t="s">
        <v>928</v>
      </c>
      <c r="E75" s="5"/>
      <c r="F75" s="5"/>
      <c r="G75" s="5"/>
      <c r="H75" s="5"/>
      <c r="I75" s="5"/>
      <c r="J75" s="5"/>
      <c r="K75" s="5"/>
      <c r="L75" s="5"/>
    </row>
    <row r="76" spans="2:12" x14ac:dyDescent="0.25">
      <c r="B76" s="1076" t="s">
        <v>522</v>
      </c>
      <c r="C76" s="92"/>
      <c r="D76" s="52" t="s">
        <v>523</v>
      </c>
      <c r="E76" s="5"/>
      <c r="F76" s="5"/>
      <c r="G76" s="5"/>
      <c r="H76" s="5"/>
      <c r="I76" s="5"/>
      <c r="J76" s="5"/>
      <c r="K76" s="5"/>
      <c r="L76" s="5"/>
    </row>
    <row r="77" spans="2:12" ht="132" x14ac:dyDescent="0.25">
      <c r="B77" s="1077"/>
      <c r="C77" s="92"/>
      <c r="D77" s="45" t="s">
        <v>929</v>
      </c>
      <c r="E77" s="5"/>
      <c r="F77" s="5"/>
      <c r="G77" s="5"/>
      <c r="H77" s="5"/>
      <c r="I77" s="5"/>
      <c r="J77" s="5"/>
      <c r="K77" s="5"/>
      <c r="L77" s="5"/>
    </row>
    <row r="78" spans="2:12" x14ac:dyDescent="0.25">
      <c r="B78" s="1077"/>
      <c r="C78" s="92"/>
      <c r="D78" s="52" t="s">
        <v>526</v>
      </c>
      <c r="E78" s="5"/>
      <c r="F78" s="5"/>
      <c r="G78" s="5"/>
      <c r="H78" s="5"/>
      <c r="I78" s="5"/>
      <c r="J78" s="5"/>
      <c r="K78" s="5"/>
      <c r="L78" s="5"/>
    </row>
    <row r="79" spans="2:12" x14ac:dyDescent="0.25">
      <c r="B79" s="1077"/>
      <c r="C79" s="92"/>
      <c r="D79" s="60" t="s">
        <v>930</v>
      </c>
      <c r="E79" s="5"/>
      <c r="F79" s="5"/>
      <c r="G79" s="5"/>
      <c r="H79" s="5"/>
      <c r="I79" s="5"/>
      <c r="J79" s="5"/>
      <c r="K79" s="5"/>
      <c r="L79" s="5"/>
    </row>
    <row r="80" spans="2:12" x14ac:dyDescent="0.25">
      <c r="B80" s="1077"/>
      <c r="C80" s="92"/>
      <c r="D80" s="60" t="s">
        <v>931</v>
      </c>
      <c r="E80" s="5"/>
      <c r="F80" s="5"/>
      <c r="G80" s="5"/>
      <c r="H80" s="5"/>
      <c r="I80" s="5"/>
      <c r="J80" s="5"/>
      <c r="K80" s="5"/>
      <c r="L80" s="5"/>
    </row>
    <row r="81" spans="2:12" x14ac:dyDescent="0.25">
      <c r="B81" s="1077"/>
      <c r="C81" s="92"/>
      <c r="D81" s="60" t="s">
        <v>932</v>
      </c>
      <c r="E81" s="5"/>
      <c r="F81" s="5"/>
      <c r="G81" s="5"/>
      <c r="H81" s="5"/>
      <c r="I81" s="5"/>
      <c r="J81" s="5"/>
      <c r="K81" s="5"/>
      <c r="L81" s="5"/>
    </row>
    <row r="82" spans="2:12" x14ac:dyDescent="0.25">
      <c r="B82" s="1077"/>
      <c r="C82" s="92"/>
      <c r="D82" s="60" t="s">
        <v>933</v>
      </c>
      <c r="E82" s="5"/>
      <c r="F82" s="5"/>
      <c r="G82" s="5"/>
      <c r="H82" s="5"/>
      <c r="I82" s="5"/>
      <c r="J82" s="5"/>
      <c r="K82" s="5"/>
      <c r="L82" s="5"/>
    </row>
    <row r="83" spans="2:12" x14ac:dyDescent="0.25">
      <c r="B83" s="1077"/>
      <c r="C83" s="92"/>
      <c r="D83" s="52" t="s">
        <v>748</v>
      </c>
      <c r="E83" s="5"/>
      <c r="F83" s="5"/>
      <c r="G83" s="5"/>
      <c r="H83" s="5"/>
      <c r="I83" s="5"/>
      <c r="J83" s="5"/>
      <c r="K83" s="5"/>
      <c r="L83" s="5"/>
    </row>
    <row r="84" spans="2:12" ht="36.75" thickBot="1" x14ac:dyDescent="0.3">
      <c r="B84" s="1078"/>
      <c r="C84" s="2"/>
      <c r="D84" s="39" t="s">
        <v>843</v>
      </c>
      <c r="E84" s="5"/>
      <c r="F84" s="5"/>
      <c r="G84" s="5"/>
      <c r="H84" s="5"/>
      <c r="I84" s="5"/>
      <c r="J84" s="5"/>
      <c r="K84" s="5"/>
      <c r="L84" s="5"/>
    </row>
    <row r="85" spans="2:12" x14ac:dyDescent="0.25">
      <c r="B85" s="1076" t="s">
        <v>535</v>
      </c>
      <c r="C85" s="97"/>
      <c r="D85" s="1076"/>
      <c r="E85" s="5"/>
      <c r="F85" s="5"/>
      <c r="G85" s="5"/>
      <c r="H85" s="5"/>
      <c r="I85" s="5"/>
      <c r="J85" s="5"/>
      <c r="K85" s="5"/>
      <c r="L85" s="5"/>
    </row>
    <row r="86" spans="2:12" ht="15.75" thickBot="1" x14ac:dyDescent="0.3">
      <c r="B86" s="1078"/>
      <c r="C86" s="98"/>
      <c r="D86" s="1078"/>
      <c r="E86" s="5"/>
      <c r="F86" s="5"/>
      <c r="G86" s="5"/>
      <c r="H86" s="5"/>
      <c r="I86" s="5"/>
      <c r="J86" s="5"/>
      <c r="K86" s="5"/>
      <c r="L86" s="5"/>
    </row>
    <row r="87" spans="2:12" ht="132" x14ac:dyDescent="0.25">
      <c r="B87" s="1076" t="s">
        <v>536</v>
      </c>
      <c r="C87" s="92"/>
      <c r="D87" s="45" t="s">
        <v>934</v>
      </c>
      <c r="E87" s="5"/>
      <c r="F87" s="5"/>
      <c r="G87" s="5"/>
      <c r="H87" s="5"/>
      <c r="I87" s="5"/>
      <c r="J87" s="5"/>
      <c r="K87" s="5"/>
      <c r="L87" s="5"/>
    </row>
    <row r="88" spans="2:12" ht="120.75" thickBot="1" x14ac:dyDescent="0.3">
      <c r="B88" s="1078"/>
      <c r="C88" s="2"/>
      <c r="D88" s="39" t="s">
        <v>935</v>
      </c>
      <c r="E88" s="5"/>
      <c r="F88" s="5"/>
      <c r="G88" s="5"/>
      <c r="H88" s="5"/>
      <c r="I88" s="5"/>
      <c r="J88" s="5"/>
      <c r="K88" s="5"/>
      <c r="L88" s="5"/>
    </row>
    <row r="89" spans="2:12" ht="24" x14ac:dyDescent="0.25">
      <c r="B89" s="1076" t="s">
        <v>553</v>
      </c>
      <c r="C89" s="92"/>
      <c r="D89" s="52" t="s">
        <v>126</v>
      </c>
      <c r="E89" s="5"/>
      <c r="F89" s="5"/>
      <c r="G89" s="5"/>
      <c r="H89" s="5"/>
      <c r="I89" s="5"/>
      <c r="J89" s="5"/>
      <c r="K89" s="5"/>
      <c r="L89" s="5"/>
    </row>
    <row r="90" spans="2:12" x14ac:dyDescent="0.25">
      <c r="B90" s="1077"/>
      <c r="C90" s="92"/>
      <c r="D90" s="15"/>
      <c r="E90" s="5"/>
      <c r="F90" s="5"/>
      <c r="G90" s="5"/>
      <c r="H90" s="5"/>
      <c r="I90" s="5"/>
      <c r="J90" s="5"/>
      <c r="K90" s="5"/>
      <c r="L90" s="5"/>
    </row>
    <row r="91" spans="2:12" x14ac:dyDescent="0.25">
      <c r="B91" s="1077"/>
      <c r="C91" s="92"/>
      <c r="D91" s="45" t="s">
        <v>554</v>
      </c>
      <c r="E91" s="5"/>
      <c r="F91" s="5"/>
      <c r="G91" s="5"/>
      <c r="H91" s="5"/>
      <c r="I91" s="5"/>
      <c r="J91" s="5"/>
      <c r="K91" s="5"/>
      <c r="L91" s="5"/>
    </row>
    <row r="92" spans="2:12" ht="37.5" x14ac:dyDescent="0.25">
      <c r="B92" s="1077"/>
      <c r="C92" s="92"/>
      <c r="D92" s="45" t="s">
        <v>936</v>
      </c>
      <c r="E92" s="5"/>
      <c r="F92" s="5"/>
      <c r="G92" s="5"/>
      <c r="H92" s="5"/>
      <c r="I92" s="5"/>
      <c r="J92" s="5"/>
      <c r="K92" s="5"/>
      <c r="L92" s="5"/>
    </row>
    <row r="93" spans="2:12" ht="37.5" x14ac:dyDescent="0.25">
      <c r="B93" s="1077"/>
      <c r="C93" s="92"/>
      <c r="D93" s="45" t="s">
        <v>937</v>
      </c>
      <c r="E93" s="5"/>
      <c r="F93" s="5"/>
      <c r="G93" s="5"/>
      <c r="H93" s="5"/>
      <c r="I93" s="5"/>
      <c r="J93" s="5"/>
      <c r="K93" s="5"/>
      <c r="L93" s="5"/>
    </row>
    <row r="94" spans="2:12" ht="38.25" thickBot="1" x14ac:dyDescent="0.3">
      <c r="B94" s="1078"/>
      <c r="C94" s="2"/>
      <c r="D94" s="39" t="s">
        <v>938</v>
      </c>
      <c r="E94" s="5"/>
      <c r="F94" s="5"/>
      <c r="G94" s="5"/>
      <c r="H94" s="5"/>
      <c r="I94" s="5"/>
      <c r="J94" s="5"/>
      <c r="K94" s="5"/>
      <c r="L94" s="5"/>
    </row>
    <row r="95" spans="2:12" x14ac:dyDescent="0.25">
      <c r="B95" s="5"/>
      <c r="D95" s="5"/>
      <c r="E95" s="5"/>
      <c r="F95" s="5"/>
      <c r="G95" s="5"/>
      <c r="H95" s="5"/>
      <c r="I95" s="5"/>
      <c r="J95" s="5"/>
      <c r="K95" s="5"/>
      <c r="L95" s="5"/>
    </row>
    <row r="96" spans="2:12" x14ac:dyDescent="0.25">
      <c r="B96" s="5"/>
      <c r="D96" s="5"/>
      <c r="E96" s="5"/>
      <c r="F96" s="5"/>
      <c r="G96" s="5"/>
      <c r="H96" s="5"/>
      <c r="I96" s="5"/>
      <c r="J96" s="5"/>
      <c r="K96" s="5"/>
      <c r="L96" s="5"/>
    </row>
    <row r="97" spans="2:12" x14ac:dyDescent="0.25">
      <c r="B97" s="5"/>
      <c r="D97" s="5"/>
      <c r="E97" s="5"/>
      <c r="F97" s="5"/>
      <c r="G97" s="5"/>
      <c r="H97" s="5"/>
      <c r="I97" s="5"/>
      <c r="J97" s="5"/>
      <c r="K97" s="5"/>
      <c r="L97" s="5"/>
    </row>
    <row r="98" spans="2:12" x14ac:dyDescent="0.25">
      <c r="B98" s="5"/>
      <c r="D98" s="5"/>
      <c r="E98" s="5"/>
      <c r="F98" s="5"/>
      <c r="G98" s="5"/>
      <c r="H98" s="5"/>
      <c r="I98" s="5"/>
      <c r="J98" s="5"/>
      <c r="K98" s="5"/>
      <c r="L98" s="5"/>
    </row>
    <row r="99" spans="2:12" x14ac:dyDescent="0.25">
      <c r="B99" s="5"/>
      <c r="D99" s="5"/>
      <c r="E99" s="5"/>
      <c r="F99" s="5"/>
      <c r="G99" s="5"/>
      <c r="H99" s="5"/>
      <c r="I99" s="5"/>
      <c r="J99" s="5"/>
      <c r="K99" s="5"/>
      <c r="L99" s="5"/>
    </row>
    <row r="100" spans="2:12" x14ac:dyDescent="0.25">
      <c r="B100" s="5"/>
      <c r="D100" s="5"/>
      <c r="E100" s="5"/>
      <c r="F100" s="5"/>
      <c r="G100" s="5"/>
      <c r="H100" s="5"/>
      <c r="I100" s="5"/>
      <c r="J100" s="5"/>
      <c r="K100" s="5"/>
      <c r="L100" s="5"/>
    </row>
    <row r="101" spans="2:12" x14ac:dyDescent="0.25">
      <c r="B101" s="5"/>
      <c r="D101" s="5"/>
      <c r="E101" s="5"/>
      <c r="F101" s="5"/>
      <c r="G101" s="5"/>
      <c r="H101" s="5"/>
      <c r="I101" s="5"/>
      <c r="J101" s="5"/>
      <c r="K101" s="5"/>
      <c r="L101" s="5"/>
    </row>
    <row r="102" spans="2:12" x14ac:dyDescent="0.25">
      <c r="B102" s="5"/>
      <c r="D102" s="5"/>
      <c r="E102" s="5"/>
      <c r="F102" s="5"/>
      <c r="G102" s="5"/>
      <c r="H102" s="5"/>
      <c r="I102" s="5"/>
      <c r="J102" s="5"/>
      <c r="K102" s="5"/>
      <c r="L102" s="5"/>
    </row>
    <row r="103" spans="2:12" x14ac:dyDescent="0.25">
      <c r="B103" s="5"/>
      <c r="D103" s="5"/>
      <c r="E103" s="5"/>
      <c r="F103" s="5"/>
      <c r="G103" s="5"/>
      <c r="H103" s="5"/>
      <c r="I103" s="5"/>
      <c r="J103" s="5"/>
      <c r="K103" s="5"/>
      <c r="L103" s="5"/>
    </row>
    <row r="104" spans="2:12" x14ac:dyDescent="0.25">
      <c r="B104" s="5"/>
      <c r="D104" s="5"/>
      <c r="E104" s="5"/>
      <c r="F104" s="5"/>
      <c r="G104" s="5"/>
      <c r="H104" s="5"/>
      <c r="I104" s="5"/>
      <c r="J104" s="5"/>
      <c r="K104" s="5"/>
      <c r="L104" s="5"/>
    </row>
    <row r="105" spans="2:12" x14ac:dyDescent="0.25">
      <c r="B105" s="5"/>
      <c r="D105" s="5"/>
      <c r="E105" s="5"/>
      <c r="F105" s="5"/>
      <c r="G105" s="5"/>
      <c r="H105" s="5"/>
      <c r="I105" s="5"/>
      <c r="J105" s="5"/>
      <c r="K105" s="5"/>
      <c r="L105" s="5"/>
    </row>
    <row r="106" spans="2:12" x14ac:dyDescent="0.25">
      <c r="B106" s="5"/>
      <c r="D106" s="5"/>
      <c r="E106" s="5"/>
      <c r="F106" s="5"/>
      <c r="G106" s="5"/>
      <c r="H106" s="5"/>
      <c r="I106" s="5"/>
      <c r="J106" s="5"/>
      <c r="K106" s="5"/>
      <c r="L106" s="5"/>
    </row>
    <row r="107" spans="2:12" x14ac:dyDescent="0.25">
      <c r="B107" s="5"/>
      <c r="D107" s="5"/>
      <c r="E107" s="5"/>
      <c r="F107" s="5"/>
      <c r="G107" s="5"/>
      <c r="H107" s="5"/>
      <c r="I107" s="5"/>
      <c r="J107" s="5"/>
      <c r="K107" s="5"/>
      <c r="L107" s="5"/>
    </row>
    <row r="108" spans="2:12" x14ac:dyDescent="0.25">
      <c r="B108" s="5"/>
      <c r="D108" s="5"/>
      <c r="E108" s="5"/>
      <c r="F108" s="5"/>
      <c r="G108" s="5"/>
      <c r="H108" s="5"/>
      <c r="I108" s="5"/>
      <c r="J108" s="5"/>
      <c r="K108" s="5"/>
      <c r="L108" s="5"/>
    </row>
    <row r="109" spans="2:12" x14ac:dyDescent="0.25">
      <c r="B109" s="5"/>
      <c r="D109" s="5"/>
      <c r="E109" s="5"/>
      <c r="F109" s="5"/>
      <c r="G109" s="5"/>
      <c r="H109" s="5"/>
      <c r="I109" s="5"/>
      <c r="J109" s="5"/>
      <c r="K109" s="5"/>
      <c r="L109" s="5"/>
    </row>
    <row r="110" spans="2:12" x14ac:dyDescent="0.25">
      <c r="B110" s="5"/>
      <c r="D110" s="5"/>
      <c r="E110" s="5"/>
      <c r="F110" s="5"/>
      <c r="G110" s="5"/>
      <c r="H110" s="5"/>
      <c r="I110" s="5"/>
      <c r="J110" s="5"/>
      <c r="K110" s="5"/>
      <c r="L110" s="5"/>
    </row>
    <row r="111" spans="2:12" x14ac:dyDescent="0.25">
      <c r="B111" s="5"/>
      <c r="D111" s="5"/>
      <c r="E111" s="5"/>
      <c r="F111" s="5"/>
      <c r="G111" s="5"/>
      <c r="H111" s="5"/>
      <c r="I111" s="5"/>
      <c r="J111" s="5"/>
      <c r="K111" s="5"/>
      <c r="L111" s="5"/>
    </row>
    <row r="112" spans="2:12" x14ac:dyDescent="0.25">
      <c r="B112" s="5"/>
      <c r="D112" s="5"/>
      <c r="E112" s="5"/>
      <c r="F112" s="5"/>
      <c r="G112" s="5"/>
      <c r="H112" s="5"/>
      <c r="I112" s="5"/>
      <c r="J112" s="5"/>
      <c r="K112" s="5"/>
      <c r="L112" s="5"/>
    </row>
    <row r="113" spans="2:12" x14ac:dyDescent="0.25">
      <c r="B113" s="5"/>
      <c r="D113" s="5"/>
      <c r="E113" s="5"/>
      <c r="F113" s="5"/>
      <c r="G113" s="5"/>
      <c r="H113" s="5"/>
      <c r="I113" s="5"/>
      <c r="J113" s="5"/>
      <c r="K113" s="5"/>
      <c r="L113" s="5"/>
    </row>
    <row r="114" spans="2:12" x14ac:dyDescent="0.25">
      <c r="B114" s="5"/>
      <c r="D114" s="5"/>
      <c r="E114" s="5"/>
      <c r="F114" s="5"/>
      <c r="G114" s="5"/>
      <c r="H114" s="5"/>
      <c r="I114" s="5"/>
      <c r="J114" s="5"/>
      <c r="K114" s="5"/>
      <c r="L114" s="5"/>
    </row>
    <row r="115" spans="2:12" x14ac:dyDescent="0.25">
      <c r="B115" s="5"/>
      <c r="D115" s="5"/>
      <c r="E115" s="5"/>
      <c r="F115" s="5"/>
      <c r="G115" s="5"/>
      <c r="H115" s="5"/>
      <c r="I115" s="5"/>
      <c r="J115" s="5"/>
      <c r="K115" s="5"/>
      <c r="L115" s="5"/>
    </row>
    <row r="116" spans="2:12" x14ac:dyDescent="0.25">
      <c r="B116" s="5"/>
      <c r="D116" s="5"/>
      <c r="E116" s="5"/>
      <c r="F116" s="5"/>
      <c r="G116" s="5"/>
      <c r="H116" s="5"/>
      <c r="I116" s="5"/>
      <c r="J116" s="5"/>
      <c r="K116" s="5"/>
      <c r="L116" s="5"/>
    </row>
    <row r="117" spans="2:12" x14ac:dyDescent="0.25">
      <c r="B117" s="5"/>
      <c r="D117" s="5"/>
      <c r="E117" s="5"/>
      <c r="F117" s="5"/>
      <c r="G117" s="5"/>
      <c r="H117" s="5"/>
      <c r="I117" s="5"/>
      <c r="J117" s="5"/>
      <c r="K117" s="5"/>
      <c r="L117" s="5"/>
    </row>
    <row r="118" spans="2:12" x14ac:dyDescent="0.25">
      <c r="B118" s="5"/>
      <c r="D118" s="5"/>
      <c r="E118" s="5"/>
      <c r="F118" s="5"/>
      <c r="G118" s="5"/>
      <c r="H118" s="5"/>
      <c r="I118" s="5"/>
      <c r="J118" s="5"/>
      <c r="K118" s="5"/>
      <c r="L118" s="5"/>
    </row>
    <row r="119" spans="2:12" x14ac:dyDescent="0.25">
      <c r="B119" s="5"/>
      <c r="D119" s="5"/>
      <c r="E119" s="5"/>
      <c r="F119" s="5"/>
      <c r="G119" s="5"/>
      <c r="H119" s="5"/>
      <c r="I119" s="5"/>
      <c r="J119" s="5"/>
      <c r="K119" s="5"/>
      <c r="L119" s="5"/>
    </row>
    <row r="120" spans="2:12" x14ac:dyDescent="0.25">
      <c r="B120" s="5"/>
      <c r="D120" s="5"/>
      <c r="E120" s="5"/>
      <c r="F120" s="5"/>
      <c r="G120" s="5"/>
      <c r="H120" s="5"/>
      <c r="I120" s="5"/>
      <c r="J120" s="5"/>
      <c r="K120" s="5"/>
      <c r="L120" s="5"/>
    </row>
    <row r="121" spans="2:12" x14ac:dyDescent="0.25">
      <c r="B121" s="5"/>
      <c r="D121" s="5"/>
      <c r="E121" s="5"/>
      <c r="F121" s="5"/>
      <c r="G121" s="5"/>
      <c r="H121" s="5"/>
      <c r="I121" s="5"/>
      <c r="J121" s="5"/>
      <c r="K121" s="5"/>
      <c r="L121" s="5"/>
    </row>
    <row r="122" spans="2:12" x14ac:dyDescent="0.25">
      <c r="B122" s="5"/>
      <c r="D122" s="5"/>
      <c r="E122" s="5"/>
      <c r="F122" s="5"/>
      <c r="G122" s="5"/>
      <c r="H122" s="5"/>
      <c r="I122" s="5"/>
      <c r="J122" s="5"/>
      <c r="K122" s="5"/>
      <c r="L122" s="5"/>
    </row>
    <row r="123" spans="2:12" x14ac:dyDescent="0.25">
      <c r="B123" s="5"/>
      <c r="D123" s="5"/>
      <c r="E123" s="5"/>
      <c r="F123" s="5"/>
      <c r="G123" s="5"/>
      <c r="H123" s="5"/>
      <c r="I123" s="5"/>
      <c r="J123" s="5"/>
      <c r="K123" s="5"/>
      <c r="L123" s="5"/>
    </row>
    <row r="124" spans="2:12" x14ac:dyDescent="0.25">
      <c r="B124" s="5"/>
      <c r="D124" s="5"/>
      <c r="E124" s="5"/>
      <c r="F124" s="5"/>
      <c r="G124" s="5"/>
      <c r="H124" s="5"/>
      <c r="I124" s="5"/>
      <c r="J124" s="5"/>
      <c r="K124" s="5"/>
      <c r="L124" s="5"/>
    </row>
    <row r="125" spans="2:12" x14ac:dyDescent="0.25">
      <c r="B125" s="5"/>
      <c r="D125" s="5"/>
      <c r="E125" s="5"/>
      <c r="F125" s="5"/>
      <c r="G125" s="5"/>
      <c r="H125" s="5"/>
      <c r="I125" s="5"/>
      <c r="J125" s="5"/>
      <c r="K125" s="5"/>
      <c r="L125" s="5"/>
    </row>
    <row r="126" spans="2:12" x14ac:dyDescent="0.25">
      <c r="B126" s="5"/>
      <c r="D126" s="5"/>
      <c r="E126" s="5"/>
      <c r="F126" s="5"/>
      <c r="G126" s="5"/>
      <c r="H126" s="5"/>
      <c r="I126" s="5"/>
      <c r="J126" s="5"/>
      <c r="K126" s="5"/>
      <c r="L126" s="5"/>
    </row>
    <row r="127" spans="2:12" x14ac:dyDescent="0.25">
      <c r="B127" s="5"/>
      <c r="D127" s="5"/>
      <c r="E127" s="5"/>
      <c r="F127" s="5"/>
      <c r="G127" s="5"/>
      <c r="H127" s="5"/>
      <c r="I127" s="5"/>
      <c r="J127" s="5"/>
      <c r="K127" s="5"/>
      <c r="L127" s="5"/>
    </row>
    <row r="128" spans="2:12" x14ac:dyDescent="0.25">
      <c r="B128" s="5"/>
      <c r="D128" s="5"/>
      <c r="E128" s="5"/>
      <c r="F128" s="5"/>
      <c r="G128" s="5"/>
      <c r="H128" s="5"/>
      <c r="I128" s="5"/>
      <c r="J128" s="5"/>
      <c r="K128" s="5"/>
      <c r="L128" s="5"/>
    </row>
    <row r="129" spans="2:12" x14ac:dyDescent="0.25">
      <c r="B129" s="5"/>
      <c r="D129" s="5"/>
      <c r="E129" s="5"/>
      <c r="F129" s="5"/>
      <c r="G129" s="5"/>
      <c r="H129" s="5"/>
      <c r="I129" s="5"/>
      <c r="J129" s="5"/>
      <c r="K129" s="5"/>
      <c r="L129" s="5"/>
    </row>
    <row r="130" spans="2:12" x14ac:dyDescent="0.25">
      <c r="B130" s="5"/>
      <c r="D130" s="5"/>
      <c r="E130" s="5"/>
      <c r="F130" s="5"/>
      <c r="G130" s="5"/>
      <c r="H130" s="5"/>
      <c r="I130" s="5"/>
      <c r="J130" s="5"/>
      <c r="K130" s="5"/>
      <c r="L130" s="5"/>
    </row>
    <row r="131" spans="2:12" x14ac:dyDescent="0.25">
      <c r="B131" s="5"/>
      <c r="D131" s="5"/>
      <c r="E131" s="5"/>
      <c r="F131" s="5"/>
      <c r="G131" s="5"/>
      <c r="H131" s="5"/>
      <c r="I131" s="5"/>
      <c r="J131" s="5"/>
      <c r="K131" s="5"/>
      <c r="L131" s="5"/>
    </row>
    <row r="132" spans="2:12" x14ac:dyDescent="0.25">
      <c r="B132" s="5"/>
      <c r="D132" s="5"/>
      <c r="E132" s="5"/>
      <c r="F132" s="5"/>
      <c r="G132" s="5"/>
      <c r="H132" s="5"/>
      <c r="I132" s="5"/>
      <c r="J132" s="5"/>
      <c r="K132" s="5"/>
      <c r="L132" s="5"/>
    </row>
    <row r="133" spans="2:12" x14ac:dyDescent="0.25">
      <c r="B133" s="5"/>
      <c r="D133" s="5"/>
      <c r="E133" s="5"/>
      <c r="F133" s="5"/>
      <c r="G133" s="5"/>
      <c r="H133" s="5"/>
      <c r="I133" s="5"/>
      <c r="J133" s="5"/>
      <c r="K133" s="5"/>
      <c r="L133" s="5"/>
    </row>
    <row r="134" spans="2:12" x14ac:dyDescent="0.25">
      <c r="B134" s="5"/>
      <c r="D134" s="5"/>
      <c r="E134" s="5"/>
      <c r="F134" s="5"/>
      <c r="G134" s="5"/>
      <c r="H134" s="5"/>
      <c r="I134" s="5"/>
      <c r="J134" s="5"/>
      <c r="K134" s="5"/>
      <c r="L134" s="5"/>
    </row>
    <row r="135" spans="2:12" x14ac:dyDescent="0.25">
      <c r="B135" s="5"/>
      <c r="D135" s="5"/>
      <c r="E135" s="5"/>
      <c r="F135" s="5"/>
      <c r="G135" s="5"/>
      <c r="H135" s="5"/>
      <c r="I135" s="5"/>
      <c r="J135" s="5"/>
      <c r="K135" s="5"/>
      <c r="L135" s="5"/>
    </row>
    <row r="136" spans="2:12" x14ac:dyDescent="0.25">
      <c r="B136" s="5"/>
      <c r="D136" s="5"/>
      <c r="E136" s="5"/>
      <c r="F136" s="5"/>
      <c r="G136" s="5"/>
      <c r="H136" s="5"/>
      <c r="I136" s="5"/>
      <c r="J136" s="5"/>
      <c r="K136" s="5"/>
      <c r="L136" s="5"/>
    </row>
    <row r="137" spans="2:12" x14ac:dyDescent="0.25">
      <c r="B137" s="5"/>
      <c r="D137" s="5"/>
      <c r="E137" s="5"/>
      <c r="F137" s="5"/>
      <c r="G137" s="5"/>
      <c r="H137" s="5"/>
      <c r="I137" s="5"/>
      <c r="J137" s="5"/>
      <c r="K137" s="5"/>
      <c r="L137" s="5"/>
    </row>
    <row r="138" spans="2:12" x14ac:dyDescent="0.25">
      <c r="B138" s="5"/>
      <c r="D138" s="5"/>
      <c r="E138" s="5"/>
      <c r="F138" s="5"/>
      <c r="G138" s="5"/>
      <c r="H138" s="5"/>
      <c r="I138" s="5"/>
      <c r="J138" s="5"/>
      <c r="K138" s="5"/>
      <c r="L138" s="5"/>
    </row>
    <row r="139" spans="2:12" x14ac:dyDescent="0.25">
      <c r="B139" s="5"/>
      <c r="D139" s="5"/>
      <c r="E139" s="5"/>
      <c r="F139" s="5"/>
      <c r="G139" s="5"/>
      <c r="H139" s="5"/>
      <c r="I139" s="5"/>
      <c r="J139" s="5"/>
      <c r="K139" s="5"/>
      <c r="L139" s="5"/>
    </row>
    <row r="140" spans="2:12" x14ac:dyDescent="0.25">
      <c r="B140" s="5"/>
      <c r="D140" s="5"/>
      <c r="E140" s="5"/>
      <c r="F140" s="5"/>
      <c r="G140" s="5"/>
      <c r="H140" s="5"/>
      <c r="I140" s="5"/>
      <c r="J140" s="5"/>
      <c r="K140" s="5"/>
      <c r="L140" s="5"/>
    </row>
    <row r="141" spans="2:12" x14ac:dyDescent="0.25">
      <c r="B141" s="5"/>
      <c r="D141" s="5"/>
      <c r="E141" s="5"/>
      <c r="F141" s="5"/>
      <c r="G141" s="5"/>
      <c r="H141" s="5"/>
      <c r="I141" s="5"/>
      <c r="J141" s="5"/>
      <c r="K141" s="5"/>
      <c r="L141" s="5"/>
    </row>
    <row r="142" spans="2:12" x14ac:dyDescent="0.25">
      <c r="B142" s="5"/>
      <c r="D142" s="5"/>
      <c r="E142" s="5"/>
      <c r="F142" s="5"/>
      <c r="G142" s="5"/>
      <c r="H142" s="5"/>
      <c r="I142" s="5"/>
      <c r="J142" s="5"/>
      <c r="K142" s="5"/>
      <c r="L142" s="5"/>
    </row>
    <row r="143" spans="2:12" x14ac:dyDescent="0.25">
      <c r="B143" s="5"/>
      <c r="D143" s="5"/>
      <c r="E143" s="5"/>
      <c r="F143" s="5"/>
      <c r="G143" s="5"/>
      <c r="H143" s="5"/>
      <c r="I143" s="5"/>
      <c r="J143" s="5"/>
      <c r="K143" s="5"/>
      <c r="L143" s="5"/>
    </row>
    <row r="144" spans="2:12" x14ac:dyDescent="0.25">
      <c r="B144" s="5"/>
      <c r="D144" s="5"/>
      <c r="E144" s="5"/>
      <c r="F144" s="5"/>
      <c r="G144" s="5"/>
      <c r="H144" s="5"/>
      <c r="I144" s="5"/>
      <c r="J144" s="5"/>
      <c r="K144" s="5"/>
      <c r="L144" s="5"/>
    </row>
    <row r="145" spans="2:12" x14ac:dyDescent="0.25">
      <c r="B145" s="5"/>
      <c r="D145" s="5"/>
      <c r="E145" s="5"/>
      <c r="F145" s="5"/>
      <c r="G145" s="5"/>
      <c r="H145" s="5"/>
      <c r="I145" s="5"/>
      <c r="J145" s="5"/>
      <c r="K145" s="5"/>
      <c r="L145" s="5"/>
    </row>
    <row r="146" spans="2:12" x14ac:dyDescent="0.25">
      <c r="B146" s="5"/>
      <c r="D146" s="5"/>
      <c r="E146" s="5"/>
      <c r="F146" s="5"/>
      <c r="G146" s="5"/>
      <c r="H146" s="5"/>
      <c r="I146" s="5"/>
      <c r="J146" s="5"/>
      <c r="K146" s="5"/>
      <c r="L146" s="5"/>
    </row>
    <row r="147" spans="2:12" x14ac:dyDescent="0.25">
      <c r="B147" s="5"/>
      <c r="D147" s="5"/>
      <c r="E147" s="5"/>
      <c r="F147" s="5"/>
      <c r="G147" s="5"/>
      <c r="H147" s="5"/>
      <c r="I147" s="5"/>
      <c r="J147" s="5"/>
      <c r="K147" s="5"/>
      <c r="L147" s="5"/>
    </row>
    <row r="148" spans="2:12" x14ac:dyDescent="0.25">
      <c r="B148" s="5"/>
      <c r="D148" s="5"/>
      <c r="E148" s="5"/>
      <c r="F148" s="5"/>
      <c r="G148" s="5"/>
      <c r="H148" s="5"/>
      <c r="I148" s="5"/>
      <c r="J148" s="5"/>
      <c r="K148" s="5"/>
      <c r="L148" s="5"/>
    </row>
    <row r="149" spans="2:12" x14ac:dyDescent="0.25">
      <c r="B149" s="5"/>
      <c r="D149" s="5"/>
      <c r="E149" s="5"/>
      <c r="F149" s="5"/>
      <c r="G149" s="5"/>
      <c r="H149" s="5"/>
      <c r="I149" s="5"/>
      <c r="J149" s="5"/>
      <c r="K149" s="5"/>
      <c r="L149" s="5"/>
    </row>
    <row r="150" spans="2:12" x14ac:dyDescent="0.25">
      <c r="B150" s="5"/>
      <c r="D150" s="5"/>
      <c r="E150" s="5"/>
      <c r="F150" s="5"/>
      <c r="G150" s="5"/>
      <c r="H150" s="5"/>
      <c r="I150" s="5"/>
      <c r="J150" s="5"/>
      <c r="K150" s="5"/>
      <c r="L150" s="5"/>
    </row>
    <row r="151" spans="2:12" x14ac:dyDescent="0.25">
      <c r="B151" s="5"/>
      <c r="D151" s="5"/>
      <c r="E151" s="5"/>
      <c r="F151" s="5"/>
      <c r="G151" s="5"/>
      <c r="H151" s="5"/>
      <c r="I151" s="5"/>
      <c r="J151" s="5"/>
      <c r="K151" s="5"/>
      <c r="L151" s="5"/>
    </row>
    <row r="152" spans="2:12" x14ac:dyDescent="0.25">
      <c r="B152" s="5"/>
      <c r="D152" s="5"/>
      <c r="E152" s="5"/>
      <c r="F152" s="5"/>
      <c r="G152" s="5"/>
      <c r="H152" s="5"/>
      <c r="I152" s="5"/>
      <c r="J152" s="5"/>
      <c r="K152" s="5"/>
      <c r="L152" s="5"/>
    </row>
    <row r="153" spans="2:12" x14ac:dyDescent="0.25">
      <c r="B153" s="5"/>
      <c r="D153" s="5"/>
      <c r="E153" s="5"/>
      <c r="F153" s="5"/>
      <c r="G153" s="5"/>
      <c r="H153" s="5"/>
      <c r="I153" s="5"/>
      <c r="J153" s="5"/>
      <c r="K153" s="5"/>
      <c r="L153" s="5"/>
    </row>
    <row r="154" spans="2:12" x14ac:dyDescent="0.25">
      <c r="B154" s="5"/>
      <c r="D154" s="5"/>
      <c r="E154" s="5"/>
      <c r="F154" s="5"/>
      <c r="G154" s="5"/>
      <c r="H154" s="5"/>
      <c r="I154" s="5"/>
      <c r="J154" s="5"/>
      <c r="K154" s="5"/>
      <c r="L154" s="5"/>
    </row>
    <row r="155" spans="2:12" x14ac:dyDescent="0.25">
      <c r="B155" s="5"/>
      <c r="D155" s="5"/>
      <c r="E155" s="5"/>
      <c r="F155" s="5"/>
      <c r="G155" s="5"/>
      <c r="H155" s="5"/>
      <c r="I155" s="5"/>
      <c r="J155" s="5"/>
      <c r="K155" s="5"/>
      <c r="L155" s="5"/>
    </row>
    <row r="156" spans="2:12" x14ac:dyDescent="0.25">
      <c r="B156" s="5"/>
      <c r="D156" s="5"/>
      <c r="E156" s="5"/>
      <c r="F156" s="5"/>
      <c r="G156" s="5"/>
      <c r="H156" s="5"/>
      <c r="I156" s="5"/>
      <c r="J156" s="5"/>
      <c r="K156" s="5"/>
      <c r="L156" s="5"/>
    </row>
    <row r="157" spans="2:12" x14ac:dyDescent="0.25">
      <c r="B157" s="5"/>
      <c r="D157" s="5"/>
      <c r="E157" s="5"/>
      <c r="F157" s="5"/>
      <c r="G157" s="5"/>
      <c r="H157" s="5"/>
      <c r="I157" s="5"/>
      <c r="J157" s="5"/>
      <c r="K157" s="5"/>
      <c r="L157" s="5"/>
    </row>
    <row r="158" spans="2:12" x14ac:dyDescent="0.25">
      <c r="B158" s="5"/>
      <c r="D158" s="5"/>
      <c r="E158" s="5"/>
      <c r="F158" s="5"/>
      <c r="G158" s="5"/>
      <c r="H158" s="5"/>
      <c r="I158" s="5"/>
      <c r="J158" s="5"/>
      <c r="K158" s="5"/>
      <c r="L158" s="5"/>
    </row>
    <row r="159" spans="2:12" x14ac:dyDescent="0.25">
      <c r="B159" s="5"/>
      <c r="D159" s="5"/>
      <c r="E159" s="5"/>
      <c r="F159" s="5"/>
      <c r="G159" s="5"/>
      <c r="H159" s="5"/>
      <c r="I159" s="5"/>
      <c r="J159" s="5"/>
      <c r="K159" s="5"/>
      <c r="L159" s="5"/>
    </row>
    <row r="160" spans="2:12" x14ac:dyDescent="0.25">
      <c r="B160" s="5"/>
      <c r="D160" s="5"/>
      <c r="E160" s="5"/>
      <c r="F160" s="5"/>
      <c r="G160" s="5"/>
      <c r="H160" s="5"/>
      <c r="I160" s="5"/>
      <c r="J160" s="5"/>
      <c r="K160" s="5"/>
      <c r="L160" s="5"/>
    </row>
    <row r="161" spans="2:12" x14ac:dyDescent="0.25">
      <c r="B161" s="5"/>
      <c r="D161" s="5"/>
      <c r="E161" s="5"/>
      <c r="F161" s="5"/>
      <c r="G161" s="5"/>
      <c r="H161" s="5"/>
      <c r="I161" s="5"/>
      <c r="J161" s="5"/>
      <c r="K161" s="5"/>
      <c r="L161" s="5"/>
    </row>
    <row r="162" spans="2:12" x14ac:dyDescent="0.25">
      <c r="B162" s="5"/>
      <c r="D162" s="5"/>
      <c r="E162" s="5"/>
      <c r="F162" s="5"/>
      <c r="G162" s="5"/>
      <c r="H162" s="5"/>
      <c r="I162" s="5"/>
      <c r="J162" s="5"/>
      <c r="K162" s="5"/>
      <c r="L162" s="5"/>
    </row>
    <row r="163" spans="2:12" x14ac:dyDescent="0.25">
      <c r="B163" s="5"/>
      <c r="D163" s="5"/>
      <c r="E163" s="5"/>
      <c r="F163" s="5"/>
      <c r="G163" s="5"/>
      <c r="H163" s="5"/>
      <c r="I163" s="5"/>
      <c r="J163" s="5"/>
      <c r="K163" s="5"/>
      <c r="L163" s="5"/>
    </row>
    <row r="164" spans="2:12" x14ac:dyDescent="0.25">
      <c r="B164" s="5"/>
      <c r="D164" s="5"/>
      <c r="E164" s="5"/>
      <c r="F164" s="5"/>
      <c r="G164" s="5"/>
      <c r="H164" s="5"/>
      <c r="I164" s="5"/>
      <c r="J164" s="5"/>
      <c r="K164" s="5"/>
      <c r="L164" s="5"/>
    </row>
    <row r="165" spans="2:12" x14ac:dyDescent="0.25">
      <c r="B165" s="5"/>
      <c r="D165" s="5"/>
      <c r="E165" s="5"/>
      <c r="F165" s="5"/>
      <c r="G165" s="5"/>
      <c r="H165" s="5"/>
      <c r="I165" s="5"/>
      <c r="J165" s="5"/>
      <c r="K165" s="5"/>
      <c r="L165" s="5"/>
    </row>
    <row r="166" spans="2:12" x14ac:dyDescent="0.25">
      <c r="B166" s="5"/>
      <c r="D166" s="5"/>
      <c r="E166" s="5"/>
      <c r="F166" s="5"/>
      <c r="G166" s="5"/>
      <c r="H166" s="5"/>
      <c r="I166" s="5"/>
      <c r="J166" s="5"/>
      <c r="K166" s="5"/>
      <c r="L166" s="5"/>
    </row>
    <row r="167" spans="2:12" x14ac:dyDescent="0.25">
      <c r="B167" s="5"/>
      <c r="D167" s="5"/>
      <c r="E167" s="5"/>
      <c r="F167" s="5"/>
      <c r="G167" s="5"/>
      <c r="H167" s="5"/>
      <c r="I167" s="5"/>
      <c r="J167" s="5"/>
      <c r="K167" s="5"/>
      <c r="L167" s="5"/>
    </row>
    <row r="168" spans="2:12" x14ac:dyDescent="0.25">
      <c r="B168" s="5"/>
      <c r="D168" s="5"/>
      <c r="E168" s="5"/>
      <c r="F168" s="5"/>
      <c r="G168" s="5"/>
      <c r="H168" s="5"/>
      <c r="I168" s="5"/>
      <c r="J168" s="5"/>
      <c r="K168" s="5"/>
      <c r="L168" s="5"/>
    </row>
    <row r="169" spans="2:12" x14ac:dyDescent="0.25">
      <c r="B169" s="5"/>
      <c r="D169" s="5"/>
      <c r="E169" s="5"/>
      <c r="F169" s="5"/>
      <c r="G169" s="5"/>
      <c r="H169" s="5"/>
      <c r="I169" s="5"/>
      <c r="J169" s="5"/>
      <c r="K169" s="5"/>
      <c r="L169" s="5"/>
    </row>
    <row r="170" spans="2:12" x14ac:dyDescent="0.25">
      <c r="B170" s="5"/>
      <c r="D170" s="5"/>
      <c r="E170" s="5"/>
      <c r="F170" s="5"/>
      <c r="G170" s="5"/>
      <c r="H170" s="5"/>
      <c r="I170" s="5"/>
      <c r="J170" s="5"/>
      <c r="K170" s="5"/>
      <c r="L170" s="5"/>
    </row>
    <row r="171" spans="2:12" x14ac:dyDescent="0.25">
      <c r="B171" s="5"/>
      <c r="D171" s="5"/>
      <c r="E171" s="5"/>
      <c r="F171" s="5"/>
      <c r="G171" s="5"/>
      <c r="H171" s="5"/>
      <c r="I171" s="5"/>
      <c r="J171" s="5"/>
      <c r="K171" s="5"/>
      <c r="L171" s="5"/>
    </row>
    <row r="172" spans="2:12" x14ac:dyDescent="0.25">
      <c r="B172" s="5"/>
      <c r="D172" s="5"/>
      <c r="E172" s="5"/>
      <c r="F172" s="5"/>
      <c r="G172" s="5"/>
      <c r="H172" s="5"/>
      <c r="I172" s="5"/>
      <c r="J172" s="5"/>
      <c r="K172" s="5"/>
      <c r="L172" s="5"/>
    </row>
    <row r="173" spans="2:12" x14ac:dyDescent="0.25">
      <c r="B173" s="5"/>
      <c r="D173" s="5"/>
      <c r="E173" s="5"/>
      <c r="F173" s="5"/>
      <c r="G173" s="5"/>
      <c r="H173" s="5"/>
      <c r="I173" s="5"/>
      <c r="J173" s="5"/>
      <c r="K173" s="5"/>
      <c r="L173" s="5"/>
    </row>
    <row r="174" spans="2:12" x14ac:dyDescent="0.25">
      <c r="B174" s="5"/>
      <c r="D174" s="5"/>
      <c r="E174" s="5"/>
      <c r="F174" s="5"/>
      <c r="G174" s="5"/>
      <c r="H174" s="5"/>
      <c r="I174" s="5"/>
      <c r="J174" s="5"/>
      <c r="K174" s="5"/>
      <c r="L174" s="5"/>
    </row>
    <row r="175" spans="2:12" x14ac:dyDescent="0.25">
      <c r="B175" s="5"/>
      <c r="D175" s="5"/>
      <c r="E175" s="5"/>
      <c r="F175" s="5"/>
      <c r="G175" s="5"/>
      <c r="H175" s="5"/>
      <c r="I175" s="5"/>
      <c r="J175" s="5"/>
      <c r="K175" s="5"/>
      <c r="L175" s="5"/>
    </row>
    <row r="176" spans="2:12" x14ac:dyDescent="0.25">
      <c r="B176" s="5"/>
      <c r="D176" s="5"/>
      <c r="E176" s="5"/>
      <c r="F176" s="5"/>
      <c r="G176" s="5"/>
      <c r="H176" s="5"/>
      <c r="I176" s="5"/>
      <c r="J176" s="5"/>
      <c r="K176" s="5"/>
      <c r="L176" s="5"/>
    </row>
    <row r="177" spans="2:12" x14ac:dyDescent="0.25">
      <c r="B177" s="5"/>
      <c r="D177" s="5"/>
      <c r="E177" s="5"/>
      <c r="F177" s="5"/>
      <c r="G177" s="5"/>
      <c r="H177" s="5"/>
      <c r="I177" s="5"/>
      <c r="J177" s="5"/>
      <c r="K177" s="5"/>
      <c r="L177" s="5"/>
    </row>
    <row r="178" spans="2:12" x14ac:dyDescent="0.25">
      <c r="B178" s="5"/>
      <c r="D178" s="5"/>
      <c r="E178" s="5"/>
      <c r="F178" s="5"/>
      <c r="G178" s="5"/>
      <c r="H178" s="5"/>
      <c r="I178" s="5"/>
      <c r="J178" s="5"/>
      <c r="K178" s="5"/>
      <c r="L178" s="5"/>
    </row>
    <row r="179" spans="2:12" x14ac:dyDescent="0.25">
      <c r="B179" s="5"/>
      <c r="D179" s="5"/>
      <c r="E179" s="5"/>
      <c r="F179" s="5"/>
      <c r="G179" s="5"/>
      <c r="H179" s="5"/>
      <c r="I179" s="5"/>
      <c r="J179" s="5"/>
      <c r="K179" s="5"/>
      <c r="L179" s="5"/>
    </row>
    <row r="180" spans="2:12" x14ac:dyDescent="0.25">
      <c r="B180" s="5"/>
      <c r="D180" s="5"/>
      <c r="E180" s="5"/>
      <c r="F180" s="5"/>
      <c r="G180" s="5"/>
      <c r="H180" s="5"/>
      <c r="I180" s="5"/>
      <c r="J180" s="5"/>
      <c r="K180" s="5"/>
      <c r="L180" s="5"/>
    </row>
    <row r="181" spans="2:12" x14ac:dyDescent="0.25">
      <c r="B181" s="5"/>
      <c r="D181" s="5"/>
      <c r="E181" s="5"/>
      <c r="F181" s="5"/>
      <c r="G181" s="5"/>
      <c r="H181" s="5"/>
      <c r="I181" s="5"/>
      <c r="J181" s="5"/>
      <c r="K181" s="5"/>
      <c r="L181" s="5"/>
    </row>
    <row r="182" spans="2:12" x14ac:dyDescent="0.25">
      <c r="B182" s="5"/>
      <c r="D182" s="5"/>
      <c r="E182" s="5"/>
      <c r="F182" s="5"/>
      <c r="G182" s="5"/>
      <c r="H182" s="5"/>
      <c r="I182" s="5"/>
      <c r="J182" s="5"/>
      <c r="K182" s="5"/>
      <c r="L182" s="5"/>
    </row>
    <row r="183" spans="2:12" x14ac:dyDescent="0.25">
      <c r="B183" s="5"/>
      <c r="D183" s="5"/>
      <c r="E183" s="5"/>
      <c r="F183" s="5"/>
      <c r="G183" s="5"/>
      <c r="H183" s="5"/>
      <c r="I183" s="5"/>
      <c r="J183" s="5"/>
      <c r="K183" s="5"/>
      <c r="L183" s="5"/>
    </row>
    <row r="184" spans="2:12" x14ac:dyDescent="0.25">
      <c r="K184" s="5"/>
      <c r="L184" s="5"/>
    </row>
  </sheetData>
  <mergeCells count="41">
    <mergeCell ref="B10:D10"/>
    <mergeCell ref="F10:S10"/>
    <mergeCell ref="F11:S11"/>
    <mergeCell ref="E12:R12"/>
    <mergeCell ref="E13:R13"/>
    <mergeCell ref="N24:N25"/>
    <mergeCell ref="O24:O25"/>
    <mergeCell ref="P24:P25"/>
    <mergeCell ref="K24:K25"/>
    <mergeCell ref="K39:K40"/>
    <mergeCell ref="L39:L40"/>
    <mergeCell ref="M39:M40"/>
    <mergeCell ref="L24:L25"/>
    <mergeCell ref="M24:M25"/>
    <mergeCell ref="B89:B94"/>
    <mergeCell ref="B74:D74"/>
    <mergeCell ref="B76:B84"/>
    <mergeCell ref="B85:B86"/>
    <mergeCell ref="D85:D86"/>
    <mergeCell ref="B87:B88"/>
    <mergeCell ref="B15:B43"/>
    <mergeCell ref="D15:I15"/>
    <mergeCell ref="D22:I22"/>
    <mergeCell ref="D23:I23"/>
    <mergeCell ref="D31:I31"/>
    <mergeCell ref="D32:I32"/>
    <mergeCell ref="D33:I33"/>
    <mergeCell ref="D43:I43"/>
    <mergeCell ref="B69:F69"/>
    <mergeCell ref="D44:I44"/>
    <mergeCell ref="D45:I45"/>
    <mergeCell ref="B47:E47"/>
    <mergeCell ref="B48:B54"/>
    <mergeCell ref="B56:E56"/>
    <mergeCell ref="B57:B63"/>
    <mergeCell ref="B66:D67"/>
    <mergeCell ref="A1:P1"/>
    <mergeCell ref="A2:P2"/>
    <mergeCell ref="A3:P3"/>
    <mergeCell ref="A4:D4"/>
    <mergeCell ref="A5:P5"/>
  </mergeCells>
  <conditionalFormatting sqref="I20">
    <cfRule type="containsErrors" dxfId="87" priority="6">
      <formula>ISERROR(I20)</formula>
    </cfRule>
  </conditionalFormatting>
  <conditionalFormatting sqref="I25">
    <cfRule type="containsText" dxfId="86" priority="5" operator="containsText" text="debe">
      <formula>NOT(ISERROR(SEARCH("debe",I25)))</formula>
    </cfRule>
  </conditionalFormatting>
  <conditionalFormatting sqref="F10">
    <cfRule type="notContainsBlanks" dxfId="85" priority="4">
      <formula>LEN(TRIM(F10))&gt;0</formula>
    </cfRule>
  </conditionalFormatting>
  <conditionalFormatting sqref="F11:S11">
    <cfRule type="expression" dxfId="84" priority="2">
      <formula>E11="NO SE REPORTA"</formula>
    </cfRule>
    <cfRule type="expression" dxfId="83" priority="3">
      <formula>E10="NO APLICA"</formula>
    </cfRule>
  </conditionalFormatting>
  <conditionalFormatting sqref="E12:R12">
    <cfRule type="expression" dxfId="82" priority="1">
      <formula>E11="SI SE REPORTA"</formula>
    </cfRule>
  </conditionalFormatting>
  <dataValidations count="6">
    <dataValidation type="whole" operator="greaterThanOrEqual" allowBlank="1" showInputMessage="1" showErrorMessage="1" errorTitle="ERROR" error="Valor en HECTAREAS (sin decimales)" sqref="L41:L45 E17:E19 E25:H29 F35:F42 I26:I30 E21" xr:uid="{00000000-0002-0000-1500-000000000000}">
      <formula1>0</formula1>
    </dataValidation>
    <dataValidation allowBlank="1" showInputMessage="1" showErrorMessage="1" promptTitle="ESTADO" prompt="en formulación_x000a_en actualización_x000a_en adopción_x000a_adoptado" sqref="G35:G42" xr:uid="{00000000-0002-0000-1500-000001000000}"/>
    <dataValidation type="whole" errorStyle="warning" operator="equal" allowBlank="1" showInputMessage="1" showErrorMessage="1" error="LA SUMA DEBE SER IGUAL A LA META CUATRIENAL" promptTitle="OJO" prompt="LA SUMA DEBE SER IGUAL A LA META CUATRIENAL" sqref="I25" xr:uid="{00000000-0002-0000-1500-000002000000}">
      <formula1>E20</formula1>
    </dataValidation>
    <dataValidation type="decimal" allowBlank="1" showInputMessage="1" showErrorMessage="1" errorTitle="ERROR" error="Escriba un valor entre 0% y 100%" sqref="L26:L29" xr:uid="{00000000-0002-0000-1500-000003000000}">
      <formula1>0</formula1>
      <formula2>1</formula2>
    </dataValidation>
    <dataValidation type="list" allowBlank="1" showInputMessage="1" showErrorMessage="1" sqref="E11" xr:uid="{00000000-0002-0000-1500-000004000000}">
      <formula1>REPORTE</formula1>
    </dataValidation>
    <dataValidation type="list" allowBlank="1" showInputMessage="1" showErrorMessage="1" sqref="E10" xr:uid="{00000000-0002-0000-1500-000005000000}">
      <formula1>SI</formula1>
    </dataValidation>
  </dataValidations>
  <hyperlinks>
    <hyperlink ref="B9" location="'ANEXO 3'!A1" display="VOLVER AL INDICE" xr:uid="{00000000-0004-0000-1500-000000000000}"/>
    <hyperlink ref="E52" r:id="rId1" xr:uid="{00000000-0004-0000-1500-000001000000}"/>
  </hyperlinks>
  <pageMargins left="0.25" right="0.25" top="0.75" bottom="0.75" header="0.3" footer="0.3"/>
  <pageSetup paperSize="178" orientation="landscape" horizontalDpi="1200" verticalDpi="1200" r:id="rId2"/>
  <ignoredErrors>
    <ignoredError sqref="N17:N21 M22" unlockedFormula="1"/>
    <ignoredError sqref="M31:M34" evalError="1"/>
  </ignoredErrors>
  <legacy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Hoja22">
    <tabColor theme="2"/>
  </sheetPr>
  <dimension ref="A1:U189"/>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3.28515625" customWidth="1"/>
    <col min="12" max="12" width="11.8554687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127</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6" t="s">
        <v>459</v>
      </c>
      <c r="C8" s="204">
        <v>2022</v>
      </c>
      <c r="D8" s="208">
        <f>IF(E10="NO APLICA","NO APLICA",IF(E11="NO SE REPORTA","SIN INFORMACION",+G20))</f>
        <v>1</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1643</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5"/>
      <c r="J14" s="5"/>
      <c r="K14" s="5"/>
    </row>
    <row r="15" spans="1:21" ht="15.6" customHeight="1" thickTop="1" thickBot="1" x14ac:dyDescent="0.3">
      <c r="B15" s="1168" t="s">
        <v>466</v>
      </c>
      <c r="C15" s="87"/>
      <c r="D15" s="1067" t="s">
        <v>765</v>
      </c>
      <c r="E15" s="1068"/>
      <c r="F15" s="1068"/>
      <c r="G15" s="1068"/>
      <c r="H15" s="1068"/>
      <c r="I15" s="1068"/>
      <c r="J15" s="1068"/>
      <c r="K15" s="1068"/>
      <c r="L15" s="1178"/>
    </row>
    <row r="16" spans="1:21" ht="36.75" thickBot="1" x14ac:dyDescent="0.3">
      <c r="B16" s="1169"/>
      <c r="C16" s="92"/>
      <c r="D16" s="42" t="s">
        <v>939</v>
      </c>
      <c r="E16" s="42" t="s">
        <v>940</v>
      </c>
      <c r="F16" s="42" t="s">
        <v>941</v>
      </c>
      <c r="G16" s="42" t="s">
        <v>942</v>
      </c>
      <c r="H16" s="5"/>
      <c r="I16" s="5"/>
      <c r="J16" s="5"/>
      <c r="K16" s="5"/>
      <c r="L16" s="13"/>
    </row>
    <row r="17" spans="2:12" ht="36.75" thickBot="1" x14ac:dyDescent="0.3">
      <c r="B17" s="1169"/>
      <c r="C17" s="92"/>
      <c r="D17" s="39" t="s">
        <v>943</v>
      </c>
      <c r="E17" s="445">
        <v>10</v>
      </c>
      <c r="F17" s="445"/>
      <c r="G17" s="498">
        <f>+E17+F17</f>
        <v>10</v>
      </c>
      <c r="H17" s="5"/>
      <c r="I17" s="5"/>
      <c r="J17" s="5"/>
      <c r="K17" s="5"/>
      <c r="L17" s="13"/>
    </row>
    <row r="18" spans="2:12" ht="24.75" thickBot="1" x14ac:dyDescent="0.3">
      <c r="B18" s="1169"/>
      <c r="C18" s="92"/>
      <c r="D18" s="39" t="s">
        <v>944</v>
      </c>
      <c r="E18" s="445">
        <v>10</v>
      </c>
      <c r="F18" s="445"/>
      <c r="G18" s="498">
        <f>+E18+F18</f>
        <v>10</v>
      </c>
      <c r="H18" s="5"/>
      <c r="I18" s="5"/>
      <c r="J18" s="5"/>
      <c r="K18" s="5"/>
      <c r="L18" s="13"/>
    </row>
    <row r="19" spans="2:12" ht="24.75" thickBot="1" x14ac:dyDescent="0.3">
      <c r="B19" s="1169"/>
      <c r="C19" s="92"/>
      <c r="D19" s="39" t="s">
        <v>945</v>
      </c>
      <c r="E19" s="445">
        <v>10</v>
      </c>
      <c r="F19" s="445"/>
      <c r="G19" s="498">
        <f>+E19+F19</f>
        <v>10</v>
      </c>
      <c r="H19" s="5"/>
      <c r="I19" s="5"/>
      <c r="J19" s="5"/>
      <c r="K19" s="5"/>
      <c r="L19" s="13"/>
    </row>
    <row r="20" spans="2:12" ht="24.75" thickBot="1" x14ac:dyDescent="0.3">
      <c r="B20" s="1169"/>
      <c r="C20" s="92"/>
      <c r="D20" s="39" t="s">
        <v>127</v>
      </c>
      <c r="E20" s="470">
        <f>IFERROR(E19/E18,"N.A.")</f>
        <v>1</v>
      </c>
      <c r="F20" s="470" t="str">
        <f>IFERROR(F19/F18,"N.A.")</f>
        <v>N.A.</v>
      </c>
      <c r="G20" s="144">
        <f>IFERROR(G19/G18,0)</f>
        <v>1</v>
      </c>
      <c r="H20" s="5"/>
      <c r="I20" s="5"/>
      <c r="J20" s="5"/>
      <c r="K20" s="5"/>
      <c r="L20" s="13"/>
    </row>
    <row r="21" spans="2:12" x14ac:dyDescent="0.25">
      <c r="B21" s="1169"/>
      <c r="C21" s="90"/>
      <c r="D21" s="1058"/>
      <c r="E21" s="1059"/>
      <c r="F21" s="1059"/>
      <c r="G21" s="1059"/>
      <c r="H21" s="1059"/>
      <c r="I21" s="1059"/>
      <c r="J21" s="1059"/>
      <c r="K21" s="1059"/>
      <c r="L21" s="1162"/>
    </row>
    <row r="22" spans="2:12" x14ac:dyDescent="0.25">
      <c r="B22" s="1169"/>
      <c r="C22" s="90"/>
      <c r="D22" s="1070" t="s">
        <v>692</v>
      </c>
      <c r="E22" s="1071"/>
      <c r="F22" s="1071"/>
      <c r="G22" s="1071"/>
      <c r="H22" s="1071"/>
      <c r="I22" s="1071"/>
      <c r="J22" s="1071"/>
      <c r="K22" s="1071"/>
      <c r="L22" s="1163"/>
    </row>
    <row r="23" spans="2:12" x14ac:dyDescent="0.25">
      <c r="B23" s="1169"/>
      <c r="C23" s="90"/>
      <c r="D23" s="1146" t="s">
        <v>946</v>
      </c>
      <c r="E23" s="1147"/>
      <c r="F23" s="1147"/>
      <c r="G23" s="1147"/>
      <c r="H23" s="1147"/>
      <c r="I23" s="1147"/>
      <c r="J23" s="1147"/>
      <c r="K23" s="1147"/>
      <c r="L23" s="1164"/>
    </row>
    <row r="24" spans="2:12" ht="15.75" thickBot="1" x14ac:dyDescent="0.3">
      <c r="B24" s="1169"/>
      <c r="C24" s="90"/>
      <c r="D24" s="1082" t="s">
        <v>772</v>
      </c>
      <c r="E24" s="1083"/>
      <c r="F24" s="1083"/>
      <c r="G24" s="1083"/>
      <c r="H24" s="1083"/>
      <c r="I24" s="1083"/>
      <c r="J24" s="1083"/>
      <c r="K24" s="1083"/>
      <c r="L24" s="1165"/>
    </row>
    <row r="25" spans="2:12" ht="15.6" customHeight="1" x14ac:dyDescent="0.25">
      <c r="B25" s="210"/>
      <c r="C25" s="1176" t="s">
        <v>420</v>
      </c>
      <c r="D25" s="1166" t="s">
        <v>694</v>
      </c>
      <c r="E25" s="1166" t="s">
        <v>947</v>
      </c>
      <c r="F25" s="1166" t="s">
        <v>822</v>
      </c>
      <c r="G25" s="1166" t="s">
        <v>948</v>
      </c>
      <c r="H25" s="195" t="s">
        <v>949</v>
      </c>
      <c r="I25" s="195" t="s">
        <v>950</v>
      </c>
      <c r="J25" s="1166" t="s">
        <v>698</v>
      </c>
      <c r="K25" s="1166" t="s">
        <v>699</v>
      </c>
      <c r="L25" s="1166" t="s">
        <v>424</v>
      </c>
    </row>
    <row r="26" spans="2:12" ht="15.75" thickBot="1" x14ac:dyDescent="0.3">
      <c r="B26" s="210"/>
      <c r="C26" s="1177"/>
      <c r="D26" s="1167"/>
      <c r="E26" s="1167"/>
      <c r="F26" s="1167"/>
      <c r="G26" s="1167"/>
      <c r="H26" s="196" t="s">
        <v>951</v>
      </c>
      <c r="I26" s="196" t="s">
        <v>952</v>
      </c>
      <c r="J26" s="1167"/>
      <c r="K26" s="1167"/>
      <c r="L26" s="1167"/>
    </row>
    <row r="27" spans="2:12" ht="272.25" customHeight="1" thickBot="1" x14ac:dyDescent="0.3">
      <c r="B27" s="210"/>
      <c r="C27" s="506">
        <v>1</v>
      </c>
      <c r="D27" s="456" t="s">
        <v>2387</v>
      </c>
      <c r="E27" s="28" t="s">
        <v>1645</v>
      </c>
      <c r="F27" s="457" t="s">
        <v>1014</v>
      </c>
      <c r="G27" s="457" t="s">
        <v>1644</v>
      </c>
      <c r="H27" s="458">
        <v>1715</v>
      </c>
      <c r="I27" s="458">
        <v>1715</v>
      </c>
      <c r="J27" s="458">
        <v>1619</v>
      </c>
      <c r="K27" s="458">
        <v>733</v>
      </c>
      <c r="L27" s="201"/>
    </row>
    <row r="28" spans="2:12" ht="15.75" thickBot="1" x14ac:dyDescent="0.3">
      <c r="B28" s="210"/>
      <c r="C28" s="506">
        <v>2</v>
      </c>
      <c r="D28" s="456"/>
      <c r="E28" s="28"/>
      <c r="F28" s="457"/>
      <c r="G28" s="457"/>
      <c r="H28" s="458"/>
      <c r="I28" s="458"/>
      <c r="J28" s="458"/>
      <c r="K28" s="201"/>
      <c r="L28" s="201"/>
    </row>
    <row r="29" spans="2:12" ht="15.75" thickBot="1" x14ac:dyDescent="0.3">
      <c r="B29" s="210"/>
      <c r="C29" s="506">
        <v>3</v>
      </c>
      <c r="D29" s="456"/>
      <c r="E29" s="28"/>
      <c r="F29" s="457"/>
      <c r="G29" s="457"/>
      <c r="H29" s="458"/>
      <c r="I29" s="458"/>
      <c r="J29" s="458"/>
      <c r="K29" s="201"/>
      <c r="L29" s="201"/>
    </row>
    <row r="30" spans="2:12" ht="15.75" thickBot="1" x14ac:dyDescent="0.3">
      <c r="B30" s="210"/>
      <c r="C30" s="506">
        <v>4</v>
      </c>
      <c r="D30" s="456"/>
      <c r="E30" s="28"/>
      <c r="F30" s="457"/>
      <c r="G30" s="457"/>
      <c r="H30" s="458"/>
      <c r="I30" s="458"/>
      <c r="J30" s="458"/>
      <c r="K30" s="201"/>
      <c r="L30" s="201"/>
    </row>
    <row r="31" spans="2:12" ht="15.75" thickBot="1" x14ac:dyDescent="0.3">
      <c r="B31" s="210"/>
      <c r="C31" s="506">
        <v>5</v>
      </c>
      <c r="D31" s="456"/>
      <c r="E31" s="28"/>
      <c r="F31" s="457"/>
      <c r="G31" s="457"/>
      <c r="H31" s="458"/>
      <c r="I31" s="458"/>
      <c r="J31" s="458"/>
      <c r="K31" s="201"/>
      <c r="L31" s="201"/>
    </row>
    <row r="32" spans="2:12" ht="15.75" thickBot="1" x14ac:dyDescent="0.3">
      <c r="B32" s="210"/>
      <c r="C32" s="506">
        <v>6</v>
      </c>
      <c r="D32" s="456"/>
      <c r="E32" s="28"/>
      <c r="F32" s="457"/>
      <c r="G32" s="457"/>
      <c r="H32" s="458"/>
      <c r="I32" s="458"/>
      <c r="J32" s="458"/>
      <c r="K32" s="201"/>
      <c r="L32" s="201"/>
    </row>
    <row r="33" spans="2:12" ht="15.75" thickBot="1" x14ac:dyDescent="0.3">
      <c r="B33" s="210"/>
      <c r="C33" s="506"/>
      <c r="D33" s="29"/>
      <c r="E33" s="29"/>
      <c r="F33" s="29"/>
      <c r="G33" s="29"/>
      <c r="H33" s="201"/>
      <c r="I33" s="201"/>
      <c r="J33" s="201"/>
      <c r="K33" s="201"/>
      <c r="L33" s="201"/>
    </row>
    <row r="34" spans="2:12" ht="15.75" thickBot="1" x14ac:dyDescent="0.3">
      <c r="B34" s="210"/>
      <c r="C34" s="89"/>
      <c r="D34" s="29"/>
      <c r="E34" s="29"/>
      <c r="F34" s="29"/>
      <c r="G34" s="29"/>
      <c r="H34" s="201"/>
      <c r="I34" s="201"/>
      <c r="J34" s="201"/>
      <c r="K34" s="201"/>
      <c r="L34" s="201"/>
    </row>
    <row r="35" spans="2:12" ht="15.75" thickBot="1" x14ac:dyDescent="0.3">
      <c r="B35" s="210"/>
      <c r="C35" s="89"/>
      <c r="D35" s="29"/>
      <c r="E35" s="29"/>
      <c r="F35" s="29"/>
      <c r="G35" s="29"/>
      <c r="H35" s="201"/>
      <c r="I35" s="201"/>
      <c r="J35" s="201"/>
      <c r="K35" s="201"/>
      <c r="L35" s="201"/>
    </row>
    <row r="36" spans="2:12" ht="15.75" thickBot="1" x14ac:dyDescent="0.3">
      <c r="B36" s="210"/>
      <c r="C36" s="89"/>
      <c r="D36" s="29"/>
      <c r="E36" s="29"/>
      <c r="F36" s="29"/>
      <c r="G36" s="29"/>
      <c r="H36" s="201"/>
      <c r="I36" s="201"/>
      <c r="J36" s="201"/>
      <c r="K36" s="201"/>
      <c r="L36" s="201"/>
    </row>
    <row r="37" spans="2:12" ht="15.75" thickBot="1" x14ac:dyDescent="0.3">
      <c r="B37" s="210"/>
      <c r="C37" s="89"/>
      <c r="D37" s="29"/>
      <c r="E37" s="29"/>
      <c r="F37" s="29"/>
      <c r="G37" s="29"/>
      <c r="H37" s="201"/>
      <c r="I37" s="201"/>
      <c r="J37" s="201"/>
      <c r="K37" s="201"/>
      <c r="L37" s="201"/>
    </row>
    <row r="38" spans="2:12" ht="15.75" thickBot="1" x14ac:dyDescent="0.3">
      <c r="B38" s="210"/>
      <c r="C38" s="89"/>
      <c r="D38" s="29"/>
      <c r="E38" s="29"/>
      <c r="F38" s="29"/>
      <c r="G38" s="29"/>
      <c r="H38" s="201"/>
      <c r="I38" s="201"/>
      <c r="J38" s="201"/>
      <c r="K38" s="201"/>
      <c r="L38" s="201"/>
    </row>
    <row r="39" spans="2:12" ht="15.75" thickBot="1" x14ac:dyDescent="0.3">
      <c r="B39" s="210"/>
      <c r="C39" s="89"/>
      <c r="D39" s="29"/>
      <c r="E39" s="29"/>
      <c r="F39" s="29"/>
      <c r="G39" s="29"/>
      <c r="H39" s="201"/>
      <c r="I39" s="201"/>
      <c r="J39" s="201"/>
      <c r="K39" s="201"/>
      <c r="L39" s="201"/>
    </row>
    <row r="40" spans="2:12" ht="15.75" thickBot="1" x14ac:dyDescent="0.3">
      <c r="B40" s="46"/>
      <c r="C40" s="108"/>
      <c r="D40" s="38" t="s">
        <v>594</v>
      </c>
      <c r="E40" s="25"/>
      <c r="F40" s="25"/>
      <c r="G40" s="25"/>
      <c r="H40" s="133">
        <f>SUM(H27:H39)</f>
        <v>1715</v>
      </c>
      <c r="I40" s="133">
        <f>SUM(I27:I39)</f>
        <v>1715</v>
      </c>
      <c r="J40" s="133">
        <f>SUM(J27:J39)</f>
        <v>1619</v>
      </c>
      <c r="K40" s="133">
        <f>SUM(K27:K39)</f>
        <v>733</v>
      </c>
      <c r="L40" s="12"/>
    </row>
    <row r="41" spans="2:12" ht="24" customHeight="1" thickBot="1" x14ac:dyDescent="0.3">
      <c r="B41" s="71" t="s">
        <v>502</v>
      </c>
      <c r="C41" s="105"/>
      <c r="D41" s="1079" t="s">
        <v>953</v>
      </c>
      <c r="E41" s="1080"/>
      <c r="F41" s="1080"/>
      <c r="G41" s="1080"/>
      <c r="H41" s="1080"/>
      <c r="I41" s="1080"/>
      <c r="J41" s="1080"/>
      <c r="K41" s="1080"/>
      <c r="L41" s="1161"/>
    </row>
    <row r="42" spans="2:12" ht="24" customHeight="1" thickBot="1" x14ac:dyDescent="0.3">
      <c r="B42" s="71" t="s">
        <v>504</v>
      </c>
      <c r="C42" s="105"/>
      <c r="D42" s="1079" t="s">
        <v>778</v>
      </c>
      <c r="E42" s="1080"/>
      <c r="F42" s="1080"/>
      <c r="G42" s="1080"/>
      <c r="H42" s="1080"/>
      <c r="I42" s="1080"/>
      <c r="J42" s="1080"/>
      <c r="K42" s="1080"/>
      <c r="L42" s="1161"/>
    </row>
    <row r="43" spans="2:12" ht="15.75" thickBot="1" x14ac:dyDescent="0.3">
      <c r="B43" s="1"/>
      <c r="C43" s="74"/>
      <c r="D43" s="5"/>
      <c r="E43" s="5"/>
      <c r="F43" s="5"/>
      <c r="G43" s="5"/>
      <c r="H43" s="5"/>
      <c r="I43" s="5"/>
      <c r="J43" s="5"/>
      <c r="K43" s="5"/>
    </row>
    <row r="44" spans="2:12" ht="24" customHeight="1" thickBot="1" x14ac:dyDescent="0.3">
      <c r="B44" s="1085" t="s">
        <v>506</v>
      </c>
      <c r="C44" s="1086"/>
      <c r="D44" s="1086"/>
      <c r="E44" s="1087"/>
      <c r="F44" s="5"/>
      <c r="G44" s="5"/>
      <c r="H44" s="5"/>
      <c r="I44" s="5"/>
      <c r="J44" s="5"/>
      <c r="K44" s="5"/>
    </row>
    <row r="45" spans="2:12" ht="15.75" thickBot="1" x14ac:dyDescent="0.3">
      <c r="B45" s="1076">
        <v>1</v>
      </c>
      <c r="C45" s="92"/>
      <c r="D45" s="47" t="s">
        <v>507</v>
      </c>
      <c r="E45" s="454" t="s">
        <v>1637</v>
      </c>
      <c r="F45" s="5"/>
      <c r="G45" s="5"/>
      <c r="H45" s="5"/>
      <c r="I45" s="5"/>
      <c r="J45" s="5"/>
      <c r="K45" s="5"/>
    </row>
    <row r="46" spans="2:12" ht="36.75" thickBot="1" x14ac:dyDescent="0.3">
      <c r="B46" s="1077"/>
      <c r="C46" s="92"/>
      <c r="D46" s="39" t="s">
        <v>7</v>
      </c>
      <c r="E46" s="454" t="s">
        <v>1638</v>
      </c>
      <c r="F46" s="5"/>
      <c r="G46" s="5"/>
      <c r="H46" s="5"/>
      <c r="I46" s="5"/>
      <c r="J46" s="5"/>
      <c r="K46" s="5"/>
    </row>
    <row r="47" spans="2:12" ht="15.75" thickBot="1" x14ac:dyDescent="0.3">
      <c r="B47" s="1077"/>
      <c r="C47" s="92"/>
      <c r="D47" s="39" t="s">
        <v>508</v>
      </c>
      <c r="E47" s="454" t="s">
        <v>1639</v>
      </c>
      <c r="F47" s="5"/>
      <c r="G47" s="5"/>
      <c r="H47" s="5"/>
      <c r="I47" s="5"/>
      <c r="J47" s="5"/>
      <c r="K47" s="5"/>
    </row>
    <row r="48" spans="2:12" ht="24.75" thickBot="1" x14ac:dyDescent="0.3">
      <c r="B48" s="1077"/>
      <c r="C48" s="92"/>
      <c r="D48" s="39" t="s">
        <v>9</v>
      </c>
      <c r="E48" s="454" t="s">
        <v>1640</v>
      </c>
      <c r="F48" s="5"/>
      <c r="G48" s="5"/>
      <c r="H48" s="5"/>
      <c r="I48" s="5"/>
      <c r="J48" s="5"/>
      <c r="K48" s="5"/>
    </row>
    <row r="49" spans="2:11" ht="30.75" thickBot="1" x14ac:dyDescent="0.3">
      <c r="B49" s="1077"/>
      <c r="C49" s="92"/>
      <c r="D49" s="39" t="s">
        <v>11</v>
      </c>
      <c r="E49" s="455" t="s">
        <v>1641</v>
      </c>
      <c r="F49" s="5"/>
      <c r="G49" s="5"/>
      <c r="H49" s="5"/>
      <c r="I49" s="5"/>
      <c r="J49" s="5"/>
      <c r="K49" s="5"/>
    </row>
    <row r="50" spans="2:11" ht="15.75" thickBot="1" x14ac:dyDescent="0.3">
      <c r="B50" s="1077"/>
      <c r="C50" s="92"/>
      <c r="D50" s="39" t="s">
        <v>13</v>
      </c>
      <c r="E50" s="454">
        <v>3138863439</v>
      </c>
      <c r="F50" s="5"/>
      <c r="G50" s="5"/>
      <c r="H50" s="5"/>
      <c r="I50" s="5"/>
      <c r="J50" s="5"/>
      <c r="K50" s="5"/>
    </row>
    <row r="51" spans="2:11" ht="15.75" thickBot="1" x14ac:dyDescent="0.3">
      <c r="B51" s="1078"/>
      <c r="C51" s="2"/>
      <c r="D51" s="39" t="s">
        <v>509</v>
      </c>
      <c r="E51" s="454" t="s">
        <v>1642</v>
      </c>
      <c r="F51" s="5"/>
      <c r="G51" s="5"/>
      <c r="H51" s="5"/>
      <c r="I51" s="5"/>
      <c r="J51" s="5"/>
      <c r="K51" s="5"/>
    </row>
    <row r="52" spans="2:11" ht="15.75" thickBot="1" x14ac:dyDescent="0.3">
      <c r="B52" s="1"/>
      <c r="C52" s="74"/>
      <c r="D52" s="5"/>
      <c r="E52" s="5"/>
      <c r="F52" s="5"/>
      <c r="G52" s="5"/>
      <c r="H52" s="5"/>
      <c r="I52" s="5"/>
      <c r="J52" s="5"/>
      <c r="K52" s="5"/>
    </row>
    <row r="53" spans="2:11" ht="15.75" thickBot="1" x14ac:dyDescent="0.3">
      <c r="B53" s="1085" t="s">
        <v>510</v>
      </c>
      <c r="C53" s="1086"/>
      <c r="D53" s="1086"/>
      <c r="E53" s="1087"/>
      <c r="F53" s="5"/>
      <c r="G53" s="5"/>
      <c r="H53" s="5"/>
      <c r="I53" s="5"/>
      <c r="J53" s="5"/>
      <c r="K53" s="5"/>
    </row>
    <row r="54" spans="2:11" ht="15.75" thickBot="1" x14ac:dyDescent="0.3">
      <c r="B54" s="1076">
        <v>1</v>
      </c>
      <c r="C54" s="92"/>
      <c r="D54" s="47" t="s">
        <v>507</v>
      </c>
      <c r="E54" s="211" t="s">
        <v>511</v>
      </c>
      <c r="F54" s="5"/>
      <c r="G54" s="5"/>
      <c r="H54" s="5"/>
      <c r="I54" s="5"/>
      <c r="J54" s="5"/>
      <c r="K54" s="5"/>
    </row>
    <row r="55" spans="2:11" ht="15.75" thickBot="1" x14ac:dyDescent="0.3">
      <c r="B55" s="1077"/>
      <c r="C55" s="92"/>
      <c r="D55" s="39" t="s">
        <v>7</v>
      </c>
      <c r="E55" s="211" t="s">
        <v>512</v>
      </c>
      <c r="F55" s="5"/>
      <c r="G55" s="5"/>
      <c r="H55" s="5"/>
      <c r="I55" s="5"/>
      <c r="J55" s="5"/>
      <c r="K55" s="5"/>
    </row>
    <row r="56" spans="2:11" ht="15.75" thickBot="1" x14ac:dyDescent="0.3">
      <c r="B56" s="1077"/>
      <c r="C56" s="92"/>
      <c r="D56" s="39" t="s">
        <v>508</v>
      </c>
      <c r="E56" s="231"/>
      <c r="F56" s="5"/>
      <c r="G56" s="5"/>
      <c r="H56" s="5"/>
      <c r="I56" s="5"/>
      <c r="J56" s="5"/>
      <c r="K56" s="5"/>
    </row>
    <row r="57" spans="2:11" ht="15.75" thickBot="1" x14ac:dyDescent="0.3">
      <c r="B57" s="1077"/>
      <c r="C57" s="92"/>
      <c r="D57" s="39" t="s">
        <v>9</v>
      </c>
      <c r="E57" s="231"/>
      <c r="F57" s="5"/>
      <c r="G57" s="5"/>
      <c r="H57" s="5"/>
      <c r="I57" s="5"/>
      <c r="J57" s="5"/>
      <c r="K57" s="5"/>
    </row>
    <row r="58" spans="2:11" ht="15.75" thickBot="1" x14ac:dyDescent="0.3">
      <c r="B58" s="1077"/>
      <c r="C58" s="92"/>
      <c r="D58" s="39" t="s">
        <v>11</v>
      </c>
      <c r="E58" s="231"/>
      <c r="F58" s="5"/>
      <c r="G58" s="5"/>
      <c r="H58" s="5"/>
      <c r="I58" s="5"/>
      <c r="J58" s="5"/>
      <c r="K58" s="5"/>
    </row>
    <row r="59" spans="2:11" ht="15.75" thickBot="1" x14ac:dyDescent="0.3">
      <c r="B59" s="1077"/>
      <c r="C59" s="92"/>
      <c r="D59" s="39" t="s">
        <v>13</v>
      </c>
      <c r="E59" s="231"/>
      <c r="F59" s="5"/>
      <c r="G59" s="5"/>
      <c r="H59" s="5"/>
      <c r="I59" s="5"/>
      <c r="J59" s="5"/>
      <c r="K59" s="5"/>
    </row>
    <row r="60" spans="2:11" ht="15.75" thickBot="1" x14ac:dyDescent="0.3">
      <c r="B60" s="1078"/>
      <c r="C60" s="2"/>
      <c r="D60" s="39" t="s">
        <v>509</v>
      </c>
      <c r="E60" s="231"/>
      <c r="F60" s="5"/>
      <c r="G60" s="5"/>
      <c r="H60" s="5"/>
      <c r="I60" s="5"/>
      <c r="J60" s="5"/>
      <c r="K60" s="5"/>
    </row>
    <row r="61" spans="2:11" ht="15.75" thickBot="1" x14ac:dyDescent="0.3">
      <c r="B61" s="1"/>
      <c r="C61" s="74"/>
      <c r="D61" s="5"/>
      <c r="E61" s="5"/>
      <c r="F61" s="5"/>
      <c r="G61" s="5"/>
      <c r="H61" s="5"/>
      <c r="I61" s="5"/>
      <c r="J61" s="5"/>
      <c r="K61" s="5"/>
    </row>
    <row r="62" spans="2:11" ht="15" customHeight="1" thickBot="1" x14ac:dyDescent="0.3">
      <c r="B62" s="120" t="s">
        <v>513</v>
      </c>
      <c r="C62" s="121"/>
      <c r="D62" s="121"/>
      <c r="E62" s="122"/>
      <c r="F62" s="5"/>
      <c r="G62" s="5"/>
      <c r="H62" s="5"/>
      <c r="I62" s="5"/>
      <c r="J62" s="5"/>
      <c r="K62" s="5"/>
    </row>
    <row r="63" spans="2:11" ht="24.75" thickBot="1" x14ac:dyDescent="0.3">
      <c r="B63" s="46" t="s">
        <v>514</v>
      </c>
      <c r="C63" s="39" t="s">
        <v>515</v>
      </c>
      <c r="D63" s="39" t="s">
        <v>516</v>
      </c>
      <c r="E63" s="39" t="s">
        <v>517</v>
      </c>
      <c r="F63" s="5"/>
      <c r="G63" s="5"/>
      <c r="H63" s="5"/>
      <c r="I63" s="5"/>
      <c r="J63" s="5"/>
    </row>
    <row r="64" spans="2:11" ht="72.75" thickBot="1" x14ac:dyDescent="0.3">
      <c r="B64" s="48">
        <v>42401</v>
      </c>
      <c r="C64" s="39">
        <v>0.01</v>
      </c>
      <c r="D64" s="49" t="s">
        <v>954</v>
      </c>
      <c r="E64" s="39"/>
      <c r="F64" s="5"/>
      <c r="G64" s="5"/>
      <c r="H64" s="5"/>
      <c r="I64" s="5"/>
      <c r="J64" s="5"/>
    </row>
    <row r="65" spans="2:11" ht="15.75" thickBot="1" x14ac:dyDescent="0.3">
      <c r="B65" s="1"/>
      <c r="C65" s="74"/>
      <c r="D65" s="5"/>
      <c r="E65" s="5"/>
      <c r="F65" s="5"/>
      <c r="G65" s="5"/>
      <c r="H65" s="5"/>
      <c r="I65" s="5"/>
      <c r="J65" s="5"/>
      <c r="K65" s="5"/>
    </row>
    <row r="66" spans="2:11" x14ac:dyDescent="0.25">
      <c r="B66" s="127" t="s">
        <v>424</v>
      </c>
      <c r="C66" s="94"/>
      <c r="D66" s="5"/>
      <c r="E66" s="5"/>
      <c r="F66" s="5"/>
      <c r="G66" s="5"/>
      <c r="H66" s="5"/>
      <c r="I66" s="5"/>
      <c r="J66" s="5"/>
      <c r="K66" s="5"/>
    </row>
    <row r="67" spans="2:11" ht="14.45" customHeight="1" x14ac:dyDescent="0.25">
      <c r="B67" s="1170" t="s">
        <v>955</v>
      </c>
      <c r="C67" s="1171"/>
      <c r="D67" s="1171"/>
      <c r="E67" s="1171"/>
      <c r="F67" s="1171"/>
      <c r="G67" s="1172"/>
      <c r="H67" s="5"/>
      <c r="I67" s="5"/>
      <c r="J67" s="5"/>
      <c r="K67" s="5"/>
    </row>
    <row r="68" spans="2:11" x14ac:dyDescent="0.25">
      <c r="B68" s="1173"/>
      <c r="C68" s="1174"/>
      <c r="D68" s="1174"/>
      <c r="E68" s="1174"/>
      <c r="F68" s="1174"/>
      <c r="G68" s="1175"/>
      <c r="H68" s="5"/>
      <c r="I68" s="5"/>
      <c r="J68" s="5"/>
      <c r="K68" s="5"/>
    </row>
    <row r="69" spans="2:11" x14ac:dyDescent="0.25">
      <c r="B69" s="158"/>
      <c r="C69" s="159"/>
      <c r="D69" s="159"/>
      <c r="E69" s="159"/>
      <c r="F69" s="159"/>
      <c r="G69" s="160"/>
      <c r="H69" s="5"/>
      <c r="I69" s="5"/>
      <c r="J69" s="5"/>
      <c r="K69" s="5"/>
    </row>
    <row r="70" spans="2:11" ht="15.75" thickBot="1" x14ac:dyDescent="0.3">
      <c r="B70" s="5"/>
      <c r="D70" s="5"/>
      <c r="E70" s="5"/>
      <c r="F70" s="5"/>
      <c r="G70" s="5"/>
      <c r="H70" s="5"/>
      <c r="I70" s="5"/>
      <c r="J70" s="5"/>
      <c r="K70" s="5"/>
    </row>
    <row r="71" spans="2:11" ht="15.75" thickBot="1" x14ac:dyDescent="0.3">
      <c r="B71" s="1085" t="s">
        <v>956</v>
      </c>
      <c r="C71" s="1086"/>
      <c r="D71" s="1087"/>
      <c r="E71" s="5"/>
      <c r="F71" s="5"/>
      <c r="G71" s="5"/>
      <c r="H71" s="5"/>
      <c r="I71" s="5"/>
      <c r="J71" s="5"/>
      <c r="K71" s="5"/>
    </row>
    <row r="72" spans="2:11" ht="108.75" thickBot="1" x14ac:dyDescent="0.3">
      <c r="B72" s="46" t="s">
        <v>520</v>
      </c>
      <c r="C72" s="2"/>
      <c r="D72" s="39" t="s">
        <v>957</v>
      </c>
      <c r="E72" s="5"/>
      <c r="F72" s="5"/>
      <c r="G72" s="5"/>
      <c r="H72" s="5"/>
      <c r="I72" s="5"/>
      <c r="J72" s="5"/>
      <c r="K72" s="5"/>
    </row>
    <row r="73" spans="2:11" x14ac:dyDescent="0.25">
      <c r="B73" s="1076" t="s">
        <v>522</v>
      </c>
      <c r="C73" s="92"/>
      <c r="D73" s="52" t="s">
        <v>523</v>
      </c>
      <c r="E73" s="5"/>
      <c r="F73" s="5"/>
      <c r="G73" s="5"/>
      <c r="H73" s="5"/>
      <c r="I73" s="5"/>
      <c r="J73" s="5"/>
      <c r="K73" s="5"/>
    </row>
    <row r="74" spans="2:11" ht="120" x14ac:dyDescent="0.25">
      <c r="B74" s="1077"/>
      <c r="C74" s="92"/>
      <c r="D74" s="45" t="s">
        <v>958</v>
      </c>
      <c r="E74" s="5"/>
      <c r="F74" s="5"/>
      <c r="G74" s="5"/>
      <c r="H74" s="5"/>
      <c r="I74" s="5"/>
      <c r="J74" s="5"/>
      <c r="K74" s="5"/>
    </row>
    <row r="75" spans="2:11" x14ac:dyDescent="0.25">
      <c r="B75" s="1077"/>
      <c r="C75" s="92"/>
      <c r="D75" s="52" t="s">
        <v>526</v>
      </c>
      <c r="E75" s="5"/>
      <c r="F75" s="5"/>
      <c r="G75" s="5"/>
      <c r="H75" s="5"/>
      <c r="I75" s="5"/>
      <c r="J75" s="5"/>
      <c r="K75" s="5"/>
    </row>
    <row r="76" spans="2:11" x14ac:dyDescent="0.25">
      <c r="B76" s="1077"/>
      <c r="C76" s="92"/>
      <c r="D76" s="45" t="s">
        <v>528</v>
      </c>
      <c r="E76" s="5"/>
      <c r="F76" s="5"/>
      <c r="G76" s="5"/>
      <c r="H76" s="5"/>
      <c r="I76" s="5"/>
      <c r="J76" s="5"/>
      <c r="K76" s="5"/>
    </row>
    <row r="77" spans="2:11" x14ac:dyDescent="0.25">
      <c r="B77" s="1077"/>
      <c r="C77" s="92"/>
      <c r="D77" s="52" t="s">
        <v>748</v>
      </c>
      <c r="E77" s="5"/>
      <c r="F77" s="5"/>
      <c r="G77" s="5"/>
      <c r="H77" s="5"/>
      <c r="I77" s="5"/>
      <c r="J77" s="5"/>
      <c r="K77" s="5"/>
    </row>
    <row r="78" spans="2:11" ht="36.75" thickBot="1" x14ac:dyDescent="0.3">
      <c r="B78" s="1078"/>
      <c r="C78" s="2"/>
      <c r="D78" s="39" t="s">
        <v>959</v>
      </c>
      <c r="E78" s="5"/>
      <c r="F78" s="5"/>
      <c r="G78" s="5"/>
      <c r="H78" s="5"/>
      <c r="I78" s="5"/>
      <c r="J78" s="5"/>
      <c r="K78" s="5"/>
    </row>
    <row r="79" spans="2:11" x14ac:dyDescent="0.25">
      <c r="B79" s="1076" t="s">
        <v>535</v>
      </c>
      <c r="C79" s="97"/>
      <c r="D79" s="1076"/>
      <c r="E79" s="5"/>
      <c r="F79" s="5"/>
      <c r="G79" s="5"/>
      <c r="H79" s="5"/>
      <c r="I79" s="5"/>
      <c r="J79" s="5"/>
      <c r="K79" s="5"/>
    </row>
    <row r="80" spans="2:11" ht="15.75" thickBot="1" x14ac:dyDescent="0.3">
      <c r="B80" s="1078"/>
      <c r="C80" s="98"/>
      <c r="D80" s="1078"/>
      <c r="E80" s="5"/>
      <c r="F80" s="5"/>
      <c r="G80" s="5"/>
      <c r="H80" s="5"/>
      <c r="I80" s="5"/>
      <c r="J80" s="5"/>
      <c r="K80" s="5"/>
    </row>
    <row r="81" spans="2:11" ht="108" x14ac:dyDescent="0.25">
      <c r="B81" s="1076" t="s">
        <v>536</v>
      </c>
      <c r="C81" s="92"/>
      <c r="D81" s="45" t="s">
        <v>846</v>
      </c>
      <c r="E81" s="5"/>
      <c r="F81" s="5"/>
      <c r="G81" s="5"/>
      <c r="H81" s="5"/>
      <c r="I81" s="5"/>
      <c r="J81" s="5"/>
      <c r="K81" s="5"/>
    </row>
    <row r="82" spans="2:11" ht="144" x14ac:dyDescent="0.25">
      <c r="B82" s="1077"/>
      <c r="C82" s="92"/>
      <c r="D82" s="45" t="s">
        <v>847</v>
      </c>
      <c r="E82" s="5"/>
      <c r="F82" s="5"/>
      <c r="G82" s="5"/>
      <c r="H82" s="5"/>
      <c r="I82" s="5"/>
      <c r="J82" s="5"/>
      <c r="K82" s="5"/>
    </row>
    <row r="83" spans="2:11" ht="72" x14ac:dyDescent="0.25">
      <c r="B83" s="1077"/>
      <c r="C83" s="92"/>
      <c r="D83" s="45" t="s">
        <v>849</v>
      </c>
      <c r="E83" s="5"/>
      <c r="F83" s="5"/>
      <c r="G83" s="5"/>
      <c r="H83" s="5"/>
      <c r="I83" s="5"/>
      <c r="J83" s="5"/>
      <c r="K83" s="5"/>
    </row>
    <row r="84" spans="2:11" ht="36" x14ac:dyDescent="0.25">
      <c r="B84" s="1077"/>
      <c r="C84" s="92"/>
      <c r="D84" s="45" t="s">
        <v>960</v>
      </c>
      <c r="E84" s="5"/>
      <c r="F84" s="5"/>
      <c r="G84" s="5"/>
      <c r="H84" s="5"/>
      <c r="I84" s="5"/>
      <c r="J84" s="5"/>
      <c r="K84" s="5"/>
    </row>
    <row r="85" spans="2:11" ht="192.75" thickBot="1" x14ac:dyDescent="0.3">
      <c r="B85" s="1078"/>
      <c r="C85" s="2"/>
      <c r="D85" s="39" t="s">
        <v>961</v>
      </c>
      <c r="E85" s="5"/>
      <c r="F85" s="5"/>
      <c r="G85" s="5"/>
      <c r="H85" s="5"/>
      <c r="I85" s="5"/>
      <c r="J85" s="5"/>
      <c r="K85" s="5"/>
    </row>
    <row r="86" spans="2:11" ht="24" x14ac:dyDescent="0.25">
      <c r="B86" s="1076" t="s">
        <v>553</v>
      </c>
      <c r="C86" s="92"/>
      <c r="D86" s="52" t="s">
        <v>962</v>
      </c>
      <c r="E86" s="5"/>
      <c r="F86" s="5"/>
      <c r="G86" s="5"/>
      <c r="H86" s="5"/>
      <c r="I86" s="5"/>
      <c r="J86" s="5"/>
      <c r="K86" s="5"/>
    </row>
    <row r="87" spans="2:11" x14ac:dyDescent="0.25">
      <c r="B87" s="1077"/>
      <c r="C87" s="92"/>
      <c r="D87" s="15"/>
      <c r="E87" s="5"/>
      <c r="F87" s="5"/>
      <c r="G87" s="5"/>
      <c r="H87" s="5"/>
      <c r="I87" s="5"/>
      <c r="J87" s="5"/>
      <c r="K87" s="5"/>
    </row>
    <row r="88" spans="2:11" x14ac:dyDescent="0.25">
      <c r="B88" s="1077"/>
      <c r="C88" s="92"/>
      <c r="D88" s="45" t="s">
        <v>554</v>
      </c>
      <c r="E88" s="5"/>
      <c r="F88" s="5"/>
      <c r="G88" s="5"/>
      <c r="H88" s="5"/>
      <c r="I88" s="5"/>
      <c r="J88" s="5"/>
      <c r="K88" s="5"/>
    </row>
    <row r="89" spans="2:11" ht="37.5" x14ac:dyDescent="0.25">
      <c r="B89" s="1077"/>
      <c r="C89" s="92"/>
      <c r="D89" s="45" t="s">
        <v>963</v>
      </c>
      <c r="E89" s="5"/>
      <c r="F89" s="5"/>
      <c r="G89" s="5"/>
      <c r="H89" s="5"/>
      <c r="I89" s="5"/>
      <c r="J89" s="5"/>
      <c r="K89" s="5"/>
    </row>
    <row r="90" spans="2:11" ht="37.5" x14ac:dyDescent="0.25">
      <c r="B90" s="1077"/>
      <c r="C90" s="92"/>
      <c r="D90" s="45" t="s">
        <v>964</v>
      </c>
      <c r="E90" s="5"/>
      <c r="F90" s="5"/>
      <c r="G90" s="5"/>
      <c r="H90" s="5"/>
      <c r="I90" s="5"/>
      <c r="J90" s="5"/>
      <c r="K90" s="5"/>
    </row>
    <row r="91" spans="2:11" ht="49.5" x14ac:dyDescent="0.25">
      <c r="B91" s="1077"/>
      <c r="C91" s="92"/>
      <c r="D91" s="45" t="s">
        <v>965</v>
      </c>
      <c r="E91" s="5"/>
      <c r="F91" s="5"/>
      <c r="G91" s="5"/>
      <c r="H91" s="5"/>
      <c r="I91" s="5"/>
      <c r="J91" s="5"/>
      <c r="K91" s="5"/>
    </row>
    <row r="92" spans="2:11" x14ac:dyDescent="0.25">
      <c r="B92" s="1077"/>
      <c r="C92" s="92"/>
      <c r="D92" s="52" t="s">
        <v>692</v>
      </c>
      <c r="E92" s="5"/>
      <c r="F92" s="5"/>
      <c r="G92" s="5"/>
      <c r="H92" s="5"/>
      <c r="I92" s="5"/>
      <c r="J92" s="5"/>
      <c r="K92" s="5"/>
    </row>
    <row r="93" spans="2:11" ht="24" x14ac:dyDescent="0.25">
      <c r="B93" s="1077"/>
      <c r="C93" s="92"/>
      <c r="D93" s="52" t="s">
        <v>966</v>
      </c>
      <c r="E93" s="5"/>
      <c r="F93" s="5"/>
      <c r="G93" s="5"/>
      <c r="H93" s="5"/>
      <c r="I93" s="5"/>
      <c r="J93" s="5"/>
      <c r="K93" s="5"/>
    </row>
    <row r="94" spans="2:11" x14ac:dyDescent="0.25">
      <c r="B94" s="1077"/>
      <c r="C94" s="92"/>
      <c r="D94" s="15"/>
      <c r="E94" s="5"/>
      <c r="F94" s="5"/>
      <c r="G94" s="5"/>
      <c r="H94" s="5"/>
      <c r="I94" s="5"/>
      <c r="J94" s="5"/>
      <c r="K94" s="5"/>
    </row>
    <row r="95" spans="2:11" x14ac:dyDescent="0.25">
      <c r="B95" s="1077"/>
      <c r="C95" s="92"/>
      <c r="D95" s="45" t="s">
        <v>554</v>
      </c>
      <c r="E95" s="5"/>
      <c r="F95" s="5"/>
      <c r="G95" s="5"/>
      <c r="H95" s="5"/>
      <c r="I95" s="5"/>
      <c r="J95" s="5"/>
      <c r="K95" s="5"/>
    </row>
    <row r="96" spans="2:11" ht="61.5" x14ac:dyDescent="0.25">
      <c r="B96" s="1077"/>
      <c r="C96" s="92"/>
      <c r="D96" s="45" t="s">
        <v>967</v>
      </c>
      <c r="E96" s="5"/>
      <c r="F96" s="5"/>
      <c r="G96" s="5"/>
      <c r="H96" s="5"/>
      <c r="I96" s="5"/>
      <c r="J96" s="5"/>
      <c r="K96" s="5"/>
    </row>
    <row r="97" spans="2:11" ht="38.25" thickBot="1" x14ac:dyDescent="0.3">
      <c r="B97" s="1078"/>
      <c r="C97" s="2"/>
      <c r="D97" s="39" t="s">
        <v>968</v>
      </c>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row r="181" spans="2:11" x14ac:dyDescent="0.25">
      <c r="B181" s="5"/>
      <c r="D181" s="5"/>
      <c r="E181" s="5"/>
      <c r="F181" s="5"/>
      <c r="G181" s="5"/>
      <c r="H181" s="5"/>
      <c r="I181" s="5"/>
      <c r="J181" s="5"/>
      <c r="K181" s="5"/>
    </row>
    <row r="182" spans="2:11" x14ac:dyDescent="0.25">
      <c r="B182" s="5"/>
      <c r="D182" s="5"/>
      <c r="E182" s="5"/>
      <c r="F182" s="5"/>
      <c r="G182" s="5"/>
      <c r="H182" s="5"/>
      <c r="I182" s="5"/>
      <c r="J182" s="5"/>
      <c r="K182" s="5"/>
    </row>
    <row r="183" spans="2:11" x14ac:dyDescent="0.25">
      <c r="B183" s="5"/>
      <c r="D183" s="5"/>
      <c r="E183" s="5"/>
      <c r="F183" s="5"/>
      <c r="G183" s="5"/>
      <c r="H183" s="5"/>
      <c r="I183" s="5"/>
      <c r="J183" s="5"/>
      <c r="K183" s="5"/>
    </row>
    <row r="184" spans="2:11" x14ac:dyDescent="0.25">
      <c r="B184" s="5"/>
      <c r="D184" s="5"/>
      <c r="E184" s="5"/>
      <c r="F184" s="5"/>
      <c r="G184" s="5"/>
      <c r="H184" s="5"/>
      <c r="I184" s="5"/>
      <c r="J184" s="5"/>
      <c r="K184" s="5"/>
    </row>
    <row r="185" spans="2:11" x14ac:dyDescent="0.25">
      <c r="B185" s="5"/>
      <c r="D185" s="5"/>
      <c r="E185" s="5"/>
      <c r="F185" s="5"/>
      <c r="G185" s="5"/>
      <c r="H185" s="5"/>
      <c r="I185" s="5"/>
      <c r="J185" s="5"/>
      <c r="K185" s="5"/>
    </row>
    <row r="186" spans="2:11" x14ac:dyDescent="0.25">
      <c r="B186" s="5"/>
      <c r="D186" s="5"/>
      <c r="E186" s="5"/>
      <c r="F186" s="5"/>
      <c r="G186" s="5"/>
      <c r="H186" s="5"/>
      <c r="I186" s="5"/>
      <c r="J186" s="5"/>
      <c r="K186" s="5"/>
    </row>
    <row r="187" spans="2:11" x14ac:dyDescent="0.25">
      <c r="B187" s="5"/>
      <c r="D187" s="5"/>
      <c r="E187" s="5"/>
      <c r="F187" s="5"/>
      <c r="G187" s="5"/>
      <c r="H187" s="5"/>
      <c r="I187" s="5"/>
      <c r="J187" s="5"/>
      <c r="K187" s="5"/>
    </row>
    <row r="188" spans="2:11" x14ac:dyDescent="0.25">
      <c r="B188" s="5"/>
      <c r="D188" s="5"/>
      <c r="E188" s="5"/>
      <c r="F188" s="5"/>
      <c r="G188" s="5"/>
      <c r="H188" s="5"/>
      <c r="I188" s="5"/>
      <c r="J188" s="5"/>
      <c r="K188" s="5"/>
    </row>
    <row r="189" spans="2:11" x14ac:dyDescent="0.25">
      <c r="B189" s="5"/>
      <c r="D189" s="5"/>
      <c r="E189" s="5"/>
      <c r="F189" s="5"/>
      <c r="G189" s="5"/>
      <c r="H189" s="5"/>
      <c r="I189" s="5"/>
      <c r="J189" s="5"/>
      <c r="K189" s="5"/>
    </row>
  </sheetData>
  <mergeCells count="37">
    <mergeCell ref="B10:D10"/>
    <mergeCell ref="F10:S10"/>
    <mergeCell ref="F11:S11"/>
    <mergeCell ref="E12:R12"/>
    <mergeCell ref="E13:R13"/>
    <mergeCell ref="B15:B24"/>
    <mergeCell ref="L25:L26"/>
    <mergeCell ref="B67:G68"/>
    <mergeCell ref="B86:B97"/>
    <mergeCell ref="B71:D71"/>
    <mergeCell ref="B73:B78"/>
    <mergeCell ref="B79:B80"/>
    <mergeCell ref="D79:D80"/>
    <mergeCell ref="B81:B85"/>
    <mergeCell ref="C25:C26"/>
    <mergeCell ref="D25:D26"/>
    <mergeCell ref="E25:E26"/>
    <mergeCell ref="F25:F26"/>
    <mergeCell ref="G25:G26"/>
    <mergeCell ref="K25:K26"/>
    <mergeCell ref="D15:L15"/>
    <mergeCell ref="D21:L21"/>
    <mergeCell ref="D22:L22"/>
    <mergeCell ref="D23:L23"/>
    <mergeCell ref="D24:L24"/>
    <mergeCell ref="J25:J26"/>
    <mergeCell ref="B54:B60"/>
    <mergeCell ref="D41:L41"/>
    <mergeCell ref="D42:L42"/>
    <mergeCell ref="B44:E44"/>
    <mergeCell ref="B45:B51"/>
    <mergeCell ref="B53:E53"/>
    <mergeCell ref="A1:P1"/>
    <mergeCell ref="A2:P2"/>
    <mergeCell ref="A3:P3"/>
    <mergeCell ref="A4:D4"/>
    <mergeCell ref="A5:P5"/>
  </mergeCells>
  <conditionalFormatting sqref="F10">
    <cfRule type="notContainsBlanks" dxfId="81" priority="4">
      <formula>LEN(TRIM(F10))&gt;0</formula>
    </cfRule>
  </conditionalFormatting>
  <conditionalFormatting sqref="F11:S11">
    <cfRule type="expression" dxfId="80" priority="2">
      <formula>E11="NO SE REPORTA"</formula>
    </cfRule>
    <cfRule type="expression" dxfId="79" priority="3">
      <formula>E10="NO APLICA"</formula>
    </cfRule>
  </conditionalFormatting>
  <conditionalFormatting sqref="E12:R12">
    <cfRule type="expression" dxfId="78"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7:F19" xr:uid="{00000000-0002-0000-1600-000000000000}">
      <formula1>0</formula1>
    </dataValidation>
    <dataValidation type="whole" operator="greaterThanOrEqual" allowBlank="1" showInputMessage="1" showErrorMessage="1" errorTitle="ERROR" error="Valor en PESOS (sin centavos)" sqref="H27:K39" xr:uid="{00000000-0002-0000-1600-000001000000}">
      <formula1>0</formula1>
    </dataValidation>
    <dataValidation type="list" allowBlank="1" showInputMessage="1" showErrorMessage="1" sqref="E11" xr:uid="{00000000-0002-0000-1600-000002000000}">
      <formula1>REPORTE</formula1>
    </dataValidation>
    <dataValidation type="list" allowBlank="1" showInputMessage="1" showErrorMessage="1" sqref="E10" xr:uid="{00000000-0002-0000-1600-000003000000}">
      <formula1>SI</formula1>
    </dataValidation>
  </dataValidations>
  <hyperlinks>
    <hyperlink ref="B9" location="'ANEXO 3'!A1" display="VOLVER AL INDICE" xr:uid="{00000000-0004-0000-1600-000000000000}"/>
    <hyperlink ref="E49" r:id="rId1" xr:uid="{00000000-0004-0000-1600-000001000000}"/>
  </hyperlinks>
  <pageMargins left="0.25" right="0.25" top="0.75" bottom="0.75" header="0.3" footer="0.3"/>
  <pageSetup paperSize="178" orientation="landscape" horizontalDpi="1200" verticalDpi="1200"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Hoja23">
    <tabColor theme="2"/>
  </sheetPr>
  <dimension ref="A1:U179"/>
  <sheetViews>
    <sheetView workbookViewId="0">
      <selection sqref="A1:P1"/>
    </sheetView>
  </sheetViews>
  <sheetFormatPr baseColWidth="10" defaultColWidth="10.7109375" defaultRowHeight="15" x14ac:dyDescent="0.25"/>
  <cols>
    <col min="1" max="1" width="1.85546875" customWidth="1"/>
    <col min="2" max="2" width="10.85546875" customWidth="1"/>
    <col min="3" max="3" width="5" style="85" bestFit="1" customWidth="1"/>
    <col min="4" max="4" width="34.85546875" customWidth="1"/>
    <col min="5" max="5" width="12.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128</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6" t="s">
        <v>459</v>
      </c>
      <c r="C8" s="204">
        <v>2022</v>
      </c>
      <c r="D8" s="208">
        <f>IF(E10="NO APLICA","NO APLICA",IF(E11="NO SE REPORTA","SIN INFORMACION",+Q22))</f>
        <v>1</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1646</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5"/>
      <c r="J14" s="5"/>
      <c r="K14" s="5"/>
    </row>
    <row r="15" spans="1:21" ht="15.75" thickBot="1" x14ac:dyDescent="0.3">
      <c r="B15" s="1194" t="s">
        <v>466</v>
      </c>
      <c r="C15" s="100"/>
      <c r="D15" s="1079" t="s">
        <v>765</v>
      </c>
      <c r="E15" s="1080"/>
      <c r="F15" s="1080"/>
      <c r="G15" s="1080"/>
      <c r="H15" s="1080"/>
      <c r="I15" s="1080"/>
      <c r="J15" s="1080"/>
      <c r="K15" s="1080"/>
      <c r="L15" s="1187"/>
      <c r="M15" s="1187"/>
      <c r="N15" s="1187"/>
      <c r="O15" s="1187"/>
      <c r="P15" s="1161"/>
      <c r="Q15" s="1179" t="s">
        <v>594</v>
      </c>
    </row>
    <row r="16" spans="1:21" ht="15.75" thickBot="1" x14ac:dyDescent="0.3">
      <c r="B16" s="1195"/>
      <c r="C16" s="106"/>
      <c r="D16" s="1069" t="s">
        <v>593</v>
      </c>
      <c r="E16" s="1191" t="s">
        <v>969</v>
      </c>
      <c r="F16" s="1192"/>
      <c r="G16" s="1192"/>
      <c r="H16" s="1192"/>
      <c r="I16" s="1192"/>
      <c r="J16" s="1193"/>
      <c r="K16" s="1191" t="s">
        <v>970</v>
      </c>
      <c r="L16" s="1199"/>
      <c r="M16" s="1199"/>
      <c r="N16" s="1199"/>
      <c r="O16" s="1199"/>
      <c r="P16" s="1200"/>
      <c r="Q16" s="1180"/>
    </row>
    <row r="17" spans="2:17" ht="15.75" thickBot="1" x14ac:dyDescent="0.3">
      <c r="B17" s="1195"/>
      <c r="C17" s="106"/>
      <c r="D17" s="1060"/>
      <c r="E17" s="1184" t="s">
        <v>971</v>
      </c>
      <c r="F17" s="1185"/>
      <c r="G17" s="1186"/>
      <c r="H17" s="1184" t="s">
        <v>972</v>
      </c>
      <c r="I17" s="1185"/>
      <c r="J17" s="1186"/>
      <c r="K17" s="1184" t="s">
        <v>971</v>
      </c>
      <c r="L17" s="1185"/>
      <c r="M17" s="1186"/>
      <c r="N17" s="1184" t="s">
        <v>972</v>
      </c>
      <c r="O17" s="1185"/>
      <c r="P17" s="1186"/>
      <c r="Q17" s="1180"/>
    </row>
    <row r="18" spans="2:17" ht="15.75" thickBot="1" x14ac:dyDescent="0.3">
      <c r="B18" s="1195"/>
      <c r="C18" s="106"/>
      <c r="D18" s="1190"/>
      <c r="E18" s="194" t="s">
        <v>973</v>
      </c>
      <c r="F18" s="194" t="s">
        <v>974</v>
      </c>
      <c r="G18" s="194" t="s">
        <v>975</v>
      </c>
      <c r="H18" s="194" t="s">
        <v>973</v>
      </c>
      <c r="I18" s="194" t="s">
        <v>974</v>
      </c>
      <c r="J18" s="194" t="s">
        <v>975</v>
      </c>
      <c r="K18" s="194" t="s">
        <v>973</v>
      </c>
      <c r="L18" s="194" t="s">
        <v>974</v>
      </c>
      <c r="M18" s="194" t="s">
        <v>975</v>
      </c>
      <c r="N18" s="194" t="s">
        <v>973</v>
      </c>
      <c r="O18" s="194" t="s">
        <v>974</v>
      </c>
      <c r="P18" s="194" t="s">
        <v>975</v>
      </c>
      <c r="Q18" s="1181"/>
    </row>
    <row r="19" spans="2:17" ht="24.75" thickBot="1" x14ac:dyDescent="0.3">
      <c r="B19" s="1195"/>
      <c r="C19" s="106"/>
      <c r="D19" s="39" t="s">
        <v>976</v>
      </c>
      <c r="E19" s="6"/>
      <c r="F19" s="6"/>
      <c r="G19" s="447">
        <v>1</v>
      </c>
      <c r="H19" s="447">
        <v>11</v>
      </c>
      <c r="I19" s="447">
        <v>22</v>
      </c>
      <c r="J19" s="447">
        <v>47</v>
      </c>
      <c r="K19" s="6"/>
      <c r="L19" s="6"/>
      <c r="M19" s="6"/>
      <c r="N19" s="6"/>
      <c r="O19" s="6"/>
      <c r="P19" s="6"/>
      <c r="Q19" s="293">
        <f>SUM(E19:P19)</f>
        <v>81</v>
      </c>
    </row>
    <row r="20" spans="2:17" ht="36.75" thickBot="1" x14ac:dyDescent="0.3">
      <c r="B20" s="1195"/>
      <c r="C20" s="106"/>
      <c r="D20" s="39" t="s">
        <v>977</v>
      </c>
      <c r="E20" s="6"/>
      <c r="F20" s="6"/>
      <c r="G20" s="447">
        <v>1</v>
      </c>
      <c r="H20" s="447">
        <v>1</v>
      </c>
      <c r="I20" s="447">
        <v>3</v>
      </c>
      <c r="J20" s="447">
        <v>4</v>
      </c>
      <c r="K20" s="6"/>
      <c r="L20" s="6"/>
      <c r="M20" s="6"/>
      <c r="N20" s="6"/>
      <c r="O20" s="6"/>
      <c r="P20" s="6"/>
      <c r="Q20" s="293">
        <f>SUM(E20:P20)</f>
        <v>9</v>
      </c>
    </row>
    <row r="21" spans="2:17" ht="36.75" thickBot="1" x14ac:dyDescent="0.3">
      <c r="B21" s="1195"/>
      <c r="C21" s="106"/>
      <c r="D21" s="39" t="s">
        <v>978</v>
      </c>
      <c r="E21" s="6"/>
      <c r="F21" s="6"/>
      <c r="G21" s="447">
        <v>1</v>
      </c>
      <c r="H21" s="447">
        <v>1</v>
      </c>
      <c r="I21" s="447">
        <v>3</v>
      </c>
      <c r="J21" s="447">
        <v>4</v>
      </c>
      <c r="K21" s="6"/>
      <c r="L21" s="6"/>
      <c r="M21" s="6"/>
      <c r="N21" s="6"/>
      <c r="O21" s="6"/>
      <c r="P21" s="6"/>
      <c r="Q21" s="293">
        <f>SUM(E21:P21)</f>
        <v>9</v>
      </c>
    </row>
    <row r="22" spans="2:17" ht="36.75" thickBot="1" x14ac:dyDescent="0.3">
      <c r="B22" s="1195"/>
      <c r="C22" s="106"/>
      <c r="D22" s="39" t="s">
        <v>128</v>
      </c>
      <c r="E22" s="135" t="str">
        <f>IFERROR(E21/E20,"N.A.")</f>
        <v>N.A.</v>
      </c>
      <c r="F22" s="135" t="str">
        <f t="shared" ref="F22:P22" si="0">IFERROR(F21/F20,"N.A.")</f>
        <v>N.A.</v>
      </c>
      <c r="G22" s="135">
        <f t="shared" si="0"/>
        <v>1</v>
      </c>
      <c r="H22" s="135">
        <f t="shared" si="0"/>
        <v>1</v>
      </c>
      <c r="I22" s="135">
        <f t="shared" si="0"/>
        <v>1</v>
      </c>
      <c r="J22" s="135">
        <f t="shared" si="0"/>
        <v>1</v>
      </c>
      <c r="K22" s="135" t="str">
        <f t="shared" si="0"/>
        <v>N.A.</v>
      </c>
      <c r="L22" s="135" t="str">
        <f t="shared" si="0"/>
        <v>N.A.</v>
      </c>
      <c r="M22" s="135" t="str">
        <f t="shared" si="0"/>
        <v>N.A.</v>
      </c>
      <c r="N22" s="135" t="str">
        <f t="shared" si="0"/>
        <v>N.A.</v>
      </c>
      <c r="O22" s="135" t="str">
        <f t="shared" si="0"/>
        <v>N.A.</v>
      </c>
      <c r="P22" s="135" t="str">
        <f t="shared" si="0"/>
        <v>N.A.</v>
      </c>
      <c r="Q22" s="135">
        <f>IFERROR(Q21/Q20,"N.A.")</f>
        <v>1</v>
      </c>
    </row>
    <row r="23" spans="2:17" x14ac:dyDescent="0.25">
      <c r="B23" s="1195"/>
      <c r="C23" s="101"/>
      <c r="D23" s="1067" t="s">
        <v>979</v>
      </c>
      <c r="E23" s="1068"/>
      <c r="F23" s="1068"/>
      <c r="G23" s="1068"/>
      <c r="H23" s="1068"/>
      <c r="I23" s="1068"/>
      <c r="J23" s="1068"/>
      <c r="K23" s="1068"/>
      <c r="L23" s="1197"/>
      <c r="M23" s="1197"/>
      <c r="N23" s="1197"/>
      <c r="O23" s="1197"/>
      <c r="P23" s="1178"/>
    </row>
    <row r="24" spans="2:17" x14ac:dyDescent="0.25">
      <c r="B24" s="1195"/>
      <c r="C24" s="101"/>
      <c r="D24" s="1058" t="s">
        <v>980</v>
      </c>
      <c r="E24" s="1059"/>
      <c r="F24" s="1059"/>
      <c r="G24" s="1059"/>
      <c r="H24" s="1059"/>
      <c r="I24" s="1059"/>
      <c r="J24" s="1059"/>
      <c r="K24" s="1059"/>
      <c r="L24" s="1189"/>
      <c r="M24" s="1189"/>
      <c r="N24" s="1189"/>
      <c r="O24" s="1189"/>
      <c r="P24" s="1162"/>
    </row>
    <row r="25" spans="2:17" x14ac:dyDescent="0.25">
      <c r="B25" s="1195"/>
      <c r="C25" s="101"/>
      <c r="D25" s="1058" t="s">
        <v>981</v>
      </c>
      <c r="E25" s="1059"/>
      <c r="F25" s="1059"/>
      <c r="G25" s="1059"/>
      <c r="H25" s="1059"/>
      <c r="I25" s="1059"/>
      <c r="J25" s="1059"/>
      <c r="K25" s="1059"/>
      <c r="L25" s="1189"/>
      <c r="M25" s="1189"/>
      <c r="N25" s="1189"/>
      <c r="O25" s="1189"/>
      <c r="P25" s="1162"/>
    </row>
    <row r="26" spans="2:17" x14ac:dyDescent="0.25">
      <c r="B26" s="1195"/>
      <c r="C26" s="101"/>
      <c r="D26" s="1070" t="s">
        <v>692</v>
      </c>
      <c r="E26" s="1071"/>
      <c r="F26" s="1071"/>
      <c r="G26" s="1071"/>
      <c r="H26" s="1071"/>
      <c r="I26" s="1071"/>
      <c r="J26" s="1071"/>
      <c r="K26" s="1071"/>
      <c r="L26" s="1198"/>
      <c r="M26" s="1198"/>
      <c r="N26" s="1198"/>
      <c r="O26" s="1198"/>
      <c r="P26" s="1163"/>
    </row>
    <row r="27" spans="2:17" x14ac:dyDescent="0.25">
      <c r="B27" s="1195"/>
      <c r="C27" s="101"/>
      <c r="D27" s="1146" t="s">
        <v>982</v>
      </c>
      <c r="E27" s="1147"/>
      <c r="F27" s="1147"/>
      <c r="G27" s="1147"/>
      <c r="H27" s="1147"/>
      <c r="I27" s="1147"/>
      <c r="J27" s="1147"/>
      <c r="K27" s="1147"/>
      <c r="L27" s="1188"/>
      <c r="M27" s="1188"/>
      <c r="N27" s="1188"/>
      <c r="O27" s="1188"/>
      <c r="P27" s="1164"/>
    </row>
    <row r="28" spans="2:17" ht="15.75" thickBot="1" x14ac:dyDescent="0.3">
      <c r="B28" s="1195"/>
      <c r="C28" s="101"/>
      <c r="D28" s="1058" t="s">
        <v>772</v>
      </c>
      <c r="E28" s="1059"/>
      <c r="F28" s="1059"/>
      <c r="G28" s="1059"/>
      <c r="H28" s="1059"/>
      <c r="I28" s="1059"/>
      <c r="J28" s="1059"/>
      <c r="K28" s="1059"/>
      <c r="L28" s="1189"/>
      <c r="M28" s="1189"/>
      <c r="N28" s="1189"/>
      <c r="O28" s="1189"/>
      <c r="P28" s="1162"/>
    </row>
    <row r="29" spans="2:17" ht="21" customHeight="1" x14ac:dyDescent="0.25">
      <c r="B29" s="1195"/>
      <c r="C29" s="1139" t="s">
        <v>420</v>
      </c>
      <c r="D29" s="1179" t="s">
        <v>694</v>
      </c>
      <c r="E29" s="1179" t="s">
        <v>983</v>
      </c>
      <c r="F29" s="1179" t="s">
        <v>984</v>
      </c>
      <c r="G29" s="1179" t="s">
        <v>985</v>
      </c>
      <c r="H29" s="193" t="s">
        <v>949</v>
      </c>
      <c r="I29" s="193" t="s">
        <v>950</v>
      </c>
      <c r="J29" s="1179" t="s">
        <v>698</v>
      </c>
      <c r="K29" s="1179" t="s">
        <v>699</v>
      </c>
      <c r="L29" s="1179" t="s">
        <v>424</v>
      </c>
      <c r="P29" s="13"/>
    </row>
    <row r="30" spans="2:17" ht="15.75" thickBot="1" x14ac:dyDescent="0.3">
      <c r="B30" s="1195"/>
      <c r="C30" s="1140"/>
      <c r="D30" s="1181"/>
      <c r="E30" s="1181"/>
      <c r="F30" s="1181"/>
      <c r="G30" s="1181"/>
      <c r="H30" s="194" t="s">
        <v>951</v>
      </c>
      <c r="I30" s="194" t="s">
        <v>952</v>
      </c>
      <c r="J30" s="1181"/>
      <c r="K30" s="1181"/>
      <c r="L30" s="1181"/>
      <c r="P30" s="13"/>
    </row>
    <row r="31" spans="2:17" ht="189.75" customHeight="1" thickBot="1" x14ac:dyDescent="0.3">
      <c r="B31" s="1195"/>
      <c r="C31" s="265"/>
      <c r="D31" s="454" t="s">
        <v>2388</v>
      </c>
      <c r="E31" s="454" t="s">
        <v>1647</v>
      </c>
      <c r="F31" s="454" t="s">
        <v>1648</v>
      </c>
      <c r="G31" s="454" t="s">
        <v>2400</v>
      </c>
      <c r="H31" s="451">
        <v>246</v>
      </c>
      <c r="I31" s="451">
        <v>246</v>
      </c>
      <c r="J31" s="451">
        <v>240</v>
      </c>
      <c r="K31" s="451">
        <v>210</v>
      </c>
      <c r="L31" s="182"/>
      <c r="P31" s="13"/>
    </row>
    <row r="32" spans="2:17" ht="15.75" thickBot="1" x14ac:dyDescent="0.3">
      <c r="B32" s="1195"/>
      <c r="C32" s="265"/>
      <c r="D32" s="454"/>
      <c r="E32" s="454"/>
      <c r="F32" s="454"/>
      <c r="G32" s="454"/>
      <c r="H32" s="451"/>
      <c r="I32" s="451"/>
      <c r="J32" s="451"/>
      <c r="K32" s="451"/>
      <c r="L32" s="182"/>
      <c r="P32" s="13"/>
    </row>
    <row r="33" spans="2:16" ht="15.75" thickBot="1" x14ac:dyDescent="0.3">
      <c r="B33" s="1195"/>
      <c r="C33" s="265"/>
      <c r="D33" s="28"/>
      <c r="E33" s="28"/>
      <c r="F33" s="28"/>
      <c r="G33" s="28"/>
      <c r="H33" s="182"/>
      <c r="I33" s="182"/>
      <c r="J33" s="182"/>
      <c r="K33" s="182"/>
      <c r="L33" s="182"/>
      <c r="P33" s="13"/>
    </row>
    <row r="34" spans="2:16" ht="15.75" thickBot="1" x14ac:dyDescent="0.3">
      <c r="B34" s="1195"/>
      <c r="C34" s="265"/>
      <c r="D34" s="28"/>
      <c r="E34" s="28"/>
      <c r="F34" s="28"/>
      <c r="G34" s="28"/>
      <c r="H34" s="182"/>
      <c r="I34" s="182"/>
      <c r="J34" s="182"/>
      <c r="K34" s="182"/>
      <c r="L34" s="182"/>
      <c r="P34" s="13"/>
    </row>
    <row r="35" spans="2:16" ht="15.75" thickBot="1" x14ac:dyDescent="0.3">
      <c r="B35" s="1195"/>
      <c r="C35" s="265"/>
      <c r="D35" s="28"/>
      <c r="E35" s="28"/>
      <c r="F35" s="28"/>
      <c r="G35" s="28"/>
      <c r="H35" s="182"/>
      <c r="I35" s="182"/>
      <c r="J35" s="182"/>
      <c r="K35" s="182"/>
      <c r="L35" s="182"/>
      <c r="P35" s="13"/>
    </row>
    <row r="36" spans="2:16" ht="15.75" thickBot="1" x14ac:dyDescent="0.3">
      <c r="B36" s="1195"/>
      <c r="C36" s="265"/>
      <c r="D36" s="28"/>
      <c r="E36" s="28"/>
      <c r="F36" s="28"/>
      <c r="G36" s="28"/>
      <c r="H36" s="182"/>
      <c r="I36" s="182"/>
      <c r="J36" s="182"/>
      <c r="K36" s="182"/>
      <c r="L36" s="182"/>
      <c r="P36" s="13"/>
    </row>
    <row r="37" spans="2:16" ht="15.75" thickBot="1" x14ac:dyDescent="0.3">
      <c r="B37" s="1195"/>
      <c r="C37" s="265"/>
      <c r="D37" s="28"/>
      <c r="E37" s="28"/>
      <c r="F37" s="28"/>
      <c r="G37" s="28"/>
      <c r="H37" s="182"/>
      <c r="I37" s="182"/>
      <c r="J37" s="182"/>
      <c r="K37" s="182"/>
      <c r="L37" s="182"/>
      <c r="P37" s="13"/>
    </row>
    <row r="38" spans="2:16" ht="15.75" thickBot="1" x14ac:dyDescent="0.3">
      <c r="B38" s="1195"/>
      <c r="C38" s="265"/>
      <c r="D38" s="28"/>
      <c r="E38" s="28"/>
      <c r="F38" s="28"/>
      <c r="G38" s="28"/>
      <c r="H38" s="182"/>
      <c r="I38" s="182"/>
      <c r="J38" s="182"/>
      <c r="K38" s="182"/>
      <c r="L38" s="182"/>
      <c r="P38" s="13"/>
    </row>
    <row r="39" spans="2:16" ht="15.75" thickBot="1" x14ac:dyDescent="0.3">
      <c r="B39" s="1195"/>
      <c r="C39" s="265"/>
      <c r="D39" s="28"/>
      <c r="E39" s="28"/>
      <c r="F39" s="28"/>
      <c r="G39" s="28"/>
      <c r="H39" s="182"/>
      <c r="I39" s="182"/>
      <c r="J39" s="182"/>
      <c r="K39" s="182"/>
      <c r="L39" s="182"/>
      <c r="P39" s="13"/>
    </row>
    <row r="40" spans="2:16" ht="15.75" thickBot="1" x14ac:dyDescent="0.3">
      <c r="B40" s="1196"/>
      <c r="C40" s="108"/>
      <c r="D40" s="38" t="s">
        <v>594</v>
      </c>
      <c r="E40" s="25"/>
      <c r="F40" s="25"/>
      <c r="G40" s="25"/>
      <c r="H40" s="133">
        <f>SUM(H31:H39)</f>
        <v>246</v>
      </c>
      <c r="I40" s="133">
        <f>SUM(I31:I39)</f>
        <v>246</v>
      </c>
      <c r="J40" s="133">
        <f>SUM(J31:J39)</f>
        <v>240</v>
      </c>
      <c r="K40" s="133">
        <f>SUM(K31:K39)</f>
        <v>210</v>
      </c>
      <c r="L40" s="182"/>
      <c r="M40" s="14"/>
      <c r="N40" s="14"/>
      <c r="P40" s="10"/>
    </row>
    <row r="41" spans="2:16" ht="24" customHeight="1" thickBot="1" x14ac:dyDescent="0.3">
      <c r="B41" s="71" t="s">
        <v>502</v>
      </c>
      <c r="C41" s="105"/>
      <c r="D41" s="1079" t="s">
        <v>986</v>
      </c>
      <c r="E41" s="1080"/>
      <c r="F41" s="1080"/>
      <c r="G41" s="1080"/>
      <c r="H41" s="1080"/>
      <c r="I41" s="1080"/>
      <c r="J41" s="1080"/>
      <c r="K41" s="1080"/>
      <c r="L41" s="1187"/>
      <c r="M41" s="1187"/>
      <c r="N41" s="1187"/>
      <c r="O41" s="1187"/>
      <c r="P41" s="1161"/>
    </row>
    <row r="42" spans="2:16" ht="23.25" thickBot="1" x14ac:dyDescent="0.3">
      <c r="B42" s="71" t="s">
        <v>504</v>
      </c>
      <c r="C42" s="105"/>
      <c r="D42" s="1079" t="s">
        <v>778</v>
      </c>
      <c r="E42" s="1080"/>
      <c r="F42" s="1080"/>
      <c r="G42" s="1080"/>
      <c r="H42" s="1080"/>
      <c r="I42" s="1080"/>
      <c r="J42" s="1080"/>
      <c r="K42" s="1080"/>
      <c r="L42" s="1187"/>
      <c r="M42" s="1187"/>
      <c r="N42" s="1187"/>
      <c r="O42" s="1187"/>
      <c r="P42" s="1161"/>
    </row>
    <row r="43" spans="2:16" ht="15.75" thickBot="1" x14ac:dyDescent="0.3">
      <c r="B43" s="1"/>
      <c r="C43" s="74"/>
      <c r="D43" s="5"/>
      <c r="E43" s="5"/>
      <c r="F43" s="5"/>
      <c r="G43" s="5"/>
      <c r="H43" s="5"/>
      <c r="I43" s="5"/>
      <c r="J43" s="5"/>
      <c r="K43" s="5"/>
    </row>
    <row r="44" spans="2:16" ht="24" customHeight="1" thickBot="1" x14ac:dyDescent="0.3">
      <c r="B44" s="1085" t="s">
        <v>506</v>
      </c>
      <c r="C44" s="1086"/>
      <c r="D44" s="1086"/>
      <c r="E44" s="1087"/>
      <c r="F44" s="5"/>
      <c r="G44" s="5"/>
      <c r="H44" s="5"/>
      <c r="I44" s="5"/>
      <c r="J44" s="5"/>
      <c r="K44" s="5"/>
    </row>
    <row r="45" spans="2:16" ht="15.75" thickBot="1" x14ac:dyDescent="0.3">
      <c r="B45" s="1076">
        <v>1</v>
      </c>
      <c r="C45" s="92"/>
      <c r="D45" s="47" t="s">
        <v>507</v>
      </c>
      <c r="E45" s="456" t="s">
        <v>1637</v>
      </c>
      <c r="F45" s="5"/>
      <c r="G45" s="5"/>
      <c r="H45" s="5"/>
      <c r="I45" s="5"/>
      <c r="J45" s="5"/>
      <c r="K45" s="5"/>
    </row>
    <row r="46" spans="2:16" ht="36.75" thickBot="1" x14ac:dyDescent="0.3">
      <c r="B46" s="1077"/>
      <c r="C46" s="92"/>
      <c r="D46" s="39" t="s">
        <v>7</v>
      </c>
      <c r="E46" s="456" t="s">
        <v>1638</v>
      </c>
      <c r="F46" s="5"/>
      <c r="G46" s="5"/>
      <c r="H46" s="5"/>
      <c r="I46" s="5"/>
      <c r="J46" s="5"/>
      <c r="K46" s="5"/>
    </row>
    <row r="47" spans="2:16" ht="24.75" thickBot="1" x14ac:dyDescent="0.3">
      <c r="B47" s="1077"/>
      <c r="C47" s="92"/>
      <c r="D47" s="39" t="s">
        <v>508</v>
      </c>
      <c r="E47" s="454" t="s">
        <v>2397</v>
      </c>
      <c r="F47" s="5"/>
      <c r="G47" s="5"/>
      <c r="H47" s="5"/>
      <c r="I47" s="5"/>
      <c r="J47" s="5"/>
      <c r="K47" s="5"/>
    </row>
    <row r="48" spans="2:16" ht="36.75" thickBot="1" x14ac:dyDescent="0.3">
      <c r="B48" s="1077"/>
      <c r="C48" s="92"/>
      <c r="D48" s="39" t="s">
        <v>9</v>
      </c>
      <c r="E48" s="454" t="s">
        <v>2398</v>
      </c>
      <c r="F48" s="5"/>
      <c r="G48" s="5"/>
      <c r="H48" s="5"/>
      <c r="I48" s="5"/>
      <c r="J48" s="5"/>
      <c r="K48" s="5"/>
    </row>
    <row r="49" spans="2:11" ht="30.75" thickBot="1" x14ac:dyDescent="0.3">
      <c r="B49" s="1077"/>
      <c r="C49" s="92"/>
      <c r="D49" s="39" t="s">
        <v>11</v>
      </c>
      <c r="E49" s="455" t="s">
        <v>2399</v>
      </c>
      <c r="F49" s="5"/>
      <c r="G49" s="5"/>
      <c r="H49" s="5"/>
      <c r="I49" s="5"/>
      <c r="J49" s="5"/>
      <c r="K49" s="5"/>
    </row>
    <row r="50" spans="2:11" ht="15.75" thickBot="1" x14ac:dyDescent="0.3">
      <c r="B50" s="1077"/>
      <c r="C50" s="92"/>
      <c r="D50" s="39" t="s">
        <v>13</v>
      </c>
      <c r="E50" s="454">
        <v>3115623385</v>
      </c>
      <c r="F50" s="5"/>
      <c r="G50" s="5"/>
      <c r="H50" s="5"/>
      <c r="I50" s="5"/>
      <c r="J50" s="5"/>
      <c r="K50" s="5"/>
    </row>
    <row r="51" spans="2:11" ht="15.75" thickBot="1" x14ac:dyDescent="0.3">
      <c r="B51" s="1078"/>
      <c r="C51" s="2"/>
      <c r="D51" s="39" t="s">
        <v>509</v>
      </c>
      <c r="E51" s="454" t="s">
        <v>1642</v>
      </c>
      <c r="F51" s="5"/>
      <c r="G51" s="5"/>
      <c r="H51" s="5"/>
      <c r="I51" s="5"/>
      <c r="J51" s="5"/>
      <c r="K51" s="5"/>
    </row>
    <row r="52" spans="2:11" ht="15.75" thickBot="1" x14ac:dyDescent="0.3">
      <c r="B52" s="1"/>
      <c r="C52" s="74"/>
      <c r="D52" s="5"/>
      <c r="E52" s="5"/>
      <c r="F52" s="5"/>
      <c r="G52" s="5"/>
      <c r="H52" s="5"/>
      <c r="I52" s="5"/>
      <c r="J52" s="5"/>
      <c r="K52" s="5"/>
    </row>
    <row r="53" spans="2:11" ht="15.75" thickBot="1" x14ac:dyDescent="0.3">
      <c r="B53" s="1085" t="s">
        <v>510</v>
      </c>
      <c r="C53" s="1086"/>
      <c r="D53" s="1086"/>
      <c r="E53" s="1087"/>
      <c r="F53" s="5"/>
      <c r="G53" s="5"/>
      <c r="H53" s="5"/>
      <c r="I53" s="5"/>
      <c r="J53" s="5"/>
      <c r="K53" s="5"/>
    </row>
    <row r="54" spans="2:11" ht="15.75" thickBot="1" x14ac:dyDescent="0.3">
      <c r="B54" s="1076">
        <v>1</v>
      </c>
      <c r="C54" s="92"/>
      <c r="D54" s="47" t="s">
        <v>507</v>
      </c>
      <c r="E54" s="211" t="s">
        <v>987</v>
      </c>
      <c r="F54" s="5"/>
      <c r="G54" s="5"/>
      <c r="H54" s="5"/>
      <c r="I54" s="5"/>
      <c r="J54" s="5"/>
      <c r="K54" s="5"/>
    </row>
    <row r="55" spans="2:11" ht="15.75" thickBot="1" x14ac:dyDescent="0.3">
      <c r="B55" s="1077"/>
      <c r="C55" s="92"/>
      <c r="D55" s="39" t="s">
        <v>7</v>
      </c>
      <c r="E55" s="211" t="s">
        <v>512</v>
      </c>
      <c r="F55" s="5"/>
      <c r="G55" s="5"/>
      <c r="H55" s="5"/>
      <c r="I55" s="5"/>
      <c r="J55" s="5"/>
      <c r="K55" s="5"/>
    </row>
    <row r="56" spans="2:11" ht="15.75" thickBot="1" x14ac:dyDescent="0.3">
      <c r="B56" s="1077"/>
      <c r="C56" s="92"/>
      <c r="D56" s="39" t="s">
        <v>508</v>
      </c>
      <c r="E56" s="231"/>
      <c r="F56" s="5"/>
      <c r="G56" s="5"/>
      <c r="H56" s="5"/>
      <c r="I56" s="5"/>
      <c r="J56" s="5"/>
      <c r="K56" s="5"/>
    </row>
    <row r="57" spans="2:11" ht="15.75" thickBot="1" x14ac:dyDescent="0.3">
      <c r="B57" s="1077"/>
      <c r="C57" s="92"/>
      <c r="D57" s="39" t="s">
        <v>9</v>
      </c>
      <c r="E57" s="231"/>
      <c r="F57" s="5"/>
      <c r="G57" s="5"/>
      <c r="H57" s="5"/>
      <c r="I57" s="5"/>
      <c r="J57" s="5"/>
      <c r="K57" s="5"/>
    </row>
    <row r="58" spans="2:11" ht="15.75" thickBot="1" x14ac:dyDescent="0.3">
      <c r="B58" s="1077"/>
      <c r="C58" s="92"/>
      <c r="D58" s="39" t="s">
        <v>11</v>
      </c>
      <c r="E58" s="231"/>
      <c r="F58" s="5"/>
      <c r="G58" s="5"/>
      <c r="H58" s="5"/>
      <c r="I58" s="5"/>
      <c r="J58" s="5"/>
      <c r="K58" s="5"/>
    </row>
    <row r="59" spans="2:11" ht="15.75" thickBot="1" x14ac:dyDescent="0.3">
      <c r="B59" s="1077"/>
      <c r="C59" s="92"/>
      <c r="D59" s="39" t="s">
        <v>13</v>
      </c>
      <c r="E59" s="231"/>
      <c r="F59" s="5"/>
      <c r="G59" s="5"/>
      <c r="H59" s="5"/>
      <c r="I59" s="5"/>
      <c r="J59" s="5"/>
      <c r="K59" s="5"/>
    </row>
    <row r="60" spans="2:11" ht="15.75" thickBot="1" x14ac:dyDescent="0.3">
      <c r="B60" s="1078"/>
      <c r="C60" s="2"/>
      <c r="D60" s="39" t="s">
        <v>509</v>
      </c>
      <c r="E60" s="231"/>
      <c r="F60" s="5"/>
      <c r="G60" s="5"/>
      <c r="H60" s="5"/>
      <c r="I60" s="5"/>
      <c r="J60" s="5"/>
      <c r="K60" s="5"/>
    </row>
    <row r="61" spans="2:11" x14ac:dyDescent="0.25">
      <c r="B61" s="1"/>
      <c r="C61" s="74"/>
      <c r="D61" s="5"/>
      <c r="E61" s="5"/>
      <c r="F61" s="5"/>
      <c r="G61" s="5"/>
      <c r="H61" s="5"/>
      <c r="I61" s="5"/>
      <c r="J61" s="5"/>
      <c r="K61" s="5"/>
    </row>
    <row r="62" spans="2:11" ht="15.75" thickBot="1" x14ac:dyDescent="0.3">
      <c r="B62" s="1"/>
      <c r="C62" s="74"/>
      <c r="D62" s="5"/>
      <c r="E62" s="5"/>
      <c r="F62" s="5"/>
      <c r="G62" s="5"/>
      <c r="H62" s="5"/>
      <c r="I62" s="5"/>
      <c r="J62" s="5"/>
      <c r="K62" s="5"/>
    </row>
    <row r="63" spans="2:11" ht="15.75" thickBot="1" x14ac:dyDescent="0.3">
      <c r="B63" s="1085" t="s">
        <v>513</v>
      </c>
      <c r="C63" s="1086"/>
      <c r="D63" s="1086"/>
      <c r="E63" s="1086"/>
      <c r="F63" s="1087"/>
      <c r="G63" s="5"/>
      <c r="H63" s="5"/>
      <c r="I63" s="5"/>
      <c r="J63" s="5"/>
      <c r="K63" s="5"/>
    </row>
    <row r="64" spans="2:11" ht="24.75" thickBot="1" x14ac:dyDescent="0.3">
      <c r="B64" s="46" t="s">
        <v>514</v>
      </c>
      <c r="C64" s="39" t="s">
        <v>515</v>
      </c>
      <c r="D64" s="39" t="s">
        <v>516</v>
      </c>
      <c r="E64" s="39" t="s">
        <v>517</v>
      </c>
      <c r="F64" s="5"/>
      <c r="G64" s="5"/>
      <c r="H64" s="5"/>
      <c r="I64" s="5"/>
      <c r="J64" s="5"/>
    </row>
    <row r="65" spans="2:11" ht="72.75" thickBot="1" x14ac:dyDescent="0.3">
      <c r="B65" s="48">
        <v>42401</v>
      </c>
      <c r="C65" s="39">
        <v>0.01</v>
      </c>
      <c r="D65" s="49" t="s">
        <v>988</v>
      </c>
      <c r="E65" s="39"/>
      <c r="F65" s="5"/>
      <c r="G65" s="5"/>
      <c r="H65" s="5"/>
      <c r="I65" s="5"/>
      <c r="J65" s="5"/>
    </row>
    <row r="66" spans="2:11" ht="15.75" thickBot="1" x14ac:dyDescent="0.3">
      <c r="B66" s="3"/>
      <c r="C66" s="93"/>
      <c r="D66" s="5"/>
      <c r="E66" s="5"/>
      <c r="F66" s="5"/>
      <c r="G66" s="5"/>
      <c r="H66" s="5"/>
      <c r="I66" s="5"/>
      <c r="J66" s="5"/>
      <c r="K66" s="5"/>
    </row>
    <row r="67" spans="2:11" ht="24.75" thickBot="1" x14ac:dyDescent="0.3">
      <c r="B67" s="4" t="s">
        <v>424</v>
      </c>
      <c r="C67" s="94"/>
      <c r="D67" s="5"/>
      <c r="E67" s="5"/>
      <c r="F67" s="5"/>
      <c r="G67" s="5"/>
      <c r="H67" s="5"/>
      <c r="I67" s="5"/>
      <c r="J67" s="5"/>
      <c r="K67" s="5"/>
    </row>
    <row r="68" spans="2:11" s="130" customFormat="1" x14ac:dyDescent="0.25">
      <c r="B68" s="1155" t="s">
        <v>989</v>
      </c>
      <c r="C68" s="1156"/>
      <c r="D68" s="1156"/>
      <c r="E68" s="1156"/>
      <c r="F68" s="1156"/>
      <c r="G68" s="1156"/>
      <c r="H68" s="129"/>
      <c r="I68" s="129"/>
      <c r="J68" s="129"/>
      <c r="K68" s="129"/>
    </row>
    <row r="69" spans="2:11" s="130" customFormat="1" x14ac:dyDescent="0.25">
      <c r="B69" s="1155" t="s">
        <v>990</v>
      </c>
      <c r="C69" s="1156"/>
      <c r="D69" s="1156"/>
      <c r="E69" s="1156"/>
      <c r="F69" s="1156"/>
      <c r="G69" s="1156"/>
      <c r="H69" s="129"/>
      <c r="I69" s="129"/>
      <c r="J69" s="129"/>
      <c r="K69" s="129"/>
    </row>
    <row r="70" spans="2:11" s="130" customFormat="1" ht="35.450000000000003" customHeight="1" x14ac:dyDescent="0.25">
      <c r="B70" s="1182"/>
      <c r="C70" s="1183"/>
      <c r="D70" s="1183"/>
      <c r="E70" s="1183"/>
      <c r="F70" s="1183"/>
      <c r="G70" s="1183"/>
      <c r="H70" s="129"/>
      <c r="I70" s="129"/>
      <c r="J70" s="129"/>
      <c r="K70" s="129"/>
    </row>
    <row r="71" spans="2:11" ht="15.75" thickBot="1" x14ac:dyDescent="0.3">
      <c r="B71" s="1"/>
      <c r="C71" s="74"/>
      <c r="D71" s="5"/>
      <c r="E71" s="5"/>
      <c r="F71" s="5"/>
      <c r="G71" s="5"/>
      <c r="H71" s="5"/>
      <c r="I71" s="5"/>
      <c r="J71" s="5"/>
      <c r="K71" s="5"/>
    </row>
    <row r="72" spans="2:11" ht="24.75" thickBot="1" x14ac:dyDescent="0.3">
      <c r="B72" s="50" t="s">
        <v>519</v>
      </c>
      <c r="C72" s="95"/>
      <c r="D72" s="5"/>
      <c r="E72" s="5"/>
      <c r="F72" s="5"/>
      <c r="G72" s="5"/>
      <c r="H72" s="5"/>
      <c r="I72" s="5"/>
      <c r="J72" s="5"/>
      <c r="K72" s="5"/>
    </row>
    <row r="73" spans="2:11" ht="15.75" thickBot="1" x14ac:dyDescent="0.3">
      <c r="B73" s="36"/>
      <c r="C73" s="86"/>
      <c r="D73" s="5"/>
      <c r="E73" s="5"/>
      <c r="F73" s="5"/>
      <c r="G73" s="5"/>
      <c r="H73" s="5"/>
      <c r="I73" s="5"/>
      <c r="J73" s="5"/>
      <c r="K73" s="5"/>
    </row>
    <row r="74" spans="2:11" ht="84.75" thickBot="1" x14ac:dyDescent="0.3">
      <c r="B74" s="51" t="s">
        <v>520</v>
      </c>
      <c r="C74" s="96"/>
      <c r="D74" s="42" t="s">
        <v>991</v>
      </c>
      <c r="E74" s="5"/>
      <c r="F74" s="5"/>
      <c r="G74" s="5"/>
      <c r="H74" s="5"/>
      <c r="I74" s="5"/>
      <c r="J74" s="5"/>
      <c r="K74" s="5"/>
    </row>
    <row r="75" spans="2:11" x14ac:dyDescent="0.25">
      <c r="B75" s="1076" t="s">
        <v>522</v>
      </c>
      <c r="C75" s="92"/>
      <c r="D75" s="52" t="s">
        <v>523</v>
      </c>
      <c r="E75" s="5"/>
      <c r="F75" s="5"/>
      <c r="G75" s="5"/>
      <c r="H75" s="5"/>
      <c r="I75" s="5"/>
      <c r="J75" s="5"/>
      <c r="K75" s="5"/>
    </row>
    <row r="76" spans="2:11" ht="120" x14ac:dyDescent="0.25">
      <c r="B76" s="1077"/>
      <c r="C76" s="92"/>
      <c r="D76" s="45" t="s">
        <v>992</v>
      </c>
      <c r="E76" s="5"/>
      <c r="F76" s="5"/>
      <c r="G76" s="5"/>
      <c r="H76" s="5"/>
      <c r="I76" s="5"/>
      <c r="J76" s="5"/>
      <c r="K76" s="5"/>
    </row>
    <row r="77" spans="2:11" x14ac:dyDescent="0.25">
      <c r="B77" s="1077"/>
      <c r="C77" s="92"/>
      <c r="D77" s="52" t="s">
        <v>526</v>
      </c>
      <c r="E77" s="5"/>
      <c r="F77" s="5"/>
      <c r="G77" s="5"/>
      <c r="H77" s="5"/>
      <c r="I77" s="5"/>
      <c r="J77" s="5"/>
      <c r="K77" s="5"/>
    </row>
    <row r="78" spans="2:11" ht="72" x14ac:dyDescent="0.25">
      <c r="B78" s="1077"/>
      <c r="C78" s="92"/>
      <c r="D78" s="45" t="s">
        <v>993</v>
      </c>
      <c r="E78" s="5"/>
      <c r="F78" s="5"/>
      <c r="G78" s="5"/>
      <c r="H78" s="5"/>
      <c r="I78" s="5"/>
      <c r="J78" s="5"/>
      <c r="K78" s="5"/>
    </row>
    <row r="79" spans="2:11" x14ac:dyDescent="0.25">
      <c r="B79" s="1077"/>
      <c r="C79" s="92"/>
      <c r="D79" s="45" t="s">
        <v>528</v>
      </c>
      <c r="E79" s="5"/>
      <c r="F79" s="5"/>
      <c r="G79" s="5"/>
      <c r="H79" s="5"/>
      <c r="I79" s="5"/>
      <c r="J79" s="5"/>
      <c r="K79" s="5"/>
    </row>
    <row r="80" spans="2:11" x14ac:dyDescent="0.25">
      <c r="B80" s="1077"/>
      <c r="C80" s="92"/>
      <c r="D80" s="45" t="s">
        <v>994</v>
      </c>
      <c r="E80" s="5"/>
      <c r="F80" s="5"/>
      <c r="G80" s="5"/>
      <c r="H80" s="5"/>
      <c r="I80" s="5"/>
      <c r="J80" s="5"/>
      <c r="K80" s="5"/>
    </row>
    <row r="81" spans="2:11" x14ac:dyDescent="0.25">
      <c r="B81" s="1077"/>
      <c r="C81" s="92"/>
      <c r="D81" s="45" t="s">
        <v>995</v>
      </c>
      <c r="E81" s="5"/>
      <c r="F81" s="5"/>
      <c r="G81" s="5"/>
      <c r="H81" s="5"/>
      <c r="I81" s="5"/>
      <c r="J81" s="5"/>
      <c r="K81" s="5"/>
    </row>
    <row r="82" spans="2:11" x14ac:dyDescent="0.25">
      <c r="B82" s="1077"/>
      <c r="C82" s="92"/>
      <c r="D82" s="52" t="s">
        <v>748</v>
      </c>
      <c r="E82" s="5"/>
      <c r="F82" s="5"/>
      <c r="G82" s="5"/>
      <c r="H82" s="5"/>
      <c r="I82" s="5"/>
      <c r="J82" s="5"/>
      <c r="K82" s="5"/>
    </row>
    <row r="83" spans="2:11" ht="36.75" thickBot="1" x14ac:dyDescent="0.3">
      <c r="B83" s="1078"/>
      <c r="C83" s="2"/>
      <c r="D83" s="39" t="s">
        <v>959</v>
      </c>
      <c r="E83" s="5"/>
      <c r="F83" s="5"/>
      <c r="G83" s="5"/>
      <c r="H83" s="5"/>
      <c r="I83" s="5"/>
      <c r="J83" s="5"/>
      <c r="K83" s="5"/>
    </row>
    <row r="84" spans="2:11" ht="24.75" thickBot="1" x14ac:dyDescent="0.3">
      <c r="B84" s="46" t="s">
        <v>535</v>
      </c>
      <c r="C84" s="2"/>
      <c r="D84" s="39"/>
      <c r="E84" s="5"/>
      <c r="F84" s="5"/>
      <c r="G84" s="5"/>
      <c r="H84" s="5"/>
      <c r="I84" s="5"/>
      <c r="J84" s="5"/>
      <c r="K84" s="5"/>
    </row>
    <row r="85" spans="2:11" ht="48" x14ac:dyDescent="0.25">
      <c r="B85" s="1076" t="s">
        <v>536</v>
      </c>
      <c r="C85" s="92"/>
      <c r="D85" s="45" t="s">
        <v>996</v>
      </c>
      <c r="E85" s="5"/>
      <c r="F85" s="5"/>
      <c r="G85" s="5"/>
      <c r="H85" s="5"/>
      <c r="I85" s="5"/>
      <c r="J85" s="5"/>
      <c r="K85" s="5"/>
    </row>
    <row r="86" spans="2:11" ht="60" x14ac:dyDescent="0.25">
      <c r="B86" s="1077"/>
      <c r="C86" s="92"/>
      <c r="D86" s="24" t="s">
        <v>997</v>
      </c>
      <c r="E86" s="5"/>
      <c r="F86" s="5"/>
      <c r="G86" s="5"/>
      <c r="H86" s="5"/>
      <c r="I86" s="5"/>
      <c r="J86" s="5"/>
      <c r="K86" s="5"/>
    </row>
    <row r="87" spans="2:11" ht="36" x14ac:dyDescent="0.25">
      <c r="B87" s="1077"/>
      <c r="C87" s="92"/>
      <c r="D87" s="24" t="s">
        <v>998</v>
      </c>
      <c r="E87" s="5"/>
      <c r="F87" s="5"/>
      <c r="G87" s="5"/>
      <c r="H87" s="5"/>
      <c r="I87" s="5"/>
      <c r="J87" s="5"/>
      <c r="K87" s="5"/>
    </row>
    <row r="88" spans="2:11" ht="48" x14ac:dyDescent="0.25">
      <c r="B88" s="1077"/>
      <c r="C88" s="92"/>
      <c r="D88" s="24" t="s">
        <v>999</v>
      </c>
      <c r="E88" s="5"/>
      <c r="F88" s="5"/>
      <c r="G88" s="5"/>
      <c r="H88" s="5"/>
      <c r="I88" s="5"/>
      <c r="J88" s="5"/>
      <c r="K88" s="5"/>
    </row>
    <row r="89" spans="2:11" ht="36" x14ac:dyDescent="0.25">
      <c r="B89" s="1077"/>
      <c r="C89" s="92"/>
      <c r="D89" s="24" t="s">
        <v>1000</v>
      </c>
      <c r="E89" s="5"/>
      <c r="F89" s="5"/>
      <c r="G89" s="5"/>
      <c r="H89" s="5"/>
      <c r="I89" s="5"/>
      <c r="J89" s="5"/>
      <c r="K89" s="5"/>
    </row>
    <row r="90" spans="2:11" ht="96" x14ac:dyDescent="0.25">
      <c r="B90" s="1077"/>
      <c r="C90" s="92"/>
      <c r="D90" s="45" t="s">
        <v>1001</v>
      </c>
      <c r="E90" s="5"/>
      <c r="F90" s="5"/>
      <c r="G90" s="5"/>
      <c r="H90" s="5"/>
      <c r="I90" s="5"/>
      <c r="J90" s="5"/>
      <c r="K90" s="5"/>
    </row>
    <row r="91" spans="2:11" ht="48" x14ac:dyDescent="0.25">
      <c r="B91" s="1077"/>
      <c r="C91" s="92"/>
      <c r="D91" s="45" t="s">
        <v>1002</v>
      </c>
      <c r="E91" s="5"/>
      <c r="F91" s="5"/>
      <c r="G91" s="5"/>
      <c r="H91" s="5"/>
      <c r="I91" s="5"/>
      <c r="J91" s="5"/>
      <c r="K91" s="5"/>
    </row>
    <row r="92" spans="2:11" ht="36" x14ac:dyDescent="0.25">
      <c r="B92" s="1077"/>
      <c r="C92" s="92"/>
      <c r="D92" s="45" t="s">
        <v>1003</v>
      </c>
      <c r="E92" s="5"/>
      <c r="F92" s="5"/>
      <c r="G92" s="5"/>
      <c r="H92" s="5"/>
      <c r="I92" s="5"/>
      <c r="J92" s="5"/>
      <c r="K92" s="5"/>
    </row>
    <row r="93" spans="2:11" ht="36" x14ac:dyDescent="0.25">
      <c r="B93" s="1077"/>
      <c r="C93" s="92"/>
      <c r="D93" s="45" t="s">
        <v>1004</v>
      </c>
      <c r="E93" s="5"/>
      <c r="F93" s="5"/>
      <c r="G93" s="5"/>
      <c r="H93" s="5"/>
      <c r="I93" s="5"/>
      <c r="J93" s="5"/>
      <c r="K93" s="5"/>
    </row>
    <row r="94" spans="2:11" ht="96.75" thickBot="1" x14ac:dyDescent="0.3">
      <c r="B94" s="1078"/>
      <c r="C94" s="2"/>
      <c r="D94" s="39" t="s">
        <v>1005</v>
      </c>
      <c r="E94" s="5"/>
      <c r="F94" s="5"/>
      <c r="G94" s="5"/>
      <c r="H94" s="5"/>
      <c r="I94" s="5"/>
      <c r="J94" s="5"/>
      <c r="K94" s="5"/>
    </row>
    <row r="95" spans="2:11" ht="24" x14ac:dyDescent="0.25">
      <c r="B95" s="1076" t="s">
        <v>553</v>
      </c>
      <c r="C95" s="92"/>
      <c r="D95" s="52" t="s">
        <v>1006</v>
      </c>
      <c r="E95" s="5"/>
      <c r="F95" s="5"/>
      <c r="G95" s="5"/>
      <c r="H95" s="5"/>
      <c r="I95" s="5"/>
      <c r="J95" s="5"/>
      <c r="K95" s="5"/>
    </row>
    <row r="96" spans="2:11" x14ac:dyDescent="0.25">
      <c r="B96" s="1077"/>
      <c r="C96" s="92"/>
      <c r="D96" s="45" t="s">
        <v>1007</v>
      </c>
      <c r="E96" s="5"/>
      <c r="F96" s="5"/>
      <c r="G96" s="5"/>
      <c r="H96" s="5"/>
      <c r="I96" s="5"/>
      <c r="J96" s="5"/>
      <c r="K96" s="5"/>
    </row>
    <row r="97" spans="2:11" x14ac:dyDescent="0.25">
      <c r="B97" s="1077"/>
      <c r="C97" s="92"/>
      <c r="D97" s="45" t="s">
        <v>554</v>
      </c>
      <c r="E97" s="5"/>
      <c r="F97" s="5"/>
      <c r="G97" s="5"/>
      <c r="H97" s="5"/>
      <c r="I97" s="5"/>
      <c r="J97" s="5"/>
      <c r="K97" s="5"/>
    </row>
    <row r="98" spans="2:11" ht="49.5" x14ac:dyDescent="0.25">
      <c r="B98" s="1077"/>
      <c r="C98" s="92"/>
      <c r="D98" s="45" t="s">
        <v>1008</v>
      </c>
      <c r="E98" s="5"/>
      <c r="F98" s="5"/>
      <c r="G98" s="5"/>
      <c r="H98" s="5"/>
      <c r="I98" s="5"/>
      <c r="J98" s="5"/>
      <c r="K98" s="5"/>
    </row>
    <row r="99" spans="2:11" ht="49.5" x14ac:dyDescent="0.25">
      <c r="B99" s="1077"/>
      <c r="C99" s="92"/>
      <c r="D99" s="45" t="s">
        <v>1009</v>
      </c>
      <c r="E99" s="5"/>
      <c r="F99" s="5"/>
      <c r="G99" s="5"/>
      <c r="H99" s="5"/>
      <c r="I99" s="5"/>
      <c r="J99" s="5"/>
      <c r="K99" s="5"/>
    </row>
    <row r="100" spans="2:11" ht="49.5" x14ac:dyDescent="0.25">
      <c r="B100" s="1077"/>
      <c r="C100" s="92"/>
      <c r="D100" s="45" t="s">
        <v>1010</v>
      </c>
      <c r="E100" s="5"/>
      <c r="F100" s="5"/>
      <c r="G100" s="5"/>
      <c r="H100" s="5"/>
      <c r="I100" s="5"/>
      <c r="J100" s="5"/>
      <c r="K100" s="5"/>
    </row>
    <row r="101" spans="2:11" x14ac:dyDescent="0.25">
      <c r="B101" s="1077"/>
      <c r="C101" s="92"/>
      <c r="D101" s="52" t="s">
        <v>692</v>
      </c>
      <c r="E101" s="5"/>
      <c r="F101" s="5"/>
      <c r="G101" s="5"/>
      <c r="H101" s="5"/>
      <c r="I101" s="5"/>
      <c r="J101" s="5"/>
      <c r="K101" s="5"/>
    </row>
    <row r="102" spans="2:11" ht="36" x14ac:dyDescent="0.25">
      <c r="B102" s="1077"/>
      <c r="C102" s="92"/>
      <c r="D102" s="52" t="s">
        <v>1011</v>
      </c>
      <c r="E102" s="5"/>
      <c r="F102" s="5"/>
      <c r="G102" s="5"/>
      <c r="H102" s="5"/>
      <c r="I102" s="5"/>
      <c r="J102" s="5"/>
      <c r="K102" s="5"/>
    </row>
    <row r="103" spans="2:11" x14ac:dyDescent="0.25">
      <c r="B103" s="1077"/>
      <c r="C103" s="92"/>
      <c r="D103" s="15"/>
      <c r="E103" s="5"/>
      <c r="F103" s="5"/>
      <c r="G103" s="5"/>
      <c r="H103" s="5"/>
      <c r="I103" s="5"/>
      <c r="J103" s="5"/>
      <c r="K103" s="5"/>
    </row>
    <row r="104" spans="2:11" x14ac:dyDescent="0.25">
      <c r="B104" s="1077"/>
      <c r="C104" s="92"/>
      <c r="D104" s="45" t="s">
        <v>554</v>
      </c>
      <c r="E104" s="5"/>
      <c r="F104" s="5"/>
      <c r="G104" s="5"/>
      <c r="H104" s="5"/>
      <c r="I104" s="5"/>
      <c r="J104" s="5"/>
      <c r="K104" s="5"/>
    </row>
    <row r="105" spans="2:11" ht="49.5" x14ac:dyDescent="0.25">
      <c r="B105" s="1077"/>
      <c r="C105" s="92"/>
      <c r="D105" s="45" t="s">
        <v>1012</v>
      </c>
      <c r="E105" s="5"/>
      <c r="F105" s="5"/>
      <c r="G105" s="5"/>
      <c r="H105" s="5"/>
      <c r="I105" s="5"/>
      <c r="J105" s="5"/>
      <c r="K105" s="5"/>
    </row>
    <row r="106" spans="2:11" ht="50.25" thickBot="1" x14ac:dyDescent="0.3">
      <c r="B106" s="1078"/>
      <c r="C106" s="2"/>
      <c r="D106" s="39" t="s">
        <v>1013</v>
      </c>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47">
    <mergeCell ref="B10:D10"/>
    <mergeCell ref="F10:S10"/>
    <mergeCell ref="F11:S11"/>
    <mergeCell ref="E12:R12"/>
    <mergeCell ref="E13:R13"/>
    <mergeCell ref="E29:E30"/>
    <mergeCell ref="F29:F30"/>
    <mergeCell ref="G29:G30"/>
    <mergeCell ref="J29:J30"/>
    <mergeCell ref="L29:L30"/>
    <mergeCell ref="B95:B106"/>
    <mergeCell ref="D16:D18"/>
    <mergeCell ref="E16:J16"/>
    <mergeCell ref="E17:G17"/>
    <mergeCell ref="H17:J17"/>
    <mergeCell ref="B15:B40"/>
    <mergeCell ref="D15:P15"/>
    <mergeCell ref="D23:P23"/>
    <mergeCell ref="D24:P24"/>
    <mergeCell ref="D25:P25"/>
    <mergeCell ref="D26:P26"/>
    <mergeCell ref="K16:P16"/>
    <mergeCell ref="B63:F63"/>
    <mergeCell ref="D41:P41"/>
    <mergeCell ref="B68:G68"/>
    <mergeCell ref="B69:G69"/>
    <mergeCell ref="Q15:Q18"/>
    <mergeCell ref="B75:B83"/>
    <mergeCell ref="B85:B94"/>
    <mergeCell ref="B70:G70"/>
    <mergeCell ref="B45:B51"/>
    <mergeCell ref="B53:E53"/>
    <mergeCell ref="B54:B60"/>
    <mergeCell ref="K17:M17"/>
    <mergeCell ref="N17:P17"/>
    <mergeCell ref="K29:K30"/>
    <mergeCell ref="D42:P42"/>
    <mergeCell ref="B44:E44"/>
    <mergeCell ref="D27:P27"/>
    <mergeCell ref="D28:P28"/>
    <mergeCell ref="C29:C30"/>
    <mergeCell ref="D29:D30"/>
    <mergeCell ref="A1:P1"/>
    <mergeCell ref="A2:P2"/>
    <mergeCell ref="A3:P3"/>
    <mergeCell ref="A4:D4"/>
    <mergeCell ref="A5:P5"/>
  </mergeCells>
  <conditionalFormatting sqref="F10">
    <cfRule type="notContainsBlanks" dxfId="77" priority="4">
      <formula>LEN(TRIM(F10))&gt;0</formula>
    </cfRule>
  </conditionalFormatting>
  <conditionalFormatting sqref="F11:S11">
    <cfRule type="expression" dxfId="76" priority="2">
      <formula>E11="NO SE REPORTA"</formula>
    </cfRule>
    <cfRule type="expression" dxfId="75" priority="3">
      <formula>E10="NO APLICA"</formula>
    </cfRule>
  </conditionalFormatting>
  <conditionalFormatting sqref="E12:R12">
    <cfRule type="expression" dxfId="74"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P21" xr:uid="{00000000-0002-0000-1700-000000000000}">
      <formula1>0</formula1>
    </dataValidation>
    <dataValidation type="whole" operator="greaterThanOrEqual" allowBlank="1" showInputMessage="1" showErrorMessage="1" errorTitle="ERROR" error="Valor en PESOS (sin centavos)" sqref="H31:K39" xr:uid="{00000000-0002-0000-1700-000001000000}">
      <formula1>0</formula1>
    </dataValidation>
    <dataValidation type="list" allowBlank="1" showInputMessage="1" showErrorMessage="1" sqref="E11" xr:uid="{00000000-0002-0000-1700-000002000000}">
      <formula1>REPORTE</formula1>
    </dataValidation>
    <dataValidation type="list" allowBlank="1" showInputMessage="1" showErrorMessage="1" sqref="E10" xr:uid="{00000000-0002-0000-1700-000003000000}">
      <formula1>SI</formula1>
    </dataValidation>
  </dataValidations>
  <hyperlinks>
    <hyperlink ref="B9" location="'ANEXO 3'!A1" display="VOLVER AL INDICE" xr:uid="{00000000-0004-0000-1700-000000000000}"/>
    <hyperlink ref="E49" r:id="rId1" xr:uid="{00000000-0004-0000-1700-000001000000}"/>
  </hyperlinks>
  <pageMargins left="0.25" right="0.25" top="0.75" bottom="0.75" header="0.3" footer="0.3"/>
  <pageSetup paperSize="178" orientation="landscape" horizontalDpi="1200" verticalDpi="1200" r:id="rId2"/>
  <drawing r:id="rId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Hoja24">
    <tabColor theme="2"/>
  </sheetPr>
  <dimension ref="A1:U180"/>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7" max="7" width="11.85546875" customWidth="1"/>
    <col min="12" max="12" width="12.28515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129</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f>IF(E10="NO APLICA","NO APLICA",IF(E11="NO SE REPORTA","SIN INFORMACION",+K21))</f>
        <v>1</v>
      </c>
      <c r="E8" s="205"/>
      <c r="F8" s="5" t="s">
        <v>460</v>
      </c>
      <c r="G8" s="5"/>
      <c r="H8" s="5"/>
      <c r="I8" s="5"/>
      <c r="J8" s="5"/>
      <c r="K8" s="5"/>
    </row>
    <row r="9" spans="1:21" x14ac:dyDescent="0.25">
      <c r="B9" s="346" t="s">
        <v>461</v>
      </c>
      <c r="C9" s="86"/>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1646</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C14" s="86"/>
      <c r="D14" s="5"/>
      <c r="E14" s="5"/>
      <c r="F14" s="5"/>
      <c r="G14" s="5"/>
      <c r="H14" s="5"/>
      <c r="I14" s="5"/>
      <c r="J14" s="5"/>
      <c r="K14" s="5"/>
    </row>
    <row r="15" spans="1:21" ht="15.75" thickBot="1" x14ac:dyDescent="0.3">
      <c r="B15" s="1194" t="s">
        <v>466</v>
      </c>
      <c r="C15" s="100"/>
      <c r="D15" s="1067" t="s">
        <v>765</v>
      </c>
      <c r="E15" s="1068"/>
      <c r="F15" s="1068"/>
      <c r="G15" s="1068"/>
      <c r="H15" s="1068"/>
      <c r="I15" s="1068"/>
      <c r="J15" s="1068"/>
      <c r="K15" s="1068"/>
      <c r="L15" s="1178"/>
    </row>
    <row r="16" spans="1:21" ht="15.75" thickBot="1" x14ac:dyDescent="0.3">
      <c r="B16" s="1195"/>
      <c r="C16" s="106"/>
      <c r="D16" s="1069"/>
      <c r="E16" s="1079" t="s">
        <v>1014</v>
      </c>
      <c r="F16" s="1080"/>
      <c r="G16" s="1081"/>
      <c r="H16" s="1079" t="s">
        <v>1015</v>
      </c>
      <c r="I16" s="1080"/>
      <c r="J16" s="1081"/>
      <c r="K16" s="1076" t="s">
        <v>942</v>
      </c>
      <c r="L16" s="13"/>
    </row>
    <row r="17" spans="2:12" ht="15.75" thickBot="1" x14ac:dyDescent="0.3">
      <c r="B17" s="1195"/>
      <c r="C17" s="106"/>
      <c r="D17" s="1084"/>
      <c r="E17" s="196" t="s">
        <v>971</v>
      </c>
      <c r="F17" s="196" t="s">
        <v>972</v>
      </c>
      <c r="G17" s="196" t="s">
        <v>1016</v>
      </c>
      <c r="H17" s="196" t="s">
        <v>971</v>
      </c>
      <c r="I17" s="196" t="s">
        <v>972</v>
      </c>
      <c r="J17" s="196" t="s">
        <v>1016</v>
      </c>
      <c r="K17" s="1078"/>
      <c r="L17" s="13"/>
    </row>
    <row r="18" spans="2:12" ht="24.75" thickBot="1" x14ac:dyDescent="0.3">
      <c r="B18" s="1195"/>
      <c r="C18" s="106"/>
      <c r="D18" s="39" t="s">
        <v>1017</v>
      </c>
      <c r="E18" s="447">
        <v>28</v>
      </c>
      <c r="F18" s="447">
        <v>23</v>
      </c>
      <c r="G18" s="498">
        <f>+E18+F18</f>
        <v>51</v>
      </c>
      <c r="H18" s="447"/>
      <c r="I18" s="447"/>
      <c r="J18" s="498">
        <f>+H18+I18</f>
        <v>0</v>
      </c>
      <c r="K18" s="498">
        <f>+G18+J18</f>
        <v>51</v>
      </c>
      <c r="L18" s="13"/>
    </row>
    <row r="19" spans="2:12" ht="36.75" thickBot="1" x14ac:dyDescent="0.3">
      <c r="B19" s="1195"/>
      <c r="C19" s="106"/>
      <c r="D19" s="39" t="s">
        <v>1018</v>
      </c>
      <c r="E19" s="447">
        <v>5</v>
      </c>
      <c r="F19" s="447">
        <v>10</v>
      </c>
      <c r="G19" s="498">
        <f>+E19+F19</f>
        <v>15</v>
      </c>
      <c r="H19" s="447"/>
      <c r="I19" s="447"/>
      <c r="J19" s="498">
        <f>+H19+I19</f>
        <v>0</v>
      </c>
      <c r="K19" s="498">
        <f>+G19+J19</f>
        <v>15</v>
      </c>
      <c r="L19" s="13"/>
    </row>
    <row r="20" spans="2:12" ht="36.75" thickBot="1" x14ac:dyDescent="0.3">
      <c r="B20" s="1195"/>
      <c r="C20" s="106"/>
      <c r="D20" s="39" t="s">
        <v>1019</v>
      </c>
      <c r="E20" s="447">
        <v>5</v>
      </c>
      <c r="F20" s="447">
        <v>10</v>
      </c>
      <c r="G20" s="498">
        <f>+E20+F20</f>
        <v>15</v>
      </c>
      <c r="H20" s="447"/>
      <c r="I20" s="447"/>
      <c r="J20" s="498">
        <f>+H20+I20</f>
        <v>0</v>
      </c>
      <c r="K20" s="498">
        <f>+G20+J20</f>
        <v>15</v>
      </c>
      <c r="L20" s="13"/>
    </row>
    <row r="21" spans="2:12" ht="36.75" thickBot="1" x14ac:dyDescent="0.3">
      <c r="B21" s="1195"/>
      <c r="C21" s="106"/>
      <c r="D21" s="39" t="s">
        <v>129</v>
      </c>
      <c r="E21" s="470">
        <f>IFERROR(E20/E19,"N.A.")</f>
        <v>1</v>
      </c>
      <c r="F21" s="470">
        <f t="shared" ref="F21:K21" si="0">IFERROR(F20/F19,"N.A.")</f>
        <v>1</v>
      </c>
      <c r="G21" s="470">
        <f t="shared" si="0"/>
        <v>1</v>
      </c>
      <c r="H21" s="470" t="str">
        <f t="shared" si="0"/>
        <v>N.A.</v>
      </c>
      <c r="I21" s="470" t="str">
        <f t="shared" si="0"/>
        <v>N.A.</v>
      </c>
      <c r="J21" s="144" t="str">
        <f t="shared" si="0"/>
        <v>N.A.</v>
      </c>
      <c r="K21" s="144">
        <f t="shared" si="0"/>
        <v>1</v>
      </c>
      <c r="L21" s="13"/>
    </row>
    <row r="22" spans="2:12" x14ac:dyDescent="0.25">
      <c r="B22" s="1195"/>
      <c r="C22" s="101"/>
      <c r="D22" s="1058"/>
      <c r="E22" s="1059"/>
      <c r="F22" s="1059"/>
      <c r="G22" s="1059"/>
      <c r="H22" s="1059"/>
      <c r="I22" s="1059"/>
      <c r="J22" s="1059"/>
      <c r="K22" s="1059"/>
      <c r="L22" s="1162"/>
    </row>
    <row r="23" spans="2:12" x14ac:dyDescent="0.25">
      <c r="B23" s="1195"/>
      <c r="C23" s="101"/>
      <c r="D23" s="1070" t="s">
        <v>692</v>
      </c>
      <c r="E23" s="1071"/>
      <c r="F23" s="1071"/>
      <c r="G23" s="1071"/>
      <c r="H23" s="1071"/>
      <c r="I23" s="1071"/>
      <c r="J23" s="1071"/>
      <c r="K23" s="1071"/>
      <c r="L23" s="1163"/>
    </row>
    <row r="24" spans="2:12" x14ac:dyDescent="0.25">
      <c r="B24" s="1195"/>
      <c r="C24" s="101"/>
      <c r="D24" s="1146" t="s">
        <v>1020</v>
      </c>
      <c r="E24" s="1147"/>
      <c r="F24" s="1147"/>
      <c r="G24" s="1147"/>
      <c r="H24" s="1147"/>
      <c r="I24" s="1147"/>
      <c r="J24" s="1147"/>
      <c r="K24" s="1147"/>
      <c r="L24" s="1164"/>
    </row>
    <row r="25" spans="2:12" ht="15.75" thickBot="1" x14ac:dyDescent="0.3">
      <c r="B25" s="1195"/>
      <c r="C25" s="101"/>
      <c r="D25" s="1082" t="s">
        <v>772</v>
      </c>
      <c r="E25" s="1083"/>
      <c r="F25" s="1083"/>
      <c r="G25" s="1083"/>
      <c r="H25" s="1083"/>
      <c r="I25" s="1083"/>
      <c r="J25" s="1083"/>
      <c r="K25" s="1083"/>
      <c r="L25" s="1165"/>
    </row>
    <row r="26" spans="2:12" ht="21" customHeight="1" x14ac:dyDescent="0.25">
      <c r="B26" s="1195"/>
      <c r="C26" s="1207" t="s">
        <v>420</v>
      </c>
      <c r="D26" s="1179" t="s">
        <v>694</v>
      </c>
      <c r="E26" s="1166" t="s">
        <v>983</v>
      </c>
      <c r="F26" s="1166" t="s">
        <v>984</v>
      </c>
      <c r="G26" s="1166" t="s">
        <v>985</v>
      </c>
      <c r="H26" s="195" t="s">
        <v>949</v>
      </c>
      <c r="I26" s="195" t="s">
        <v>950</v>
      </c>
      <c r="J26" s="1166" t="s">
        <v>698</v>
      </c>
      <c r="K26" s="1166" t="s">
        <v>699</v>
      </c>
      <c r="L26" s="1166" t="s">
        <v>424</v>
      </c>
    </row>
    <row r="27" spans="2:12" ht="15.75" thickBot="1" x14ac:dyDescent="0.3">
      <c r="B27" s="1195"/>
      <c r="C27" s="1208"/>
      <c r="D27" s="1181"/>
      <c r="E27" s="1167"/>
      <c r="F27" s="1167"/>
      <c r="G27" s="1167"/>
      <c r="H27" s="196" t="s">
        <v>951</v>
      </c>
      <c r="I27" s="196" t="s">
        <v>952</v>
      </c>
      <c r="J27" s="1167"/>
      <c r="K27" s="1167"/>
      <c r="L27" s="1167"/>
    </row>
    <row r="28" spans="2:12" ht="84.75" thickBot="1" x14ac:dyDescent="0.3">
      <c r="B28" s="1195"/>
      <c r="C28" s="1203">
        <v>1</v>
      </c>
      <c r="D28" s="1205" t="s">
        <v>1651</v>
      </c>
      <c r="E28" s="1205" t="s">
        <v>1647</v>
      </c>
      <c r="F28" s="454" t="s">
        <v>1649</v>
      </c>
      <c r="G28" s="454" t="s">
        <v>1650</v>
      </c>
      <c r="H28" s="1201">
        <v>13</v>
      </c>
      <c r="I28" s="1201">
        <v>13</v>
      </c>
      <c r="J28" s="1201">
        <v>10</v>
      </c>
      <c r="K28" s="1201">
        <v>6</v>
      </c>
      <c r="L28" s="451"/>
    </row>
    <row r="29" spans="2:12" ht="180" customHeight="1" thickBot="1" x14ac:dyDescent="0.3">
      <c r="B29" s="1195"/>
      <c r="C29" s="1204"/>
      <c r="D29" s="1206"/>
      <c r="E29" s="1206"/>
      <c r="F29" s="454" t="s">
        <v>1648</v>
      </c>
      <c r="G29" s="721" t="s">
        <v>2401</v>
      </c>
      <c r="H29" s="1202"/>
      <c r="I29" s="1202"/>
      <c r="J29" s="1202"/>
      <c r="K29" s="1202"/>
      <c r="L29" s="451"/>
    </row>
    <row r="30" spans="2:12" ht="15.75" thickBot="1" x14ac:dyDescent="0.3">
      <c r="B30" s="1195"/>
      <c r="C30" s="457"/>
      <c r="D30" s="454"/>
      <c r="E30" s="454"/>
      <c r="F30" s="454"/>
      <c r="G30" s="454"/>
      <c r="H30" s="451"/>
      <c r="I30" s="451"/>
      <c r="J30" s="451"/>
      <c r="K30" s="451"/>
      <c r="L30" s="451"/>
    </row>
    <row r="31" spans="2:12" ht="15.75" thickBot="1" x14ac:dyDescent="0.3">
      <c r="B31" s="1195"/>
      <c r="C31" s="264"/>
      <c r="D31" s="454"/>
      <c r="E31" s="454"/>
      <c r="F31" s="454"/>
      <c r="G31" s="454"/>
      <c r="H31" s="451"/>
      <c r="I31" s="451"/>
      <c r="J31" s="451"/>
      <c r="K31" s="451"/>
      <c r="L31" s="451"/>
    </row>
    <row r="32" spans="2:12" ht="15.75" thickBot="1" x14ac:dyDescent="0.3">
      <c r="B32" s="1195"/>
      <c r="C32" s="264"/>
      <c r="D32" s="454"/>
      <c r="E32" s="454"/>
      <c r="F32" s="454"/>
      <c r="G32" s="454"/>
      <c r="H32" s="451"/>
      <c r="I32" s="451"/>
      <c r="J32" s="451"/>
      <c r="K32" s="451"/>
      <c r="L32" s="451"/>
    </row>
    <row r="33" spans="2:12" ht="15.75" thickBot="1" x14ac:dyDescent="0.3">
      <c r="B33" s="1195"/>
      <c r="C33" s="264"/>
      <c r="D33" s="454"/>
      <c r="E33" s="454"/>
      <c r="F33" s="454"/>
      <c r="G33" s="454"/>
      <c r="H33" s="451"/>
      <c r="I33" s="451"/>
      <c r="J33" s="451"/>
      <c r="K33" s="451"/>
      <c r="L33" s="451"/>
    </row>
    <row r="34" spans="2:12" ht="15.75" thickBot="1" x14ac:dyDescent="0.3">
      <c r="B34" s="1195"/>
      <c r="C34" s="264"/>
      <c r="D34" s="29"/>
      <c r="E34" s="29"/>
      <c r="F34" s="29"/>
      <c r="G34" s="29"/>
      <c r="H34" s="472"/>
      <c r="I34" s="472"/>
      <c r="J34" s="472"/>
      <c r="K34" s="472"/>
      <c r="L34" s="472"/>
    </row>
    <row r="35" spans="2:12" ht="15.75" thickBot="1" x14ac:dyDescent="0.3">
      <c r="B35" s="1195"/>
      <c r="C35" s="264"/>
      <c r="D35" s="29"/>
      <c r="E35" s="29"/>
      <c r="F35" s="29"/>
      <c r="G35" s="29"/>
      <c r="H35" s="472"/>
      <c r="I35" s="472"/>
      <c r="J35" s="472"/>
      <c r="K35" s="472"/>
      <c r="L35" s="472"/>
    </row>
    <row r="36" spans="2:12" ht="15.75" thickBot="1" x14ac:dyDescent="0.3">
      <c r="B36" s="1195"/>
      <c r="C36" s="264"/>
      <c r="D36" s="29"/>
      <c r="E36" s="29"/>
      <c r="F36" s="29"/>
      <c r="G36" s="29"/>
      <c r="H36" s="472"/>
      <c r="I36" s="472"/>
      <c r="J36" s="472"/>
      <c r="K36" s="472"/>
      <c r="L36" s="472"/>
    </row>
    <row r="37" spans="2:12" ht="15.75" thickBot="1" x14ac:dyDescent="0.3">
      <c r="B37" s="1196"/>
      <c r="C37" s="107"/>
      <c r="D37" s="25"/>
      <c r="E37" s="38" t="s">
        <v>594</v>
      </c>
      <c r="F37" s="25"/>
      <c r="G37" s="25"/>
      <c r="H37" s="516">
        <f>SUM(H28:H36)</f>
        <v>13</v>
      </c>
      <c r="I37" s="516">
        <f>SUM(I28:I36)</f>
        <v>13</v>
      </c>
      <c r="J37" s="516">
        <f>SUM(J28:J36)</f>
        <v>10</v>
      </c>
      <c r="K37" s="516">
        <f>SUM(K28:K36)</f>
        <v>6</v>
      </c>
      <c r="L37" s="472"/>
    </row>
    <row r="38" spans="2:12" ht="36" customHeight="1" thickBot="1" x14ac:dyDescent="0.3">
      <c r="B38" s="71" t="s">
        <v>502</v>
      </c>
      <c r="C38" s="105"/>
      <c r="D38" s="1079" t="s">
        <v>1021</v>
      </c>
      <c r="E38" s="1080"/>
      <c r="F38" s="1080"/>
      <c r="G38" s="1080"/>
      <c r="H38" s="1080"/>
      <c r="I38" s="1080"/>
      <c r="J38" s="1080"/>
      <c r="K38" s="1080"/>
      <c r="L38" s="1161"/>
    </row>
    <row r="39" spans="2:12" ht="24" customHeight="1" thickBot="1" x14ac:dyDescent="0.3">
      <c r="B39" s="71" t="s">
        <v>504</v>
      </c>
      <c r="C39" s="105"/>
      <c r="D39" s="1079" t="s">
        <v>1022</v>
      </c>
      <c r="E39" s="1080"/>
      <c r="F39" s="1080"/>
      <c r="G39" s="1080"/>
      <c r="H39" s="1080"/>
      <c r="I39" s="1080"/>
      <c r="J39" s="1080"/>
      <c r="K39" s="1080"/>
      <c r="L39" s="1161"/>
    </row>
    <row r="40" spans="2:12" ht="15.75" thickBot="1" x14ac:dyDescent="0.3">
      <c r="B40" s="1"/>
      <c r="C40" s="74"/>
      <c r="D40" s="5"/>
      <c r="E40" s="5"/>
      <c r="F40" s="5"/>
      <c r="G40" s="5"/>
      <c r="H40" s="5"/>
      <c r="I40" s="5"/>
      <c r="J40" s="5"/>
      <c r="K40" s="5"/>
    </row>
    <row r="41" spans="2:12" ht="24" customHeight="1" thickBot="1" x14ac:dyDescent="0.3">
      <c r="B41" s="1085" t="s">
        <v>506</v>
      </c>
      <c r="C41" s="1086"/>
      <c r="D41" s="1086"/>
      <c r="E41" s="1087"/>
      <c r="F41" s="5"/>
      <c r="G41" s="5"/>
      <c r="H41" s="5"/>
      <c r="I41" s="5"/>
      <c r="J41" s="5"/>
      <c r="K41" s="5"/>
    </row>
    <row r="42" spans="2:12" ht="15.75" thickBot="1" x14ac:dyDescent="0.3">
      <c r="B42" s="1076">
        <v>1</v>
      </c>
      <c r="C42" s="92"/>
      <c r="D42" s="47" t="s">
        <v>507</v>
      </c>
      <c r="E42" s="29" t="s">
        <v>1637</v>
      </c>
      <c r="F42" s="5"/>
      <c r="G42" s="5"/>
      <c r="H42" s="5"/>
      <c r="I42" s="5"/>
      <c r="J42" s="5"/>
      <c r="K42" s="5"/>
    </row>
    <row r="43" spans="2:12" ht="36.75" thickBot="1" x14ac:dyDescent="0.3">
      <c r="B43" s="1077"/>
      <c r="C43" s="92"/>
      <c r="D43" s="39" t="s">
        <v>7</v>
      </c>
      <c r="E43" s="456" t="s">
        <v>1638</v>
      </c>
      <c r="F43" s="5"/>
      <c r="G43" s="5"/>
      <c r="H43" s="5"/>
      <c r="I43" s="5"/>
      <c r="J43" s="5"/>
      <c r="K43" s="5"/>
    </row>
    <row r="44" spans="2:12" ht="24.75" thickBot="1" x14ac:dyDescent="0.3">
      <c r="B44" s="1077"/>
      <c r="C44" s="92"/>
      <c r="D44" s="39" t="s">
        <v>508</v>
      </c>
      <c r="E44" s="454" t="s">
        <v>2397</v>
      </c>
      <c r="F44" s="5"/>
      <c r="G44" s="5"/>
      <c r="H44" s="5"/>
      <c r="I44" s="5"/>
      <c r="J44" s="5"/>
      <c r="K44" s="5"/>
    </row>
    <row r="45" spans="2:12" ht="36.75" thickBot="1" x14ac:dyDescent="0.3">
      <c r="B45" s="1077"/>
      <c r="C45" s="92"/>
      <c r="D45" s="39" t="s">
        <v>9</v>
      </c>
      <c r="E45" s="454" t="s">
        <v>2398</v>
      </c>
      <c r="F45" s="5"/>
      <c r="G45" s="5"/>
      <c r="H45" s="5"/>
      <c r="I45" s="5"/>
      <c r="J45" s="5"/>
      <c r="K45" s="5"/>
    </row>
    <row r="46" spans="2:12" ht="30.75" thickBot="1" x14ac:dyDescent="0.3">
      <c r="B46" s="1077"/>
      <c r="C46" s="92"/>
      <c r="D46" s="39" t="s">
        <v>11</v>
      </c>
      <c r="E46" s="455" t="s">
        <v>2399</v>
      </c>
      <c r="F46" s="5"/>
      <c r="G46" s="5"/>
      <c r="H46" s="5"/>
      <c r="I46" s="5"/>
      <c r="J46" s="5"/>
      <c r="K46" s="5"/>
    </row>
    <row r="47" spans="2:12" ht="15.75" thickBot="1" x14ac:dyDescent="0.3">
      <c r="B47" s="1077"/>
      <c r="C47" s="92"/>
      <c r="D47" s="39" t="s">
        <v>13</v>
      </c>
      <c r="E47" s="454">
        <v>3115623385</v>
      </c>
      <c r="F47" s="5"/>
      <c r="G47" s="5"/>
      <c r="H47" s="5"/>
      <c r="I47" s="5"/>
      <c r="J47" s="5"/>
      <c r="K47" s="5"/>
    </row>
    <row r="48" spans="2:12" ht="15.75" thickBot="1" x14ac:dyDescent="0.3">
      <c r="B48" s="1078"/>
      <c r="C48" s="2"/>
      <c r="D48" s="39" t="s">
        <v>509</v>
      </c>
      <c r="E48" s="454" t="s">
        <v>1642</v>
      </c>
      <c r="F48" s="5"/>
      <c r="G48" s="5"/>
      <c r="H48" s="5"/>
      <c r="I48" s="5"/>
      <c r="J48" s="5"/>
      <c r="K48" s="5"/>
    </row>
    <row r="49" spans="2:11" ht="15.75" thickBot="1" x14ac:dyDescent="0.3">
      <c r="B49" s="1"/>
      <c r="C49" s="74"/>
      <c r="D49" s="5"/>
      <c r="E49" s="5"/>
      <c r="F49" s="5"/>
      <c r="G49" s="5"/>
      <c r="H49" s="5"/>
      <c r="I49" s="5"/>
      <c r="J49" s="5"/>
      <c r="K49" s="5"/>
    </row>
    <row r="50" spans="2:11" ht="15.75" thickBot="1" x14ac:dyDescent="0.3">
      <c r="B50" s="1085" t="s">
        <v>510</v>
      </c>
      <c r="C50" s="1086"/>
      <c r="D50" s="1086"/>
      <c r="E50" s="1087"/>
      <c r="F50" s="5"/>
      <c r="G50" s="5"/>
      <c r="H50" s="5"/>
      <c r="I50" s="5"/>
      <c r="J50" s="5"/>
      <c r="K50" s="5"/>
    </row>
    <row r="51" spans="2:11" ht="15.75" thickBot="1" x14ac:dyDescent="0.3">
      <c r="B51" s="1076">
        <v>1</v>
      </c>
      <c r="C51" s="92"/>
      <c r="D51" s="47" t="s">
        <v>507</v>
      </c>
      <c r="E51" s="211" t="s">
        <v>511</v>
      </c>
      <c r="F51" s="5"/>
      <c r="G51" s="5"/>
      <c r="H51" s="5"/>
      <c r="I51" s="5"/>
      <c r="J51" s="5"/>
      <c r="K51" s="5"/>
    </row>
    <row r="52" spans="2:11" ht="15.75" thickBot="1" x14ac:dyDescent="0.3">
      <c r="B52" s="1077"/>
      <c r="C52" s="92"/>
      <c r="D52" s="39" t="s">
        <v>7</v>
      </c>
      <c r="E52" s="211" t="s">
        <v>512</v>
      </c>
      <c r="F52" s="5"/>
      <c r="G52" s="5"/>
      <c r="H52" s="5"/>
      <c r="I52" s="5"/>
      <c r="J52" s="5"/>
      <c r="K52" s="5"/>
    </row>
    <row r="53" spans="2:11" ht="15.75" thickBot="1" x14ac:dyDescent="0.3">
      <c r="B53" s="1077"/>
      <c r="C53" s="92"/>
      <c r="D53" s="39" t="s">
        <v>508</v>
      </c>
      <c r="E53" s="231"/>
      <c r="F53" s="5"/>
      <c r="G53" s="5"/>
      <c r="H53" s="5"/>
      <c r="I53" s="5"/>
      <c r="J53" s="5"/>
      <c r="K53" s="5"/>
    </row>
    <row r="54" spans="2:11" ht="15.75" thickBot="1" x14ac:dyDescent="0.3">
      <c r="B54" s="1077"/>
      <c r="C54" s="92"/>
      <c r="D54" s="39" t="s">
        <v>9</v>
      </c>
      <c r="E54" s="231"/>
      <c r="F54" s="5"/>
      <c r="G54" s="5"/>
      <c r="H54" s="5"/>
      <c r="I54" s="5"/>
      <c r="J54" s="5"/>
      <c r="K54" s="5"/>
    </row>
    <row r="55" spans="2:11" ht="15.75" thickBot="1" x14ac:dyDescent="0.3">
      <c r="B55" s="1077"/>
      <c r="C55" s="92"/>
      <c r="D55" s="39" t="s">
        <v>11</v>
      </c>
      <c r="E55" s="231"/>
      <c r="F55" s="5"/>
      <c r="G55" s="5"/>
      <c r="H55" s="5"/>
      <c r="I55" s="5"/>
      <c r="J55" s="5"/>
      <c r="K55" s="5"/>
    </row>
    <row r="56" spans="2:11" ht="15.75" thickBot="1" x14ac:dyDescent="0.3">
      <c r="B56" s="1077"/>
      <c r="C56" s="92"/>
      <c r="D56" s="39" t="s">
        <v>13</v>
      </c>
      <c r="E56" s="231"/>
      <c r="F56" s="5"/>
      <c r="G56" s="5"/>
      <c r="H56" s="5"/>
      <c r="I56" s="5"/>
      <c r="J56" s="5"/>
      <c r="K56" s="5"/>
    </row>
    <row r="57" spans="2:11" ht="15.75" thickBot="1" x14ac:dyDescent="0.3">
      <c r="B57" s="1078"/>
      <c r="C57" s="2"/>
      <c r="D57" s="39" t="s">
        <v>509</v>
      </c>
      <c r="E57" s="231"/>
      <c r="F57" s="5"/>
      <c r="G57" s="5"/>
      <c r="H57" s="5"/>
      <c r="I57" s="5"/>
      <c r="J57" s="5"/>
      <c r="K57" s="5"/>
    </row>
    <row r="58" spans="2:11" ht="15.75" thickBot="1" x14ac:dyDescent="0.3">
      <c r="B58" s="1"/>
      <c r="C58" s="74"/>
      <c r="D58" s="5"/>
      <c r="E58" s="5"/>
      <c r="F58" s="5"/>
      <c r="G58" s="5"/>
      <c r="H58" s="5"/>
      <c r="I58" s="5"/>
      <c r="J58" s="5"/>
      <c r="K58" s="5"/>
    </row>
    <row r="59" spans="2:11" ht="15" customHeight="1" thickBot="1" x14ac:dyDescent="0.3">
      <c r="B59" s="117" t="s">
        <v>513</v>
      </c>
      <c r="C59" s="118"/>
      <c r="D59" s="118"/>
      <c r="E59" s="119"/>
      <c r="G59" s="5"/>
      <c r="H59" s="5"/>
      <c r="I59" s="5"/>
      <c r="J59" s="5"/>
      <c r="K59" s="5"/>
    </row>
    <row r="60" spans="2:11" ht="24.75" thickBot="1" x14ac:dyDescent="0.3">
      <c r="B60" s="46" t="s">
        <v>514</v>
      </c>
      <c r="C60" s="39" t="s">
        <v>515</v>
      </c>
      <c r="D60" s="39" t="s">
        <v>516</v>
      </c>
      <c r="E60" s="39" t="s">
        <v>517</v>
      </c>
      <c r="F60" s="5"/>
      <c r="G60" s="5"/>
      <c r="H60" s="5"/>
      <c r="I60" s="5"/>
      <c r="J60" s="5"/>
    </row>
    <row r="61" spans="2:11" ht="72.75" thickBot="1" x14ac:dyDescent="0.3">
      <c r="B61" s="48">
        <v>42401</v>
      </c>
      <c r="C61" s="39">
        <v>0.01</v>
      </c>
      <c r="D61" s="49" t="s">
        <v>1023</v>
      </c>
      <c r="E61" s="39"/>
      <c r="F61" s="5"/>
      <c r="G61" s="5"/>
      <c r="H61" s="5"/>
      <c r="I61" s="5"/>
      <c r="J61" s="5"/>
    </row>
    <row r="62" spans="2:11" ht="15.75" thickBot="1" x14ac:dyDescent="0.3">
      <c r="B62" s="3"/>
      <c r="C62" s="93"/>
      <c r="D62" s="5"/>
      <c r="E62" s="5"/>
      <c r="F62" s="5"/>
      <c r="G62" s="5"/>
      <c r="H62" s="5"/>
      <c r="I62" s="5"/>
      <c r="J62" s="5"/>
      <c r="K62" s="5"/>
    </row>
    <row r="63" spans="2:11" x14ac:dyDescent="0.25">
      <c r="B63" s="127" t="s">
        <v>424</v>
      </c>
      <c r="C63" s="94"/>
      <c r="D63" s="5"/>
      <c r="E63" s="5"/>
      <c r="F63" s="5"/>
      <c r="G63" s="5"/>
      <c r="H63" s="5"/>
      <c r="I63" s="5"/>
      <c r="J63" s="5"/>
      <c r="K63" s="5"/>
    </row>
    <row r="64" spans="2:11" ht="81" customHeight="1" x14ac:dyDescent="0.25">
      <c r="B64" s="1209" t="s">
        <v>1024</v>
      </c>
      <c r="C64" s="1210"/>
      <c r="D64" s="1211"/>
      <c r="E64" s="5"/>
      <c r="F64" s="5"/>
      <c r="G64" s="5"/>
      <c r="H64" s="5"/>
      <c r="I64" s="5"/>
      <c r="J64" s="5"/>
      <c r="K64" s="5"/>
    </row>
    <row r="65" spans="2:11" x14ac:dyDescent="0.25">
      <c r="B65" s="1212"/>
      <c r="C65" s="1213"/>
      <c r="D65" s="1214"/>
      <c r="E65" s="5"/>
      <c r="F65" s="5"/>
      <c r="G65" s="5"/>
      <c r="H65" s="5"/>
      <c r="I65" s="5"/>
      <c r="J65" s="5"/>
      <c r="K65" s="5"/>
    </row>
    <row r="66" spans="2:11" x14ac:dyDescent="0.25">
      <c r="B66" s="1"/>
      <c r="C66" s="74"/>
      <c r="D66" s="5"/>
      <c r="E66" s="5"/>
      <c r="F66" s="5"/>
      <c r="G66" s="5"/>
      <c r="H66" s="5"/>
      <c r="I66" s="5"/>
      <c r="J66" s="5"/>
      <c r="K66" s="5"/>
    </row>
    <row r="67" spans="2:11" ht="15.75" thickBot="1" x14ac:dyDescent="0.3">
      <c r="B67" s="5"/>
      <c r="D67" s="5"/>
      <c r="E67" s="5"/>
      <c r="F67" s="5"/>
      <c r="G67" s="5"/>
      <c r="H67" s="5"/>
      <c r="I67" s="5"/>
      <c r="J67" s="5"/>
      <c r="K67" s="5"/>
    </row>
    <row r="68" spans="2:11" ht="24.75" thickBot="1" x14ac:dyDescent="0.3">
      <c r="B68" s="50" t="s">
        <v>956</v>
      </c>
      <c r="C68" s="95"/>
      <c r="D68" s="5"/>
      <c r="E68" s="5"/>
      <c r="F68" s="5"/>
      <c r="G68" s="5"/>
      <c r="H68" s="5"/>
      <c r="I68" s="5"/>
      <c r="J68" s="5"/>
      <c r="K68" s="5"/>
    </row>
    <row r="69" spans="2:11" ht="15.75" thickBot="1" x14ac:dyDescent="0.3">
      <c r="B69" s="36"/>
      <c r="C69" s="86"/>
      <c r="D69" s="5"/>
      <c r="E69" s="5"/>
      <c r="F69" s="5"/>
      <c r="G69" s="5"/>
      <c r="H69" s="5"/>
      <c r="I69" s="5"/>
      <c r="J69" s="5"/>
      <c r="K69" s="5"/>
    </row>
    <row r="70" spans="2:11" ht="84.75" thickBot="1" x14ac:dyDescent="0.3">
      <c r="B70" s="51" t="s">
        <v>520</v>
      </c>
      <c r="C70" s="96"/>
      <c r="D70" s="42" t="s">
        <v>1025</v>
      </c>
      <c r="E70" s="5"/>
      <c r="F70" s="5"/>
      <c r="G70" s="5"/>
      <c r="H70" s="5"/>
      <c r="I70" s="5"/>
      <c r="J70" s="5"/>
      <c r="K70" s="5"/>
    </row>
    <row r="71" spans="2:11" x14ac:dyDescent="0.25">
      <c r="B71" s="1076" t="s">
        <v>522</v>
      </c>
      <c r="C71" s="92"/>
      <c r="D71" s="52" t="s">
        <v>523</v>
      </c>
      <c r="E71" s="5"/>
      <c r="F71" s="5"/>
      <c r="G71" s="5"/>
      <c r="H71" s="5"/>
      <c r="I71" s="5"/>
      <c r="J71" s="5"/>
      <c r="K71" s="5"/>
    </row>
    <row r="72" spans="2:11" ht="120" x14ac:dyDescent="0.25">
      <c r="B72" s="1077"/>
      <c r="C72" s="92"/>
      <c r="D72" s="45" t="s">
        <v>1026</v>
      </c>
      <c r="E72" s="5"/>
      <c r="F72" s="5"/>
      <c r="G72" s="5"/>
      <c r="H72" s="5"/>
      <c r="I72" s="5"/>
      <c r="J72" s="5"/>
      <c r="K72" s="5"/>
    </row>
    <row r="73" spans="2:11" x14ac:dyDescent="0.25">
      <c r="B73" s="1077"/>
      <c r="C73" s="92"/>
      <c r="D73" s="52" t="s">
        <v>526</v>
      </c>
      <c r="E73" s="5"/>
      <c r="F73" s="5"/>
      <c r="G73" s="5"/>
      <c r="H73" s="5"/>
      <c r="I73" s="5"/>
      <c r="J73" s="5"/>
      <c r="K73" s="5"/>
    </row>
    <row r="74" spans="2:11" x14ac:dyDescent="0.25">
      <c r="B74" s="1077"/>
      <c r="C74" s="92"/>
      <c r="D74" s="45" t="s">
        <v>630</v>
      </c>
      <c r="E74" s="5"/>
      <c r="F74" s="5"/>
      <c r="G74" s="5"/>
      <c r="H74" s="5"/>
      <c r="I74" s="5"/>
      <c r="J74" s="5"/>
      <c r="K74" s="5"/>
    </row>
    <row r="75" spans="2:11" ht="24" x14ac:dyDescent="0.25">
      <c r="B75" s="1077"/>
      <c r="C75" s="92"/>
      <c r="D75" s="45" t="s">
        <v>1027</v>
      </c>
      <c r="E75" s="5"/>
      <c r="F75" s="5"/>
      <c r="G75" s="5"/>
      <c r="H75" s="5"/>
      <c r="I75" s="5"/>
      <c r="J75" s="5"/>
      <c r="K75" s="5"/>
    </row>
    <row r="76" spans="2:11" x14ac:dyDescent="0.25">
      <c r="B76" s="1077"/>
      <c r="C76" s="92"/>
      <c r="D76" s="45" t="s">
        <v>1028</v>
      </c>
      <c r="E76" s="5"/>
      <c r="F76" s="5"/>
      <c r="G76" s="5"/>
      <c r="H76" s="5"/>
      <c r="I76" s="5"/>
      <c r="J76" s="5"/>
      <c r="K76" s="5"/>
    </row>
    <row r="77" spans="2:11" ht="24" x14ac:dyDescent="0.25">
      <c r="B77" s="1077"/>
      <c r="C77" s="92"/>
      <c r="D77" s="45" t="s">
        <v>1029</v>
      </c>
      <c r="E77" s="5"/>
      <c r="F77" s="5"/>
      <c r="G77" s="5"/>
      <c r="H77" s="5"/>
      <c r="I77" s="5"/>
      <c r="J77" s="5"/>
      <c r="K77" s="5"/>
    </row>
    <row r="78" spans="2:11" ht="24" x14ac:dyDescent="0.25">
      <c r="B78" s="1077"/>
      <c r="C78" s="92"/>
      <c r="D78" s="45" t="s">
        <v>1030</v>
      </c>
      <c r="E78" s="5"/>
      <c r="F78" s="5"/>
      <c r="G78" s="5"/>
      <c r="H78" s="5"/>
      <c r="I78" s="5"/>
      <c r="J78" s="5"/>
      <c r="K78" s="5"/>
    </row>
    <row r="79" spans="2:11" ht="24" x14ac:dyDescent="0.25">
      <c r="B79" s="1077"/>
      <c r="C79" s="92"/>
      <c r="D79" s="45" t="s">
        <v>1031</v>
      </c>
      <c r="E79" s="5"/>
      <c r="F79" s="5"/>
      <c r="G79" s="5"/>
      <c r="H79" s="5"/>
      <c r="I79" s="5"/>
      <c r="J79" s="5"/>
      <c r="K79" s="5"/>
    </row>
    <row r="80" spans="2:11" x14ac:dyDescent="0.25">
      <c r="B80" s="1077"/>
      <c r="C80" s="92"/>
      <c r="D80" s="52" t="s">
        <v>748</v>
      </c>
      <c r="E80" s="5"/>
      <c r="F80" s="5"/>
      <c r="G80" s="5"/>
      <c r="H80" s="5"/>
      <c r="I80" s="5"/>
      <c r="J80" s="5"/>
      <c r="K80" s="5"/>
    </row>
    <row r="81" spans="2:11" ht="36" x14ac:dyDescent="0.25">
      <c r="B81" s="1077"/>
      <c r="C81" s="92"/>
      <c r="D81" s="45" t="s">
        <v>843</v>
      </c>
      <c r="E81" s="5"/>
      <c r="F81" s="5"/>
      <c r="G81" s="5"/>
      <c r="H81" s="5"/>
      <c r="I81" s="5"/>
      <c r="J81" s="5"/>
      <c r="K81" s="5"/>
    </row>
    <row r="82" spans="2:11" ht="36" x14ac:dyDescent="0.25">
      <c r="B82" s="1077"/>
      <c r="C82" s="92"/>
      <c r="D82" s="45" t="s">
        <v>1032</v>
      </c>
      <c r="E82" s="5"/>
      <c r="F82" s="5"/>
      <c r="G82" s="5"/>
      <c r="H82" s="5"/>
      <c r="I82" s="5"/>
      <c r="J82" s="5"/>
      <c r="K82" s="5"/>
    </row>
    <row r="83" spans="2:11" ht="84.75" thickBot="1" x14ac:dyDescent="0.3">
      <c r="B83" s="1078"/>
      <c r="C83" s="2"/>
      <c r="D83" s="39" t="s">
        <v>1033</v>
      </c>
      <c r="E83" s="5"/>
      <c r="F83" s="5"/>
      <c r="G83" s="5"/>
      <c r="H83" s="5"/>
      <c r="I83" s="5"/>
      <c r="J83" s="5"/>
      <c r="K83" s="5"/>
    </row>
    <row r="84" spans="2:11" ht="24.75" thickBot="1" x14ac:dyDescent="0.3">
      <c r="B84" s="46" t="s">
        <v>535</v>
      </c>
      <c r="C84" s="2"/>
      <c r="D84" s="39"/>
      <c r="E84" s="5"/>
      <c r="F84" s="5"/>
      <c r="G84" s="5"/>
      <c r="H84" s="5"/>
      <c r="I84" s="5"/>
      <c r="J84" s="5"/>
      <c r="K84" s="5"/>
    </row>
    <row r="85" spans="2:11" ht="84" x14ac:dyDescent="0.25">
      <c r="B85" s="1076" t="s">
        <v>536</v>
      </c>
      <c r="C85" s="92"/>
      <c r="D85" s="45" t="s">
        <v>1034</v>
      </c>
      <c r="E85" s="5"/>
      <c r="F85" s="5"/>
      <c r="G85" s="5"/>
      <c r="H85" s="5"/>
      <c r="I85" s="5"/>
      <c r="J85" s="5"/>
      <c r="K85" s="5"/>
    </row>
    <row r="86" spans="2:11" ht="96" x14ac:dyDescent="0.25">
      <c r="B86" s="1077"/>
      <c r="C86" s="92"/>
      <c r="D86" s="45" t="s">
        <v>1035</v>
      </c>
      <c r="E86" s="5"/>
      <c r="F86" s="5"/>
      <c r="G86" s="5"/>
      <c r="H86" s="5"/>
      <c r="I86" s="5"/>
      <c r="J86" s="5"/>
      <c r="K86" s="5"/>
    </row>
    <row r="87" spans="2:11" ht="132" x14ac:dyDescent="0.25">
      <c r="B87" s="1077"/>
      <c r="C87" s="92"/>
      <c r="D87" s="45" t="s">
        <v>1036</v>
      </c>
      <c r="E87" s="5"/>
      <c r="F87" s="5"/>
      <c r="G87" s="5"/>
      <c r="H87" s="5"/>
      <c r="I87" s="5"/>
      <c r="J87" s="5"/>
      <c r="K87" s="5"/>
    </row>
    <row r="88" spans="2:11" ht="144.75" thickBot="1" x14ac:dyDescent="0.3">
      <c r="B88" s="1078"/>
      <c r="C88" s="2"/>
      <c r="D88" s="39" t="s">
        <v>1037</v>
      </c>
      <c r="E88" s="5"/>
      <c r="F88" s="5"/>
      <c r="G88" s="5"/>
      <c r="H88" s="5"/>
      <c r="I88" s="5"/>
      <c r="J88" s="5"/>
      <c r="K88" s="5"/>
    </row>
    <row r="89" spans="2:11" ht="24" x14ac:dyDescent="0.25">
      <c r="B89" s="1076" t="s">
        <v>553</v>
      </c>
      <c r="C89" s="92"/>
      <c r="D89" s="52" t="s">
        <v>129</v>
      </c>
      <c r="E89" s="5"/>
      <c r="F89" s="5"/>
      <c r="G89" s="5"/>
      <c r="H89" s="5"/>
      <c r="I89" s="5"/>
      <c r="J89" s="5"/>
      <c r="K89" s="5"/>
    </row>
    <row r="90" spans="2:11" x14ac:dyDescent="0.25">
      <c r="B90" s="1077"/>
      <c r="C90" s="92"/>
      <c r="D90" s="45" t="s">
        <v>1007</v>
      </c>
      <c r="E90" s="5"/>
      <c r="F90" s="5"/>
      <c r="G90" s="5"/>
      <c r="H90" s="5"/>
      <c r="I90" s="5"/>
      <c r="J90" s="5"/>
      <c r="K90" s="5"/>
    </row>
    <row r="91" spans="2:11" x14ac:dyDescent="0.25">
      <c r="B91" s="1077"/>
      <c r="C91" s="92"/>
      <c r="D91" s="45" t="s">
        <v>554</v>
      </c>
      <c r="E91" s="5"/>
      <c r="F91" s="5"/>
      <c r="G91" s="5"/>
      <c r="H91" s="5"/>
      <c r="I91" s="5"/>
      <c r="J91" s="5"/>
      <c r="K91" s="5"/>
    </row>
    <row r="92" spans="2:11" ht="37.5" x14ac:dyDescent="0.25">
      <c r="B92" s="1077"/>
      <c r="C92" s="92"/>
      <c r="D92" s="45" t="s">
        <v>1038</v>
      </c>
      <c r="E92" s="5"/>
      <c r="F92" s="5"/>
      <c r="G92" s="5"/>
      <c r="H92" s="5"/>
      <c r="I92" s="5"/>
      <c r="J92" s="5"/>
      <c r="K92" s="5"/>
    </row>
    <row r="93" spans="2:11" ht="37.5" x14ac:dyDescent="0.25">
      <c r="B93" s="1077"/>
      <c r="C93" s="92"/>
      <c r="D93" s="45" t="s">
        <v>1039</v>
      </c>
      <c r="E93" s="5"/>
      <c r="F93" s="5"/>
      <c r="G93" s="5"/>
      <c r="H93" s="5"/>
      <c r="I93" s="5"/>
      <c r="J93" s="5"/>
      <c r="K93" s="5"/>
    </row>
    <row r="94" spans="2:11" ht="37.5" x14ac:dyDescent="0.25">
      <c r="B94" s="1077"/>
      <c r="C94" s="92"/>
      <c r="D94" s="45" t="s">
        <v>1040</v>
      </c>
      <c r="E94" s="5"/>
      <c r="F94" s="5"/>
      <c r="G94" s="5"/>
      <c r="H94" s="5"/>
      <c r="I94" s="5"/>
      <c r="J94" s="5"/>
      <c r="K94" s="5"/>
    </row>
    <row r="95" spans="2:11" ht="84" x14ac:dyDescent="0.25">
      <c r="B95" s="1077"/>
      <c r="C95" s="92"/>
      <c r="D95" s="53" t="s">
        <v>718</v>
      </c>
      <c r="E95" s="5"/>
      <c r="F95" s="5"/>
      <c r="G95" s="5"/>
      <c r="H95" s="5"/>
      <c r="I95" s="5"/>
      <c r="J95" s="5"/>
      <c r="K95" s="5"/>
    </row>
    <row r="96" spans="2:11" x14ac:dyDescent="0.25">
      <c r="B96" s="1077"/>
      <c r="C96" s="92"/>
      <c r="D96" s="52" t="s">
        <v>692</v>
      </c>
      <c r="E96" s="5"/>
      <c r="F96" s="5"/>
      <c r="G96" s="5"/>
      <c r="H96" s="5"/>
      <c r="I96" s="5"/>
      <c r="J96" s="5"/>
      <c r="K96" s="5"/>
    </row>
    <row r="97" spans="2:11" ht="24" x14ac:dyDescent="0.25">
      <c r="B97" s="1077"/>
      <c r="C97" s="92"/>
      <c r="D97" s="52" t="s">
        <v>1041</v>
      </c>
      <c r="E97" s="5"/>
      <c r="F97" s="5"/>
      <c r="G97" s="5"/>
      <c r="H97" s="5"/>
      <c r="I97" s="5"/>
      <c r="J97" s="5"/>
      <c r="K97" s="5"/>
    </row>
    <row r="98" spans="2:11" x14ac:dyDescent="0.25">
      <c r="B98" s="1077"/>
      <c r="C98" s="92"/>
      <c r="D98" s="15"/>
      <c r="E98" s="5"/>
      <c r="F98" s="5"/>
      <c r="G98" s="5"/>
      <c r="H98" s="5"/>
      <c r="I98" s="5"/>
      <c r="J98" s="5"/>
      <c r="K98" s="5"/>
    </row>
    <row r="99" spans="2:11" x14ac:dyDescent="0.25">
      <c r="B99" s="1077"/>
      <c r="C99" s="92"/>
      <c r="D99" s="45" t="s">
        <v>554</v>
      </c>
      <c r="E99" s="5"/>
      <c r="F99" s="5"/>
      <c r="G99" s="5"/>
      <c r="H99" s="5"/>
      <c r="I99" s="5"/>
      <c r="J99" s="5"/>
      <c r="K99" s="5"/>
    </row>
    <row r="100" spans="2:11" ht="49.5" x14ac:dyDescent="0.25">
      <c r="B100" s="1077"/>
      <c r="C100" s="92"/>
      <c r="D100" s="45" t="s">
        <v>1042</v>
      </c>
      <c r="E100" s="5"/>
      <c r="F100" s="5"/>
      <c r="G100" s="5"/>
      <c r="H100" s="5"/>
      <c r="I100" s="5"/>
      <c r="J100" s="5"/>
      <c r="K100" s="5"/>
    </row>
    <row r="101" spans="2:11" ht="50.25" thickBot="1" x14ac:dyDescent="0.3">
      <c r="B101" s="1078"/>
      <c r="C101" s="2"/>
      <c r="D101" s="39" t="s">
        <v>1043</v>
      </c>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sheetProtection insertRows="0"/>
  <mergeCells count="45">
    <mergeCell ref="B10:D10"/>
    <mergeCell ref="F10:S10"/>
    <mergeCell ref="F11:S11"/>
    <mergeCell ref="E12:R12"/>
    <mergeCell ref="E13:R13"/>
    <mergeCell ref="B71:B83"/>
    <mergeCell ref="B85:B88"/>
    <mergeCell ref="B89:B101"/>
    <mergeCell ref="D16:D17"/>
    <mergeCell ref="E16:G16"/>
    <mergeCell ref="D38:L38"/>
    <mergeCell ref="D39:L39"/>
    <mergeCell ref="B41:E41"/>
    <mergeCell ref="B42:B48"/>
    <mergeCell ref="B50:E50"/>
    <mergeCell ref="B51:B57"/>
    <mergeCell ref="B64:D65"/>
    <mergeCell ref="K26:K27"/>
    <mergeCell ref="B15:B37"/>
    <mergeCell ref="D15:L15"/>
    <mergeCell ref="D22:L22"/>
    <mergeCell ref="D23:L23"/>
    <mergeCell ref="D24:L24"/>
    <mergeCell ref="D25:L25"/>
    <mergeCell ref="K16:K17"/>
    <mergeCell ref="C26:C27"/>
    <mergeCell ref="D26:D27"/>
    <mergeCell ref="E26:E27"/>
    <mergeCell ref="F26:F27"/>
    <mergeCell ref="G26:G27"/>
    <mergeCell ref="J26:J27"/>
    <mergeCell ref="H16:J16"/>
    <mergeCell ref="L26:L27"/>
    <mergeCell ref="A1:P1"/>
    <mergeCell ref="A2:P2"/>
    <mergeCell ref="A3:P3"/>
    <mergeCell ref="A4:D4"/>
    <mergeCell ref="A5:P5"/>
    <mergeCell ref="I28:I29"/>
    <mergeCell ref="J28:J29"/>
    <mergeCell ref="K28:K29"/>
    <mergeCell ref="C28:C29"/>
    <mergeCell ref="D28:D29"/>
    <mergeCell ref="E28:E29"/>
    <mergeCell ref="H28:H29"/>
  </mergeCells>
  <conditionalFormatting sqref="F10">
    <cfRule type="notContainsBlanks" dxfId="73" priority="5">
      <formula>LEN(TRIM(F10))&gt;0</formula>
    </cfRule>
  </conditionalFormatting>
  <conditionalFormatting sqref="F11:S11">
    <cfRule type="expression" dxfId="72" priority="3">
      <formula>E11="NO SE REPORTA"</formula>
    </cfRule>
    <cfRule type="expression" dxfId="71" priority="4">
      <formula>E10="NO APLICA"</formula>
    </cfRule>
  </conditionalFormatting>
  <conditionalFormatting sqref="E12:R12">
    <cfRule type="expression" dxfId="70"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H18:I20 E18:F20" xr:uid="{00000000-0002-0000-1800-000000000000}">
      <formula1>0</formula1>
    </dataValidation>
    <dataValidation type="whole" operator="greaterThanOrEqual" allowBlank="1" showInputMessage="1" showErrorMessage="1" errorTitle="ERROR" error="Valor en PESOS (sin centavos)" sqref="I28:K36 H28 H30:H36" xr:uid="{00000000-0002-0000-1800-000001000000}">
      <formula1>0</formula1>
    </dataValidation>
    <dataValidation type="list" allowBlank="1" showInputMessage="1" showErrorMessage="1" sqref="E11" xr:uid="{00000000-0002-0000-1800-000002000000}">
      <formula1>REPORTE</formula1>
    </dataValidation>
    <dataValidation type="list" allowBlank="1" showInputMessage="1" showErrorMessage="1" sqref="E10" xr:uid="{00000000-0002-0000-1800-000003000000}">
      <formula1>SI</formula1>
    </dataValidation>
  </dataValidations>
  <hyperlinks>
    <hyperlink ref="B9" location="'ANEXO 3'!A1" display="VOLVER AL INDICE" xr:uid="{00000000-0004-0000-1800-000000000000}"/>
    <hyperlink ref="E46" r:id="rId1" xr:uid="{00000000-0004-0000-1800-000001000000}"/>
  </hyperlinks>
  <pageMargins left="0.25" right="0.25" top="0.75" bottom="0.75" header="0.3" footer="0.3"/>
  <pageSetup paperSize="178" orientation="landscape" horizontalDpi="1200" verticalDpi="1200" r:id="rId2"/>
  <ignoredErrors>
    <ignoredError sqref="H37:K37" unlockedFormula="1"/>
  </ignoredErrors>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Hoja25">
    <tabColor theme="2"/>
  </sheetPr>
  <dimension ref="A1:U179"/>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3.28515625" customWidth="1"/>
    <col min="11" max="11" width="12.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130</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4"/>
      <c r="D7" s="5"/>
      <c r="E7" s="16"/>
      <c r="F7" s="5" t="s">
        <v>458</v>
      </c>
      <c r="G7" s="5"/>
      <c r="H7" s="5"/>
      <c r="I7" s="5"/>
      <c r="J7" s="5"/>
      <c r="K7" s="5"/>
    </row>
    <row r="8" spans="1:21" ht="15.75" thickBot="1" x14ac:dyDescent="0.3">
      <c r="B8" s="168" t="s">
        <v>459</v>
      </c>
      <c r="C8" s="204">
        <v>2022</v>
      </c>
      <c r="D8" s="295">
        <f>IF(E10="NO APLICA","NO APLICA",IF(E11="NO SE REPORTA","SIN INFORMACION",+G22))</f>
        <v>1.0833333333333333</v>
      </c>
      <c r="E8" s="205"/>
      <c r="F8" s="5" t="s">
        <v>460</v>
      </c>
      <c r="G8" s="5"/>
      <c r="H8" s="5"/>
      <c r="I8" s="5"/>
      <c r="J8" s="5"/>
      <c r="K8" s="5"/>
    </row>
    <row r="9" spans="1:21" x14ac:dyDescent="0.25">
      <c r="B9" s="346" t="s">
        <v>461</v>
      </c>
      <c r="C9" s="86"/>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9" t="s">
        <v>1646</v>
      </c>
      <c r="G11" s="1049"/>
      <c r="H11" s="1049"/>
      <c r="I11" s="1049"/>
      <c r="J11" s="1049"/>
      <c r="K11" s="1049"/>
      <c r="L11" s="1049"/>
      <c r="M11" s="1049"/>
      <c r="N11" s="1049"/>
      <c r="O11" s="1049"/>
      <c r="P11" s="1049"/>
      <c r="Q11" s="1049"/>
      <c r="R11" s="1049"/>
      <c r="S11" s="1049"/>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1646</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C14" s="86"/>
      <c r="D14" s="5"/>
      <c r="E14" s="5"/>
      <c r="F14" s="5"/>
      <c r="G14" s="5"/>
      <c r="H14" s="5"/>
      <c r="I14" s="5"/>
      <c r="J14" s="5"/>
      <c r="K14" s="5"/>
    </row>
    <row r="15" spans="1:21" ht="15.6" customHeight="1" thickTop="1" thickBot="1" x14ac:dyDescent="0.3">
      <c r="B15" s="1168" t="s">
        <v>466</v>
      </c>
      <c r="C15" s="87"/>
      <c r="D15" s="1067" t="s">
        <v>765</v>
      </c>
      <c r="E15" s="1068"/>
      <c r="F15" s="1068"/>
      <c r="G15" s="1068"/>
      <c r="H15" s="1068"/>
      <c r="I15" s="1068"/>
      <c r="J15" s="1068"/>
      <c r="K15" s="1069"/>
    </row>
    <row r="16" spans="1:21" ht="15.75" thickBot="1" x14ac:dyDescent="0.3">
      <c r="B16" s="1169"/>
      <c r="C16" s="92"/>
      <c r="D16" s="42" t="s">
        <v>593</v>
      </c>
      <c r="E16" s="254" t="s">
        <v>487</v>
      </c>
      <c r="F16" s="254" t="s">
        <v>488</v>
      </c>
      <c r="G16" s="254" t="s">
        <v>489</v>
      </c>
      <c r="H16" s="460" t="s">
        <v>490</v>
      </c>
      <c r="I16" s="294"/>
      <c r="J16" s="5"/>
      <c r="K16" s="20"/>
    </row>
    <row r="17" spans="2:11" ht="36.75" thickBot="1" x14ac:dyDescent="0.3">
      <c r="B17" s="1169"/>
      <c r="C17" s="92"/>
      <c r="D17" s="39" t="s">
        <v>1044</v>
      </c>
      <c r="E17" s="451">
        <v>67</v>
      </c>
      <c r="F17" s="451">
        <v>300</v>
      </c>
      <c r="G17" s="451">
        <v>480</v>
      </c>
      <c r="H17" s="451"/>
      <c r="I17" s="294"/>
      <c r="J17" s="5"/>
      <c r="K17" s="20"/>
    </row>
    <row r="18" spans="2:11" ht="24.75" thickBot="1" x14ac:dyDescent="0.3">
      <c r="B18" s="1169"/>
      <c r="C18" s="92"/>
      <c r="D18" s="39" t="s">
        <v>1045</v>
      </c>
      <c r="E18" s="451">
        <v>67</v>
      </c>
      <c r="F18" s="451">
        <v>416</v>
      </c>
      <c r="G18" s="451">
        <v>200</v>
      </c>
      <c r="H18" s="517"/>
      <c r="I18" s="294"/>
      <c r="J18" s="5"/>
      <c r="K18" s="20"/>
    </row>
    <row r="19" spans="2:11" ht="15.75" thickBot="1" x14ac:dyDescent="0.3">
      <c r="B19" s="1169"/>
      <c r="C19" s="92"/>
      <c r="D19" s="39" t="s">
        <v>1046</v>
      </c>
      <c r="E19" s="451"/>
      <c r="F19" s="451"/>
      <c r="G19" s="451"/>
      <c r="H19" s="517"/>
      <c r="I19" s="294"/>
      <c r="J19" s="5"/>
      <c r="K19" s="20"/>
    </row>
    <row r="20" spans="2:11" ht="15.75" thickBot="1" x14ac:dyDescent="0.3">
      <c r="B20" s="1169"/>
      <c r="C20" s="92"/>
      <c r="D20" s="39" t="s">
        <v>1047</v>
      </c>
      <c r="E20" s="451"/>
      <c r="F20" s="451"/>
      <c r="G20" s="451">
        <v>320</v>
      </c>
      <c r="H20" s="517"/>
      <c r="I20" s="294"/>
      <c r="J20" s="5"/>
      <c r="K20" s="20"/>
    </row>
    <row r="21" spans="2:11" ht="15.75" thickBot="1" x14ac:dyDescent="0.3">
      <c r="B21" s="1169"/>
      <c r="C21" s="92"/>
      <c r="D21" s="39" t="s">
        <v>594</v>
      </c>
      <c r="E21" s="495">
        <f>SUM(E18:E20)</f>
        <v>67</v>
      </c>
      <c r="F21" s="495">
        <f>SUM(F18:F20)</f>
        <v>416</v>
      </c>
      <c r="G21" s="495">
        <f>SUM(G18:G20)</f>
        <v>520</v>
      </c>
      <c r="H21" s="495">
        <f>SUM(H18:H20)</f>
        <v>0</v>
      </c>
      <c r="I21" s="294"/>
      <c r="J21" s="5"/>
      <c r="K21" s="20"/>
    </row>
    <row r="22" spans="2:11" ht="36.75" thickBot="1" x14ac:dyDescent="0.3">
      <c r="B22" s="1169"/>
      <c r="C22" s="99"/>
      <c r="D22" s="51" t="s">
        <v>130</v>
      </c>
      <c r="E22" s="518">
        <f>+E21/E17</f>
        <v>1</v>
      </c>
      <c r="F22" s="518">
        <f>+F21/F17</f>
        <v>1.3866666666666667</v>
      </c>
      <c r="G22" s="518">
        <f>+G21/G17</f>
        <v>1.0833333333333333</v>
      </c>
      <c r="H22" s="518"/>
      <c r="I22" s="294"/>
      <c r="J22" s="5"/>
      <c r="K22" s="20"/>
    </row>
    <row r="23" spans="2:11" x14ac:dyDescent="0.25">
      <c r="B23" s="1169"/>
      <c r="C23" s="90"/>
      <c r="D23" s="1070" t="s">
        <v>692</v>
      </c>
      <c r="E23" s="1071"/>
      <c r="F23" s="1071"/>
      <c r="G23" s="1071"/>
      <c r="H23" s="1071"/>
      <c r="I23" s="1071"/>
      <c r="J23" s="1071"/>
      <c r="K23" s="1072"/>
    </row>
    <row r="24" spans="2:11" x14ac:dyDescent="0.25">
      <c r="B24" s="1169"/>
      <c r="C24" s="90"/>
      <c r="D24" s="1146" t="s">
        <v>1048</v>
      </c>
      <c r="E24" s="1147"/>
      <c r="F24" s="1147"/>
      <c r="G24" s="1147"/>
      <c r="H24" s="1147"/>
      <c r="I24" s="1147"/>
      <c r="J24" s="1147"/>
      <c r="K24" s="1148"/>
    </row>
    <row r="25" spans="2:11" ht="15.75" thickBot="1" x14ac:dyDescent="0.3">
      <c r="B25" s="1169"/>
      <c r="C25" s="90"/>
      <c r="D25" s="1082" t="s">
        <v>772</v>
      </c>
      <c r="E25" s="1083"/>
      <c r="F25" s="1083"/>
      <c r="G25" s="1083"/>
      <c r="H25" s="1083"/>
      <c r="I25" s="1083"/>
      <c r="J25" s="1083"/>
      <c r="K25" s="1084"/>
    </row>
    <row r="26" spans="2:11" ht="68.25" thickBot="1" x14ac:dyDescent="0.3">
      <c r="B26" s="210"/>
      <c r="C26" s="96" t="s">
        <v>420</v>
      </c>
      <c r="D26" s="65" t="s">
        <v>694</v>
      </c>
      <c r="E26" s="65" t="s">
        <v>1049</v>
      </c>
      <c r="F26" s="65" t="s">
        <v>1050</v>
      </c>
      <c r="G26" s="65" t="s">
        <v>775</v>
      </c>
      <c r="H26" s="65" t="s">
        <v>776</v>
      </c>
      <c r="I26" s="65" t="s">
        <v>698</v>
      </c>
      <c r="J26" s="65" t="s">
        <v>699</v>
      </c>
      <c r="K26" s="65" t="s">
        <v>424</v>
      </c>
    </row>
    <row r="27" spans="2:11" ht="72.75" thickBot="1" x14ac:dyDescent="0.3">
      <c r="B27" s="210"/>
      <c r="C27" s="2">
        <v>1</v>
      </c>
      <c r="D27" s="454" t="s">
        <v>2414</v>
      </c>
      <c r="E27" s="519" t="s">
        <v>1867</v>
      </c>
      <c r="F27" s="458">
        <v>200</v>
      </c>
      <c r="G27" s="458">
        <f>11+216</f>
        <v>227</v>
      </c>
      <c r="H27" s="458">
        <f t="shared" ref="H27:J27" si="0">11+216</f>
        <v>227</v>
      </c>
      <c r="I27" s="458">
        <f t="shared" si="0"/>
        <v>227</v>
      </c>
      <c r="J27" s="458">
        <f t="shared" si="0"/>
        <v>227</v>
      </c>
      <c r="K27" s="182" t="s">
        <v>2390</v>
      </c>
    </row>
    <row r="28" spans="2:11" ht="96.75" thickBot="1" x14ac:dyDescent="0.3">
      <c r="B28" s="210"/>
      <c r="C28" s="2">
        <v>2</v>
      </c>
      <c r="D28" s="454" t="s">
        <v>2415</v>
      </c>
      <c r="E28" s="519" t="s">
        <v>1728</v>
      </c>
      <c r="F28" s="458">
        <v>20</v>
      </c>
      <c r="G28" s="458">
        <v>759</v>
      </c>
      <c r="H28" s="458">
        <v>193</v>
      </c>
      <c r="I28" s="458">
        <v>193</v>
      </c>
      <c r="J28" s="458">
        <v>574</v>
      </c>
      <c r="K28" s="182" t="s">
        <v>2390</v>
      </c>
    </row>
    <row r="29" spans="2:11" ht="72.75" thickBot="1" x14ac:dyDescent="0.3">
      <c r="B29" s="210"/>
      <c r="C29" s="2">
        <v>3</v>
      </c>
      <c r="D29" s="454" t="s">
        <v>2416</v>
      </c>
      <c r="E29" s="519" t="s">
        <v>1728</v>
      </c>
      <c r="F29" s="458">
        <v>300</v>
      </c>
      <c r="G29" s="458">
        <f>91+157</f>
        <v>248</v>
      </c>
      <c r="H29" s="458">
        <f>91+157</f>
        <v>248</v>
      </c>
      <c r="I29" s="458">
        <f>91+157</f>
        <v>248</v>
      </c>
      <c r="J29" s="458">
        <v>84</v>
      </c>
      <c r="K29" s="201"/>
    </row>
    <row r="30" spans="2:11" ht="15.75" thickBot="1" x14ac:dyDescent="0.3">
      <c r="B30" s="210"/>
      <c r="C30" s="2">
        <v>4</v>
      </c>
      <c r="D30" s="454"/>
      <c r="E30" s="454"/>
      <c r="F30" s="458"/>
      <c r="G30" s="458"/>
      <c r="H30" s="458"/>
      <c r="I30" s="458"/>
      <c r="J30" s="458"/>
      <c r="K30" s="201"/>
    </row>
    <row r="31" spans="2:11" ht="15.75" thickBot="1" x14ac:dyDescent="0.3">
      <c r="B31" s="210"/>
      <c r="C31" s="2">
        <v>5</v>
      </c>
      <c r="D31" s="454"/>
      <c r="E31" s="454"/>
      <c r="F31" s="458"/>
      <c r="G31" s="458"/>
      <c r="H31" s="458"/>
      <c r="I31" s="458"/>
      <c r="J31" s="458"/>
      <c r="K31" s="201"/>
    </row>
    <row r="32" spans="2:11" ht="15.75" thickBot="1" x14ac:dyDescent="0.3">
      <c r="B32" s="210"/>
      <c r="C32" s="2">
        <v>6</v>
      </c>
      <c r="D32" s="29"/>
      <c r="E32" s="29"/>
      <c r="F32" s="458"/>
      <c r="G32" s="458"/>
      <c r="H32" s="458"/>
      <c r="I32" s="458"/>
      <c r="J32" s="458"/>
      <c r="K32" s="201"/>
    </row>
    <row r="33" spans="2:11" ht="15.75" thickBot="1" x14ac:dyDescent="0.3">
      <c r="B33" s="46"/>
      <c r="C33" s="2"/>
      <c r="D33" s="39" t="s">
        <v>594</v>
      </c>
      <c r="E33" s="39"/>
      <c r="F33" s="450">
        <f>SUM(F27:F32)</f>
        <v>520</v>
      </c>
      <c r="G33" s="450">
        <f>SUM(G27:G32)</f>
        <v>1234</v>
      </c>
      <c r="H33" s="450">
        <f>SUM(H27:H32)</f>
        <v>668</v>
      </c>
      <c r="I33" s="450">
        <f>SUM(I27:I32)</f>
        <v>668</v>
      </c>
      <c r="J33" s="450">
        <f>SUM(J27:J32)</f>
        <v>885</v>
      </c>
      <c r="K33" s="201"/>
    </row>
    <row r="34" spans="2:11" ht="24" customHeight="1" thickBot="1" x14ac:dyDescent="0.3">
      <c r="B34" s="71" t="s">
        <v>502</v>
      </c>
      <c r="C34" s="105"/>
      <c r="D34" s="1079" t="s">
        <v>1051</v>
      </c>
      <c r="E34" s="1080"/>
      <c r="F34" s="1080"/>
      <c r="G34" s="1080"/>
      <c r="H34" s="1080"/>
      <c r="I34" s="1080"/>
      <c r="J34" s="1080"/>
      <c r="K34" s="1081"/>
    </row>
    <row r="35" spans="2:11" ht="24" customHeight="1" thickBot="1" x14ac:dyDescent="0.3">
      <c r="B35" s="71" t="s">
        <v>504</v>
      </c>
      <c r="C35" s="105"/>
      <c r="D35" s="1079" t="s">
        <v>778</v>
      </c>
      <c r="E35" s="1080"/>
      <c r="F35" s="1080"/>
      <c r="G35" s="1080"/>
      <c r="H35" s="1080"/>
      <c r="I35" s="1080"/>
      <c r="J35" s="1080"/>
      <c r="K35" s="1081"/>
    </row>
    <row r="36" spans="2:11" ht="15.75" thickBot="1" x14ac:dyDescent="0.3">
      <c r="B36" s="1"/>
      <c r="C36" s="74"/>
      <c r="D36" s="5"/>
      <c r="E36" s="5"/>
      <c r="F36" s="5"/>
      <c r="G36" s="5"/>
      <c r="H36" s="5"/>
      <c r="I36" s="5"/>
      <c r="J36" s="5"/>
      <c r="K36" s="5"/>
    </row>
    <row r="37" spans="2:11" ht="24" customHeight="1" thickBot="1" x14ac:dyDescent="0.3">
      <c r="B37" s="1085" t="s">
        <v>506</v>
      </c>
      <c r="C37" s="1086"/>
      <c r="D37" s="1086"/>
      <c r="E37" s="1087"/>
      <c r="F37" s="5"/>
      <c r="G37" s="5"/>
      <c r="H37" s="5"/>
      <c r="I37" s="5"/>
      <c r="J37" s="5"/>
      <c r="K37" s="5"/>
    </row>
    <row r="38" spans="2:11" ht="15.75" thickBot="1" x14ac:dyDescent="0.3">
      <c r="B38" s="1076">
        <v>1</v>
      </c>
      <c r="C38" s="92"/>
      <c r="D38" s="47" t="s">
        <v>507</v>
      </c>
      <c r="E38" s="29" t="s">
        <v>1637</v>
      </c>
      <c r="F38" s="5"/>
      <c r="G38" s="5"/>
      <c r="H38" s="5"/>
      <c r="I38" s="5"/>
      <c r="J38" s="5"/>
      <c r="K38" s="5"/>
    </row>
    <row r="39" spans="2:11" ht="36.75" thickBot="1" x14ac:dyDescent="0.3">
      <c r="B39" s="1077"/>
      <c r="C39" s="92"/>
      <c r="D39" s="39" t="s">
        <v>7</v>
      </c>
      <c r="E39" s="456" t="s">
        <v>1638</v>
      </c>
      <c r="F39" s="5"/>
      <c r="G39" s="5"/>
      <c r="H39" s="5"/>
      <c r="I39" s="5"/>
      <c r="J39" s="5"/>
      <c r="K39" s="5"/>
    </row>
    <row r="40" spans="2:11" ht="15.75" thickBot="1" x14ac:dyDescent="0.3">
      <c r="B40" s="1077"/>
      <c r="C40" s="92"/>
      <c r="D40" s="39" t="s">
        <v>508</v>
      </c>
      <c r="E40" s="456" t="s">
        <v>1868</v>
      </c>
      <c r="F40" s="5"/>
      <c r="G40" s="5"/>
      <c r="H40" s="5"/>
      <c r="I40" s="5"/>
      <c r="J40" s="5"/>
      <c r="K40" s="5"/>
    </row>
    <row r="41" spans="2:11" ht="36.75" thickBot="1" x14ac:dyDescent="0.3">
      <c r="B41" s="1077"/>
      <c r="C41" s="92"/>
      <c r="D41" s="39" t="s">
        <v>9</v>
      </c>
      <c r="E41" s="456" t="s">
        <v>1638</v>
      </c>
      <c r="F41" s="5"/>
      <c r="G41" s="5"/>
      <c r="H41" s="5"/>
      <c r="I41" s="5"/>
      <c r="J41" s="5"/>
      <c r="K41" s="5"/>
    </row>
    <row r="42" spans="2:11" ht="30.75" thickBot="1" x14ac:dyDescent="0.3">
      <c r="B42" s="1077"/>
      <c r="C42" s="92"/>
      <c r="D42" s="39" t="s">
        <v>11</v>
      </c>
      <c r="E42" s="459" t="s">
        <v>1699</v>
      </c>
      <c r="F42" s="5"/>
      <c r="G42" s="5"/>
      <c r="H42" s="5"/>
      <c r="I42" s="5"/>
      <c r="J42" s="5"/>
      <c r="K42" s="5"/>
    </row>
    <row r="43" spans="2:11" ht="15.75" thickBot="1" x14ac:dyDescent="0.3">
      <c r="B43" s="1077"/>
      <c r="C43" s="92"/>
      <c r="D43" s="39" t="s">
        <v>13</v>
      </c>
      <c r="E43" s="456">
        <v>3138863457</v>
      </c>
      <c r="F43" s="5"/>
      <c r="G43" s="5"/>
      <c r="H43" s="5"/>
      <c r="I43" s="5"/>
      <c r="J43" s="5"/>
      <c r="K43" s="5"/>
    </row>
    <row r="44" spans="2:11" ht="15.75" thickBot="1" x14ac:dyDescent="0.3">
      <c r="B44" s="1078"/>
      <c r="C44" s="2"/>
      <c r="D44" s="39" t="s">
        <v>509</v>
      </c>
      <c r="E44" s="456" t="s">
        <v>1642</v>
      </c>
      <c r="F44" s="5"/>
      <c r="G44" s="5"/>
      <c r="H44" s="5"/>
      <c r="I44" s="5"/>
      <c r="J44" s="5"/>
      <c r="K44" s="5"/>
    </row>
    <row r="45" spans="2:11" ht="15.75" thickBot="1" x14ac:dyDescent="0.3">
      <c r="B45" s="1"/>
      <c r="C45" s="74"/>
      <c r="D45" s="5"/>
      <c r="E45" s="5"/>
      <c r="F45" s="5"/>
      <c r="G45" s="5"/>
      <c r="H45" s="5"/>
      <c r="I45" s="5"/>
      <c r="J45" s="5"/>
      <c r="K45" s="5"/>
    </row>
    <row r="46" spans="2:11" ht="15.75" thickBot="1" x14ac:dyDescent="0.3">
      <c r="B46" s="1085" t="s">
        <v>510</v>
      </c>
      <c r="C46" s="1086"/>
      <c r="D46" s="1086"/>
      <c r="E46" s="1087"/>
      <c r="F46" s="5"/>
      <c r="G46" s="5"/>
      <c r="H46" s="5"/>
      <c r="I46" s="5"/>
      <c r="J46" s="5"/>
      <c r="K46" s="5"/>
    </row>
    <row r="47" spans="2:11" ht="15.75" thickBot="1" x14ac:dyDescent="0.3">
      <c r="B47" s="1076">
        <v>1</v>
      </c>
      <c r="C47" s="92"/>
      <c r="D47" s="47" t="s">
        <v>507</v>
      </c>
      <c r="E47" s="211" t="s">
        <v>511</v>
      </c>
      <c r="F47" s="5"/>
      <c r="G47" s="5"/>
      <c r="H47" s="5"/>
      <c r="I47" s="5"/>
      <c r="J47" s="5"/>
      <c r="K47" s="5"/>
    </row>
    <row r="48" spans="2:11" ht="15.75" thickBot="1" x14ac:dyDescent="0.3">
      <c r="B48" s="1077"/>
      <c r="C48" s="92"/>
      <c r="D48" s="39" t="s">
        <v>7</v>
      </c>
      <c r="E48" s="211" t="s">
        <v>603</v>
      </c>
      <c r="F48" s="5"/>
      <c r="G48" s="5"/>
      <c r="H48" s="5"/>
      <c r="I48" s="5"/>
      <c r="J48" s="5"/>
      <c r="K48" s="5"/>
    </row>
    <row r="49" spans="2:11" ht="15.75" thickBot="1" x14ac:dyDescent="0.3">
      <c r="B49" s="1077"/>
      <c r="C49" s="92"/>
      <c r="D49" s="39" t="s">
        <v>508</v>
      </c>
      <c r="E49" s="231"/>
      <c r="F49" s="5"/>
      <c r="G49" s="5"/>
      <c r="H49" s="5"/>
      <c r="I49" s="5"/>
      <c r="J49" s="5"/>
      <c r="K49" s="5"/>
    </row>
    <row r="50" spans="2:11" ht="15.75" thickBot="1" x14ac:dyDescent="0.3">
      <c r="B50" s="1077"/>
      <c r="C50" s="92"/>
      <c r="D50" s="39" t="s">
        <v>9</v>
      </c>
      <c r="E50" s="231"/>
      <c r="F50" s="5"/>
      <c r="G50" s="5"/>
      <c r="H50" s="5"/>
      <c r="I50" s="5"/>
      <c r="J50" s="5"/>
      <c r="K50" s="5"/>
    </row>
    <row r="51" spans="2:11" ht="15.75" thickBot="1" x14ac:dyDescent="0.3">
      <c r="B51" s="1077"/>
      <c r="C51" s="92"/>
      <c r="D51" s="39" t="s">
        <v>11</v>
      </c>
      <c r="E51" s="231"/>
      <c r="F51" s="5"/>
      <c r="G51" s="5"/>
      <c r="H51" s="5"/>
      <c r="I51" s="5"/>
      <c r="J51" s="5"/>
      <c r="K51" s="5"/>
    </row>
    <row r="52" spans="2:11" ht="15.75" thickBot="1" x14ac:dyDescent="0.3">
      <c r="B52" s="1077"/>
      <c r="C52" s="92"/>
      <c r="D52" s="39" t="s">
        <v>13</v>
      </c>
      <c r="E52" s="231"/>
      <c r="F52" s="5"/>
      <c r="G52" s="5"/>
      <c r="H52" s="5"/>
      <c r="I52" s="5"/>
      <c r="J52" s="5"/>
      <c r="K52" s="5"/>
    </row>
    <row r="53" spans="2:11" ht="15.75" thickBot="1" x14ac:dyDescent="0.3">
      <c r="B53" s="1078"/>
      <c r="C53" s="2"/>
      <c r="D53" s="39" t="s">
        <v>509</v>
      </c>
      <c r="E53" s="231"/>
      <c r="F53" s="5"/>
      <c r="G53" s="5"/>
      <c r="H53" s="5"/>
      <c r="I53" s="5"/>
      <c r="J53" s="5"/>
      <c r="K53" s="5"/>
    </row>
    <row r="54" spans="2:11" ht="15.75" thickBot="1" x14ac:dyDescent="0.3">
      <c r="B54" s="1"/>
      <c r="C54" s="74"/>
      <c r="D54" s="5"/>
      <c r="E54" s="5"/>
      <c r="F54" s="5"/>
      <c r="G54" s="5"/>
      <c r="H54" s="5"/>
      <c r="I54" s="5"/>
      <c r="J54" s="5"/>
      <c r="K54" s="5"/>
    </row>
    <row r="55" spans="2:11" ht="15" customHeight="1" thickBot="1" x14ac:dyDescent="0.3">
      <c r="B55" s="120" t="s">
        <v>513</v>
      </c>
      <c r="C55" s="121"/>
      <c r="D55" s="121"/>
      <c r="E55" s="122"/>
      <c r="F55" s="5"/>
      <c r="G55" s="5"/>
      <c r="H55" s="5"/>
      <c r="I55" s="5"/>
      <c r="J55" s="5"/>
      <c r="K55" s="5"/>
    </row>
    <row r="56" spans="2:11" ht="24.75" thickBot="1" x14ac:dyDescent="0.3">
      <c r="B56" s="46" t="s">
        <v>514</v>
      </c>
      <c r="C56" s="39" t="s">
        <v>515</v>
      </c>
      <c r="D56" s="39" t="s">
        <v>516</v>
      </c>
      <c r="E56" s="39" t="s">
        <v>517</v>
      </c>
      <c r="F56" s="5"/>
      <c r="G56" s="5"/>
      <c r="H56" s="5"/>
      <c r="I56" s="5"/>
      <c r="J56" s="5"/>
    </row>
    <row r="57" spans="2:11" ht="72.75" thickBot="1" x14ac:dyDescent="0.3">
      <c r="B57" s="48">
        <v>42401</v>
      </c>
      <c r="C57" s="39">
        <v>0.01</v>
      </c>
      <c r="D57" s="49" t="s">
        <v>1052</v>
      </c>
      <c r="E57" s="39"/>
      <c r="F57" s="5"/>
      <c r="G57" s="5"/>
      <c r="H57" s="5"/>
      <c r="I57" s="5"/>
      <c r="J57" s="5"/>
    </row>
    <row r="58" spans="2:11" ht="15.75" thickBot="1" x14ac:dyDescent="0.3">
      <c r="B58" s="3"/>
      <c r="C58" s="93"/>
      <c r="D58" s="5"/>
      <c r="E58" s="5"/>
      <c r="F58" s="5"/>
      <c r="G58" s="5"/>
      <c r="H58" s="5"/>
      <c r="I58" s="5"/>
      <c r="J58" s="5"/>
      <c r="K58" s="5"/>
    </row>
    <row r="59" spans="2:11" x14ac:dyDescent="0.25">
      <c r="B59" s="127" t="s">
        <v>424</v>
      </c>
      <c r="C59" s="94"/>
      <c r="D59" s="5"/>
      <c r="E59" s="5"/>
      <c r="F59" s="5"/>
      <c r="G59" s="5"/>
      <c r="H59" s="5"/>
      <c r="I59" s="5"/>
      <c r="J59" s="5"/>
      <c r="K59" s="5"/>
    </row>
    <row r="60" spans="2:11" x14ac:dyDescent="0.25">
      <c r="B60" s="1106"/>
      <c r="C60" s="1107"/>
      <c r="D60" s="1107"/>
      <c r="E60" s="1108"/>
      <c r="F60" s="5"/>
      <c r="G60" s="5"/>
      <c r="H60" s="5"/>
      <c r="I60" s="5"/>
      <c r="J60" s="5"/>
      <c r="K60" s="5"/>
    </row>
    <row r="61" spans="2:11" x14ac:dyDescent="0.25">
      <c r="B61" s="1109"/>
      <c r="C61" s="1110"/>
      <c r="D61" s="1110"/>
      <c r="E61" s="1111"/>
      <c r="F61" s="5"/>
      <c r="G61" s="5"/>
      <c r="H61" s="5"/>
      <c r="I61" s="5"/>
      <c r="J61" s="5"/>
      <c r="K61" s="5"/>
    </row>
    <row r="62" spans="2:11" x14ac:dyDescent="0.25">
      <c r="B62" s="1"/>
      <c r="C62" s="74"/>
      <c r="D62" s="5"/>
      <c r="E62" s="5"/>
      <c r="F62" s="5"/>
      <c r="G62" s="5"/>
      <c r="H62" s="5"/>
      <c r="I62" s="5"/>
      <c r="J62" s="5"/>
      <c r="K62" s="5"/>
    </row>
    <row r="63" spans="2:11" ht="15.75" thickBot="1" x14ac:dyDescent="0.3">
      <c r="B63" s="5"/>
      <c r="D63" s="5"/>
      <c r="E63" s="5"/>
      <c r="F63" s="5"/>
      <c r="G63" s="5"/>
      <c r="H63" s="5"/>
      <c r="I63" s="5"/>
      <c r="J63" s="5"/>
      <c r="K63" s="5"/>
    </row>
    <row r="64" spans="2:11" ht="24.75" thickBot="1" x14ac:dyDescent="0.3">
      <c r="B64" s="50" t="s">
        <v>956</v>
      </c>
      <c r="C64" s="95"/>
      <c r="D64" s="5"/>
      <c r="E64" s="5"/>
      <c r="F64" s="5"/>
      <c r="G64" s="5"/>
      <c r="H64" s="5"/>
      <c r="I64" s="5"/>
      <c r="J64" s="5"/>
      <c r="K64" s="5"/>
    </row>
    <row r="65" spans="2:11" ht="15.75" thickBot="1" x14ac:dyDescent="0.3">
      <c r="B65" s="36"/>
      <c r="C65" s="86"/>
      <c r="D65" s="5"/>
      <c r="E65" s="5"/>
      <c r="F65" s="5"/>
      <c r="G65" s="5"/>
      <c r="H65" s="5"/>
      <c r="I65" s="5"/>
      <c r="J65" s="5"/>
      <c r="K65" s="5"/>
    </row>
    <row r="66" spans="2:11" ht="72.75" thickBot="1" x14ac:dyDescent="0.3">
      <c r="B66" s="51" t="s">
        <v>520</v>
      </c>
      <c r="C66" s="96"/>
      <c r="D66" s="42" t="s">
        <v>1053</v>
      </c>
      <c r="E66" s="5"/>
      <c r="F66" s="5"/>
      <c r="G66" s="5"/>
      <c r="H66" s="5"/>
      <c r="I66" s="5"/>
      <c r="J66" s="5"/>
      <c r="K66" s="5"/>
    </row>
    <row r="67" spans="2:11" x14ac:dyDescent="0.25">
      <c r="B67" s="1076" t="s">
        <v>522</v>
      </c>
      <c r="C67" s="92"/>
      <c r="D67" s="52" t="s">
        <v>523</v>
      </c>
      <c r="E67" s="5"/>
      <c r="F67" s="5"/>
      <c r="G67" s="5"/>
      <c r="H67" s="5"/>
      <c r="I67" s="5"/>
      <c r="J67" s="5"/>
      <c r="K67" s="5"/>
    </row>
    <row r="68" spans="2:11" ht="96" x14ac:dyDescent="0.25">
      <c r="B68" s="1077"/>
      <c r="C68" s="92"/>
      <c r="D68" s="45" t="s">
        <v>1054</v>
      </c>
      <c r="E68" s="5"/>
      <c r="F68" s="5"/>
      <c r="G68" s="5"/>
      <c r="H68" s="5"/>
      <c r="I68" s="5"/>
      <c r="J68" s="5"/>
      <c r="K68" s="5"/>
    </row>
    <row r="69" spans="2:11" ht="36" x14ac:dyDescent="0.25">
      <c r="B69" s="1077"/>
      <c r="C69" s="92"/>
      <c r="D69" s="45" t="s">
        <v>1055</v>
      </c>
      <c r="E69" s="5"/>
      <c r="F69" s="5"/>
      <c r="G69" s="5"/>
      <c r="H69" s="5"/>
      <c r="I69" s="5"/>
      <c r="J69" s="5"/>
      <c r="K69" s="5"/>
    </row>
    <row r="70" spans="2:11" x14ac:dyDescent="0.25">
      <c r="B70" s="1077"/>
      <c r="C70" s="92"/>
      <c r="D70" s="52" t="s">
        <v>526</v>
      </c>
      <c r="E70" s="5"/>
      <c r="F70" s="5"/>
      <c r="G70" s="5"/>
      <c r="H70" s="5"/>
      <c r="I70" s="5"/>
      <c r="J70" s="5"/>
      <c r="K70" s="5"/>
    </row>
    <row r="71" spans="2:11" x14ac:dyDescent="0.25">
      <c r="B71" s="1077"/>
      <c r="C71" s="92"/>
      <c r="D71" s="45" t="s">
        <v>528</v>
      </c>
      <c r="E71" s="5"/>
      <c r="F71" s="5"/>
      <c r="G71" s="5"/>
      <c r="H71" s="5"/>
      <c r="I71" s="5"/>
      <c r="J71" s="5"/>
      <c r="K71" s="5"/>
    </row>
    <row r="72" spans="2:11" x14ac:dyDescent="0.25">
      <c r="B72" s="1077"/>
      <c r="C72" s="92"/>
      <c r="D72" s="52" t="s">
        <v>748</v>
      </c>
      <c r="E72" s="5"/>
      <c r="F72" s="5"/>
      <c r="G72" s="5"/>
      <c r="H72" s="5"/>
      <c r="I72" s="5"/>
      <c r="J72" s="5"/>
      <c r="K72" s="5"/>
    </row>
    <row r="73" spans="2:11" ht="36" x14ac:dyDescent="0.25">
      <c r="B73" s="1077"/>
      <c r="C73" s="92"/>
      <c r="D73" s="45" t="s">
        <v>959</v>
      </c>
      <c r="E73" s="5"/>
      <c r="F73" s="5"/>
      <c r="G73" s="5"/>
      <c r="H73" s="5"/>
      <c r="I73" s="5"/>
      <c r="J73" s="5"/>
      <c r="K73" s="5"/>
    </row>
    <row r="74" spans="2:11" x14ac:dyDescent="0.25">
      <c r="B74" s="1077"/>
      <c r="C74" s="92"/>
      <c r="D74" s="45" t="s">
        <v>1056</v>
      </c>
      <c r="E74" s="5"/>
      <c r="F74" s="5"/>
      <c r="G74" s="5"/>
      <c r="H74" s="5"/>
      <c r="I74" s="5"/>
      <c r="J74" s="5"/>
      <c r="K74" s="5"/>
    </row>
    <row r="75" spans="2:11" ht="15.75" thickBot="1" x14ac:dyDescent="0.3">
      <c r="B75" s="1078"/>
      <c r="C75" s="2"/>
      <c r="D75" s="67"/>
      <c r="E75" s="5"/>
      <c r="F75" s="5"/>
      <c r="G75" s="5"/>
      <c r="H75" s="5"/>
      <c r="I75" s="5"/>
      <c r="J75" s="5"/>
      <c r="K75" s="5"/>
    </row>
    <row r="76" spans="2:11" ht="24.75" thickBot="1" x14ac:dyDescent="0.3">
      <c r="B76" s="46" t="s">
        <v>535</v>
      </c>
      <c r="C76" s="2"/>
      <c r="D76" s="39"/>
      <c r="E76" s="5"/>
      <c r="F76" s="5"/>
      <c r="G76" s="5"/>
      <c r="H76" s="5"/>
      <c r="I76" s="5"/>
      <c r="J76" s="5"/>
      <c r="K76" s="5"/>
    </row>
    <row r="77" spans="2:11" ht="72" x14ac:dyDescent="0.25">
      <c r="B77" s="1076" t="s">
        <v>536</v>
      </c>
      <c r="C77" s="92"/>
      <c r="D77" s="45" t="s">
        <v>1057</v>
      </c>
      <c r="E77" s="5"/>
      <c r="F77" s="5"/>
      <c r="G77" s="5"/>
      <c r="H77" s="5"/>
      <c r="I77" s="5"/>
      <c r="J77" s="5"/>
      <c r="K77" s="5"/>
    </row>
    <row r="78" spans="2:11" ht="132" x14ac:dyDescent="0.25">
      <c r="B78" s="1077"/>
      <c r="C78" s="92"/>
      <c r="D78" s="45" t="s">
        <v>1058</v>
      </c>
      <c r="E78" s="5"/>
      <c r="F78" s="5"/>
      <c r="G78" s="5"/>
      <c r="H78" s="5"/>
      <c r="I78" s="5"/>
      <c r="J78" s="5"/>
      <c r="K78" s="5"/>
    </row>
    <row r="79" spans="2:11" ht="108" x14ac:dyDescent="0.25">
      <c r="B79" s="1077"/>
      <c r="C79" s="92"/>
      <c r="D79" s="45" t="s">
        <v>1059</v>
      </c>
      <c r="E79" s="5"/>
      <c r="F79" s="5"/>
      <c r="G79" s="5"/>
      <c r="H79" s="5"/>
      <c r="I79" s="5"/>
      <c r="J79" s="5"/>
      <c r="K79" s="5"/>
    </row>
    <row r="80" spans="2:11" ht="84" x14ac:dyDescent="0.25">
      <c r="B80" s="1077"/>
      <c r="C80" s="92"/>
      <c r="D80" s="45" t="s">
        <v>1060</v>
      </c>
      <c r="E80" s="5"/>
      <c r="F80" s="5"/>
      <c r="G80" s="5"/>
      <c r="H80" s="5"/>
      <c r="I80" s="5"/>
      <c r="J80" s="5"/>
      <c r="K80" s="5"/>
    </row>
    <row r="81" spans="2:11" ht="108" x14ac:dyDescent="0.25">
      <c r="B81" s="1077"/>
      <c r="C81" s="92"/>
      <c r="D81" s="45" t="s">
        <v>1061</v>
      </c>
      <c r="E81" s="5"/>
      <c r="F81" s="5"/>
      <c r="G81" s="5"/>
      <c r="H81" s="5"/>
      <c r="I81" s="5"/>
      <c r="J81" s="5"/>
      <c r="K81" s="5"/>
    </row>
    <row r="82" spans="2:11" ht="60" x14ac:dyDescent="0.25">
      <c r="B82" s="1077"/>
      <c r="C82" s="92"/>
      <c r="D82" s="45" t="s">
        <v>1062</v>
      </c>
      <c r="E82" s="5"/>
      <c r="F82" s="5"/>
      <c r="G82" s="5"/>
      <c r="H82" s="5"/>
      <c r="I82" s="5"/>
      <c r="J82" s="5"/>
      <c r="K82" s="5"/>
    </row>
    <row r="83" spans="2:11" ht="84.75" thickBot="1" x14ac:dyDescent="0.3">
      <c r="B83" s="1078"/>
      <c r="C83" s="2"/>
      <c r="D83" s="39" t="s">
        <v>1063</v>
      </c>
      <c r="E83" s="5"/>
      <c r="F83" s="5"/>
      <c r="G83" s="5"/>
      <c r="H83" s="5"/>
      <c r="I83" s="5"/>
      <c r="J83" s="5"/>
      <c r="K83" s="5"/>
    </row>
    <row r="84" spans="2:11" ht="24" x14ac:dyDescent="0.25">
      <c r="B84" s="1076" t="s">
        <v>553</v>
      </c>
      <c r="C84" s="92"/>
      <c r="D84" s="52" t="s">
        <v>130</v>
      </c>
      <c r="E84" s="5"/>
      <c r="F84" s="5"/>
      <c r="G84" s="5"/>
      <c r="H84" s="5"/>
      <c r="I84" s="5"/>
      <c r="J84" s="5"/>
      <c r="K84" s="5"/>
    </row>
    <row r="85" spans="2:11" x14ac:dyDescent="0.25">
      <c r="B85" s="1077"/>
      <c r="C85" s="92"/>
      <c r="D85" s="15"/>
      <c r="E85" s="5"/>
      <c r="F85" s="5"/>
      <c r="G85" s="5"/>
      <c r="H85" s="5"/>
      <c r="I85" s="5"/>
      <c r="J85" s="5"/>
      <c r="K85" s="5"/>
    </row>
    <row r="86" spans="2:11" x14ac:dyDescent="0.25">
      <c r="B86" s="1077"/>
      <c r="C86" s="92"/>
      <c r="D86" s="45" t="s">
        <v>554</v>
      </c>
      <c r="E86" s="5"/>
      <c r="F86" s="5"/>
      <c r="G86" s="5"/>
      <c r="H86" s="5"/>
      <c r="I86" s="5"/>
      <c r="J86" s="5"/>
      <c r="K86" s="5"/>
    </row>
    <row r="87" spans="2:11" ht="49.5" x14ac:dyDescent="0.25">
      <c r="B87" s="1077"/>
      <c r="C87" s="92"/>
      <c r="D87" s="45" t="s">
        <v>1064</v>
      </c>
      <c r="E87" s="5"/>
      <c r="F87" s="5"/>
      <c r="G87" s="5"/>
      <c r="H87" s="5"/>
      <c r="I87" s="5"/>
      <c r="J87" s="5"/>
      <c r="K87" s="5"/>
    </row>
    <row r="88" spans="2:11" ht="37.5" x14ac:dyDescent="0.25">
      <c r="B88" s="1077"/>
      <c r="C88" s="92"/>
      <c r="D88" s="45" t="s">
        <v>1065</v>
      </c>
      <c r="E88" s="5"/>
      <c r="F88" s="5"/>
      <c r="G88" s="5"/>
      <c r="H88" s="5"/>
      <c r="I88" s="5"/>
      <c r="J88" s="5"/>
      <c r="K88" s="5"/>
    </row>
    <row r="89" spans="2:11" ht="37.5" x14ac:dyDescent="0.25">
      <c r="B89" s="1077"/>
      <c r="C89" s="92"/>
      <c r="D89" s="45" t="s">
        <v>1066</v>
      </c>
      <c r="E89" s="5"/>
      <c r="F89" s="5"/>
      <c r="G89" s="5"/>
      <c r="H89" s="5"/>
      <c r="I89" s="5"/>
      <c r="J89" s="5"/>
      <c r="K89" s="5"/>
    </row>
    <row r="90" spans="2:11" ht="84" x14ac:dyDescent="0.25">
      <c r="B90" s="1077"/>
      <c r="C90" s="92"/>
      <c r="D90" s="53" t="s">
        <v>718</v>
      </c>
      <c r="E90" s="5"/>
      <c r="F90" s="5"/>
      <c r="G90" s="5"/>
      <c r="H90" s="5"/>
      <c r="I90" s="5"/>
      <c r="J90" s="5"/>
      <c r="K90" s="5"/>
    </row>
    <row r="91" spans="2:11" x14ac:dyDescent="0.25">
      <c r="B91" s="1077"/>
      <c r="C91" s="92"/>
      <c r="D91" s="52" t="s">
        <v>692</v>
      </c>
      <c r="E91" s="5"/>
      <c r="F91" s="5"/>
      <c r="G91" s="5"/>
      <c r="H91" s="5"/>
      <c r="I91" s="5"/>
      <c r="J91" s="5"/>
      <c r="K91" s="5"/>
    </row>
    <row r="92" spans="2:11" ht="36" x14ac:dyDescent="0.25">
      <c r="B92" s="1077"/>
      <c r="C92" s="92"/>
      <c r="D92" s="52" t="s">
        <v>1067</v>
      </c>
      <c r="E92" s="5"/>
      <c r="F92" s="5"/>
      <c r="G92" s="5"/>
      <c r="H92" s="5"/>
      <c r="I92" s="5"/>
      <c r="J92" s="5"/>
      <c r="K92" s="5"/>
    </row>
    <row r="93" spans="2:11" x14ac:dyDescent="0.25">
      <c r="B93" s="1077"/>
      <c r="C93" s="92"/>
      <c r="D93" s="52" t="s">
        <v>1068</v>
      </c>
      <c r="E93" s="5"/>
      <c r="F93" s="5"/>
      <c r="G93" s="5"/>
      <c r="H93" s="5"/>
      <c r="I93" s="5"/>
      <c r="J93" s="5"/>
      <c r="K93" s="5"/>
    </row>
    <row r="94" spans="2:11" x14ac:dyDescent="0.25">
      <c r="B94" s="1077"/>
      <c r="C94" s="92"/>
      <c r="D94" s="15"/>
      <c r="E94" s="5"/>
      <c r="F94" s="5"/>
      <c r="G94" s="5"/>
      <c r="H94" s="5"/>
      <c r="I94" s="5"/>
      <c r="J94" s="5"/>
      <c r="K94" s="5"/>
    </row>
    <row r="95" spans="2:11" x14ac:dyDescent="0.25">
      <c r="B95" s="1077"/>
      <c r="C95" s="92"/>
      <c r="D95" s="45" t="s">
        <v>554</v>
      </c>
      <c r="E95" s="5"/>
      <c r="F95" s="5"/>
      <c r="G95" s="5"/>
      <c r="H95" s="5"/>
      <c r="I95" s="5"/>
      <c r="J95" s="5"/>
      <c r="K95" s="5"/>
    </row>
    <row r="96" spans="2:11" ht="37.5" x14ac:dyDescent="0.25">
      <c r="B96" s="1077"/>
      <c r="C96" s="92"/>
      <c r="D96" s="45" t="s">
        <v>1069</v>
      </c>
      <c r="E96" s="5"/>
      <c r="F96" s="5"/>
      <c r="G96" s="5"/>
      <c r="H96" s="5"/>
      <c r="I96" s="5"/>
      <c r="J96" s="5"/>
      <c r="K96" s="5"/>
    </row>
    <row r="97" spans="2:11" ht="62.25" thickBot="1" x14ac:dyDescent="0.3">
      <c r="B97" s="1078"/>
      <c r="C97" s="2"/>
      <c r="D97" s="39" t="s">
        <v>1070</v>
      </c>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sheetProtection insertRows="0"/>
  <mergeCells count="25">
    <mergeCell ref="B10:D10"/>
    <mergeCell ref="F10:S10"/>
    <mergeCell ref="F11:S11"/>
    <mergeCell ref="E12:R12"/>
    <mergeCell ref="E13:R13"/>
    <mergeCell ref="B60:E61"/>
    <mergeCell ref="B67:B75"/>
    <mergeCell ref="B77:B83"/>
    <mergeCell ref="B84:B97"/>
    <mergeCell ref="D15:K15"/>
    <mergeCell ref="D23:K23"/>
    <mergeCell ref="D24:K24"/>
    <mergeCell ref="D25:K25"/>
    <mergeCell ref="D34:K34"/>
    <mergeCell ref="D35:K35"/>
    <mergeCell ref="B37:E37"/>
    <mergeCell ref="B38:B44"/>
    <mergeCell ref="B46:E46"/>
    <mergeCell ref="B47:B53"/>
    <mergeCell ref="B15:B25"/>
    <mergeCell ref="A1:P1"/>
    <mergeCell ref="A2:P2"/>
    <mergeCell ref="A3:P3"/>
    <mergeCell ref="A4:D4"/>
    <mergeCell ref="A5:P5"/>
  </mergeCells>
  <conditionalFormatting sqref="F10">
    <cfRule type="notContainsBlanks" dxfId="69" priority="6">
      <formula>LEN(TRIM(F10))&gt;0</formula>
    </cfRule>
  </conditionalFormatting>
  <conditionalFormatting sqref="F11:S11">
    <cfRule type="expression" dxfId="68" priority="2">
      <formula>F10="SI SE REPORTA"</formula>
    </cfRule>
  </conditionalFormatting>
  <conditionalFormatting sqref="E12:R12">
    <cfRule type="expression" dxfId="67" priority="1">
      <formula>E11="SI SE REPORTA"</formula>
    </cfRule>
  </conditionalFormatting>
  <dataValidations count="4">
    <dataValidation type="whole" operator="greaterThanOrEqual" allowBlank="1" showInputMessage="1" showErrorMessage="1" errorTitle="ERROR" error="Valor en PESOS (sin centavos)" sqref="G27:J32" xr:uid="{00000000-0002-0000-1900-000000000000}">
      <formula1>0</formula1>
    </dataValidation>
    <dataValidation type="whole" operator="greaterThanOrEqual" allowBlank="1" showInputMessage="1" showErrorMessage="1" errorTitle="ERROR" error="Valor en HECTAREAS (sin decimales)" sqref="E17:H20 F27:F32" xr:uid="{00000000-0002-0000-1900-000001000000}">
      <formula1>0</formula1>
    </dataValidation>
    <dataValidation type="list" allowBlank="1" showInputMessage="1" showErrorMessage="1" sqref="E11" xr:uid="{00000000-0002-0000-1900-000002000000}">
      <formula1>REPORTE</formula1>
    </dataValidation>
    <dataValidation type="list" allowBlank="1" showInputMessage="1" showErrorMessage="1" sqref="E10" xr:uid="{00000000-0002-0000-1900-000003000000}">
      <formula1>SI</formula1>
    </dataValidation>
  </dataValidations>
  <hyperlinks>
    <hyperlink ref="B9" location="'ANEXO 3'!A1" display="VOLVER AL INDICE" xr:uid="{00000000-0004-0000-1900-000000000000}"/>
    <hyperlink ref="E42" r:id="rId1" xr:uid="{00000000-0004-0000-1900-000001000000}"/>
  </hyperlinks>
  <pageMargins left="0.25" right="0.25" top="0.75" bottom="0.75" header="0.3" footer="0.3"/>
  <pageSetup paperSize="178" orientation="landscape" horizontalDpi="1200" verticalDpi="1200" r:id="rId2"/>
  <ignoredErrors>
    <ignoredError sqref="E21:H21" formulaRange="1"/>
    <ignoredError sqref="G27:J27" unlockedFormula="1"/>
  </ignoredErrors>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Hoja26">
    <tabColor theme="2"/>
  </sheetPr>
  <dimension ref="A1:U178"/>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5" customWidth="1"/>
    <col min="10" max="10" width="33.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131</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6" t="s">
        <v>459</v>
      </c>
      <c r="C8" s="204">
        <v>2022</v>
      </c>
      <c r="D8" s="208" t="str">
        <f>IF(E10="NO APLICA","NO APLICA",IF(E11="NO SE REPORTA","SIN INFORMACION",+I30))</f>
        <v>NO APLICA</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854</v>
      </c>
      <c r="F10" s="1053" t="s">
        <v>1866</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c>
      <c r="E11" s="350" t="s">
        <v>881</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c>
      <c r="E12" s="1049"/>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t="s">
        <v>1652</v>
      </c>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5"/>
      <c r="J14" s="5"/>
      <c r="K14" s="5"/>
    </row>
    <row r="15" spans="1:21" ht="15" customHeight="1" thickTop="1" x14ac:dyDescent="0.25">
      <c r="B15" s="1136" t="s">
        <v>466</v>
      </c>
      <c r="C15" s="87"/>
      <c r="D15" s="1067" t="s">
        <v>765</v>
      </c>
      <c r="E15" s="1068"/>
      <c r="F15" s="1068"/>
      <c r="G15" s="1068"/>
      <c r="H15" s="1068"/>
      <c r="I15" s="1068"/>
      <c r="J15" s="1068"/>
      <c r="K15" s="1069"/>
    </row>
    <row r="16" spans="1:21" ht="15.75" thickBot="1" x14ac:dyDescent="0.3">
      <c r="B16" s="1095"/>
      <c r="C16" s="90"/>
      <c r="D16" s="1221" t="s">
        <v>1071</v>
      </c>
      <c r="E16" s="1222"/>
      <c r="F16" s="1222"/>
      <c r="G16" s="1222"/>
      <c r="H16" s="1222"/>
      <c r="I16" s="1222"/>
      <c r="J16" s="1222"/>
      <c r="K16" s="1223"/>
    </row>
    <row r="17" spans="2:11" ht="15.75" thickBot="1" x14ac:dyDescent="0.3">
      <c r="B17" s="1095"/>
      <c r="C17" s="88" t="s">
        <v>420</v>
      </c>
      <c r="D17" s="37" t="s">
        <v>677</v>
      </c>
      <c r="E17" s="37" t="s">
        <v>487</v>
      </c>
      <c r="F17" s="37" t="s">
        <v>488</v>
      </c>
      <c r="G17" s="37" t="s">
        <v>489</v>
      </c>
      <c r="H17" s="37" t="s">
        <v>490</v>
      </c>
      <c r="I17" s="37" t="s">
        <v>1072</v>
      </c>
      <c r="K17" s="20"/>
    </row>
    <row r="18" spans="2:11" ht="24.75" thickBot="1" x14ac:dyDescent="0.3">
      <c r="B18" s="1095"/>
      <c r="C18" s="89" t="s">
        <v>595</v>
      </c>
      <c r="D18" s="39" t="s">
        <v>1073</v>
      </c>
      <c r="E18" s="6"/>
      <c r="F18" s="6"/>
      <c r="G18" s="6"/>
      <c r="H18" s="6"/>
      <c r="I18" s="41">
        <f>SUM(E18:H18)</f>
        <v>0</v>
      </c>
      <c r="K18" s="20"/>
    </row>
    <row r="19" spans="2:11" ht="15.75" thickBot="1" x14ac:dyDescent="0.3">
      <c r="B19" s="1095"/>
      <c r="C19" s="90"/>
      <c r="D19" s="1082" t="s">
        <v>1074</v>
      </c>
      <c r="E19" s="1083"/>
      <c r="F19" s="1083"/>
      <c r="G19" s="1083"/>
      <c r="H19" s="1083"/>
      <c r="I19" s="1083"/>
      <c r="J19" s="1083"/>
      <c r="K19" s="1084"/>
    </row>
    <row r="20" spans="2:11" ht="15" customHeight="1" thickBot="1" x14ac:dyDescent="0.3">
      <c r="B20" s="210"/>
      <c r="C20" s="1139" t="s">
        <v>420</v>
      </c>
      <c r="D20" s="1076" t="s">
        <v>694</v>
      </c>
      <c r="E20" s="1076" t="s">
        <v>1075</v>
      </c>
      <c r="F20" s="1079" t="s">
        <v>1076</v>
      </c>
      <c r="G20" s="1080"/>
      <c r="H20" s="1080"/>
      <c r="I20" s="1080"/>
      <c r="J20" s="1081"/>
      <c r="K20" s="112"/>
    </row>
    <row r="21" spans="2:11" ht="34.5" thickBot="1" x14ac:dyDescent="0.3">
      <c r="B21" s="210"/>
      <c r="C21" s="1140"/>
      <c r="D21" s="1078"/>
      <c r="E21" s="1078"/>
      <c r="F21" s="64" t="s">
        <v>1077</v>
      </c>
      <c r="G21" s="64" t="s">
        <v>1078</v>
      </c>
      <c r="H21" s="64" t="s">
        <v>1079</v>
      </c>
      <c r="I21" s="64" t="s">
        <v>1080</v>
      </c>
      <c r="J21" s="64" t="s">
        <v>424</v>
      </c>
      <c r="K21" s="113"/>
    </row>
    <row r="22" spans="2:11" ht="15.75" thickBot="1" x14ac:dyDescent="0.3">
      <c r="B22" s="210"/>
      <c r="C22" s="29"/>
      <c r="D22" s="29"/>
      <c r="E22" s="323"/>
      <c r="F22" s="30"/>
      <c r="G22" s="30"/>
      <c r="H22" s="30"/>
      <c r="I22" s="137">
        <f>+G22*H22</f>
        <v>0</v>
      </c>
      <c r="J22" s="324"/>
      <c r="K22" s="113"/>
    </row>
    <row r="23" spans="2:11" ht="15.75" thickBot="1" x14ac:dyDescent="0.3">
      <c r="B23" s="210"/>
      <c r="C23" s="264"/>
      <c r="D23" s="29"/>
      <c r="E23" s="323"/>
      <c r="F23" s="30"/>
      <c r="G23" s="30"/>
      <c r="H23" s="30"/>
      <c r="I23" s="137">
        <f t="shared" ref="I23:I29" si="0">+G23*H23</f>
        <v>0</v>
      </c>
      <c r="J23" s="28"/>
      <c r="K23" s="113"/>
    </row>
    <row r="24" spans="2:11" ht="15.75" thickBot="1" x14ac:dyDescent="0.3">
      <c r="B24" s="210"/>
      <c r="C24" s="264"/>
      <c r="D24" s="29"/>
      <c r="E24" s="323"/>
      <c r="F24" s="30"/>
      <c r="G24" s="30"/>
      <c r="H24" s="30"/>
      <c r="I24" s="137">
        <f t="shared" si="0"/>
        <v>0</v>
      </c>
      <c r="J24" s="28"/>
      <c r="K24" s="113"/>
    </row>
    <row r="25" spans="2:11" ht="15.75" thickBot="1" x14ac:dyDescent="0.3">
      <c r="B25" s="210"/>
      <c r="C25" s="264"/>
      <c r="D25" s="29"/>
      <c r="E25" s="323"/>
      <c r="F25" s="30"/>
      <c r="G25" s="30"/>
      <c r="H25" s="30"/>
      <c r="I25" s="137">
        <f t="shared" si="0"/>
        <v>0</v>
      </c>
      <c r="J25" s="28"/>
      <c r="K25" s="113"/>
    </row>
    <row r="26" spans="2:11" ht="15.75" thickBot="1" x14ac:dyDescent="0.3">
      <c r="B26" s="210"/>
      <c r="C26" s="264"/>
      <c r="D26" s="29"/>
      <c r="E26" s="323"/>
      <c r="F26" s="30"/>
      <c r="G26" s="30"/>
      <c r="H26" s="30"/>
      <c r="I26" s="137">
        <f t="shared" si="0"/>
        <v>0</v>
      </c>
      <c r="J26" s="28"/>
      <c r="K26" s="113"/>
    </row>
    <row r="27" spans="2:11" ht="15.75" thickBot="1" x14ac:dyDescent="0.3">
      <c r="B27" s="210"/>
      <c r="C27" s="264"/>
      <c r="D27" s="29"/>
      <c r="E27" s="29"/>
      <c r="F27" s="30"/>
      <c r="G27" s="30"/>
      <c r="H27" s="30"/>
      <c r="I27" s="137">
        <f t="shared" si="0"/>
        <v>0</v>
      </c>
      <c r="J27" s="28"/>
      <c r="K27" s="113"/>
    </row>
    <row r="28" spans="2:11" ht="15.75" thickBot="1" x14ac:dyDescent="0.3">
      <c r="B28" s="210"/>
      <c r="C28" s="264"/>
      <c r="D28" s="29"/>
      <c r="E28" s="29"/>
      <c r="F28" s="30"/>
      <c r="G28" s="30"/>
      <c r="H28" s="30"/>
      <c r="I28" s="137">
        <f t="shared" si="0"/>
        <v>0</v>
      </c>
      <c r="J28" s="28"/>
      <c r="K28" s="113"/>
    </row>
    <row r="29" spans="2:11" ht="15.75" thickBot="1" x14ac:dyDescent="0.3">
      <c r="B29" s="210"/>
      <c r="C29" s="264"/>
      <c r="D29" s="29"/>
      <c r="E29" s="29"/>
      <c r="F29" s="30"/>
      <c r="G29" s="30"/>
      <c r="H29" s="30"/>
      <c r="I29" s="137">
        <f t="shared" si="0"/>
        <v>0</v>
      </c>
      <c r="J29" s="28"/>
      <c r="K29" s="113"/>
    </row>
    <row r="30" spans="2:11" ht="15.75" thickBot="1" x14ac:dyDescent="0.3">
      <c r="B30" s="210"/>
      <c r="C30" s="89"/>
      <c r="D30" s="38" t="s">
        <v>594</v>
      </c>
      <c r="E30" s="38"/>
      <c r="F30" s="38"/>
      <c r="G30" s="38"/>
      <c r="H30" s="190" t="str">
        <f>Formulas!D20</f>
        <v>ERROR: LA SUMA DE LA COLUMNA DEBE SER 100%</v>
      </c>
      <c r="I30" s="137">
        <f>Formulas!E20</f>
        <v>0</v>
      </c>
      <c r="J30" s="39"/>
      <c r="K30" s="114"/>
    </row>
    <row r="31" spans="2:11" ht="15.75" thickBot="1" x14ac:dyDescent="0.3">
      <c r="B31" s="46"/>
      <c r="C31" s="91"/>
      <c r="D31" s="1079" t="s">
        <v>1081</v>
      </c>
      <c r="E31" s="1080"/>
      <c r="F31" s="1080"/>
      <c r="G31" s="1080"/>
      <c r="H31" s="1080"/>
      <c r="I31" s="1080"/>
      <c r="J31" s="1080"/>
      <c r="K31" s="1081"/>
    </row>
    <row r="32" spans="2:11" ht="24" customHeight="1" thickBot="1" x14ac:dyDescent="0.3">
      <c r="B32" s="46" t="s">
        <v>502</v>
      </c>
      <c r="C32" s="91"/>
      <c r="D32" s="1079" t="s">
        <v>1082</v>
      </c>
      <c r="E32" s="1080"/>
      <c r="F32" s="1080"/>
      <c r="G32" s="1080"/>
      <c r="H32" s="1080"/>
      <c r="I32" s="1080"/>
      <c r="J32" s="1080"/>
      <c r="K32" s="1081"/>
    </row>
    <row r="33" spans="2:11" ht="36" customHeight="1" thickBot="1" x14ac:dyDescent="0.3">
      <c r="B33" s="46" t="s">
        <v>504</v>
      </c>
      <c r="C33" s="91"/>
      <c r="D33" s="1079" t="s">
        <v>1083</v>
      </c>
      <c r="E33" s="1080"/>
      <c r="F33" s="1080"/>
      <c r="G33" s="1080"/>
      <c r="H33" s="1080"/>
      <c r="I33" s="1080"/>
      <c r="J33" s="1080"/>
      <c r="K33" s="1081"/>
    </row>
    <row r="34" spans="2:11" ht="15.75" thickBot="1" x14ac:dyDescent="0.3">
      <c r="B34" s="1"/>
      <c r="C34" s="74"/>
      <c r="D34" s="5"/>
      <c r="E34" s="5"/>
      <c r="F34" s="5"/>
      <c r="G34" s="5"/>
      <c r="H34" s="5"/>
      <c r="I34" s="5"/>
      <c r="J34" s="5"/>
      <c r="K34" s="5"/>
    </row>
    <row r="35" spans="2:11" ht="24" customHeight="1" thickBot="1" x14ac:dyDescent="0.3">
      <c r="B35" s="1085" t="s">
        <v>506</v>
      </c>
      <c r="C35" s="1086"/>
      <c r="D35" s="1086"/>
      <c r="E35" s="1087"/>
      <c r="F35" s="5"/>
      <c r="G35" s="5"/>
      <c r="H35" s="5"/>
      <c r="I35" s="5"/>
      <c r="J35" s="5"/>
      <c r="K35" s="5"/>
    </row>
    <row r="36" spans="2:11" ht="15.75" thickBot="1" x14ac:dyDescent="0.3">
      <c r="B36" s="1076">
        <v>1</v>
      </c>
      <c r="C36" s="92"/>
      <c r="D36" s="47" t="s">
        <v>507</v>
      </c>
      <c r="E36" s="29" t="s">
        <v>1637</v>
      </c>
      <c r="F36" s="5"/>
      <c r="G36" s="5"/>
      <c r="H36" s="5"/>
      <c r="I36" s="5"/>
      <c r="J36" s="5"/>
      <c r="K36" s="5"/>
    </row>
    <row r="37" spans="2:11" ht="15.75" thickBot="1" x14ac:dyDescent="0.3">
      <c r="B37" s="1077"/>
      <c r="C37" s="92"/>
      <c r="D37" s="39" t="s">
        <v>7</v>
      </c>
      <c r="E37" s="29" t="s">
        <v>2357</v>
      </c>
      <c r="F37" s="5"/>
      <c r="G37" s="5"/>
      <c r="H37" s="5"/>
      <c r="I37" s="5"/>
      <c r="J37" s="5"/>
      <c r="K37" s="5"/>
    </row>
    <row r="38" spans="2:11" ht="15.75" thickBot="1" x14ac:dyDescent="0.3">
      <c r="B38" s="1077"/>
      <c r="C38" s="92"/>
      <c r="D38" s="39" t="s">
        <v>508</v>
      </c>
      <c r="E38" s="29" t="s">
        <v>2358</v>
      </c>
      <c r="F38" s="5"/>
      <c r="G38" s="5"/>
      <c r="H38" s="5"/>
      <c r="I38" s="5"/>
      <c r="J38" s="5"/>
      <c r="K38" s="5"/>
    </row>
    <row r="39" spans="2:11" ht="15.75" thickBot="1" x14ac:dyDescent="0.3">
      <c r="B39" s="1077"/>
      <c r="C39" s="92"/>
      <c r="D39" s="39" t="s">
        <v>9</v>
      </c>
      <c r="E39" s="29" t="s">
        <v>2359</v>
      </c>
      <c r="F39" s="5"/>
      <c r="G39" s="5"/>
      <c r="H39" s="5"/>
      <c r="I39" s="5"/>
      <c r="J39" s="5"/>
      <c r="K39" s="5"/>
    </row>
    <row r="40" spans="2:11" ht="15.75" thickBot="1" x14ac:dyDescent="0.3">
      <c r="B40" s="1077"/>
      <c r="C40" s="92"/>
      <c r="D40" s="39" t="s">
        <v>11</v>
      </c>
      <c r="E40" s="680" t="s">
        <v>2360</v>
      </c>
      <c r="F40" s="5"/>
      <c r="G40" s="5"/>
      <c r="H40" s="5"/>
      <c r="I40" s="5"/>
      <c r="J40" s="5"/>
      <c r="K40" s="5"/>
    </row>
    <row r="41" spans="2:11" ht="15.75" thickBot="1" x14ac:dyDescent="0.3">
      <c r="B41" s="1077"/>
      <c r="C41" s="92"/>
      <c r="D41" s="39" t="s">
        <v>13</v>
      </c>
      <c r="E41" s="29">
        <v>3115147912</v>
      </c>
      <c r="F41" s="5"/>
      <c r="G41" s="5"/>
      <c r="H41" s="5"/>
      <c r="I41" s="5"/>
      <c r="J41" s="5"/>
      <c r="K41" s="5"/>
    </row>
    <row r="42" spans="2:11" ht="15.75" thickBot="1" x14ac:dyDescent="0.3">
      <c r="B42" s="1078"/>
      <c r="C42" s="2"/>
      <c r="D42" s="39" t="s">
        <v>509</v>
      </c>
      <c r="E42" s="29" t="s">
        <v>2361</v>
      </c>
      <c r="F42" s="5"/>
      <c r="G42" s="5"/>
      <c r="H42" s="5"/>
      <c r="I42" s="5"/>
      <c r="J42" s="5"/>
      <c r="K42" s="5"/>
    </row>
    <row r="43" spans="2:11" ht="15.75" thickBot="1" x14ac:dyDescent="0.3">
      <c r="B43" s="1"/>
      <c r="C43" s="74"/>
      <c r="D43" s="5"/>
      <c r="E43" s="5"/>
      <c r="F43" s="5"/>
      <c r="G43" s="5"/>
      <c r="H43" s="5"/>
      <c r="I43" s="5"/>
      <c r="J43" s="5"/>
      <c r="K43" s="5"/>
    </row>
    <row r="44" spans="2:11" ht="15.75" thickBot="1" x14ac:dyDescent="0.3">
      <c r="B44" s="1085" t="s">
        <v>510</v>
      </c>
      <c r="C44" s="1086"/>
      <c r="D44" s="1086"/>
      <c r="E44" s="1087"/>
      <c r="F44" s="5"/>
      <c r="G44" s="5"/>
      <c r="H44" s="5"/>
      <c r="I44" s="5"/>
      <c r="J44" s="5"/>
      <c r="K44" s="5"/>
    </row>
    <row r="45" spans="2:11" ht="15.75" thickBot="1" x14ac:dyDescent="0.3">
      <c r="B45" s="1076">
        <v>1</v>
      </c>
      <c r="C45" s="92"/>
      <c r="D45" s="47" t="s">
        <v>507</v>
      </c>
      <c r="E45" s="211" t="s">
        <v>511</v>
      </c>
      <c r="F45" s="5"/>
      <c r="G45" s="5"/>
      <c r="H45" s="5"/>
      <c r="I45" s="5"/>
      <c r="J45" s="5"/>
      <c r="K45" s="5"/>
    </row>
    <row r="46" spans="2:11" ht="15.75" thickBot="1" x14ac:dyDescent="0.3">
      <c r="B46" s="1077"/>
      <c r="C46" s="92"/>
      <c r="D46" s="39" t="s">
        <v>7</v>
      </c>
      <c r="E46" s="211" t="s">
        <v>512</v>
      </c>
      <c r="F46" s="5"/>
      <c r="G46" s="5"/>
      <c r="H46" s="5"/>
      <c r="I46" s="5"/>
      <c r="J46" s="5"/>
      <c r="K46" s="5"/>
    </row>
    <row r="47" spans="2:11" ht="15.75" thickBot="1" x14ac:dyDescent="0.3">
      <c r="B47" s="1077"/>
      <c r="C47" s="92"/>
      <c r="D47" s="39" t="s">
        <v>508</v>
      </c>
      <c r="E47" s="231"/>
      <c r="F47" s="5"/>
      <c r="G47" s="5"/>
      <c r="H47" s="5"/>
      <c r="I47" s="5"/>
      <c r="J47" s="5"/>
      <c r="K47" s="5"/>
    </row>
    <row r="48" spans="2:11" ht="15.75" thickBot="1" x14ac:dyDescent="0.3">
      <c r="B48" s="1077"/>
      <c r="C48" s="92"/>
      <c r="D48" s="39" t="s">
        <v>9</v>
      </c>
      <c r="E48" s="231"/>
      <c r="F48" s="5"/>
      <c r="G48" s="5"/>
      <c r="H48" s="5"/>
      <c r="I48" s="5"/>
      <c r="J48" s="5"/>
      <c r="K48" s="5"/>
    </row>
    <row r="49" spans="2:11" ht="15.75" thickBot="1" x14ac:dyDescent="0.3">
      <c r="B49" s="1077"/>
      <c r="C49" s="92"/>
      <c r="D49" s="39" t="s">
        <v>11</v>
      </c>
      <c r="E49" s="231"/>
      <c r="F49" s="5"/>
      <c r="G49" s="5"/>
      <c r="H49" s="5"/>
      <c r="I49" s="5"/>
      <c r="J49" s="5"/>
      <c r="K49" s="5"/>
    </row>
    <row r="50" spans="2:11" ht="15.75" thickBot="1" x14ac:dyDescent="0.3">
      <c r="B50" s="1077"/>
      <c r="C50" s="92"/>
      <c r="D50" s="39" t="s">
        <v>13</v>
      </c>
      <c r="E50" s="231"/>
      <c r="F50" s="5"/>
      <c r="G50" s="5"/>
      <c r="H50" s="5"/>
      <c r="I50" s="5"/>
      <c r="J50" s="5"/>
      <c r="K50" s="5"/>
    </row>
    <row r="51" spans="2:11" ht="15.75" thickBot="1" x14ac:dyDescent="0.3">
      <c r="B51" s="1078"/>
      <c r="C51" s="2"/>
      <c r="D51" s="39" t="s">
        <v>509</v>
      </c>
      <c r="E51" s="231"/>
      <c r="F51" s="5"/>
      <c r="G51" s="5"/>
      <c r="H51" s="5"/>
      <c r="I51" s="5"/>
      <c r="J51" s="5"/>
      <c r="K51" s="5"/>
    </row>
    <row r="52" spans="2:11" ht="15.75" thickBot="1" x14ac:dyDescent="0.3">
      <c r="B52" s="1"/>
      <c r="C52" s="74"/>
      <c r="D52" s="5"/>
      <c r="E52" s="5"/>
      <c r="F52" s="5"/>
      <c r="G52" s="5"/>
      <c r="H52" s="5"/>
      <c r="I52" s="5"/>
      <c r="J52" s="5"/>
      <c r="K52" s="5"/>
    </row>
    <row r="53" spans="2:11" ht="15" customHeight="1" thickBot="1" x14ac:dyDescent="0.3">
      <c r="B53" s="120" t="s">
        <v>513</v>
      </c>
      <c r="C53" s="121"/>
      <c r="D53" s="121"/>
      <c r="E53" s="122"/>
      <c r="G53" s="5"/>
      <c r="H53" s="5"/>
      <c r="I53" s="5"/>
      <c r="J53" s="5"/>
      <c r="K53" s="5"/>
    </row>
    <row r="54" spans="2:11" ht="24.75" thickBot="1" x14ac:dyDescent="0.3">
      <c r="B54" s="46" t="s">
        <v>514</v>
      </c>
      <c r="C54" s="39" t="s">
        <v>515</v>
      </c>
      <c r="D54" s="39" t="s">
        <v>516</v>
      </c>
      <c r="E54" s="39" t="s">
        <v>517</v>
      </c>
      <c r="F54" s="5"/>
      <c r="G54" s="5"/>
      <c r="H54" s="5"/>
      <c r="I54" s="5"/>
      <c r="J54" s="5"/>
    </row>
    <row r="55" spans="2:11" ht="72.75" thickBot="1" x14ac:dyDescent="0.3">
      <c r="B55" s="48">
        <v>42401</v>
      </c>
      <c r="C55" s="39">
        <v>0.01</v>
      </c>
      <c r="D55" s="39" t="s">
        <v>1084</v>
      </c>
      <c r="E55" s="39"/>
      <c r="F55" s="5"/>
      <c r="G55" s="5"/>
      <c r="H55" s="5"/>
      <c r="I55" s="5"/>
      <c r="J55" s="5"/>
    </row>
    <row r="56" spans="2:11" ht="15.75" thickBot="1" x14ac:dyDescent="0.3">
      <c r="B56" s="1"/>
      <c r="C56" s="74"/>
      <c r="D56" s="5"/>
      <c r="E56" s="5"/>
      <c r="F56" s="5"/>
      <c r="G56" s="5"/>
      <c r="H56" s="5"/>
      <c r="I56" s="5"/>
      <c r="J56" s="5"/>
      <c r="K56" s="5"/>
    </row>
    <row r="57" spans="2:11" ht="15.75" thickBot="1" x14ac:dyDescent="0.3">
      <c r="B57" s="127" t="s">
        <v>424</v>
      </c>
      <c r="C57" s="94"/>
      <c r="D57" s="5"/>
      <c r="E57" s="5"/>
      <c r="F57" s="5"/>
      <c r="G57" s="5"/>
      <c r="H57" s="5"/>
      <c r="I57" s="5"/>
      <c r="J57" s="5"/>
      <c r="K57" s="5"/>
    </row>
    <row r="58" spans="2:11" x14ac:dyDescent="0.25">
      <c r="B58" s="1215"/>
      <c r="C58" s="1216"/>
      <c r="D58" s="1216"/>
      <c r="E58" s="1217"/>
      <c r="F58" s="5"/>
      <c r="G58" s="5"/>
      <c r="H58" s="5"/>
      <c r="I58" s="5"/>
      <c r="J58" s="5"/>
      <c r="K58" s="5"/>
    </row>
    <row r="59" spans="2:11" ht="15.75" thickBot="1" x14ac:dyDescent="0.3">
      <c r="B59" s="1218"/>
      <c r="C59" s="1219"/>
      <c r="D59" s="1219"/>
      <c r="E59" s="1220"/>
      <c r="F59" s="5"/>
      <c r="G59" s="5"/>
      <c r="H59" s="5"/>
      <c r="I59" s="5"/>
      <c r="J59" s="5"/>
      <c r="K59" s="5"/>
    </row>
    <row r="60" spans="2:11" ht="15.75" thickBot="1" x14ac:dyDescent="0.3">
      <c r="B60" s="5"/>
      <c r="D60" s="5"/>
      <c r="E60" s="5"/>
      <c r="F60" s="5"/>
      <c r="G60" s="5"/>
      <c r="H60" s="5"/>
      <c r="I60" s="5"/>
      <c r="J60" s="5"/>
      <c r="K60" s="5"/>
    </row>
    <row r="61" spans="2:11" ht="15.75" thickBot="1" x14ac:dyDescent="0.3">
      <c r="B61" s="1085" t="s">
        <v>956</v>
      </c>
      <c r="C61" s="1086"/>
      <c r="D61" s="1087"/>
      <c r="E61" s="5"/>
      <c r="F61" s="5"/>
      <c r="G61" s="5"/>
      <c r="H61" s="5"/>
      <c r="I61" s="5"/>
      <c r="J61" s="5"/>
      <c r="K61" s="5"/>
    </row>
    <row r="62" spans="2:11" ht="72.75" thickBot="1" x14ac:dyDescent="0.3">
      <c r="B62" s="46" t="s">
        <v>520</v>
      </c>
      <c r="C62" s="2"/>
      <c r="D62" s="39" t="s">
        <v>1085</v>
      </c>
      <c r="E62" s="5"/>
      <c r="F62" s="5"/>
      <c r="G62" s="5"/>
      <c r="H62" s="5"/>
      <c r="I62" s="5"/>
      <c r="J62" s="5"/>
      <c r="K62" s="5"/>
    </row>
    <row r="63" spans="2:11" x14ac:dyDescent="0.25">
      <c r="B63" s="1076" t="s">
        <v>522</v>
      </c>
      <c r="C63" s="92"/>
      <c r="D63" s="52" t="s">
        <v>523</v>
      </c>
      <c r="E63" s="5"/>
      <c r="F63" s="5"/>
      <c r="G63" s="5"/>
      <c r="H63" s="5"/>
      <c r="I63" s="5"/>
      <c r="J63" s="5"/>
      <c r="K63" s="5"/>
    </row>
    <row r="64" spans="2:11" ht="132" x14ac:dyDescent="0.25">
      <c r="B64" s="1077"/>
      <c r="C64" s="92"/>
      <c r="D64" s="45" t="s">
        <v>1086</v>
      </c>
      <c r="E64" s="5"/>
      <c r="F64" s="5"/>
      <c r="G64" s="5"/>
      <c r="H64" s="5"/>
      <c r="I64" s="5"/>
      <c r="J64" s="5"/>
      <c r="K64" s="5"/>
    </row>
    <row r="65" spans="2:11" x14ac:dyDescent="0.25">
      <c r="B65" s="1077"/>
      <c r="C65" s="92"/>
      <c r="D65" s="52" t="s">
        <v>526</v>
      </c>
      <c r="E65" s="5"/>
      <c r="F65" s="5"/>
      <c r="G65" s="5"/>
      <c r="H65" s="5"/>
      <c r="I65" s="5"/>
      <c r="J65" s="5"/>
      <c r="K65" s="5"/>
    </row>
    <row r="66" spans="2:11" ht="24" x14ac:dyDescent="0.25">
      <c r="B66" s="1077"/>
      <c r="C66" s="92"/>
      <c r="D66" s="45" t="s">
        <v>1087</v>
      </c>
      <c r="E66" s="5"/>
      <c r="F66" s="5"/>
      <c r="G66" s="5"/>
      <c r="H66" s="5"/>
      <c r="I66" s="5"/>
      <c r="J66" s="5"/>
      <c r="K66" s="5"/>
    </row>
    <row r="67" spans="2:11" ht="24" x14ac:dyDescent="0.25">
      <c r="B67" s="1077"/>
      <c r="C67" s="92"/>
      <c r="D67" s="45" t="s">
        <v>1088</v>
      </c>
      <c r="E67" s="5"/>
      <c r="F67" s="5"/>
      <c r="G67" s="5"/>
      <c r="H67" s="5"/>
      <c r="I67" s="5"/>
      <c r="J67" s="5"/>
      <c r="K67" s="5"/>
    </row>
    <row r="68" spans="2:11" ht="24" x14ac:dyDescent="0.25">
      <c r="B68" s="1077"/>
      <c r="C68" s="92"/>
      <c r="D68" s="45" t="s">
        <v>1089</v>
      </c>
      <c r="E68" s="5"/>
      <c r="F68" s="5"/>
      <c r="G68" s="5"/>
      <c r="H68" s="5"/>
      <c r="I68" s="5"/>
      <c r="J68" s="5"/>
      <c r="K68" s="5"/>
    </row>
    <row r="69" spans="2:11" x14ac:dyDescent="0.25">
      <c r="B69" s="1077"/>
      <c r="C69" s="92"/>
      <c r="D69" s="45" t="s">
        <v>1090</v>
      </c>
      <c r="E69" s="5"/>
      <c r="F69" s="5"/>
      <c r="G69" s="5"/>
      <c r="H69" s="5"/>
      <c r="I69" s="5"/>
      <c r="J69" s="5"/>
      <c r="K69" s="5"/>
    </row>
    <row r="70" spans="2:11" x14ac:dyDescent="0.25">
      <c r="B70" s="1077"/>
      <c r="C70" s="92"/>
      <c r="D70" s="45" t="s">
        <v>1091</v>
      </c>
      <c r="E70" s="5"/>
      <c r="F70" s="5"/>
      <c r="G70" s="5"/>
      <c r="H70" s="5"/>
      <c r="I70" s="5"/>
      <c r="J70" s="5"/>
      <c r="K70" s="5"/>
    </row>
    <row r="71" spans="2:11" x14ac:dyDescent="0.25">
      <c r="B71" s="1077"/>
      <c r="C71" s="92"/>
      <c r="D71" s="45" t="s">
        <v>1092</v>
      </c>
      <c r="E71" s="5"/>
      <c r="F71" s="5"/>
      <c r="G71" s="5"/>
      <c r="H71" s="5"/>
      <c r="I71" s="5"/>
      <c r="J71" s="5"/>
      <c r="K71" s="5"/>
    </row>
    <row r="72" spans="2:11" x14ac:dyDescent="0.25">
      <c r="B72" s="1077"/>
      <c r="C72" s="92"/>
      <c r="D72" s="52" t="s">
        <v>748</v>
      </c>
      <c r="E72" s="5"/>
      <c r="F72" s="5"/>
      <c r="G72" s="5"/>
      <c r="H72" s="5"/>
      <c r="I72" s="5"/>
      <c r="J72" s="5"/>
      <c r="K72" s="5"/>
    </row>
    <row r="73" spans="2:11" ht="48" x14ac:dyDescent="0.25">
      <c r="B73" s="1077"/>
      <c r="C73" s="92"/>
      <c r="D73" s="45" t="s">
        <v>1093</v>
      </c>
      <c r="E73" s="5"/>
      <c r="F73" s="5"/>
      <c r="G73" s="5"/>
      <c r="H73" s="5"/>
      <c r="I73" s="5"/>
      <c r="J73" s="5"/>
      <c r="K73" s="5"/>
    </row>
    <row r="74" spans="2:11" ht="15.75" thickBot="1" x14ac:dyDescent="0.3">
      <c r="B74" s="1078"/>
      <c r="C74" s="2"/>
      <c r="D74" s="67"/>
      <c r="E74" s="5"/>
      <c r="F74" s="5"/>
      <c r="G74" s="5"/>
      <c r="H74" s="5"/>
      <c r="I74" s="5"/>
      <c r="J74" s="5"/>
      <c r="K74" s="5"/>
    </row>
    <row r="75" spans="2:11" x14ac:dyDescent="0.25">
      <c r="B75" s="1076" t="s">
        <v>535</v>
      </c>
      <c r="C75" s="97"/>
      <c r="D75" s="1076"/>
      <c r="E75" s="5"/>
      <c r="F75" s="5"/>
      <c r="G75" s="5"/>
      <c r="H75" s="5"/>
      <c r="I75" s="5"/>
      <c r="J75" s="5"/>
      <c r="K75" s="5"/>
    </row>
    <row r="76" spans="2:11" ht="15.75" thickBot="1" x14ac:dyDescent="0.3">
      <c r="B76" s="1078"/>
      <c r="C76" s="98"/>
      <c r="D76" s="1078"/>
      <c r="E76" s="5"/>
      <c r="F76" s="5"/>
      <c r="G76" s="5"/>
      <c r="H76" s="5"/>
      <c r="I76" s="5"/>
      <c r="J76" s="5"/>
      <c r="K76" s="5"/>
    </row>
    <row r="77" spans="2:11" ht="15.75" thickBot="1" x14ac:dyDescent="0.3">
      <c r="B77" s="36"/>
      <c r="C77" s="86"/>
      <c r="D77" s="5"/>
      <c r="E77" s="5"/>
      <c r="F77" s="5"/>
      <c r="G77" s="5"/>
      <c r="H77" s="5"/>
      <c r="I77" s="5"/>
      <c r="J77" s="5"/>
      <c r="K77" s="5"/>
    </row>
    <row r="78" spans="2:11" ht="180" x14ac:dyDescent="0.25">
      <c r="B78" s="1076" t="s">
        <v>536</v>
      </c>
      <c r="C78" s="103"/>
      <c r="D78" s="62" t="s">
        <v>1094</v>
      </c>
      <c r="E78" s="5"/>
      <c r="F78" s="5"/>
      <c r="G78" s="5"/>
      <c r="H78" s="5"/>
      <c r="I78" s="5"/>
      <c r="J78" s="5"/>
      <c r="K78" s="5"/>
    </row>
    <row r="79" spans="2:11" ht="204" x14ac:dyDescent="0.25">
      <c r="B79" s="1077"/>
      <c r="C79" s="92"/>
      <c r="D79" s="45" t="s">
        <v>1095</v>
      </c>
      <c r="E79" s="5"/>
      <c r="F79" s="5"/>
      <c r="G79" s="5"/>
      <c r="H79" s="5"/>
      <c r="I79" s="5"/>
      <c r="J79" s="5"/>
      <c r="K79" s="5"/>
    </row>
    <row r="80" spans="2:11" ht="48" x14ac:dyDescent="0.25">
      <c r="B80" s="1077"/>
      <c r="C80" s="92"/>
      <c r="D80" s="45" t="s">
        <v>1096</v>
      </c>
      <c r="E80" s="5"/>
      <c r="F80" s="5"/>
      <c r="G80" s="5"/>
      <c r="H80" s="5"/>
      <c r="I80" s="5"/>
      <c r="J80" s="5"/>
      <c r="K80" s="5"/>
    </row>
    <row r="81" spans="2:11" ht="24" x14ac:dyDescent="0.25">
      <c r="B81" s="1077"/>
      <c r="C81" s="92"/>
      <c r="D81" s="45" t="s">
        <v>1097</v>
      </c>
      <c r="E81" s="5"/>
      <c r="F81" s="5"/>
      <c r="G81" s="5"/>
      <c r="H81" s="5"/>
      <c r="I81" s="5"/>
      <c r="J81" s="5"/>
      <c r="K81" s="5"/>
    </row>
    <row r="82" spans="2:11" ht="60" x14ac:dyDescent="0.25">
      <c r="B82" s="1077"/>
      <c r="C82" s="92"/>
      <c r="D82" s="45" t="s">
        <v>1098</v>
      </c>
      <c r="E82" s="5"/>
      <c r="F82" s="5"/>
      <c r="G82" s="5"/>
      <c r="H82" s="5"/>
      <c r="I82" s="5"/>
      <c r="J82" s="5"/>
      <c r="K82" s="5"/>
    </row>
    <row r="83" spans="2:11" ht="24" x14ac:dyDescent="0.25">
      <c r="B83" s="1077"/>
      <c r="C83" s="92"/>
      <c r="D83" s="45" t="s">
        <v>1099</v>
      </c>
      <c r="E83" s="5"/>
      <c r="F83" s="5"/>
      <c r="G83" s="5"/>
      <c r="H83" s="5"/>
      <c r="I83" s="5"/>
      <c r="J83" s="5"/>
      <c r="K83" s="5"/>
    </row>
    <row r="84" spans="2:11" ht="24" x14ac:dyDescent="0.25">
      <c r="B84" s="1077"/>
      <c r="C84" s="92"/>
      <c r="D84" s="45" t="s">
        <v>1100</v>
      </c>
      <c r="E84" s="5"/>
      <c r="F84" s="5"/>
      <c r="G84" s="5"/>
      <c r="H84" s="5"/>
      <c r="I84" s="5"/>
      <c r="J84" s="5"/>
      <c r="K84" s="5"/>
    </row>
    <row r="85" spans="2:11" ht="36" x14ac:dyDescent="0.25">
      <c r="B85" s="1077"/>
      <c r="C85" s="92"/>
      <c r="D85" s="45" t="s">
        <v>1101</v>
      </c>
      <c r="E85" s="5"/>
      <c r="F85" s="5"/>
      <c r="G85" s="5"/>
      <c r="H85" s="5"/>
      <c r="I85" s="5"/>
      <c r="J85" s="5"/>
      <c r="K85" s="5"/>
    </row>
    <row r="86" spans="2:11" ht="24" x14ac:dyDescent="0.25">
      <c r="B86" s="1077"/>
      <c r="C86" s="92"/>
      <c r="D86" s="45" t="s">
        <v>1102</v>
      </c>
      <c r="E86" s="5"/>
      <c r="F86" s="5"/>
      <c r="G86" s="5"/>
      <c r="H86" s="5"/>
      <c r="I86" s="5"/>
      <c r="J86" s="5"/>
      <c r="K86" s="5"/>
    </row>
    <row r="87" spans="2:11" ht="24" x14ac:dyDescent="0.25">
      <c r="B87" s="1077"/>
      <c r="C87" s="92"/>
      <c r="D87" s="45" t="s">
        <v>1103</v>
      </c>
      <c r="E87" s="5"/>
      <c r="F87" s="5"/>
      <c r="G87" s="5"/>
      <c r="H87" s="5"/>
      <c r="I87" s="5"/>
      <c r="J87" s="5"/>
      <c r="K87" s="5"/>
    </row>
    <row r="88" spans="2:11" ht="24" x14ac:dyDescent="0.25">
      <c r="B88" s="1077"/>
      <c r="C88" s="92"/>
      <c r="D88" s="45" t="s">
        <v>1104</v>
      </c>
      <c r="E88" s="5"/>
      <c r="F88" s="5"/>
      <c r="G88" s="5"/>
      <c r="H88" s="5"/>
      <c r="I88" s="5"/>
      <c r="J88" s="5"/>
      <c r="K88" s="5"/>
    </row>
    <row r="89" spans="2:11" ht="36" x14ac:dyDescent="0.25">
      <c r="B89" s="1077"/>
      <c r="C89" s="92"/>
      <c r="D89" s="45" t="s">
        <v>1105</v>
      </c>
      <c r="E89" s="5"/>
      <c r="F89" s="5"/>
      <c r="G89" s="5"/>
      <c r="H89" s="5"/>
      <c r="I89" s="5"/>
      <c r="J89" s="5"/>
      <c r="K89" s="5"/>
    </row>
    <row r="90" spans="2:11" ht="24" x14ac:dyDescent="0.25">
      <c r="B90" s="1077"/>
      <c r="C90" s="92"/>
      <c r="D90" s="45" t="s">
        <v>1106</v>
      </c>
      <c r="E90" s="5"/>
      <c r="F90" s="5"/>
      <c r="G90" s="5"/>
      <c r="H90" s="5"/>
      <c r="I90" s="5"/>
      <c r="J90" s="5"/>
      <c r="K90" s="5"/>
    </row>
    <row r="91" spans="2:11" ht="60.75" thickBot="1" x14ac:dyDescent="0.3">
      <c r="B91" s="1078"/>
      <c r="C91" s="2"/>
      <c r="D91" s="39" t="s">
        <v>1107</v>
      </c>
      <c r="E91" s="5"/>
      <c r="F91" s="5"/>
      <c r="G91" s="5"/>
      <c r="H91" s="5"/>
      <c r="I91" s="5"/>
      <c r="J91" s="5"/>
      <c r="K91" s="5"/>
    </row>
    <row r="92" spans="2:11" ht="36" x14ac:dyDescent="0.25">
      <c r="B92" s="1076" t="s">
        <v>553</v>
      </c>
      <c r="C92" s="92"/>
      <c r="D92" s="52" t="s">
        <v>1108</v>
      </c>
      <c r="E92" s="5"/>
      <c r="F92" s="5"/>
      <c r="G92" s="5"/>
      <c r="H92" s="5"/>
      <c r="I92" s="5"/>
      <c r="J92" s="5"/>
      <c r="K92" s="5"/>
    </row>
    <row r="93" spans="2:11" ht="36" x14ac:dyDescent="0.25">
      <c r="B93" s="1077"/>
      <c r="C93" s="92"/>
      <c r="D93" s="45" t="s">
        <v>1109</v>
      </c>
      <c r="E93" s="5"/>
      <c r="F93" s="5"/>
      <c r="G93" s="5"/>
      <c r="H93" s="5"/>
      <c r="I93" s="5"/>
      <c r="J93" s="5"/>
      <c r="K93" s="5"/>
    </row>
    <row r="94" spans="2:11" x14ac:dyDescent="0.25">
      <c r="B94" s="1077"/>
      <c r="C94" s="92"/>
      <c r="D94" s="15"/>
      <c r="E94" s="5"/>
      <c r="F94" s="5"/>
      <c r="G94" s="5"/>
      <c r="H94" s="5"/>
      <c r="I94" s="5"/>
      <c r="J94" s="5"/>
      <c r="K94" s="5"/>
    </row>
    <row r="95" spans="2:11" x14ac:dyDescent="0.25">
      <c r="B95" s="1077"/>
      <c r="C95" s="92"/>
      <c r="D95" s="45" t="s">
        <v>554</v>
      </c>
      <c r="E95" s="5"/>
      <c r="F95" s="5"/>
      <c r="G95" s="5"/>
      <c r="H95" s="5"/>
      <c r="I95" s="5"/>
      <c r="J95" s="5"/>
      <c r="K95" s="5"/>
    </row>
    <row r="96" spans="2:11" ht="37.5" x14ac:dyDescent="0.25">
      <c r="B96" s="1077"/>
      <c r="C96" s="92"/>
      <c r="D96" s="45" t="s">
        <v>1110</v>
      </c>
      <c r="E96" s="5"/>
      <c r="F96" s="5"/>
      <c r="G96" s="5"/>
      <c r="H96" s="5"/>
      <c r="I96" s="5"/>
      <c r="J96" s="5"/>
      <c r="K96" s="5"/>
    </row>
    <row r="97" spans="2:11" ht="49.5" x14ac:dyDescent="0.25">
      <c r="B97" s="1077"/>
      <c r="C97" s="92"/>
      <c r="D97" s="45" t="s">
        <v>1111</v>
      </c>
      <c r="E97" s="5"/>
      <c r="F97" s="5"/>
      <c r="G97" s="5"/>
      <c r="H97" s="5"/>
      <c r="I97" s="5"/>
      <c r="J97" s="5"/>
      <c r="K97" s="5"/>
    </row>
    <row r="98" spans="2:11" ht="25.5" x14ac:dyDescent="0.25">
      <c r="B98" s="1077"/>
      <c r="C98" s="92"/>
      <c r="D98" s="45" t="s">
        <v>1112</v>
      </c>
      <c r="E98" s="5"/>
      <c r="F98" s="5"/>
      <c r="G98" s="5"/>
      <c r="H98" s="5"/>
      <c r="I98" s="5"/>
      <c r="J98" s="5"/>
      <c r="K98" s="5"/>
    </row>
    <row r="99" spans="2:11" x14ac:dyDescent="0.25">
      <c r="B99" s="1077"/>
      <c r="C99" s="92"/>
      <c r="D99" s="45" t="s">
        <v>1113</v>
      </c>
      <c r="E99" s="5"/>
      <c r="F99" s="5"/>
      <c r="G99" s="5"/>
      <c r="H99" s="5"/>
      <c r="I99" s="5"/>
      <c r="J99" s="5"/>
      <c r="K99" s="5"/>
    </row>
    <row r="100" spans="2:11" ht="48.75" thickBot="1" x14ac:dyDescent="0.3">
      <c r="B100" s="1078"/>
      <c r="C100" s="2"/>
      <c r="D100" s="70" t="s">
        <v>1114</v>
      </c>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sheetData>
  <mergeCells count="32">
    <mergeCell ref="B10:D10"/>
    <mergeCell ref="F10:S10"/>
    <mergeCell ref="F11:S11"/>
    <mergeCell ref="E12:R12"/>
    <mergeCell ref="E13:R13"/>
    <mergeCell ref="B78:B91"/>
    <mergeCell ref="B92:B100"/>
    <mergeCell ref="B61:D61"/>
    <mergeCell ref="B63:B74"/>
    <mergeCell ref="B75:B76"/>
    <mergeCell ref="D75:D76"/>
    <mergeCell ref="B15:B19"/>
    <mergeCell ref="B45:B51"/>
    <mergeCell ref="B58:E59"/>
    <mergeCell ref="D15:K15"/>
    <mergeCell ref="D16:K16"/>
    <mergeCell ref="D19:K19"/>
    <mergeCell ref="D31:K31"/>
    <mergeCell ref="C20:C21"/>
    <mergeCell ref="D20:D21"/>
    <mergeCell ref="E20:E21"/>
    <mergeCell ref="F20:J20"/>
    <mergeCell ref="D32:K32"/>
    <mergeCell ref="D33:K33"/>
    <mergeCell ref="B35:E35"/>
    <mergeCell ref="B36:B42"/>
    <mergeCell ref="B44:E44"/>
    <mergeCell ref="A1:P1"/>
    <mergeCell ref="A2:P2"/>
    <mergeCell ref="A3:P3"/>
    <mergeCell ref="A4:D4"/>
    <mergeCell ref="A5:P5"/>
  </mergeCells>
  <conditionalFormatting sqref="H30">
    <cfRule type="containsText" dxfId="66" priority="5" operator="containsText" text="ERROR">
      <formula>NOT(ISERROR(SEARCH("ERROR",H30)))</formula>
    </cfRule>
  </conditionalFormatting>
  <conditionalFormatting sqref="F10">
    <cfRule type="notContainsBlanks" dxfId="65" priority="4">
      <formula>LEN(TRIM(F10))&gt;0</formula>
    </cfRule>
  </conditionalFormatting>
  <conditionalFormatting sqref="F11:S11">
    <cfRule type="expression" dxfId="64" priority="2">
      <formula>E11="NO SE REPORTA"</formula>
    </cfRule>
    <cfRule type="expression" dxfId="63" priority="3">
      <formula>E10="NO APLICA"</formula>
    </cfRule>
  </conditionalFormatting>
  <conditionalFormatting sqref="E12:R12">
    <cfRule type="expression" dxfId="62"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18:H18" xr:uid="{00000000-0002-0000-1A00-000000000000}">
      <formula1>0</formula1>
    </dataValidation>
    <dataValidation type="decimal" allowBlank="1" showInputMessage="1" showErrorMessage="1" errorTitle="ERROR" error="Escriba un valor entre 0% y 100%" sqref="F22:H29" xr:uid="{00000000-0002-0000-1A00-000001000000}">
      <formula1>0</formula1>
      <formula2>1</formula2>
    </dataValidation>
    <dataValidation allowBlank="1" showInputMessage="1" showErrorMessage="1" sqref="H30 I22:I30" xr:uid="{00000000-0002-0000-1A00-000002000000}"/>
    <dataValidation type="list" allowBlank="1" showInputMessage="1" showErrorMessage="1" sqref="E11" xr:uid="{00000000-0002-0000-1A00-000003000000}">
      <formula1>REPORTE</formula1>
    </dataValidation>
    <dataValidation type="list" allowBlank="1" showInputMessage="1" showErrorMessage="1" sqref="E10" xr:uid="{00000000-0002-0000-1A00-000004000000}">
      <formula1>SI</formula1>
    </dataValidation>
  </dataValidations>
  <hyperlinks>
    <hyperlink ref="B9" location="'ANEXO 3'!A1" display="VOLVER AL INDICE" xr:uid="{00000000-0004-0000-1A00-000000000000}"/>
    <hyperlink ref="E40" r:id="rId1" xr:uid="{00000000-0004-0000-1A00-000001000000}"/>
  </hyperlinks>
  <pageMargins left="0.25" right="0.25" top="0.75" bottom="0.75" header="0.3" footer="0.3"/>
  <pageSetup paperSize="178" orientation="landscape" horizontalDpi="1200" verticalDpi="1200" r:id="rId2"/>
  <drawing r:id="rId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Hoja27">
    <tabColor theme="2"/>
  </sheetPr>
  <dimension ref="A1:U179"/>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132</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f>IF(E10="NO APLICA","NO APLICA",IF(E11="NO SE REPORTA","SIN INFORMACION",+G22))</f>
        <v>1</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1691</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5"/>
      <c r="J14" s="5"/>
      <c r="K14" s="5"/>
    </row>
    <row r="15" spans="1:21" ht="15.75" thickBot="1" x14ac:dyDescent="0.3">
      <c r="B15" s="1076" t="s">
        <v>466</v>
      </c>
      <c r="C15" s="87"/>
      <c r="D15" s="1067" t="s">
        <v>467</v>
      </c>
      <c r="E15" s="1068"/>
      <c r="F15" s="1068"/>
      <c r="G15" s="1068"/>
      <c r="H15" s="1068"/>
      <c r="I15" s="1069"/>
      <c r="J15" s="5"/>
      <c r="K15" s="5"/>
    </row>
    <row r="16" spans="1:21" ht="36.75" thickBot="1" x14ac:dyDescent="0.3">
      <c r="B16" s="1077"/>
      <c r="C16" s="92"/>
      <c r="D16" s="42" t="s">
        <v>1115</v>
      </c>
      <c r="E16" s="447">
        <v>37</v>
      </c>
      <c r="F16" s="5"/>
      <c r="G16" s="5"/>
      <c r="H16" s="5"/>
      <c r="I16" s="20"/>
      <c r="J16" s="5"/>
      <c r="K16" s="5"/>
    </row>
    <row r="17" spans="2:11" ht="72.75" thickBot="1" x14ac:dyDescent="0.3">
      <c r="B17" s="1077"/>
      <c r="C17" s="92"/>
      <c r="D17" s="39" t="s">
        <v>1116</v>
      </c>
      <c r="E17" s="447">
        <v>37</v>
      </c>
      <c r="F17" s="5"/>
      <c r="G17" s="5"/>
      <c r="H17" s="5"/>
      <c r="I17" s="20"/>
      <c r="J17" s="5"/>
      <c r="K17" s="5"/>
    </row>
    <row r="18" spans="2:11" ht="15.75" thickBot="1" x14ac:dyDescent="0.3">
      <c r="B18" s="1077"/>
      <c r="C18" s="90"/>
      <c r="D18" s="1082"/>
      <c r="E18" s="1083"/>
      <c r="F18" s="1083"/>
      <c r="G18" s="1083"/>
      <c r="H18" s="1083"/>
      <c r="I18" s="1084"/>
      <c r="J18" s="5"/>
      <c r="K18" s="5"/>
    </row>
    <row r="19" spans="2:11" ht="15.75" thickBot="1" x14ac:dyDescent="0.3">
      <c r="B19" s="1077"/>
      <c r="C19" s="92"/>
      <c r="D19" s="42" t="s">
        <v>593</v>
      </c>
      <c r="E19" s="88" t="s">
        <v>487</v>
      </c>
      <c r="F19" s="88" t="s">
        <v>488</v>
      </c>
      <c r="G19" s="88" t="s">
        <v>489</v>
      </c>
      <c r="H19" s="88" t="s">
        <v>490</v>
      </c>
      <c r="I19" s="88" t="s">
        <v>594</v>
      </c>
      <c r="J19" s="5"/>
      <c r="K19" s="5"/>
    </row>
    <row r="20" spans="2:11" ht="48.75" thickBot="1" x14ac:dyDescent="0.3">
      <c r="B20" s="1077"/>
      <c r="C20" s="92"/>
      <c r="D20" s="39" t="s">
        <v>1117</v>
      </c>
      <c r="E20" s="447">
        <v>37</v>
      </c>
      <c r="F20" s="447">
        <v>37</v>
      </c>
      <c r="G20" s="447">
        <v>37</v>
      </c>
      <c r="H20" s="447">
        <v>37</v>
      </c>
      <c r="I20" s="41">
        <f>SUM(E20:H20)</f>
        <v>148</v>
      </c>
      <c r="J20" s="5"/>
      <c r="K20" s="5"/>
    </row>
    <row r="21" spans="2:11" ht="36.75" thickBot="1" x14ac:dyDescent="0.3">
      <c r="B21" s="1077"/>
      <c r="C21" s="92"/>
      <c r="D21" s="39" t="s">
        <v>1118</v>
      </c>
      <c r="E21" s="447">
        <v>37</v>
      </c>
      <c r="F21" s="447">
        <v>37</v>
      </c>
      <c r="G21" s="447">
        <v>37</v>
      </c>
      <c r="H21" s="6"/>
      <c r="I21" s="41">
        <f>SUM(E21:H21)</f>
        <v>111</v>
      </c>
      <c r="J21" s="5"/>
      <c r="K21" s="5"/>
    </row>
    <row r="22" spans="2:11" ht="48.75" thickBot="1" x14ac:dyDescent="0.3">
      <c r="B22" s="1078"/>
      <c r="C22" s="2"/>
      <c r="D22" s="39" t="s">
        <v>1119</v>
      </c>
      <c r="E22" s="135">
        <f>IFERROR(E21/E20,0)</f>
        <v>1</v>
      </c>
      <c r="F22" s="135">
        <f>IFERROR(F21/F20,0)</f>
        <v>1</v>
      </c>
      <c r="G22" s="135">
        <f>IFERROR(G21/G20,0)</f>
        <v>1</v>
      </c>
      <c r="H22" s="135">
        <f>IFERROR(H21/H20,0)</f>
        <v>0</v>
      </c>
      <c r="I22" s="135">
        <f>IFERROR(I21/I20,0)</f>
        <v>0.75</v>
      </c>
      <c r="J22" s="5"/>
      <c r="K22" s="5"/>
    </row>
    <row r="23" spans="2:11" ht="36" customHeight="1" thickBot="1" x14ac:dyDescent="0.3">
      <c r="B23" s="46" t="s">
        <v>502</v>
      </c>
      <c r="C23" s="91"/>
      <c r="D23" s="1079" t="s">
        <v>1120</v>
      </c>
      <c r="E23" s="1080"/>
      <c r="F23" s="1080"/>
      <c r="G23" s="1080"/>
      <c r="H23" s="1080"/>
      <c r="I23" s="1081"/>
      <c r="J23" s="5"/>
      <c r="K23" s="5"/>
    </row>
    <row r="24" spans="2:11" ht="36" customHeight="1" thickBot="1" x14ac:dyDescent="0.3">
      <c r="B24" s="46" t="s">
        <v>504</v>
      </c>
      <c r="C24" s="91"/>
      <c r="D24" s="1079" t="s">
        <v>602</v>
      </c>
      <c r="E24" s="1080"/>
      <c r="F24" s="1080"/>
      <c r="G24" s="1080"/>
      <c r="H24" s="1080"/>
      <c r="I24" s="1081"/>
      <c r="J24" s="5"/>
      <c r="K24" s="5"/>
    </row>
    <row r="25" spans="2:11" ht="15.75" thickBot="1" x14ac:dyDescent="0.3">
      <c r="B25" s="36"/>
      <c r="C25" s="86"/>
      <c r="D25" s="5"/>
      <c r="E25" s="5"/>
      <c r="F25" s="5"/>
      <c r="G25" s="5"/>
      <c r="H25" s="5"/>
      <c r="I25" s="5"/>
      <c r="J25" s="5"/>
      <c r="K25" s="5"/>
    </row>
    <row r="26" spans="2:11" ht="24" customHeight="1" thickBot="1" x14ac:dyDescent="0.3">
      <c r="B26" s="1085" t="s">
        <v>506</v>
      </c>
      <c r="C26" s="1086"/>
      <c r="D26" s="1086"/>
      <c r="E26" s="1087"/>
      <c r="F26" s="5"/>
      <c r="G26" s="5"/>
      <c r="H26" s="5"/>
      <c r="I26" s="5"/>
      <c r="J26" s="5"/>
      <c r="K26" s="5"/>
    </row>
    <row r="27" spans="2:11" ht="72.75" thickBot="1" x14ac:dyDescent="0.3">
      <c r="B27" s="1076">
        <v>1</v>
      </c>
      <c r="C27" s="92"/>
      <c r="D27" s="47" t="s">
        <v>507</v>
      </c>
      <c r="E27" s="464" t="s">
        <v>2</v>
      </c>
      <c r="F27" s="5"/>
      <c r="G27" s="5"/>
      <c r="H27" s="5"/>
      <c r="I27" s="5"/>
      <c r="J27" s="5"/>
      <c r="K27" s="5"/>
    </row>
    <row r="28" spans="2:11" ht="48.75" thickBot="1" x14ac:dyDescent="0.3">
      <c r="B28" s="1077"/>
      <c r="C28" s="92"/>
      <c r="D28" s="39" t="s">
        <v>7</v>
      </c>
      <c r="E28" s="464" t="s">
        <v>1672</v>
      </c>
      <c r="F28" s="5"/>
      <c r="G28" s="5"/>
      <c r="H28" s="5"/>
      <c r="I28" s="5"/>
      <c r="J28" s="5"/>
      <c r="K28" s="5"/>
    </row>
    <row r="29" spans="2:11" ht="24.75" thickBot="1" x14ac:dyDescent="0.3">
      <c r="B29" s="1077"/>
      <c r="C29" s="92"/>
      <c r="D29" s="39" t="s">
        <v>508</v>
      </c>
      <c r="E29" s="464" t="s">
        <v>2405</v>
      </c>
      <c r="F29" s="5"/>
      <c r="G29" s="5"/>
      <c r="H29" s="5"/>
      <c r="I29" s="5"/>
      <c r="J29" s="5"/>
      <c r="K29" s="5"/>
    </row>
    <row r="30" spans="2:11" ht="24.75" thickBot="1" x14ac:dyDescent="0.3">
      <c r="B30" s="1077"/>
      <c r="C30" s="92"/>
      <c r="D30" s="39" t="s">
        <v>9</v>
      </c>
      <c r="E30" s="464" t="s">
        <v>1675</v>
      </c>
      <c r="F30" s="5"/>
      <c r="G30" s="5"/>
      <c r="H30" s="5"/>
      <c r="I30" s="5"/>
      <c r="J30" s="5"/>
      <c r="K30" s="5"/>
    </row>
    <row r="31" spans="2:11" ht="30.75" thickBot="1" x14ac:dyDescent="0.3">
      <c r="B31" s="1077"/>
      <c r="C31" s="92"/>
      <c r="D31" s="39" t="s">
        <v>11</v>
      </c>
      <c r="E31" s="465" t="s">
        <v>2406</v>
      </c>
      <c r="F31" s="5"/>
      <c r="G31" s="5"/>
      <c r="H31" s="5"/>
      <c r="I31" s="5"/>
      <c r="J31" s="5"/>
      <c r="K31" s="5"/>
    </row>
    <row r="32" spans="2:11" ht="15.75" thickBot="1" x14ac:dyDescent="0.3">
      <c r="B32" s="1077"/>
      <c r="C32" s="92"/>
      <c r="D32" s="39" t="s">
        <v>13</v>
      </c>
      <c r="E32" s="466">
        <v>3183489557</v>
      </c>
      <c r="F32" s="5"/>
      <c r="G32" s="5"/>
      <c r="H32" s="5"/>
      <c r="I32" s="5"/>
      <c r="J32" s="5"/>
      <c r="K32" s="5"/>
    </row>
    <row r="33" spans="2:11" ht="24.75" thickBot="1" x14ac:dyDescent="0.3">
      <c r="B33" s="1078"/>
      <c r="C33" s="2"/>
      <c r="D33" s="39" t="s">
        <v>509</v>
      </c>
      <c r="E33" s="464" t="s">
        <v>1677</v>
      </c>
      <c r="F33" s="5"/>
      <c r="G33" s="5"/>
      <c r="H33" s="5"/>
      <c r="I33" s="5"/>
      <c r="J33" s="5"/>
      <c r="K33" s="5"/>
    </row>
    <row r="34" spans="2:11" ht="15.75" thickBot="1" x14ac:dyDescent="0.3">
      <c r="B34" s="1"/>
      <c r="C34" s="74"/>
      <c r="D34" s="5"/>
      <c r="E34" s="5"/>
      <c r="F34" s="5"/>
      <c r="G34" s="5"/>
      <c r="H34" s="5"/>
      <c r="I34" s="5"/>
      <c r="J34" s="5"/>
      <c r="K34" s="5"/>
    </row>
    <row r="35" spans="2:11" ht="15.75" thickBot="1" x14ac:dyDescent="0.3">
      <c r="B35" s="1085" t="s">
        <v>510</v>
      </c>
      <c r="C35" s="1086"/>
      <c r="D35" s="1086"/>
      <c r="E35" s="1087"/>
      <c r="F35" s="5"/>
      <c r="G35" s="5"/>
      <c r="H35" s="5"/>
      <c r="I35" s="5"/>
      <c r="J35" s="5"/>
      <c r="K35" s="5"/>
    </row>
    <row r="36" spans="2:11" ht="60.75" thickBot="1" x14ac:dyDescent="0.3">
      <c r="B36" s="1076">
        <v>1</v>
      </c>
      <c r="C36" s="92"/>
      <c r="D36" s="47" t="s">
        <v>507</v>
      </c>
      <c r="E36" s="501" t="s">
        <v>511</v>
      </c>
      <c r="F36" s="319"/>
      <c r="G36" s="5"/>
      <c r="H36" s="5"/>
      <c r="I36" s="5"/>
      <c r="J36" s="5"/>
      <c r="K36" s="5"/>
    </row>
    <row r="37" spans="2:11" ht="84.75" thickBot="1" x14ac:dyDescent="0.3">
      <c r="B37" s="1077"/>
      <c r="C37" s="92"/>
      <c r="D37" s="39" t="s">
        <v>7</v>
      </c>
      <c r="E37" s="501" t="s">
        <v>603</v>
      </c>
      <c r="F37" s="5"/>
      <c r="G37" s="5"/>
      <c r="H37" s="5"/>
      <c r="I37" s="5"/>
      <c r="J37" s="5"/>
      <c r="K37" s="5"/>
    </row>
    <row r="38" spans="2:11" ht="15.75" thickBot="1" x14ac:dyDescent="0.3">
      <c r="B38" s="1077"/>
      <c r="C38" s="92"/>
      <c r="D38" s="39" t="s">
        <v>508</v>
      </c>
      <c r="E38" s="231"/>
      <c r="F38" s="5"/>
      <c r="G38" s="5"/>
      <c r="H38" s="5"/>
      <c r="I38" s="5"/>
      <c r="J38" s="5"/>
      <c r="K38" s="5"/>
    </row>
    <row r="39" spans="2:11" ht="15.75" thickBot="1" x14ac:dyDescent="0.3">
      <c r="B39" s="1077"/>
      <c r="C39" s="92"/>
      <c r="D39" s="39" t="s">
        <v>9</v>
      </c>
      <c r="E39" s="231"/>
      <c r="F39" s="5"/>
      <c r="G39" s="5"/>
      <c r="H39" s="5"/>
      <c r="I39" s="5"/>
      <c r="J39" s="5"/>
      <c r="K39" s="5"/>
    </row>
    <row r="40" spans="2:11" ht="15.75" thickBot="1" x14ac:dyDescent="0.3">
      <c r="B40" s="1077"/>
      <c r="C40" s="92"/>
      <c r="D40" s="39" t="s">
        <v>11</v>
      </c>
      <c r="E40" s="231"/>
      <c r="F40" s="5"/>
      <c r="G40" s="5"/>
      <c r="H40" s="5"/>
      <c r="I40" s="5"/>
      <c r="J40" s="5"/>
      <c r="K40" s="5"/>
    </row>
    <row r="41" spans="2:11" ht="15.75" thickBot="1" x14ac:dyDescent="0.3">
      <c r="B41" s="1077"/>
      <c r="C41" s="92"/>
      <c r="D41" s="39" t="s">
        <v>13</v>
      </c>
      <c r="E41" s="231"/>
      <c r="F41" s="5"/>
      <c r="G41" s="5"/>
      <c r="H41" s="5"/>
      <c r="I41" s="5"/>
      <c r="J41" s="5"/>
      <c r="K41" s="5"/>
    </row>
    <row r="42" spans="2:11" ht="15.75" thickBot="1" x14ac:dyDescent="0.3">
      <c r="B42" s="1078"/>
      <c r="C42" s="2"/>
      <c r="D42" s="39" t="s">
        <v>509</v>
      </c>
      <c r="E42" s="231"/>
      <c r="F42" s="5"/>
      <c r="G42" s="5"/>
      <c r="H42" s="5"/>
      <c r="I42" s="5"/>
      <c r="J42" s="5"/>
      <c r="K42" s="5"/>
    </row>
    <row r="43" spans="2:11" ht="15.75" thickBot="1" x14ac:dyDescent="0.3">
      <c r="B43" s="36"/>
      <c r="C43" s="86"/>
      <c r="D43" s="5"/>
      <c r="E43" s="5"/>
      <c r="F43" s="5"/>
      <c r="G43" s="5"/>
      <c r="H43" s="5"/>
      <c r="I43" s="5"/>
      <c r="J43" s="5"/>
      <c r="K43" s="5"/>
    </row>
    <row r="44" spans="2:11" ht="15" customHeight="1" thickBot="1" x14ac:dyDescent="0.3">
      <c r="B44" s="117" t="s">
        <v>513</v>
      </c>
      <c r="C44" s="118"/>
      <c r="D44" s="118"/>
      <c r="E44" s="119"/>
      <c r="G44" s="5"/>
      <c r="H44" s="5"/>
      <c r="I44" s="5"/>
      <c r="J44" s="5"/>
      <c r="K44" s="5"/>
    </row>
    <row r="45" spans="2:11" ht="24.75" thickBot="1" x14ac:dyDescent="0.3">
      <c r="B45" s="46" t="s">
        <v>514</v>
      </c>
      <c r="C45" s="39" t="s">
        <v>515</v>
      </c>
      <c r="D45" s="39" t="s">
        <v>516</v>
      </c>
      <c r="E45" s="39" t="s">
        <v>517</v>
      </c>
      <c r="F45" s="5"/>
      <c r="G45" s="5"/>
      <c r="H45" s="5"/>
      <c r="I45" s="5"/>
      <c r="J45" s="5"/>
    </row>
    <row r="46" spans="2:11" ht="72.75" thickBot="1" x14ac:dyDescent="0.3">
      <c r="B46" s="48">
        <v>42401</v>
      </c>
      <c r="C46" s="39">
        <v>0.01</v>
      </c>
      <c r="D46" s="49" t="s">
        <v>1121</v>
      </c>
      <c r="E46" s="39"/>
      <c r="F46" s="5"/>
      <c r="G46" s="5"/>
      <c r="H46" s="5"/>
      <c r="I46" s="5"/>
      <c r="J46" s="5"/>
    </row>
    <row r="47" spans="2:11" ht="15.75" thickBot="1" x14ac:dyDescent="0.3">
      <c r="B47" s="3"/>
      <c r="C47" s="93"/>
      <c r="D47" s="5"/>
      <c r="E47" s="5"/>
      <c r="F47" s="5"/>
      <c r="G47" s="5"/>
      <c r="H47" s="5"/>
      <c r="I47" s="5"/>
      <c r="J47" s="5"/>
      <c r="K47" s="5"/>
    </row>
    <row r="48" spans="2:11" ht="15.75" thickBot="1" x14ac:dyDescent="0.3">
      <c r="B48" s="127" t="s">
        <v>424</v>
      </c>
      <c r="C48" s="94"/>
      <c r="D48" s="5"/>
      <c r="E48" s="5"/>
      <c r="F48" s="5"/>
      <c r="G48" s="5"/>
      <c r="H48" s="5"/>
      <c r="I48" s="5"/>
      <c r="J48" s="5"/>
      <c r="K48" s="5"/>
    </row>
    <row r="49" spans="2:11" x14ac:dyDescent="0.25">
      <c r="B49" s="1215"/>
      <c r="C49" s="1216"/>
      <c r="D49" s="1216"/>
      <c r="E49" s="1217"/>
      <c r="F49" s="5"/>
      <c r="G49" s="5"/>
      <c r="H49" s="5"/>
      <c r="I49" s="5"/>
      <c r="J49" s="5"/>
      <c r="K49" s="5"/>
    </row>
    <row r="50" spans="2:11" ht="15.75" thickBot="1" x14ac:dyDescent="0.3">
      <c r="B50" s="1218"/>
      <c r="C50" s="1219"/>
      <c r="D50" s="1219"/>
      <c r="E50" s="1220"/>
      <c r="F50" s="5"/>
      <c r="G50" s="5"/>
      <c r="H50" s="5"/>
      <c r="I50" s="5"/>
      <c r="J50" s="5"/>
      <c r="K50" s="5"/>
    </row>
    <row r="51" spans="2:11" ht="15.75" thickBot="1" x14ac:dyDescent="0.3">
      <c r="B51" s="5"/>
      <c r="D51" s="5"/>
      <c r="E51" s="5"/>
      <c r="F51" s="5"/>
      <c r="G51" s="5"/>
      <c r="H51" s="5"/>
      <c r="I51" s="5"/>
      <c r="J51" s="5"/>
      <c r="K51" s="5"/>
    </row>
    <row r="52" spans="2:11" ht="24.75" thickBot="1" x14ac:dyDescent="0.3">
      <c r="B52" s="50" t="s">
        <v>519</v>
      </c>
      <c r="C52" s="95"/>
      <c r="D52" s="5"/>
      <c r="E52" s="5"/>
      <c r="F52" s="5"/>
      <c r="G52" s="5"/>
      <c r="H52" s="5"/>
      <c r="I52" s="5"/>
      <c r="J52" s="5"/>
      <c r="K52" s="5"/>
    </row>
    <row r="53" spans="2:11" ht="15.75" thickBot="1" x14ac:dyDescent="0.3">
      <c r="B53" s="1"/>
      <c r="C53" s="74"/>
      <c r="D53" s="5"/>
      <c r="E53" s="5"/>
      <c r="F53" s="5"/>
      <c r="G53" s="5"/>
      <c r="H53" s="5"/>
      <c r="I53" s="5"/>
      <c r="J53" s="5"/>
      <c r="K53" s="5"/>
    </row>
    <row r="54" spans="2:11" ht="84.75" thickBot="1" x14ac:dyDescent="0.3">
      <c r="B54" s="51" t="s">
        <v>520</v>
      </c>
      <c r="C54" s="96"/>
      <c r="D54" s="42" t="s">
        <v>1122</v>
      </c>
      <c r="E54" s="5"/>
      <c r="F54" s="5"/>
      <c r="G54" s="5"/>
      <c r="H54" s="5"/>
      <c r="I54" s="5"/>
      <c r="J54" s="5"/>
      <c r="K54" s="5"/>
    </row>
    <row r="55" spans="2:11" x14ac:dyDescent="0.25">
      <c r="B55" s="1076" t="s">
        <v>522</v>
      </c>
      <c r="C55" s="92"/>
      <c r="D55" s="52" t="s">
        <v>523</v>
      </c>
      <c r="E55" s="5"/>
      <c r="F55" s="5"/>
      <c r="G55" s="5"/>
      <c r="H55" s="5"/>
      <c r="I55" s="5"/>
      <c r="J55" s="5"/>
      <c r="K55" s="5"/>
    </row>
    <row r="56" spans="2:11" ht="84" x14ac:dyDescent="0.25">
      <c r="B56" s="1077"/>
      <c r="C56" s="92"/>
      <c r="D56" s="45" t="s">
        <v>1123</v>
      </c>
      <c r="E56" s="5"/>
      <c r="F56" s="5"/>
      <c r="G56" s="5"/>
      <c r="H56" s="5"/>
      <c r="I56" s="5"/>
      <c r="J56" s="5"/>
      <c r="K56" s="5"/>
    </row>
    <row r="57" spans="2:11" x14ac:dyDescent="0.25">
      <c r="B57" s="1077"/>
      <c r="C57" s="92"/>
      <c r="D57" s="52" t="s">
        <v>607</v>
      </c>
      <c r="E57" s="5"/>
      <c r="F57" s="5"/>
      <c r="G57" s="5"/>
      <c r="H57" s="5"/>
      <c r="I57" s="5"/>
      <c r="J57" s="5"/>
      <c r="K57" s="5"/>
    </row>
    <row r="58" spans="2:11" x14ac:dyDescent="0.25">
      <c r="B58" s="1077"/>
      <c r="C58" s="92"/>
      <c r="D58" s="45" t="s">
        <v>527</v>
      </c>
      <c r="E58" s="5"/>
      <c r="F58" s="5"/>
      <c r="G58" s="5"/>
      <c r="H58" s="5"/>
      <c r="I58" s="5"/>
      <c r="J58" s="5"/>
      <c r="K58" s="5"/>
    </row>
    <row r="59" spans="2:11" ht="36" x14ac:dyDescent="0.25">
      <c r="B59" s="1077"/>
      <c r="C59" s="92"/>
      <c r="D59" s="45" t="s">
        <v>1124</v>
      </c>
      <c r="E59" s="5"/>
      <c r="F59" s="5"/>
      <c r="G59" s="5"/>
      <c r="H59" s="5"/>
      <c r="I59" s="5"/>
      <c r="J59" s="5"/>
      <c r="K59" s="5"/>
    </row>
    <row r="60" spans="2:11" ht="24" x14ac:dyDescent="0.25">
      <c r="B60" s="1077"/>
      <c r="C60" s="92"/>
      <c r="D60" s="45" t="s">
        <v>1125</v>
      </c>
      <c r="E60" s="5"/>
      <c r="F60" s="5"/>
      <c r="G60" s="5"/>
      <c r="H60" s="5"/>
      <c r="I60" s="5"/>
      <c r="J60" s="5"/>
      <c r="K60" s="5"/>
    </row>
    <row r="61" spans="2:11" x14ac:dyDescent="0.25">
      <c r="B61" s="1077"/>
      <c r="C61" s="92"/>
      <c r="D61" s="45" t="s">
        <v>1126</v>
      </c>
      <c r="E61" s="5"/>
      <c r="F61" s="5"/>
      <c r="G61" s="5"/>
      <c r="H61" s="5"/>
      <c r="I61" s="5"/>
      <c r="J61" s="5"/>
      <c r="K61" s="5"/>
    </row>
    <row r="62" spans="2:11" x14ac:dyDescent="0.25">
      <c r="B62" s="1077"/>
      <c r="C62" s="92"/>
      <c r="D62" s="52" t="s">
        <v>614</v>
      </c>
      <c r="E62" s="5"/>
      <c r="F62" s="5"/>
      <c r="G62" s="5"/>
      <c r="H62" s="5"/>
      <c r="I62" s="5"/>
      <c r="J62" s="5"/>
      <c r="K62" s="5"/>
    </row>
    <row r="63" spans="2:11" ht="60.75" thickBot="1" x14ac:dyDescent="0.3">
      <c r="B63" s="1078"/>
      <c r="C63" s="2"/>
      <c r="D63" s="39" t="s">
        <v>1127</v>
      </c>
      <c r="E63" s="5"/>
      <c r="F63" s="5"/>
      <c r="G63" s="5"/>
      <c r="H63" s="5"/>
      <c r="I63" s="5"/>
      <c r="J63" s="5"/>
      <c r="K63" s="5"/>
    </row>
    <row r="64" spans="2:11" ht="24.75" thickBot="1" x14ac:dyDescent="0.3">
      <c r="B64" s="46" t="s">
        <v>535</v>
      </c>
      <c r="C64" s="2"/>
      <c r="D64" s="39"/>
      <c r="E64" s="5"/>
      <c r="F64" s="5"/>
      <c r="G64" s="5"/>
      <c r="H64" s="5"/>
      <c r="I64" s="5"/>
      <c r="J64" s="5"/>
      <c r="K64" s="5"/>
    </row>
    <row r="65" spans="2:11" ht="276" x14ac:dyDescent="0.25">
      <c r="B65" s="1076" t="s">
        <v>536</v>
      </c>
      <c r="C65" s="92"/>
      <c r="D65" s="45" t="s">
        <v>1128</v>
      </c>
      <c r="E65" s="5"/>
      <c r="F65" s="5"/>
      <c r="G65" s="5"/>
      <c r="H65" s="5"/>
      <c r="I65" s="5"/>
      <c r="J65" s="5"/>
      <c r="K65" s="5"/>
    </row>
    <row r="66" spans="2:11" ht="132" x14ac:dyDescent="0.25">
      <c r="B66" s="1077"/>
      <c r="C66" s="92"/>
      <c r="D66" s="45" t="s">
        <v>1129</v>
      </c>
      <c r="E66" s="5"/>
      <c r="F66" s="5"/>
      <c r="G66" s="5"/>
      <c r="H66" s="5"/>
      <c r="I66" s="5"/>
      <c r="J66" s="5"/>
      <c r="K66" s="5"/>
    </row>
    <row r="67" spans="2:11" ht="72.75" thickBot="1" x14ac:dyDescent="0.3">
      <c r="B67" s="1078"/>
      <c r="C67" s="2"/>
      <c r="D67" s="39" t="s">
        <v>1130</v>
      </c>
      <c r="E67" s="5"/>
      <c r="F67" s="5"/>
      <c r="G67" s="5"/>
      <c r="H67" s="5"/>
      <c r="I67" s="5"/>
      <c r="J67" s="5"/>
      <c r="K67" s="5"/>
    </row>
    <row r="68" spans="2:11" x14ac:dyDescent="0.25">
      <c r="B68" s="1076" t="s">
        <v>553</v>
      </c>
      <c r="C68" s="92"/>
      <c r="D68" s="45"/>
      <c r="E68" s="5"/>
      <c r="F68" s="5"/>
      <c r="G68" s="5"/>
      <c r="H68" s="5"/>
      <c r="I68" s="5"/>
      <c r="J68" s="5"/>
      <c r="K68" s="5"/>
    </row>
    <row r="69" spans="2:11" x14ac:dyDescent="0.25">
      <c r="B69" s="1077"/>
      <c r="C69" s="92"/>
      <c r="D69" s="15"/>
      <c r="E69" s="5"/>
      <c r="F69" s="5"/>
      <c r="G69" s="5"/>
      <c r="H69" s="5"/>
      <c r="I69" s="5"/>
      <c r="J69" s="5"/>
      <c r="K69" s="5"/>
    </row>
    <row r="70" spans="2:11" x14ac:dyDescent="0.25">
      <c r="B70" s="1077"/>
      <c r="C70" s="92"/>
      <c r="D70" s="45" t="s">
        <v>554</v>
      </c>
      <c r="E70" s="5"/>
      <c r="F70" s="5"/>
      <c r="G70" s="5"/>
      <c r="H70" s="5"/>
      <c r="I70" s="5"/>
      <c r="J70" s="5"/>
      <c r="K70" s="5"/>
    </row>
    <row r="71" spans="2:11" ht="61.5" x14ac:dyDescent="0.25">
      <c r="B71" s="1077"/>
      <c r="C71" s="92"/>
      <c r="D71" s="45" t="s">
        <v>1131</v>
      </c>
      <c r="E71" s="5"/>
      <c r="F71" s="5"/>
      <c r="G71" s="5"/>
      <c r="H71" s="5"/>
      <c r="I71" s="5"/>
      <c r="J71" s="5"/>
      <c r="K71" s="5"/>
    </row>
    <row r="72" spans="2:11" ht="49.5" x14ac:dyDescent="0.25">
      <c r="B72" s="1077"/>
      <c r="C72" s="92"/>
      <c r="D72" s="45" t="s">
        <v>1132</v>
      </c>
      <c r="E72" s="5"/>
      <c r="F72" s="5"/>
      <c r="G72" s="5"/>
      <c r="H72" s="5"/>
      <c r="I72" s="5"/>
      <c r="J72" s="5"/>
      <c r="K72" s="5"/>
    </row>
    <row r="73" spans="2:11" ht="49.5" x14ac:dyDescent="0.25">
      <c r="B73" s="1077"/>
      <c r="C73" s="92"/>
      <c r="D73" s="45" t="s">
        <v>1133</v>
      </c>
      <c r="E73" s="5"/>
      <c r="F73" s="5"/>
      <c r="G73" s="5"/>
      <c r="H73" s="5"/>
      <c r="I73" s="5"/>
      <c r="J73" s="5"/>
      <c r="K73" s="5"/>
    </row>
    <row r="74" spans="2:11" ht="72.75" thickBot="1" x14ac:dyDescent="0.3">
      <c r="B74" s="1078"/>
      <c r="C74" s="2"/>
      <c r="D74" s="39" t="s">
        <v>1134</v>
      </c>
      <c r="E74" s="5"/>
      <c r="F74" s="5"/>
      <c r="G74" s="5"/>
      <c r="H74" s="5"/>
      <c r="I74" s="5"/>
      <c r="J74" s="5"/>
      <c r="K74" s="5"/>
    </row>
    <row r="75" spans="2:11" x14ac:dyDescent="0.25">
      <c r="B75" s="5"/>
      <c r="D75" s="5"/>
      <c r="E75" s="5"/>
      <c r="F75" s="5"/>
      <c r="G75" s="5"/>
      <c r="H75" s="5"/>
      <c r="I75" s="5"/>
      <c r="J75" s="5"/>
      <c r="K75" s="5"/>
    </row>
    <row r="76" spans="2:11" x14ac:dyDescent="0.25">
      <c r="B76" s="5"/>
      <c r="D76" s="5"/>
      <c r="E76" s="5"/>
      <c r="F76" s="5"/>
      <c r="G76" s="5"/>
      <c r="H76" s="5"/>
      <c r="I76" s="5"/>
      <c r="J76" s="5"/>
      <c r="K76" s="5"/>
    </row>
    <row r="77" spans="2:11" x14ac:dyDescent="0.25">
      <c r="B77" s="5"/>
      <c r="D77" s="5"/>
      <c r="E77" s="5"/>
      <c r="F77" s="5"/>
      <c r="G77" s="5"/>
      <c r="H77" s="5"/>
      <c r="I77" s="5"/>
      <c r="J77" s="5"/>
      <c r="K77" s="5"/>
    </row>
    <row r="78" spans="2:11" x14ac:dyDescent="0.25">
      <c r="B78" s="5"/>
      <c r="D78" s="5"/>
      <c r="E78" s="5"/>
      <c r="F78" s="5"/>
      <c r="G78" s="5"/>
      <c r="H78" s="5"/>
      <c r="I78" s="5"/>
      <c r="J78" s="5"/>
      <c r="K78" s="5"/>
    </row>
    <row r="79" spans="2:11" x14ac:dyDescent="0.25">
      <c r="B79" s="5"/>
      <c r="D79" s="5"/>
      <c r="E79" s="5"/>
      <c r="F79" s="5"/>
      <c r="G79" s="5"/>
      <c r="H79" s="5"/>
      <c r="I79" s="5"/>
      <c r="J79" s="5"/>
      <c r="K79" s="5"/>
    </row>
    <row r="80" spans="2:11" x14ac:dyDescent="0.25">
      <c r="B80" s="5"/>
      <c r="D80" s="5"/>
      <c r="E80" s="5"/>
      <c r="F80" s="5"/>
      <c r="G80" s="5"/>
      <c r="H80" s="5"/>
      <c r="I80" s="5"/>
      <c r="J80" s="5"/>
      <c r="K80" s="5"/>
    </row>
    <row r="81" spans="2:11" x14ac:dyDescent="0.25">
      <c r="B81" s="5"/>
      <c r="D81" s="5"/>
      <c r="E81" s="5"/>
      <c r="F81" s="5"/>
      <c r="G81" s="5"/>
      <c r="H81" s="5"/>
      <c r="I81" s="5"/>
      <c r="J81" s="5"/>
      <c r="K81" s="5"/>
    </row>
    <row r="82" spans="2:11" x14ac:dyDescent="0.25">
      <c r="B82" s="5"/>
      <c r="D82" s="5"/>
      <c r="E82" s="5"/>
      <c r="F82" s="5"/>
      <c r="G82" s="5"/>
      <c r="H82" s="5"/>
      <c r="I82" s="5"/>
      <c r="J82" s="5"/>
      <c r="K82" s="5"/>
    </row>
    <row r="83" spans="2:11" x14ac:dyDescent="0.25">
      <c r="B83" s="5"/>
      <c r="D83" s="5"/>
      <c r="E83" s="5"/>
      <c r="F83" s="5"/>
      <c r="G83" s="5"/>
      <c r="H83" s="5"/>
      <c r="I83" s="5"/>
      <c r="J83" s="5"/>
      <c r="K83" s="5"/>
    </row>
    <row r="84" spans="2:11" x14ac:dyDescent="0.25">
      <c r="B84" s="5"/>
      <c r="D84" s="5"/>
      <c r="E84" s="5"/>
      <c r="F84" s="5"/>
      <c r="G84" s="5"/>
      <c r="H84" s="5"/>
      <c r="I84" s="5"/>
      <c r="J84" s="5"/>
      <c r="K84" s="5"/>
    </row>
    <row r="85" spans="2:11" x14ac:dyDescent="0.25">
      <c r="B85" s="5"/>
      <c r="D85" s="5"/>
      <c r="E85" s="5"/>
      <c r="F85" s="5"/>
      <c r="G85" s="5"/>
      <c r="H85" s="5"/>
      <c r="I85" s="5"/>
      <c r="J85" s="5"/>
      <c r="K85" s="5"/>
    </row>
    <row r="86" spans="2:11" x14ac:dyDescent="0.25">
      <c r="B86" s="5"/>
      <c r="D86" s="5"/>
      <c r="E86" s="5"/>
      <c r="F86" s="5"/>
      <c r="G86" s="5"/>
      <c r="H86" s="5"/>
      <c r="I86" s="5"/>
      <c r="J86" s="5"/>
      <c r="K86" s="5"/>
    </row>
    <row r="87" spans="2:11" x14ac:dyDescent="0.25">
      <c r="B87" s="5"/>
      <c r="D87" s="5"/>
      <c r="E87" s="5"/>
      <c r="F87" s="5"/>
      <c r="G87" s="5"/>
      <c r="H87" s="5"/>
      <c r="I87" s="5"/>
      <c r="J87" s="5"/>
      <c r="K87" s="5"/>
    </row>
    <row r="88" spans="2:11" x14ac:dyDescent="0.25">
      <c r="B88" s="5"/>
      <c r="D88" s="5"/>
      <c r="E88" s="5"/>
      <c r="F88" s="5"/>
      <c r="G88" s="5"/>
      <c r="H88" s="5"/>
      <c r="I88" s="5"/>
      <c r="J88" s="5"/>
      <c r="K88" s="5"/>
    </row>
    <row r="89" spans="2:11" x14ac:dyDescent="0.25">
      <c r="B89" s="5"/>
      <c r="D89" s="5"/>
      <c r="E89" s="5"/>
      <c r="F89" s="5"/>
      <c r="G89" s="5"/>
      <c r="H89" s="5"/>
      <c r="I89" s="5"/>
      <c r="J89" s="5"/>
      <c r="K89" s="5"/>
    </row>
    <row r="90" spans="2:11" x14ac:dyDescent="0.25">
      <c r="B90" s="5"/>
      <c r="D90" s="5"/>
      <c r="E90" s="5"/>
      <c r="F90" s="5"/>
      <c r="G90" s="5"/>
      <c r="H90" s="5"/>
      <c r="I90" s="5"/>
      <c r="J90" s="5"/>
      <c r="K90" s="5"/>
    </row>
    <row r="91" spans="2:11" x14ac:dyDescent="0.25">
      <c r="B91" s="5"/>
      <c r="D91" s="5"/>
      <c r="E91" s="5"/>
      <c r="F91" s="5"/>
      <c r="G91" s="5"/>
      <c r="H91" s="5"/>
      <c r="I91" s="5"/>
      <c r="J91" s="5"/>
      <c r="K91" s="5"/>
    </row>
    <row r="92" spans="2:11" x14ac:dyDescent="0.25">
      <c r="B92" s="5"/>
      <c r="D92" s="5"/>
      <c r="E92" s="5"/>
      <c r="F92" s="5"/>
      <c r="G92" s="5"/>
      <c r="H92" s="5"/>
      <c r="I92" s="5"/>
      <c r="J92" s="5"/>
      <c r="K92" s="5"/>
    </row>
    <row r="93" spans="2:11" x14ac:dyDescent="0.25">
      <c r="B93" s="5"/>
      <c r="D93" s="5"/>
      <c r="E93" s="5"/>
      <c r="F93" s="5"/>
      <c r="G93" s="5"/>
      <c r="H93" s="5"/>
      <c r="I93" s="5"/>
      <c r="J93" s="5"/>
      <c r="K93" s="5"/>
    </row>
    <row r="94" spans="2:11" x14ac:dyDescent="0.25">
      <c r="B94" s="5"/>
      <c r="D94" s="5"/>
      <c r="E94" s="5"/>
      <c r="F94" s="5"/>
      <c r="G94" s="5"/>
      <c r="H94" s="5"/>
      <c r="I94" s="5"/>
      <c r="J94" s="5"/>
      <c r="K94" s="5"/>
    </row>
    <row r="95" spans="2:11" x14ac:dyDescent="0.25">
      <c r="B95" s="5"/>
      <c r="D95" s="5"/>
      <c r="E95" s="5"/>
      <c r="F95" s="5"/>
      <c r="G95" s="5"/>
      <c r="H95" s="5"/>
      <c r="I95" s="5"/>
      <c r="J95" s="5"/>
      <c r="K95" s="5"/>
    </row>
    <row r="96" spans="2:11" x14ac:dyDescent="0.25">
      <c r="B96" s="5"/>
      <c r="D96" s="5"/>
      <c r="E96" s="5"/>
      <c r="F96" s="5"/>
      <c r="G96" s="5"/>
      <c r="H96" s="5"/>
      <c r="I96" s="5"/>
      <c r="J96" s="5"/>
      <c r="K96" s="5"/>
    </row>
    <row r="97" spans="2:11" x14ac:dyDescent="0.25">
      <c r="B97" s="5"/>
      <c r="D97" s="5"/>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23">
    <mergeCell ref="B10:D10"/>
    <mergeCell ref="F10:S10"/>
    <mergeCell ref="F11:S11"/>
    <mergeCell ref="E12:R12"/>
    <mergeCell ref="E13:R13"/>
    <mergeCell ref="B55:B63"/>
    <mergeCell ref="B65:B67"/>
    <mergeCell ref="B68:B74"/>
    <mergeCell ref="B15:B22"/>
    <mergeCell ref="D15:I15"/>
    <mergeCell ref="D18:I18"/>
    <mergeCell ref="D23:I23"/>
    <mergeCell ref="D24:I24"/>
    <mergeCell ref="B26:E26"/>
    <mergeCell ref="B27:B33"/>
    <mergeCell ref="B35:E35"/>
    <mergeCell ref="B36:B42"/>
    <mergeCell ref="B49:E50"/>
    <mergeCell ref="A1:P1"/>
    <mergeCell ref="A2:P2"/>
    <mergeCell ref="A3:P3"/>
    <mergeCell ref="A4:D4"/>
    <mergeCell ref="A5:P5"/>
  </mergeCells>
  <conditionalFormatting sqref="F10">
    <cfRule type="notContainsBlanks" dxfId="61" priority="4">
      <formula>LEN(TRIM(F10))&gt;0</formula>
    </cfRule>
  </conditionalFormatting>
  <conditionalFormatting sqref="F11:S11">
    <cfRule type="expression" dxfId="60" priority="2">
      <formula>E11="NO SE REPORTA"</formula>
    </cfRule>
    <cfRule type="expression" dxfId="59" priority="3">
      <formula>E10="NO APLICA"</formula>
    </cfRule>
  </conditionalFormatting>
  <conditionalFormatting sqref="E12:R12">
    <cfRule type="expression" dxfId="58"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6:E17 E20:H21" xr:uid="{00000000-0002-0000-1B00-000000000000}">
      <formula1>0</formula1>
    </dataValidation>
    <dataValidation allowBlank="1" showInputMessage="1" showErrorMessage="1" sqref="I20:I21" xr:uid="{00000000-0002-0000-1B00-000001000000}"/>
    <dataValidation type="list" allowBlank="1" showInputMessage="1" showErrorMessage="1" sqref="E11" xr:uid="{00000000-0002-0000-1B00-000002000000}">
      <formula1>REPORTE</formula1>
    </dataValidation>
    <dataValidation type="list" allowBlank="1" showInputMessage="1" showErrorMessage="1" sqref="E10" xr:uid="{00000000-0002-0000-1B00-000003000000}">
      <formula1>SI</formula1>
    </dataValidation>
  </dataValidations>
  <hyperlinks>
    <hyperlink ref="B9" location="'ANEXO 3'!A1" display="VOLVER AL INDICE" xr:uid="{00000000-0004-0000-1B00-000000000000}"/>
    <hyperlink ref="E31" r:id="rId1" xr:uid="{00000000-0004-0000-1B00-000001000000}"/>
  </hyperlinks>
  <pageMargins left="0.25" right="0.25" top="0.75" bottom="0.75" header="0.3" footer="0.3"/>
  <pageSetup paperSize="178" orientation="landscape" horizontalDpi="1200" verticalDpi="1200"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Hoja28">
    <tabColor theme="2"/>
  </sheetPr>
  <dimension ref="A1:U180"/>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7" width="25" customWidth="1"/>
    <col min="8" max="8" width="15.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133</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26"/>
      <c r="C7" s="75"/>
      <c r="D7" s="5"/>
      <c r="E7" s="16"/>
      <c r="F7" s="5" t="s">
        <v>458</v>
      </c>
      <c r="G7" s="5"/>
      <c r="H7" s="5"/>
      <c r="I7" s="5"/>
      <c r="J7" s="5"/>
      <c r="K7" s="5"/>
    </row>
    <row r="8" spans="1:21" ht="15.75" thickBot="1" x14ac:dyDescent="0.3">
      <c r="B8" s="166" t="s">
        <v>459</v>
      </c>
      <c r="C8" s="204">
        <v>2022</v>
      </c>
      <c r="D8" s="208">
        <f>IF(E10="NO APLICA","NO APLICA",IF(E11="NO SE REPORTA","SIN INFORMACION",+G20))</f>
        <v>1</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1692</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5"/>
      <c r="J14" s="5"/>
      <c r="K14" s="5"/>
    </row>
    <row r="15" spans="1:21" ht="15" customHeight="1" thickTop="1" x14ac:dyDescent="0.25">
      <c r="B15" s="1136" t="s">
        <v>466</v>
      </c>
      <c r="C15" s="87"/>
      <c r="D15" s="1067" t="s">
        <v>765</v>
      </c>
      <c r="E15" s="1068"/>
      <c r="F15" s="1068"/>
      <c r="G15" s="1068"/>
      <c r="H15" s="1068"/>
      <c r="I15" s="1068"/>
      <c r="J15" s="1068"/>
      <c r="K15" s="1069"/>
    </row>
    <row r="16" spans="1:21" ht="15.75" thickBot="1" x14ac:dyDescent="0.3">
      <c r="B16" s="1095"/>
      <c r="C16" s="90"/>
      <c r="D16" s="1221" t="s">
        <v>133</v>
      </c>
      <c r="E16" s="1222"/>
      <c r="F16" s="1222"/>
      <c r="G16" s="1222"/>
      <c r="H16" s="1222"/>
      <c r="I16" s="1222"/>
      <c r="J16" s="1222"/>
      <c r="K16" s="1223"/>
    </row>
    <row r="17" spans="2:12" ht="15.75" thickBot="1" x14ac:dyDescent="0.3">
      <c r="B17" s="1095"/>
      <c r="C17" s="88" t="s">
        <v>420</v>
      </c>
      <c r="D17" s="37" t="s">
        <v>677</v>
      </c>
      <c r="E17" s="88" t="s">
        <v>487</v>
      </c>
      <c r="F17" s="88" t="s">
        <v>488</v>
      </c>
      <c r="G17" s="88" t="s">
        <v>489</v>
      </c>
      <c r="H17" s="88" t="s">
        <v>490</v>
      </c>
      <c r="I17" s="88" t="s">
        <v>1072</v>
      </c>
      <c r="K17" s="20"/>
    </row>
    <row r="18" spans="2:12" ht="36.75" thickBot="1" x14ac:dyDescent="0.3">
      <c r="B18" s="1095"/>
      <c r="C18" s="89" t="s">
        <v>595</v>
      </c>
      <c r="D18" s="39" t="s">
        <v>1135</v>
      </c>
      <c r="E18" s="447">
        <v>5</v>
      </c>
      <c r="F18" s="447">
        <v>3</v>
      </c>
      <c r="G18" s="447">
        <v>9</v>
      </c>
      <c r="H18" s="447"/>
      <c r="I18" s="498">
        <f>SUM(E18:H18)</f>
        <v>17</v>
      </c>
      <c r="K18" s="20"/>
    </row>
    <row r="19" spans="2:12" ht="36.75" thickBot="1" x14ac:dyDescent="0.3">
      <c r="B19" s="1095"/>
      <c r="C19" s="89" t="s">
        <v>597</v>
      </c>
      <c r="D19" s="39" t="s">
        <v>1136</v>
      </c>
      <c r="E19" s="447">
        <v>5</v>
      </c>
      <c r="F19" s="447">
        <v>3</v>
      </c>
      <c r="G19" s="447">
        <v>9</v>
      </c>
      <c r="H19" s="447"/>
      <c r="I19" s="498">
        <f>SUM(E19:H19)</f>
        <v>17</v>
      </c>
      <c r="K19" s="20"/>
    </row>
    <row r="20" spans="2:12" ht="48.75" thickBot="1" x14ac:dyDescent="0.3">
      <c r="B20" s="1095"/>
      <c r="C20" s="89" t="s">
        <v>599</v>
      </c>
      <c r="D20" s="39" t="s">
        <v>1137</v>
      </c>
      <c r="E20" s="144">
        <f>IFERROR(E19/E18,0)</f>
        <v>1</v>
      </c>
      <c r="F20" s="144">
        <f>IFERROR(F19/F18,0)</f>
        <v>1</v>
      </c>
      <c r="G20" s="144">
        <f>IFERROR(G19/G18,0)</f>
        <v>1</v>
      </c>
      <c r="H20" s="144">
        <f>IFERROR(H19/H18,0)</f>
        <v>0</v>
      </c>
      <c r="I20" s="144">
        <f>IFERROR(I19/I18,0)</f>
        <v>1</v>
      </c>
      <c r="K20" s="20"/>
    </row>
    <row r="21" spans="2:12" x14ac:dyDescent="0.25">
      <c r="B21" s="210"/>
      <c r="C21" s="90"/>
      <c r="D21" s="1058"/>
      <c r="E21" s="1059"/>
      <c r="F21" s="1059"/>
      <c r="G21" s="1059"/>
      <c r="H21" s="1059"/>
      <c r="I21" s="1059"/>
      <c r="J21" s="1059"/>
      <c r="K21" s="1060"/>
    </row>
    <row r="22" spans="2:12" x14ac:dyDescent="0.25">
      <c r="B22" s="210"/>
      <c r="C22" s="90"/>
      <c r="D22" s="1221" t="s">
        <v>1138</v>
      </c>
      <c r="E22" s="1222"/>
      <c r="F22" s="1222"/>
      <c r="G22" s="1222"/>
      <c r="H22" s="1222"/>
      <c r="I22" s="1222"/>
      <c r="J22" s="1222"/>
      <c r="K22" s="1223"/>
    </row>
    <row r="23" spans="2:12" ht="24" customHeight="1" thickBot="1" x14ac:dyDescent="0.3">
      <c r="B23" s="210"/>
      <c r="C23" s="90"/>
      <c r="D23" s="1230" t="s">
        <v>1139</v>
      </c>
      <c r="E23" s="1231"/>
      <c r="F23" s="1231"/>
      <c r="G23" s="1231"/>
      <c r="H23" s="1231"/>
      <c r="I23" s="1231"/>
      <c r="J23" s="1231"/>
      <c r="K23" s="1232"/>
    </row>
    <row r="24" spans="2:12" ht="15.75" thickBot="1" x14ac:dyDescent="0.3">
      <c r="B24" s="210"/>
      <c r="C24" s="1207" t="s">
        <v>420</v>
      </c>
      <c r="D24" s="1179" t="s">
        <v>694</v>
      </c>
      <c r="E24" s="1179" t="s">
        <v>1075</v>
      </c>
      <c r="F24" s="1166" t="s">
        <v>1140</v>
      </c>
      <c r="G24" s="1234" t="s">
        <v>1141</v>
      </c>
      <c r="H24" s="1235"/>
      <c r="I24" s="1235"/>
      <c r="J24" s="1236"/>
      <c r="K24" s="115"/>
    </row>
    <row r="25" spans="2:12" x14ac:dyDescent="0.25">
      <c r="B25" s="210"/>
      <c r="C25" s="1240"/>
      <c r="D25" s="1180"/>
      <c r="E25" s="1180"/>
      <c r="F25" s="1233"/>
      <c r="G25" s="68" t="s">
        <v>949</v>
      </c>
      <c r="H25" s="1194" t="s">
        <v>1142</v>
      </c>
      <c r="I25" s="1194" t="s">
        <v>698</v>
      </c>
      <c r="J25" s="1194" t="s">
        <v>699</v>
      </c>
      <c r="K25" s="11"/>
    </row>
    <row r="26" spans="2:12" ht="15.75" thickBot="1" x14ac:dyDescent="0.3">
      <c r="B26" s="210"/>
      <c r="C26" s="1208"/>
      <c r="D26" s="1181"/>
      <c r="E26" s="1181"/>
      <c r="F26" s="1167"/>
      <c r="G26" s="64" t="s">
        <v>1143</v>
      </c>
      <c r="H26" s="1196"/>
      <c r="I26" s="1196"/>
      <c r="J26" s="1196"/>
      <c r="K26" s="11"/>
    </row>
    <row r="27" spans="2:12" ht="120.75" thickBot="1" x14ac:dyDescent="0.3">
      <c r="B27" s="210"/>
      <c r="C27" s="457">
        <v>1</v>
      </c>
      <c r="D27" s="456" t="s">
        <v>1723</v>
      </c>
      <c r="E27" s="454" t="s">
        <v>2391</v>
      </c>
      <c r="F27" s="456" t="s">
        <v>2394</v>
      </c>
      <c r="G27" s="446">
        <v>209135811</v>
      </c>
      <c r="H27" s="446">
        <v>209135811</v>
      </c>
      <c r="I27" s="446">
        <v>203530230</v>
      </c>
      <c r="J27" s="446">
        <v>96945765</v>
      </c>
      <c r="K27" s="11"/>
      <c r="L27" s="207"/>
    </row>
    <row r="28" spans="2:12" ht="15.75" thickBot="1" x14ac:dyDescent="0.3">
      <c r="B28" s="210"/>
      <c r="C28" s="457">
        <v>2</v>
      </c>
      <c r="D28" s="456"/>
      <c r="E28" s="454"/>
      <c r="F28" s="456"/>
      <c r="G28" s="446"/>
      <c r="H28" s="446"/>
      <c r="I28" s="446"/>
      <c r="J28" s="446"/>
      <c r="K28" s="11"/>
      <c r="L28" s="207"/>
    </row>
    <row r="29" spans="2:12" ht="15.75" thickBot="1" x14ac:dyDescent="0.3">
      <c r="B29" s="210"/>
      <c r="C29" s="457">
        <v>3</v>
      </c>
      <c r="D29" s="456"/>
      <c r="E29" s="454"/>
      <c r="F29" s="456"/>
      <c r="G29" s="446"/>
      <c r="H29" s="446"/>
      <c r="I29" s="446"/>
      <c r="J29" s="446"/>
      <c r="K29" s="11"/>
      <c r="L29" s="207"/>
    </row>
    <row r="30" spans="2:12" ht="15.75" thickBot="1" x14ac:dyDescent="0.3">
      <c r="B30" s="210"/>
      <c r="C30" s="457">
        <v>4</v>
      </c>
      <c r="D30" s="456"/>
      <c r="E30" s="454"/>
      <c r="F30" s="456"/>
      <c r="G30" s="446"/>
      <c r="H30" s="446"/>
      <c r="I30" s="446"/>
      <c r="J30" s="446"/>
      <c r="K30" s="11"/>
      <c r="L30" s="207"/>
    </row>
    <row r="31" spans="2:12" ht="15.75" thickBot="1" x14ac:dyDescent="0.3">
      <c r="B31" s="210"/>
      <c r="C31" s="457">
        <v>5</v>
      </c>
      <c r="D31" s="456"/>
      <c r="E31" s="454"/>
      <c r="F31" s="456"/>
      <c r="G31" s="446"/>
      <c r="H31" s="446"/>
      <c r="I31" s="446"/>
      <c r="J31" s="446"/>
      <c r="K31" s="11"/>
      <c r="L31" s="207"/>
    </row>
    <row r="32" spans="2:12" ht="15.75" thickBot="1" x14ac:dyDescent="0.3">
      <c r="B32" s="210"/>
      <c r="C32" s="264">
        <v>6</v>
      </c>
      <c r="D32" s="29"/>
      <c r="E32" s="454"/>
      <c r="F32" s="456"/>
      <c r="G32" s="446"/>
      <c r="H32" s="446"/>
      <c r="I32" s="446"/>
      <c r="J32" s="446"/>
      <c r="K32" s="11"/>
      <c r="L32" s="207"/>
    </row>
    <row r="33" spans="2:11" ht="15.75" thickBot="1" x14ac:dyDescent="0.3">
      <c r="B33" s="210"/>
      <c r="C33" s="38"/>
      <c r="D33" s="38" t="s">
        <v>594</v>
      </c>
      <c r="E33" s="38"/>
      <c r="F33" s="39"/>
      <c r="G33" s="133">
        <f>SUM(G27:G32)</f>
        <v>209135811</v>
      </c>
      <c r="H33" s="133">
        <f>SUM(H27:H32)</f>
        <v>209135811</v>
      </c>
      <c r="I33" s="133">
        <f>SUM(I27:I32)</f>
        <v>203530230</v>
      </c>
      <c r="J33" s="133">
        <f>SUM(J27:J32)</f>
        <v>96945765</v>
      </c>
      <c r="K33" s="12"/>
    </row>
    <row r="34" spans="2:11" x14ac:dyDescent="0.25">
      <c r="B34" s="210"/>
      <c r="C34" s="90"/>
      <c r="D34" s="1067" t="s">
        <v>1081</v>
      </c>
      <c r="E34" s="1068"/>
      <c r="F34" s="1068"/>
      <c r="G34" s="1068"/>
      <c r="H34" s="1068"/>
      <c r="I34" s="1068"/>
      <c r="J34" s="1068"/>
      <c r="K34" s="1069"/>
    </row>
    <row r="35" spans="2:11" ht="24" customHeight="1" thickBot="1" x14ac:dyDescent="0.3">
      <c r="B35" s="210"/>
      <c r="C35" s="90"/>
      <c r="D35" s="1058" t="s">
        <v>1144</v>
      </c>
      <c r="E35" s="1059"/>
      <c r="F35" s="1059"/>
      <c r="G35" s="1059"/>
      <c r="H35" s="1059"/>
      <c r="I35" s="1059"/>
      <c r="J35" s="1059"/>
      <c r="K35" s="1060"/>
    </row>
    <row r="36" spans="2:11" ht="15.75" thickBot="1" x14ac:dyDescent="0.3">
      <c r="B36" s="210"/>
      <c r="C36" s="1237" t="s">
        <v>420</v>
      </c>
      <c r="D36" s="1241" t="s">
        <v>1145</v>
      </c>
      <c r="E36" s="1244" t="s">
        <v>1146</v>
      </c>
      <c r="F36" s="1245"/>
      <c r="G36" s="69"/>
      <c r="H36" s="5"/>
      <c r="I36" s="5"/>
      <c r="K36" s="20"/>
    </row>
    <row r="37" spans="2:11" x14ac:dyDescent="0.25">
      <c r="B37" s="210"/>
      <c r="C37" s="1238"/>
      <c r="D37" s="1242"/>
      <c r="E37" s="1076" t="s">
        <v>1147</v>
      </c>
      <c r="F37" s="45" t="s">
        <v>1148</v>
      </c>
      <c r="G37" s="1076" t="s">
        <v>424</v>
      </c>
      <c r="H37" s="5"/>
      <c r="I37" s="5"/>
      <c r="K37" s="20"/>
    </row>
    <row r="38" spans="2:11" ht="15.75" thickBot="1" x14ac:dyDescent="0.3">
      <c r="B38" s="210"/>
      <c r="C38" s="1239"/>
      <c r="D38" s="1243"/>
      <c r="E38" s="1078"/>
      <c r="F38" s="418" t="s">
        <v>1142</v>
      </c>
      <c r="G38" s="1078"/>
      <c r="H38" s="5"/>
      <c r="I38" s="5"/>
      <c r="K38" s="20"/>
    </row>
    <row r="39" spans="2:11" ht="15.75" thickBot="1" x14ac:dyDescent="0.3">
      <c r="B39" s="210"/>
      <c r="C39" s="325">
        <v>1</v>
      </c>
      <c r="D39" s="154">
        <v>1</v>
      </c>
      <c r="E39" s="138">
        <f>IFERROR(I27/H27,0)</f>
        <v>0.97319645557976675</v>
      </c>
      <c r="F39" s="138">
        <f>IFERROR(J27/I27,0)</f>
        <v>0.47632120791098209</v>
      </c>
      <c r="G39" s="323"/>
      <c r="H39" s="5"/>
      <c r="I39" s="5"/>
      <c r="K39" s="20"/>
    </row>
    <row r="40" spans="2:11" ht="15.75" thickBot="1" x14ac:dyDescent="0.3">
      <c r="B40" s="210"/>
      <c r="C40" s="325">
        <v>2</v>
      </c>
      <c r="D40" s="154"/>
      <c r="E40" s="138">
        <f>IFERROR(I28/H28,0)</f>
        <v>0</v>
      </c>
      <c r="F40" s="138">
        <f t="shared" ref="F40:F45" si="0">IFERROR(J28/I28,0)</f>
        <v>0</v>
      </c>
      <c r="G40" s="323"/>
      <c r="H40" s="5"/>
      <c r="I40" s="5"/>
      <c r="K40" s="20"/>
    </row>
    <row r="41" spans="2:11" ht="15.75" thickBot="1" x14ac:dyDescent="0.3">
      <c r="B41" s="210"/>
      <c r="C41" s="325">
        <v>3</v>
      </c>
      <c r="D41" s="154"/>
      <c r="E41" s="138">
        <f>IFERROR(I29/H29,0)</f>
        <v>0</v>
      </c>
      <c r="F41" s="138">
        <f t="shared" si="0"/>
        <v>0</v>
      </c>
      <c r="G41" s="323"/>
      <c r="H41" s="5"/>
      <c r="I41" s="5"/>
      <c r="K41" s="20"/>
    </row>
    <row r="42" spans="2:11" ht="15.75" thickBot="1" x14ac:dyDescent="0.3">
      <c r="B42" s="210"/>
      <c r="C42" s="325">
        <v>4</v>
      </c>
      <c r="D42" s="154"/>
      <c r="E42" s="138">
        <f>IFERROR(I30/H30,0)</f>
        <v>0</v>
      </c>
      <c r="F42" s="138">
        <f t="shared" si="0"/>
        <v>0</v>
      </c>
      <c r="G42" s="323"/>
      <c r="H42" s="5"/>
      <c r="I42" s="5"/>
      <c r="K42" s="20"/>
    </row>
    <row r="43" spans="2:11" ht="15.75" thickBot="1" x14ac:dyDescent="0.3">
      <c r="B43" s="210"/>
      <c r="C43" s="325">
        <v>5</v>
      </c>
      <c r="D43" s="154"/>
      <c r="E43" s="138">
        <f>IFERROR(I31/H31,0)</f>
        <v>0</v>
      </c>
      <c r="F43" s="138">
        <f t="shared" si="0"/>
        <v>0</v>
      </c>
      <c r="G43" s="323"/>
      <c r="H43" s="5"/>
      <c r="I43" s="5"/>
      <c r="K43" s="20"/>
    </row>
    <row r="44" spans="2:11" ht="15.75" thickBot="1" x14ac:dyDescent="0.3">
      <c r="B44" s="210"/>
      <c r="C44" s="325">
        <v>6</v>
      </c>
      <c r="D44" s="154"/>
      <c r="E44" s="138">
        <f>IFERROR(I32/H32,0)</f>
        <v>0</v>
      </c>
      <c r="F44" s="138">
        <f t="shared" si="0"/>
        <v>0</v>
      </c>
      <c r="G44" s="323"/>
      <c r="H44" s="5"/>
      <c r="I44" s="5"/>
      <c r="K44" s="20"/>
    </row>
    <row r="45" spans="2:11" ht="15.75" thickBot="1" x14ac:dyDescent="0.3">
      <c r="B45" s="46"/>
      <c r="C45" s="67"/>
      <c r="D45" s="155">
        <f>Formulas!$D$22</f>
        <v>1</v>
      </c>
      <c r="E45" s="139">
        <f>+$D39*E39+$D40*E40+$D41*E41+$D42*E42+$D43*E43+$D44*E44</f>
        <v>0.97319645557976675</v>
      </c>
      <c r="F45" s="138">
        <f t="shared" si="0"/>
        <v>0.47632120791098209</v>
      </c>
      <c r="G45" s="39"/>
      <c r="H45" s="21"/>
      <c r="I45" s="21"/>
      <c r="J45" s="21"/>
      <c r="K45" s="22"/>
    </row>
    <row r="46" spans="2:11" ht="15.75" thickBot="1" x14ac:dyDescent="0.3">
      <c r="B46" s="36"/>
      <c r="C46" s="86"/>
      <c r="D46" s="5"/>
      <c r="E46" s="5"/>
      <c r="F46" s="5"/>
      <c r="G46" s="5"/>
      <c r="H46" s="5"/>
      <c r="I46" s="5"/>
      <c r="J46" s="5"/>
      <c r="K46" s="5"/>
    </row>
    <row r="47" spans="2:11" ht="84.75" thickBot="1" x14ac:dyDescent="0.3">
      <c r="B47" s="51" t="s">
        <v>502</v>
      </c>
      <c r="C47" s="96"/>
      <c r="D47" s="42" t="s">
        <v>1149</v>
      </c>
      <c r="E47" s="5"/>
      <c r="F47" s="5"/>
      <c r="G47" s="5"/>
      <c r="H47" s="5"/>
      <c r="I47" s="5"/>
      <c r="J47" s="5"/>
      <c r="K47" s="5"/>
    </row>
    <row r="48" spans="2:11" ht="60.75" thickBot="1" x14ac:dyDescent="0.3">
      <c r="B48" s="46" t="s">
        <v>504</v>
      </c>
      <c r="C48" s="2"/>
      <c r="D48" s="39" t="s">
        <v>778</v>
      </c>
      <c r="E48" s="5"/>
      <c r="F48" s="5"/>
      <c r="G48" s="5"/>
      <c r="H48" s="5"/>
      <c r="I48" s="5"/>
      <c r="J48" s="5"/>
      <c r="K48" s="5"/>
    </row>
    <row r="49" spans="2:11" ht="15.75" thickBot="1" x14ac:dyDescent="0.3">
      <c r="B49" s="1"/>
      <c r="C49" s="74"/>
      <c r="D49" s="5"/>
      <c r="E49" s="5"/>
      <c r="F49" s="5"/>
      <c r="G49" s="5"/>
      <c r="H49" s="5"/>
      <c r="I49" s="5"/>
      <c r="J49" s="5"/>
      <c r="K49" s="5"/>
    </row>
    <row r="50" spans="2:11" ht="24" customHeight="1" thickBot="1" x14ac:dyDescent="0.3">
      <c r="B50" s="1085" t="s">
        <v>506</v>
      </c>
      <c r="C50" s="1086"/>
      <c r="D50" s="1086"/>
      <c r="E50" s="1087"/>
      <c r="F50" s="5"/>
      <c r="G50" s="5"/>
      <c r="H50" s="5"/>
      <c r="I50" s="5"/>
      <c r="J50" s="5"/>
      <c r="K50" s="5"/>
    </row>
    <row r="51" spans="2:11" ht="15.75" thickBot="1" x14ac:dyDescent="0.3">
      <c r="B51" s="1076">
        <v>1</v>
      </c>
      <c r="C51" s="92"/>
      <c r="D51" s="47" t="s">
        <v>507</v>
      </c>
      <c r="E51" s="474" t="s">
        <v>1637</v>
      </c>
      <c r="F51" s="5"/>
      <c r="G51" s="5"/>
      <c r="H51" s="5"/>
      <c r="I51" s="5"/>
      <c r="J51" s="5"/>
      <c r="K51" s="5"/>
    </row>
    <row r="52" spans="2:11" ht="15.75" thickBot="1" x14ac:dyDescent="0.3">
      <c r="B52" s="1077"/>
      <c r="C52" s="92"/>
      <c r="D52" s="39" t="s">
        <v>7</v>
      </c>
      <c r="E52" s="474" t="s">
        <v>1693</v>
      </c>
      <c r="F52" s="5"/>
      <c r="G52" s="5"/>
      <c r="H52" s="5"/>
      <c r="I52" s="5"/>
      <c r="J52" s="5"/>
      <c r="K52" s="5"/>
    </row>
    <row r="53" spans="2:11" ht="24.75" thickBot="1" x14ac:dyDescent="0.3">
      <c r="B53" s="1077"/>
      <c r="C53" s="92"/>
      <c r="D53" s="39" t="s">
        <v>508</v>
      </c>
      <c r="E53" s="474" t="s">
        <v>2395</v>
      </c>
      <c r="F53" s="5"/>
      <c r="G53" s="5"/>
      <c r="H53" s="5"/>
      <c r="I53" s="5"/>
      <c r="J53" s="5"/>
      <c r="K53" s="5"/>
    </row>
    <row r="54" spans="2:11" ht="24.75" thickBot="1" x14ac:dyDescent="0.3">
      <c r="B54" s="1077"/>
      <c r="C54" s="92"/>
      <c r="D54" s="39" t="s">
        <v>9</v>
      </c>
      <c r="E54" s="474" t="s">
        <v>2396</v>
      </c>
      <c r="F54" s="5"/>
      <c r="G54" s="5"/>
      <c r="H54" s="5"/>
      <c r="I54" s="5"/>
      <c r="J54" s="5"/>
      <c r="K54" s="5"/>
    </row>
    <row r="55" spans="2:11" ht="15.75" thickBot="1" x14ac:dyDescent="0.3">
      <c r="B55" s="1077"/>
      <c r="C55" s="92"/>
      <c r="D55" s="39" t="s">
        <v>11</v>
      </c>
      <c r="E55" s="475" t="s">
        <v>1694</v>
      </c>
      <c r="F55" s="5"/>
      <c r="G55" s="5"/>
      <c r="H55" s="5"/>
      <c r="I55" s="5"/>
      <c r="J55" s="5"/>
      <c r="K55" s="5"/>
    </row>
    <row r="56" spans="2:11" ht="15.75" thickBot="1" x14ac:dyDescent="0.3">
      <c r="B56" s="1077"/>
      <c r="C56" s="92"/>
      <c r="D56" s="39" t="s">
        <v>13</v>
      </c>
      <c r="E56" s="474">
        <v>3138863441</v>
      </c>
      <c r="F56" s="5"/>
      <c r="G56" s="5"/>
      <c r="H56" s="5"/>
      <c r="I56" s="5"/>
      <c r="J56" s="5"/>
      <c r="K56" s="5"/>
    </row>
    <row r="57" spans="2:11" ht="15.75" thickBot="1" x14ac:dyDescent="0.3">
      <c r="B57" s="1078"/>
      <c r="C57" s="2"/>
      <c r="D57" s="39" t="s">
        <v>509</v>
      </c>
      <c r="E57" s="474" t="s">
        <v>1681</v>
      </c>
      <c r="F57" s="5"/>
      <c r="G57" s="5"/>
      <c r="H57" s="5"/>
      <c r="I57" s="5"/>
      <c r="J57" s="5"/>
      <c r="K57" s="5"/>
    </row>
    <row r="58" spans="2:11" ht="15.75" thickBot="1" x14ac:dyDescent="0.3">
      <c r="B58" s="1"/>
      <c r="C58" s="74"/>
      <c r="D58" s="5"/>
      <c r="E58" s="5"/>
      <c r="F58" s="5"/>
      <c r="G58" s="5"/>
      <c r="H58" s="5"/>
      <c r="I58" s="5"/>
      <c r="J58" s="5"/>
      <c r="K58" s="5"/>
    </row>
    <row r="59" spans="2:11" ht="15.75" thickBot="1" x14ac:dyDescent="0.3">
      <c r="B59" s="1085" t="s">
        <v>510</v>
      </c>
      <c r="C59" s="1086"/>
      <c r="D59" s="1086"/>
      <c r="E59" s="1087"/>
      <c r="F59" s="5"/>
      <c r="G59" s="5"/>
      <c r="H59" s="5"/>
      <c r="I59" s="5"/>
      <c r="J59" s="5"/>
      <c r="K59" s="5"/>
    </row>
    <row r="60" spans="2:11" ht="24.75" thickBot="1" x14ac:dyDescent="0.3">
      <c r="B60" s="1076">
        <v>1</v>
      </c>
      <c r="C60" s="92"/>
      <c r="D60" s="47" t="s">
        <v>507</v>
      </c>
      <c r="E60" s="500" t="s">
        <v>511</v>
      </c>
      <c r="F60" s="5"/>
      <c r="G60" s="5"/>
      <c r="H60" s="5"/>
      <c r="I60" s="5"/>
      <c r="J60" s="5"/>
      <c r="K60" s="5"/>
    </row>
    <row r="61" spans="2:11" ht="36.75" thickBot="1" x14ac:dyDescent="0.3">
      <c r="B61" s="1077"/>
      <c r="C61" s="92"/>
      <c r="D61" s="39" t="s">
        <v>7</v>
      </c>
      <c r="E61" s="499" t="s">
        <v>512</v>
      </c>
      <c r="F61" s="319"/>
      <c r="G61" s="5"/>
      <c r="H61" s="5"/>
      <c r="I61" s="5"/>
      <c r="J61" s="5"/>
      <c r="K61" s="5"/>
    </row>
    <row r="62" spans="2:11" ht="15.75" thickBot="1" x14ac:dyDescent="0.3">
      <c r="B62" s="1077"/>
      <c r="C62" s="92"/>
      <c r="D62" s="39" t="s">
        <v>508</v>
      </c>
      <c r="E62" s="163"/>
      <c r="F62" s="5"/>
      <c r="G62" s="5"/>
      <c r="H62" s="5"/>
      <c r="I62" s="5"/>
      <c r="J62" s="5"/>
      <c r="K62" s="5"/>
    </row>
    <row r="63" spans="2:11" ht="15.75" thickBot="1" x14ac:dyDescent="0.3">
      <c r="B63" s="1077"/>
      <c r="C63" s="92"/>
      <c r="D63" s="39" t="s">
        <v>9</v>
      </c>
      <c r="E63" s="163"/>
      <c r="F63" s="5"/>
      <c r="G63" s="5"/>
      <c r="H63" s="5"/>
      <c r="I63" s="5"/>
      <c r="J63" s="5"/>
      <c r="K63" s="5"/>
    </row>
    <row r="64" spans="2:11" ht="15.75" thickBot="1" x14ac:dyDescent="0.3">
      <c r="B64" s="1077"/>
      <c r="C64" s="92"/>
      <c r="D64" s="39" t="s">
        <v>11</v>
      </c>
      <c r="E64" s="163"/>
      <c r="F64" s="5"/>
      <c r="G64" s="5"/>
      <c r="H64" s="5"/>
      <c r="I64" s="5"/>
      <c r="J64" s="5"/>
      <c r="K64" s="5"/>
    </row>
    <row r="65" spans="2:11" ht="15.75" thickBot="1" x14ac:dyDescent="0.3">
      <c r="B65" s="1077"/>
      <c r="C65" s="92"/>
      <c r="D65" s="39" t="s">
        <v>13</v>
      </c>
      <c r="E65" s="163"/>
      <c r="F65" s="5"/>
      <c r="G65" s="5"/>
      <c r="H65" s="5"/>
      <c r="I65" s="5"/>
      <c r="J65" s="5"/>
      <c r="K65" s="5"/>
    </row>
    <row r="66" spans="2:11" ht="15.75" thickBot="1" x14ac:dyDescent="0.3">
      <c r="B66" s="1078"/>
      <c r="C66" s="2"/>
      <c r="D66" s="39" t="s">
        <v>509</v>
      </c>
      <c r="E66" s="163"/>
      <c r="F66" s="5"/>
      <c r="G66" s="5"/>
      <c r="H66" s="5"/>
      <c r="I66" s="5"/>
      <c r="J66" s="5"/>
      <c r="K66" s="5"/>
    </row>
    <row r="67" spans="2:11" ht="15.75" thickBot="1" x14ac:dyDescent="0.3">
      <c r="B67" s="1"/>
      <c r="C67" s="74"/>
      <c r="D67" s="5"/>
      <c r="E67" s="5"/>
      <c r="F67" s="5"/>
      <c r="G67" s="5"/>
      <c r="H67" s="5"/>
      <c r="I67" s="5"/>
      <c r="J67" s="5"/>
      <c r="K67" s="5"/>
    </row>
    <row r="68" spans="2:11" ht="15.75" thickBot="1" x14ac:dyDescent="0.3">
      <c r="B68" s="1085" t="s">
        <v>513</v>
      </c>
      <c r="C68" s="1086"/>
      <c r="D68" s="1086"/>
      <c r="E68" s="1086"/>
      <c r="F68" s="1087"/>
      <c r="G68" s="5"/>
      <c r="H68" s="5"/>
      <c r="I68" s="5"/>
      <c r="J68" s="5"/>
      <c r="K68" s="5"/>
    </row>
    <row r="69" spans="2:11" ht="24.75" thickBot="1" x14ac:dyDescent="0.3">
      <c r="B69" s="46" t="s">
        <v>514</v>
      </c>
      <c r="C69" s="39" t="s">
        <v>515</v>
      </c>
      <c r="D69" s="39" t="s">
        <v>516</v>
      </c>
      <c r="E69" s="39" t="s">
        <v>517</v>
      </c>
      <c r="F69" s="5"/>
      <c r="G69" s="5"/>
      <c r="H69" s="5"/>
      <c r="I69" s="5"/>
      <c r="J69" s="5"/>
    </row>
    <row r="70" spans="2:11" ht="84.75" thickBot="1" x14ac:dyDescent="0.3">
      <c r="B70" s="48">
        <v>42401</v>
      </c>
      <c r="C70" s="39">
        <v>0.01</v>
      </c>
      <c r="D70" s="49" t="s">
        <v>1150</v>
      </c>
      <c r="E70" s="39"/>
      <c r="F70" s="5"/>
      <c r="G70" s="5"/>
      <c r="H70" s="5"/>
      <c r="I70" s="5"/>
      <c r="J70" s="5"/>
    </row>
    <row r="71" spans="2:11" ht="15.75" thickBot="1" x14ac:dyDescent="0.3">
      <c r="B71" s="3"/>
      <c r="C71" s="93"/>
      <c r="D71" s="5"/>
      <c r="E71" s="5"/>
      <c r="F71" s="5"/>
      <c r="G71" s="5"/>
      <c r="H71" s="5"/>
      <c r="I71" s="5"/>
      <c r="J71" s="5"/>
      <c r="K71" s="5"/>
    </row>
    <row r="72" spans="2:11" x14ac:dyDescent="0.25">
      <c r="B72" s="127" t="s">
        <v>424</v>
      </c>
      <c r="C72" s="94"/>
      <c r="D72" s="5"/>
      <c r="E72" s="5"/>
      <c r="F72" s="5"/>
      <c r="G72" s="5"/>
      <c r="H72" s="5"/>
      <c r="I72" s="5"/>
      <c r="J72" s="5"/>
      <c r="K72" s="5"/>
    </row>
    <row r="73" spans="2:11" x14ac:dyDescent="0.25">
      <c r="B73" s="1224"/>
      <c r="C73" s="1225"/>
      <c r="D73" s="1225"/>
      <c r="E73" s="1225"/>
      <c r="F73" s="1226"/>
      <c r="G73" s="5"/>
      <c r="H73" s="5"/>
      <c r="I73" s="5"/>
      <c r="J73" s="5"/>
      <c r="K73" s="5"/>
    </row>
    <row r="74" spans="2:11" x14ac:dyDescent="0.25">
      <c r="B74" s="1227"/>
      <c r="C74" s="1228"/>
      <c r="D74" s="1228"/>
      <c r="E74" s="1228"/>
      <c r="F74" s="1229"/>
      <c r="G74" s="5"/>
      <c r="H74" s="5"/>
      <c r="I74" s="5"/>
      <c r="J74" s="5"/>
      <c r="K74" s="5"/>
    </row>
    <row r="75" spans="2:11" x14ac:dyDescent="0.25">
      <c r="B75" s="1"/>
      <c r="C75" s="74"/>
      <c r="D75" s="5"/>
      <c r="E75" s="5"/>
      <c r="F75" s="5"/>
      <c r="G75" s="5"/>
      <c r="H75" s="5"/>
      <c r="I75" s="5"/>
      <c r="J75" s="5"/>
      <c r="K75" s="5"/>
    </row>
    <row r="76" spans="2:11" ht="15.75" thickBot="1" x14ac:dyDescent="0.3">
      <c r="B76" s="5"/>
      <c r="D76" s="5"/>
      <c r="E76" s="5"/>
      <c r="F76" s="5"/>
      <c r="G76" s="5"/>
      <c r="H76" s="5"/>
      <c r="I76" s="5"/>
      <c r="J76" s="5"/>
      <c r="K76" s="5"/>
    </row>
    <row r="77" spans="2:11" ht="24.75" thickBot="1" x14ac:dyDescent="0.3">
      <c r="B77" s="50" t="s">
        <v>519</v>
      </c>
      <c r="C77" s="95"/>
      <c r="D77" s="5"/>
      <c r="E77" s="5"/>
      <c r="F77" s="5"/>
      <c r="G77" s="5"/>
      <c r="H77" s="5"/>
      <c r="I77" s="5"/>
      <c r="J77" s="5"/>
      <c r="K77" s="5"/>
    </row>
    <row r="78" spans="2:11" ht="15.75" thickBot="1" x14ac:dyDescent="0.3">
      <c r="B78" s="36"/>
      <c r="C78" s="86"/>
      <c r="D78" s="5"/>
      <c r="E78" s="5"/>
      <c r="F78" s="5"/>
      <c r="G78" s="5"/>
      <c r="H78" s="5"/>
      <c r="I78" s="5"/>
      <c r="J78" s="5"/>
      <c r="K78" s="5"/>
    </row>
    <row r="79" spans="2:11" ht="84.75" thickBot="1" x14ac:dyDescent="0.3">
      <c r="B79" s="51" t="s">
        <v>520</v>
      </c>
      <c r="C79" s="96"/>
      <c r="D79" s="42" t="s">
        <v>1151</v>
      </c>
      <c r="E79" s="5"/>
      <c r="F79" s="5"/>
      <c r="G79" s="5"/>
      <c r="H79" s="5"/>
      <c r="I79" s="5"/>
      <c r="J79" s="5"/>
      <c r="K79" s="5"/>
    </row>
    <row r="80" spans="2:11" x14ac:dyDescent="0.25">
      <c r="B80" s="1076" t="s">
        <v>522</v>
      </c>
      <c r="C80" s="92"/>
      <c r="D80" s="52" t="s">
        <v>523</v>
      </c>
      <c r="E80" s="5"/>
      <c r="F80" s="5"/>
      <c r="G80" s="5"/>
      <c r="H80" s="5"/>
      <c r="I80" s="5"/>
      <c r="J80" s="5"/>
      <c r="K80" s="5"/>
    </row>
    <row r="81" spans="2:11" ht="120" x14ac:dyDescent="0.25">
      <c r="B81" s="1077"/>
      <c r="C81" s="92"/>
      <c r="D81" s="45" t="s">
        <v>1152</v>
      </c>
      <c r="E81" s="5"/>
      <c r="F81" s="5"/>
      <c r="G81" s="5"/>
      <c r="H81" s="5"/>
      <c r="I81" s="5"/>
      <c r="J81" s="5"/>
      <c r="K81" s="5"/>
    </row>
    <row r="82" spans="2:11" x14ac:dyDescent="0.25">
      <c r="B82" s="1077"/>
      <c r="C82" s="92"/>
      <c r="D82" s="52" t="s">
        <v>526</v>
      </c>
      <c r="E82" s="5"/>
      <c r="F82" s="5"/>
      <c r="G82" s="5"/>
      <c r="H82" s="5"/>
      <c r="I82" s="5"/>
      <c r="J82" s="5"/>
      <c r="K82" s="5"/>
    </row>
    <row r="83" spans="2:11" x14ac:dyDescent="0.25">
      <c r="B83" s="1077"/>
      <c r="C83" s="92"/>
      <c r="D83" s="45" t="s">
        <v>1153</v>
      </c>
      <c r="E83" s="5"/>
      <c r="F83" s="5"/>
      <c r="G83" s="5"/>
      <c r="H83" s="5"/>
      <c r="I83" s="5"/>
      <c r="J83" s="5"/>
      <c r="K83" s="5"/>
    </row>
    <row r="84" spans="2:11" ht="24" x14ac:dyDescent="0.25">
      <c r="B84" s="1077"/>
      <c r="C84" s="92"/>
      <c r="D84" s="45" t="s">
        <v>1154</v>
      </c>
      <c r="E84" s="5"/>
      <c r="F84" s="5"/>
      <c r="G84" s="5"/>
      <c r="H84" s="5"/>
      <c r="I84" s="5"/>
      <c r="J84" s="5"/>
      <c r="K84" s="5"/>
    </row>
    <row r="85" spans="2:11" x14ac:dyDescent="0.25">
      <c r="B85" s="1077"/>
      <c r="C85" s="92"/>
      <c r="D85" s="52" t="s">
        <v>748</v>
      </c>
      <c r="E85" s="5"/>
      <c r="F85" s="5"/>
      <c r="G85" s="5"/>
      <c r="H85" s="5"/>
      <c r="I85" s="5"/>
      <c r="J85" s="5"/>
      <c r="K85" s="5"/>
    </row>
    <row r="86" spans="2:11" ht="24" x14ac:dyDescent="0.25">
      <c r="B86" s="1077"/>
      <c r="C86" s="92"/>
      <c r="D86" s="45" t="s">
        <v>1155</v>
      </c>
      <c r="E86" s="5"/>
      <c r="F86" s="5"/>
      <c r="G86" s="5"/>
      <c r="H86" s="5"/>
      <c r="I86" s="5"/>
      <c r="J86" s="5"/>
      <c r="K86" s="5"/>
    </row>
    <row r="87" spans="2:11" ht="24.75" thickBot="1" x14ac:dyDescent="0.3">
      <c r="B87" s="1078"/>
      <c r="C87" s="2"/>
      <c r="D87" s="39" t="s">
        <v>1156</v>
      </c>
      <c r="E87" s="5"/>
      <c r="F87" s="5"/>
      <c r="G87" s="5"/>
      <c r="H87" s="5"/>
      <c r="I87" s="5"/>
      <c r="J87" s="5"/>
      <c r="K87" s="5"/>
    </row>
    <row r="88" spans="2:11" ht="24.75" thickBot="1" x14ac:dyDescent="0.3">
      <c r="B88" s="46" t="s">
        <v>535</v>
      </c>
      <c r="C88" s="2"/>
      <c r="D88" s="39"/>
      <c r="E88" s="5"/>
      <c r="F88" s="5"/>
      <c r="G88" s="5"/>
      <c r="H88" s="5"/>
      <c r="I88" s="5"/>
      <c r="J88" s="5"/>
      <c r="K88" s="5"/>
    </row>
    <row r="89" spans="2:11" ht="108" x14ac:dyDescent="0.25">
      <c r="B89" s="1076" t="s">
        <v>536</v>
      </c>
      <c r="C89" s="92"/>
      <c r="D89" s="45" t="s">
        <v>1157</v>
      </c>
      <c r="E89" s="5"/>
      <c r="F89" s="5"/>
      <c r="G89" s="5"/>
      <c r="H89" s="5"/>
      <c r="I89" s="5"/>
      <c r="J89" s="5"/>
      <c r="K89" s="5"/>
    </row>
    <row r="90" spans="2:11" x14ac:dyDescent="0.25">
      <c r="B90" s="1077"/>
      <c r="C90" s="92"/>
      <c r="D90" s="45" t="s">
        <v>1158</v>
      </c>
      <c r="E90" s="5"/>
      <c r="F90" s="5"/>
      <c r="G90" s="5"/>
      <c r="H90" s="5"/>
      <c r="I90" s="5"/>
      <c r="J90" s="5"/>
      <c r="K90" s="5"/>
    </row>
    <row r="91" spans="2:11" ht="108" x14ac:dyDescent="0.25">
      <c r="B91" s="1077"/>
      <c r="C91" s="92"/>
      <c r="D91" s="45" t="s">
        <v>1159</v>
      </c>
      <c r="E91" s="5"/>
      <c r="F91" s="5"/>
      <c r="G91" s="5"/>
      <c r="H91" s="5"/>
      <c r="I91" s="5"/>
      <c r="J91" s="5"/>
      <c r="K91" s="5"/>
    </row>
    <row r="92" spans="2:11" ht="108" x14ac:dyDescent="0.25">
      <c r="B92" s="1077"/>
      <c r="C92" s="92"/>
      <c r="D92" s="45" t="s">
        <v>1160</v>
      </c>
      <c r="E92" s="5"/>
      <c r="F92" s="5"/>
      <c r="G92" s="5"/>
      <c r="H92" s="5"/>
      <c r="I92" s="5"/>
      <c r="J92" s="5"/>
      <c r="K92" s="5"/>
    </row>
    <row r="93" spans="2:11" ht="108" x14ac:dyDescent="0.25">
      <c r="B93" s="1077"/>
      <c r="C93" s="92"/>
      <c r="D93" s="45" t="s">
        <v>1161</v>
      </c>
      <c r="E93" s="5"/>
      <c r="F93" s="5"/>
      <c r="G93" s="5"/>
      <c r="H93" s="5"/>
      <c r="I93" s="5"/>
      <c r="J93" s="5"/>
      <c r="K93" s="5"/>
    </row>
    <row r="94" spans="2:11" ht="84" x14ac:dyDescent="0.25">
      <c r="B94" s="1077"/>
      <c r="C94" s="92"/>
      <c r="D94" s="45" t="s">
        <v>1162</v>
      </c>
      <c r="E94" s="5"/>
      <c r="F94" s="5"/>
      <c r="G94" s="5"/>
      <c r="H94" s="5"/>
      <c r="I94" s="5"/>
      <c r="J94" s="5"/>
      <c r="K94" s="5"/>
    </row>
    <row r="95" spans="2:11" ht="84" x14ac:dyDescent="0.25">
      <c r="B95" s="1077"/>
      <c r="C95" s="92"/>
      <c r="D95" s="45" t="s">
        <v>1163</v>
      </c>
      <c r="E95" s="5"/>
      <c r="F95" s="5"/>
      <c r="G95" s="5"/>
      <c r="H95" s="5"/>
      <c r="I95" s="5"/>
      <c r="J95" s="5"/>
      <c r="K95" s="5"/>
    </row>
    <row r="96" spans="2:11" ht="216" x14ac:dyDescent="0.25">
      <c r="B96" s="1077"/>
      <c r="C96" s="92"/>
      <c r="D96" s="45" t="s">
        <v>1164</v>
      </c>
      <c r="E96" s="5"/>
      <c r="F96" s="5"/>
      <c r="G96" s="5"/>
      <c r="H96" s="5"/>
      <c r="I96" s="5"/>
      <c r="J96" s="5"/>
      <c r="K96" s="5"/>
    </row>
    <row r="97" spans="2:11" ht="168" x14ac:dyDescent="0.25">
      <c r="B97" s="1077"/>
      <c r="C97" s="92"/>
      <c r="D97" s="45" t="s">
        <v>1165</v>
      </c>
      <c r="E97" s="5"/>
      <c r="F97" s="5"/>
      <c r="G97" s="5"/>
      <c r="H97" s="5"/>
      <c r="I97" s="5"/>
      <c r="J97" s="5"/>
      <c r="K97" s="5"/>
    </row>
    <row r="98" spans="2:11" ht="24" x14ac:dyDescent="0.25">
      <c r="B98" s="1077"/>
      <c r="C98" s="92"/>
      <c r="D98" s="45" t="s">
        <v>1166</v>
      </c>
      <c r="E98" s="5"/>
      <c r="F98" s="5"/>
      <c r="G98" s="5"/>
      <c r="H98" s="5"/>
      <c r="I98" s="5"/>
      <c r="J98" s="5"/>
      <c r="K98" s="5"/>
    </row>
    <row r="99" spans="2:11" ht="24" x14ac:dyDescent="0.25">
      <c r="B99" s="1077"/>
      <c r="C99" s="92"/>
      <c r="D99" s="24" t="s">
        <v>1167</v>
      </c>
      <c r="E99" s="5"/>
      <c r="F99" s="5"/>
      <c r="G99" s="5"/>
      <c r="H99" s="5"/>
      <c r="I99" s="5"/>
      <c r="J99" s="5"/>
      <c r="K99" s="5"/>
    </row>
    <row r="100" spans="2:11" ht="36" x14ac:dyDescent="0.25">
      <c r="B100" s="1077"/>
      <c r="C100" s="92"/>
      <c r="D100" s="24" t="s">
        <v>1168</v>
      </c>
      <c r="E100" s="5"/>
      <c r="F100" s="5"/>
      <c r="G100" s="5"/>
      <c r="H100" s="5"/>
      <c r="I100" s="5"/>
      <c r="J100" s="5"/>
      <c r="K100" s="5"/>
    </row>
    <row r="101" spans="2:11" ht="48" x14ac:dyDescent="0.25">
      <c r="B101" s="1077"/>
      <c r="C101" s="92"/>
      <c r="D101" s="24" t="s">
        <v>1169</v>
      </c>
      <c r="E101" s="5"/>
      <c r="F101" s="5"/>
      <c r="G101" s="5"/>
      <c r="H101" s="5"/>
      <c r="I101" s="5"/>
      <c r="J101" s="5"/>
      <c r="K101" s="5"/>
    </row>
    <row r="102" spans="2:11" ht="144" x14ac:dyDescent="0.25">
      <c r="B102" s="1077"/>
      <c r="C102" s="92"/>
      <c r="D102" s="45" t="s">
        <v>1170</v>
      </c>
      <c r="E102" s="5"/>
      <c r="F102" s="5"/>
      <c r="G102" s="5"/>
      <c r="H102" s="5"/>
      <c r="I102" s="5"/>
      <c r="J102" s="5"/>
      <c r="K102" s="5"/>
    </row>
    <row r="103" spans="2:11" ht="60" x14ac:dyDescent="0.25">
      <c r="B103" s="1077"/>
      <c r="C103" s="92"/>
      <c r="D103" s="45" t="s">
        <v>1171</v>
      </c>
      <c r="E103" s="5"/>
      <c r="F103" s="5"/>
      <c r="G103" s="5"/>
      <c r="H103" s="5"/>
      <c r="I103" s="5"/>
      <c r="J103" s="5"/>
      <c r="K103" s="5"/>
    </row>
    <row r="104" spans="2:11" ht="36" x14ac:dyDescent="0.25">
      <c r="B104" s="1077"/>
      <c r="C104" s="92"/>
      <c r="D104" s="45" t="s">
        <v>1172</v>
      </c>
      <c r="E104" s="5"/>
      <c r="F104" s="5"/>
      <c r="G104" s="5"/>
      <c r="H104" s="5"/>
      <c r="I104" s="5"/>
      <c r="J104" s="5"/>
      <c r="K104" s="5"/>
    </row>
    <row r="105" spans="2:11" ht="60" x14ac:dyDescent="0.25">
      <c r="B105" s="1077"/>
      <c r="C105" s="92"/>
      <c r="D105" s="60" t="s">
        <v>1173</v>
      </c>
      <c r="E105" s="5"/>
      <c r="F105" s="5"/>
      <c r="G105" s="5"/>
      <c r="H105" s="5"/>
      <c r="I105" s="5"/>
      <c r="J105" s="5"/>
      <c r="K105" s="5"/>
    </row>
    <row r="106" spans="2:11" ht="24" x14ac:dyDescent="0.25">
      <c r="B106" s="1077"/>
      <c r="C106" s="92"/>
      <c r="D106" s="60" t="s">
        <v>1174</v>
      </c>
      <c r="E106" s="5"/>
      <c r="F106" s="5"/>
      <c r="G106" s="5"/>
      <c r="H106" s="5"/>
      <c r="I106" s="5"/>
      <c r="J106" s="5"/>
      <c r="K106" s="5"/>
    </row>
    <row r="107" spans="2:11" ht="24" x14ac:dyDescent="0.25">
      <c r="B107" s="1077"/>
      <c r="C107" s="92"/>
      <c r="D107" s="60" t="s">
        <v>1175</v>
      </c>
      <c r="E107" s="5"/>
      <c r="F107" s="5"/>
      <c r="G107" s="5"/>
      <c r="H107" s="5"/>
      <c r="I107" s="5"/>
      <c r="J107" s="5"/>
      <c r="K107" s="5"/>
    </row>
    <row r="108" spans="2:11" ht="36.75" thickBot="1" x14ac:dyDescent="0.3">
      <c r="B108" s="1078"/>
      <c r="C108" s="2"/>
      <c r="D108" s="61" t="s">
        <v>1176</v>
      </c>
      <c r="E108" s="5"/>
      <c r="F108" s="5"/>
      <c r="G108" s="5"/>
      <c r="H108" s="5"/>
      <c r="I108" s="5"/>
      <c r="J108" s="5"/>
      <c r="K108" s="5"/>
    </row>
    <row r="109" spans="2:11" ht="36" x14ac:dyDescent="0.25">
      <c r="B109" s="1076" t="s">
        <v>553</v>
      </c>
      <c r="C109" s="92"/>
      <c r="D109" s="52" t="s">
        <v>1177</v>
      </c>
      <c r="E109" s="5"/>
      <c r="F109" s="5"/>
      <c r="G109" s="5"/>
      <c r="H109" s="5"/>
      <c r="I109" s="5"/>
      <c r="J109" s="5"/>
      <c r="K109" s="5"/>
    </row>
    <row r="110" spans="2:11" x14ac:dyDescent="0.25">
      <c r="B110" s="1077"/>
      <c r="C110" s="92"/>
      <c r="D110" s="15"/>
      <c r="E110" s="5"/>
      <c r="F110" s="5"/>
      <c r="G110" s="5"/>
      <c r="H110" s="5"/>
      <c r="I110" s="5"/>
      <c r="J110" s="5"/>
      <c r="K110" s="5"/>
    </row>
    <row r="111" spans="2:11" x14ac:dyDescent="0.25">
      <c r="B111" s="1077"/>
      <c r="C111" s="92"/>
      <c r="D111" s="45" t="s">
        <v>554</v>
      </c>
      <c r="E111" s="5"/>
      <c r="F111" s="5"/>
      <c r="G111" s="5"/>
      <c r="H111" s="5"/>
      <c r="I111" s="5"/>
      <c r="J111" s="5"/>
      <c r="K111" s="5"/>
    </row>
    <row r="112" spans="2:11" ht="49.5" x14ac:dyDescent="0.25">
      <c r="B112" s="1077"/>
      <c r="C112" s="92"/>
      <c r="D112" s="45" t="s">
        <v>1178</v>
      </c>
      <c r="E112" s="5"/>
      <c r="F112" s="5"/>
      <c r="G112" s="5"/>
      <c r="H112" s="5"/>
      <c r="I112" s="5"/>
      <c r="J112" s="5"/>
      <c r="K112" s="5"/>
    </row>
    <row r="113" spans="2:11" ht="37.5" x14ac:dyDescent="0.25">
      <c r="B113" s="1077"/>
      <c r="C113" s="92"/>
      <c r="D113" s="45" t="s">
        <v>1179</v>
      </c>
      <c r="E113" s="5"/>
      <c r="F113" s="5"/>
      <c r="G113" s="5"/>
      <c r="H113" s="5"/>
      <c r="I113" s="5"/>
      <c r="J113" s="5"/>
      <c r="K113" s="5"/>
    </row>
    <row r="114" spans="2:11" ht="49.5" x14ac:dyDescent="0.25">
      <c r="B114" s="1077"/>
      <c r="C114" s="92"/>
      <c r="D114" s="45" t="s">
        <v>1180</v>
      </c>
      <c r="E114" s="5"/>
      <c r="F114" s="5"/>
      <c r="G114" s="5"/>
      <c r="H114" s="5"/>
      <c r="I114" s="5"/>
      <c r="J114" s="5"/>
      <c r="K114" s="5"/>
    </row>
    <row r="115" spans="2:11" x14ac:dyDescent="0.25">
      <c r="B115" s="1077"/>
      <c r="C115" s="92"/>
      <c r="D115" s="52" t="s">
        <v>692</v>
      </c>
      <c r="E115" s="5"/>
      <c r="F115" s="5"/>
      <c r="G115" s="5"/>
      <c r="H115" s="5"/>
      <c r="I115" s="5"/>
      <c r="J115" s="5"/>
      <c r="K115" s="5"/>
    </row>
    <row r="116" spans="2:11" ht="48" x14ac:dyDescent="0.25">
      <c r="B116" s="1077"/>
      <c r="C116" s="92"/>
      <c r="D116" s="52" t="s">
        <v>1139</v>
      </c>
      <c r="E116" s="5"/>
      <c r="F116" s="5"/>
      <c r="G116" s="5"/>
      <c r="H116" s="5"/>
      <c r="I116" s="5"/>
      <c r="J116" s="5"/>
      <c r="K116" s="5"/>
    </row>
    <row r="117" spans="2:11" x14ac:dyDescent="0.25">
      <c r="B117" s="1077"/>
      <c r="C117" s="92"/>
      <c r="D117" s="15"/>
      <c r="E117" s="5"/>
      <c r="F117" s="5"/>
      <c r="G117" s="5"/>
      <c r="H117" s="5"/>
      <c r="I117" s="5"/>
      <c r="J117" s="5"/>
      <c r="K117" s="5"/>
    </row>
    <row r="118" spans="2:11" x14ac:dyDescent="0.25">
      <c r="B118" s="1077"/>
      <c r="C118" s="92"/>
      <c r="D118" s="45" t="s">
        <v>554</v>
      </c>
      <c r="E118" s="5"/>
      <c r="F118" s="5"/>
      <c r="G118" s="5"/>
      <c r="H118" s="5"/>
      <c r="I118" s="5"/>
      <c r="J118" s="5"/>
      <c r="K118" s="5"/>
    </row>
    <row r="119" spans="2:11" ht="61.5" x14ac:dyDescent="0.25">
      <c r="B119" s="1077"/>
      <c r="C119" s="92"/>
      <c r="D119" s="45" t="s">
        <v>1181</v>
      </c>
      <c r="E119" s="5"/>
      <c r="F119" s="5"/>
      <c r="G119" s="5"/>
      <c r="H119" s="5"/>
      <c r="I119" s="5"/>
      <c r="J119" s="5"/>
      <c r="K119" s="5"/>
    </row>
    <row r="120" spans="2:11" ht="61.5" x14ac:dyDescent="0.25">
      <c r="B120" s="1077"/>
      <c r="C120" s="92"/>
      <c r="D120" s="45" t="s">
        <v>1182</v>
      </c>
      <c r="E120" s="5"/>
      <c r="F120" s="5"/>
      <c r="G120" s="5"/>
      <c r="H120" s="5"/>
      <c r="I120" s="5"/>
      <c r="J120" s="5"/>
      <c r="K120" s="5"/>
    </row>
    <row r="121" spans="2:11" ht="62.25" thickBot="1" x14ac:dyDescent="0.3">
      <c r="B121" s="1078"/>
      <c r="C121" s="2"/>
      <c r="D121" s="39" t="s">
        <v>1183</v>
      </c>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sheetProtection insertRows="0"/>
  <mergeCells count="40">
    <mergeCell ref="B10:D10"/>
    <mergeCell ref="F10:S10"/>
    <mergeCell ref="F11:S11"/>
    <mergeCell ref="E12:R12"/>
    <mergeCell ref="E13:R13"/>
    <mergeCell ref="D16:K16"/>
    <mergeCell ref="D21:K21"/>
    <mergeCell ref="D36:D38"/>
    <mergeCell ref="E36:F36"/>
    <mergeCell ref="E37:E38"/>
    <mergeCell ref="G37:G38"/>
    <mergeCell ref="B89:B108"/>
    <mergeCell ref="B109:B121"/>
    <mergeCell ref="C24:C26"/>
    <mergeCell ref="D24:D26"/>
    <mergeCell ref="E24:E26"/>
    <mergeCell ref="B80:B87"/>
    <mergeCell ref="B59:E59"/>
    <mergeCell ref="B60:B66"/>
    <mergeCell ref="B15:B20"/>
    <mergeCell ref="B73:F74"/>
    <mergeCell ref="B68:F68"/>
    <mergeCell ref="D22:K22"/>
    <mergeCell ref="D23:K23"/>
    <mergeCell ref="D34:K34"/>
    <mergeCell ref="D35:K35"/>
    <mergeCell ref="B50:E50"/>
    <mergeCell ref="B51:B57"/>
    <mergeCell ref="F24:F26"/>
    <mergeCell ref="G24:J24"/>
    <mergeCell ref="H25:H26"/>
    <mergeCell ref="I25:I26"/>
    <mergeCell ref="J25:J26"/>
    <mergeCell ref="C36:C38"/>
    <mergeCell ref="D15:K15"/>
    <mergeCell ref="A1:P1"/>
    <mergeCell ref="A2:P2"/>
    <mergeCell ref="A3:P3"/>
    <mergeCell ref="A4:D4"/>
    <mergeCell ref="A5:P5"/>
  </mergeCells>
  <conditionalFormatting sqref="D45">
    <cfRule type="containsText" dxfId="57" priority="5" operator="containsText" text="ERROR">
      <formula>NOT(ISERROR(SEARCH("ERROR",D45)))</formula>
    </cfRule>
  </conditionalFormatting>
  <conditionalFormatting sqref="F10">
    <cfRule type="notContainsBlanks" dxfId="56" priority="4">
      <formula>LEN(TRIM(F10))&gt;0</formula>
    </cfRule>
  </conditionalFormatting>
  <conditionalFormatting sqref="F11:S11">
    <cfRule type="expression" dxfId="55" priority="2">
      <formula>E11="NO SE REPORTA"</formula>
    </cfRule>
    <cfRule type="expression" dxfId="54" priority="3">
      <formula>E10="NO APLICA"</formula>
    </cfRule>
  </conditionalFormatting>
  <conditionalFormatting sqref="E12:R12">
    <cfRule type="expression" dxfId="5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9" xr:uid="{00000000-0002-0000-1C00-000000000000}">
      <formula1>0</formula1>
    </dataValidation>
    <dataValidation type="whole" operator="greaterThanOrEqual" allowBlank="1" showInputMessage="1" showErrorMessage="1" errorTitle="ERROR" error="Valor en PESOS (sin centavos)" sqref="G27:J32" xr:uid="{00000000-0002-0000-1C00-000001000000}">
      <formula1>0</formula1>
    </dataValidation>
    <dataValidation type="decimal" allowBlank="1" showInputMessage="1" showErrorMessage="1" errorTitle="ERROR" error="Escriba un valor entre 0% y 100%" sqref="D39:D44" xr:uid="{00000000-0002-0000-1C00-000002000000}">
      <formula1>0</formula1>
      <formula2>1</formula2>
    </dataValidation>
    <dataValidation allowBlank="1" showInputMessage="1" showErrorMessage="1" sqref="D45 I18:I19 G33:J33 E39:F45" xr:uid="{00000000-0002-0000-1C00-000003000000}"/>
    <dataValidation type="list" allowBlank="1" showInputMessage="1" showErrorMessage="1" sqref="E11" xr:uid="{00000000-0002-0000-1C00-000004000000}">
      <formula1>REPORTE</formula1>
    </dataValidation>
    <dataValidation type="list" allowBlank="1" showInputMessage="1" showErrorMessage="1" sqref="E10" xr:uid="{00000000-0002-0000-1C00-000005000000}">
      <formula1>SI</formula1>
    </dataValidation>
  </dataValidations>
  <hyperlinks>
    <hyperlink ref="B9" location="'ANEXO 3'!A1" display="VOLVER AL INDICE" xr:uid="{00000000-0004-0000-1C00-000000000000}"/>
    <hyperlink ref="E55" r:id="rId1" xr:uid="{00000000-0004-0000-1C00-000001000000}"/>
  </hyperlinks>
  <pageMargins left="0.25" right="0.25" top="0.75" bottom="0.75" header="0.3" footer="0.3"/>
  <pageSetup paperSize="178" orientation="landscape" horizontalDpi="1200" verticalDpi="1200"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sheetPr>
  <dimension ref="A1:AY116"/>
  <sheetViews>
    <sheetView tabSelected="1" topLeftCell="A4" workbookViewId="0">
      <pane xSplit="4" ySplit="4" topLeftCell="E85" activePane="bottomRight" state="frozen"/>
      <selection activeCell="A4" sqref="A4"/>
      <selection pane="topRight" activeCell="E4" sqref="E4"/>
      <selection pane="bottomLeft" activeCell="A8" sqref="A8"/>
      <selection pane="bottomRight" activeCell="K96" sqref="K96"/>
    </sheetView>
  </sheetViews>
  <sheetFormatPr baseColWidth="10" defaultColWidth="11.42578125" defaultRowHeight="40.5" customHeight="1" x14ac:dyDescent="0.25"/>
  <cols>
    <col min="1" max="1" width="29.5703125" style="747" customWidth="1"/>
    <col min="2" max="2" width="6.7109375" style="747" customWidth="1"/>
    <col min="3" max="3" width="10.85546875" style="747" hidden="1" customWidth="1"/>
    <col min="4" max="4" width="7.7109375" style="831" hidden="1" customWidth="1"/>
    <col min="5" max="5" width="8.85546875" style="832" customWidth="1"/>
    <col min="6" max="6" width="8.85546875" style="832" hidden="1" customWidth="1"/>
    <col min="7" max="7" width="7.85546875" style="832" hidden="1" customWidth="1"/>
    <col min="8" max="8" width="8.5703125" style="832" customWidth="1"/>
    <col min="9" max="9" width="10.42578125" style="832" customWidth="1"/>
    <col min="10" max="10" width="8.140625" style="832" customWidth="1"/>
    <col min="11" max="11" width="14.28515625" style="908" customWidth="1"/>
    <col min="12" max="12" width="7.5703125" style="908" customWidth="1"/>
    <col min="13" max="13" width="52.42578125" style="747" customWidth="1"/>
    <col min="14" max="14" width="23.5703125" style="747" customWidth="1"/>
    <col min="15" max="15" width="11.28515625" style="832" customWidth="1"/>
    <col min="16" max="16" width="21.42578125" style="747" customWidth="1"/>
    <col min="17" max="17" width="19" style="747" customWidth="1"/>
    <col min="18" max="18" width="26.42578125" style="747" customWidth="1"/>
    <col min="19" max="19" width="14.85546875" style="832" customWidth="1"/>
    <col min="20" max="20" width="15.5703125" style="832" customWidth="1"/>
    <col min="21" max="21" width="20.42578125" style="832" customWidth="1"/>
    <col min="22" max="22" width="15.7109375" style="747" customWidth="1"/>
    <col min="23" max="23" width="8.85546875" style="747" customWidth="1"/>
    <col min="24" max="24" width="9" style="747" customWidth="1"/>
    <col min="25" max="25" width="15.7109375" style="832" customWidth="1"/>
    <col min="26" max="29" width="15.7109375" style="747" customWidth="1"/>
    <col min="30" max="31" width="16.28515625" style="747" customWidth="1"/>
    <col min="32" max="32" width="17.7109375" style="747" customWidth="1"/>
    <col min="33" max="35" width="16.140625" style="747" customWidth="1"/>
    <col min="36" max="36" width="9" style="747" customWidth="1"/>
    <col min="37" max="37" width="15.5703125" style="747" customWidth="1"/>
    <col min="38" max="38" width="23.5703125" style="747" customWidth="1"/>
    <col min="39" max="39" width="15.140625" style="747" customWidth="1"/>
    <col min="40" max="40" width="16" style="747" customWidth="1"/>
    <col min="41" max="41" width="16.28515625" style="747" customWidth="1"/>
    <col min="42" max="42" width="13" style="509" customWidth="1"/>
    <col min="43" max="43" width="16.85546875" style="747" customWidth="1"/>
    <col min="44" max="44" width="16.7109375" style="747" customWidth="1"/>
    <col min="45" max="45" width="12.7109375" style="747" customWidth="1"/>
    <col min="46" max="46" width="25" style="747" customWidth="1"/>
    <col min="47" max="47" width="20.7109375" style="747" customWidth="1"/>
    <col min="48" max="48" width="32.42578125" style="747" customWidth="1"/>
    <col min="49" max="49" width="20.28515625" style="747" customWidth="1"/>
    <col min="50" max="50" width="11.42578125" style="747" customWidth="1"/>
    <col min="51" max="51" width="10.85546875" style="747" customWidth="1"/>
    <col min="52" max="52" width="11.42578125" style="747" customWidth="1"/>
    <col min="53" max="16384" width="11.42578125" style="747"/>
  </cols>
  <sheetData>
    <row r="1" spans="1:51" ht="44.25" hidden="1" customHeight="1" thickBot="1" x14ac:dyDescent="0.3">
      <c r="A1" s="947"/>
      <c r="B1" s="948"/>
      <c r="C1" s="948"/>
      <c r="D1" s="948"/>
      <c r="E1" s="948"/>
      <c r="F1" s="948"/>
      <c r="G1" s="948"/>
      <c r="H1" s="948"/>
      <c r="I1" s="948"/>
      <c r="J1" s="948"/>
      <c r="K1" s="948"/>
      <c r="L1" s="948"/>
      <c r="M1" s="948"/>
      <c r="N1" s="948"/>
      <c r="O1" s="948"/>
      <c r="P1" s="948"/>
      <c r="Q1" s="948"/>
      <c r="R1" s="948"/>
      <c r="S1" s="948"/>
      <c r="T1" s="948"/>
      <c r="U1" s="948"/>
      <c r="V1" s="948"/>
      <c r="W1" s="948"/>
      <c r="X1" s="948"/>
      <c r="Y1" s="948"/>
      <c r="Z1" s="948"/>
      <c r="AA1" s="948"/>
      <c r="AB1" s="948"/>
      <c r="AC1" s="948"/>
      <c r="AD1" s="948"/>
      <c r="AE1" s="948"/>
      <c r="AF1" s="948"/>
      <c r="AG1" s="948"/>
      <c r="AH1" s="948"/>
      <c r="AI1" s="948"/>
      <c r="AJ1" s="948"/>
      <c r="AK1" s="948"/>
      <c r="AL1" s="948"/>
      <c r="AM1" s="948"/>
      <c r="AN1" s="948"/>
      <c r="AO1" s="948"/>
      <c r="AP1" s="948"/>
      <c r="AQ1" s="948"/>
      <c r="AR1" s="948"/>
      <c r="AS1" s="948"/>
      <c r="AT1" s="948"/>
      <c r="AU1" s="948"/>
      <c r="AV1" s="948"/>
      <c r="AW1" s="949"/>
      <c r="AX1" s="833"/>
      <c r="AY1" s="833"/>
    </row>
    <row r="2" spans="1:51" s="835" customFormat="1" ht="30.75" hidden="1" customHeight="1" thickBot="1" x14ac:dyDescent="0.3">
      <c r="A2" s="950" t="str">
        <f>+'[5]Datos Generales'!C5</f>
        <v>Corporación Autónoma Regional del Alto Magdalena - CAM</v>
      </c>
      <c r="B2" s="951"/>
      <c r="C2" s="951"/>
      <c r="D2" s="951"/>
      <c r="E2" s="951"/>
      <c r="F2" s="951"/>
      <c r="G2" s="951"/>
      <c r="H2" s="951"/>
      <c r="I2" s="951"/>
      <c r="J2" s="951"/>
      <c r="K2" s="951"/>
      <c r="L2" s="951"/>
      <c r="M2" s="951"/>
      <c r="N2" s="951"/>
      <c r="O2" s="951"/>
      <c r="P2" s="951"/>
      <c r="Q2" s="951"/>
      <c r="R2" s="951"/>
      <c r="S2" s="951"/>
      <c r="T2" s="951"/>
      <c r="U2" s="951"/>
      <c r="V2" s="951"/>
      <c r="W2" s="951"/>
      <c r="X2" s="951"/>
      <c r="Y2" s="951"/>
      <c r="Z2" s="951"/>
      <c r="AA2" s="951"/>
      <c r="AB2" s="951"/>
      <c r="AC2" s="951"/>
      <c r="AD2" s="951"/>
      <c r="AE2" s="951"/>
      <c r="AF2" s="951"/>
      <c r="AG2" s="951"/>
      <c r="AH2" s="951"/>
      <c r="AI2" s="951"/>
      <c r="AJ2" s="951"/>
      <c r="AK2" s="951"/>
      <c r="AL2" s="951"/>
      <c r="AM2" s="951"/>
      <c r="AN2" s="951"/>
      <c r="AO2" s="951"/>
      <c r="AP2" s="951"/>
      <c r="AQ2" s="951"/>
      <c r="AR2" s="951"/>
      <c r="AS2" s="951"/>
      <c r="AT2" s="951"/>
      <c r="AU2" s="951"/>
      <c r="AV2" s="951"/>
      <c r="AW2" s="952"/>
      <c r="AX2" s="834"/>
    </row>
    <row r="3" spans="1:51" s="835" customFormat="1" ht="35.25" hidden="1" customHeight="1" thickBot="1" x14ac:dyDescent="0.3">
      <c r="A3" s="953" t="s">
        <v>61</v>
      </c>
      <c r="B3" s="954"/>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954"/>
      <c r="AM3" s="954"/>
      <c r="AN3" s="954"/>
      <c r="AO3" s="954"/>
      <c r="AP3" s="954"/>
      <c r="AQ3" s="954"/>
      <c r="AR3" s="954"/>
      <c r="AS3" s="954"/>
      <c r="AT3" s="954"/>
      <c r="AU3" s="954"/>
      <c r="AV3" s="954"/>
      <c r="AW3" s="955"/>
      <c r="AY3" s="836"/>
    </row>
    <row r="4" spans="1:51" s="835" customFormat="1" ht="40.5" customHeight="1" thickBot="1" x14ac:dyDescent="0.3">
      <c r="A4" s="837" t="s">
        <v>62</v>
      </c>
      <c r="B4" s="807" t="s">
        <v>54</v>
      </c>
      <c r="C4" s="807"/>
      <c r="D4" s="808"/>
      <c r="E4" s="809"/>
      <c r="F4" s="809"/>
      <c r="G4" s="809"/>
      <c r="H4" s="809"/>
      <c r="I4" s="809"/>
      <c r="J4" s="809"/>
      <c r="K4" s="838"/>
      <c r="L4" s="838"/>
      <c r="M4" s="807"/>
      <c r="N4" s="807"/>
      <c r="O4" s="809"/>
      <c r="P4" s="807"/>
      <c r="Q4" s="807"/>
      <c r="R4" s="807"/>
      <c r="S4" s="809"/>
      <c r="T4" s="809"/>
      <c r="U4" s="809"/>
      <c r="V4" s="807"/>
      <c r="W4" s="807"/>
      <c r="X4" s="807"/>
      <c r="Y4" s="809"/>
      <c r="Z4" s="807"/>
      <c r="AA4" s="807"/>
      <c r="AB4" s="807"/>
      <c r="AC4" s="807"/>
      <c r="AD4" s="807"/>
      <c r="AE4" s="807"/>
      <c r="AF4" s="807"/>
      <c r="AG4" s="807"/>
      <c r="AH4" s="807"/>
      <c r="AI4" s="807"/>
      <c r="AJ4" s="807"/>
      <c r="AK4" s="807"/>
      <c r="AL4" s="807"/>
      <c r="AM4" s="807"/>
      <c r="AN4" s="807"/>
      <c r="AO4" s="807"/>
      <c r="AP4" s="508"/>
      <c r="AQ4" s="807"/>
      <c r="AR4" s="807"/>
      <c r="AS4" s="807"/>
      <c r="AT4" s="807"/>
      <c r="AU4" s="807"/>
      <c r="AV4" s="807"/>
      <c r="AW4" s="839"/>
      <c r="AX4" s="836"/>
    </row>
    <row r="5" spans="1:51" ht="45.75" customHeight="1" thickBot="1" x14ac:dyDescent="0.3">
      <c r="A5" s="956" t="s">
        <v>2505</v>
      </c>
      <c r="B5" s="958" t="s">
        <v>63</v>
      </c>
      <c r="C5" s="959"/>
      <c r="D5" s="959"/>
      <c r="E5" s="959"/>
      <c r="F5" s="959"/>
      <c r="G5" s="959"/>
      <c r="H5" s="959"/>
      <c r="I5" s="959"/>
      <c r="J5" s="959"/>
      <c r="K5" s="959"/>
      <c r="L5" s="959"/>
      <c r="M5" s="959"/>
      <c r="N5" s="959"/>
      <c r="O5" s="959"/>
      <c r="P5" s="959"/>
      <c r="Q5" s="959"/>
      <c r="R5" s="959"/>
      <c r="S5" s="959"/>
      <c r="T5" s="959"/>
      <c r="U5" s="960"/>
      <c r="V5" s="959"/>
      <c r="W5" s="959"/>
      <c r="X5" s="960"/>
      <c r="Y5" s="960"/>
      <c r="Z5" s="960"/>
      <c r="AA5" s="960"/>
      <c r="AB5" s="916"/>
      <c r="AC5" s="916"/>
      <c r="AD5" s="961"/>
      <c r="AE5" s="961"/>
      <c r="AF5" s="961"/>
      <c r="AG5" s="961"/>
      <c r="AH5" s="961"/>
      <c r="AI5" s="961"/>
      <c r="AJ5" s="961"/>
      <c r="AK5" s="961"/>
      <c r="AL5" s="961"/>
      <c r="AM5" s="961"/>
      <c r="AN5" s="961"/>
      <c r="AO5" s="961"/>
      <c r="AP5" s="961"/>
      <c r="AQ5" s="961"/>
      <c r="AR5" s="961"/>
      <c r="AS5" s="961"/>
      <c r="AT5" s="962" t="s">
        <v>64</v>
      </c>
      <c r="AU5" s="964" t="s">
        <v>65</v>
      </c>
      <c r="AV5" s="966" t="s">
        <v>66</v>
      </c>
      <c r="AW5" s="968" t="s">
        <v>2506</v>
      </c>
      <c r="AX5" s="939" t="s">
        <v>67</v>
      </c>
      <c r="AY5" s="939" t="s">
        <v>68</v>
      </c>
    </row>
    <row r="6" spans="1:51" s="832" customFormat="1" ht="71.25" customHeight="1" thickBot="1" x14ac:dyDescent="0.3">
      <c r="A6" s="957"/>
      <c r="B6" s="942" t="s">
        <v>69</v>
      </c>
      <c r="C6" s="944" t="s">
        <v>70</v>
      </c>
      <c r="D6" s="945"/>
      <c r="E6" s="946"/>
      <c r="F6" s="944" t="s">
        <v>71</v>
      </c>
      <c r="G6" s="945"/>
      <c r="H6" s="946"/>
      <c r="I6" s="840" t="s">
        <v>72</v>
      </c>
      <c r="J6" s="944" t="s">
        <v>73</v>
      </c>
      <c r="K6" s="945"/>
      <c r="L6" s="946"/>
      <c r="M6" s="942" t="s">
        <v>74</v>
      </c>
      <c r="N6" s="942" t="s">
        <v>75</v>
      </c>
      <c r="O6" s="942" t="s">
        <v>76</v>
      </c>
      <c r="P6" s="942" t="s">
        <v>77</v>
      </c>
      <c r="Q6" s="942" t="s">
        <v>78</v>
      </c>
      <c r="R6" s="942" t="s">
        <v>79</v>
      </c>
      <c r="S6" s="942" t="s">
        <v>80</v>
      </c>
      <c r="T6" s="970" t="s">
        <v>81</v>
      </c>
      <c r="U6" s="972" t="s">
        <v>82</v>
      </c>
      <c r="V6" s="974" t="s">
        <v>83</v>
      </c>
      <c r="W6" s="937" t="s">
        <v>84</v>
      </c>
      <c r="X6" s="937" t="s">
        <v>85</v>
      </c>
      <c r="Y6" s="937" t="s">
        <v>1633</v>
      </c>
      <c r="Z6" s="937" t="s">
        <v>86</v>
      </c>
      <c r="AA6" s="937" t="s">
        <v>87</v>
      </c>
      <c r="AB6" s="934" t="s">
        <v>88</v>
      </c>
      <c r="AC6" s="935"/>
      <c r="AD6" s="936"/>
      <c r="AE6" s="934" t="s">
        <v>89</v>
      </c>
      <c r="AF6" s="935"/>
      <c r="AG6" s="936"/>
      <c r="AH6" s="934" t="s">
        <v>90</v>
      </c>
      <c r="AI6" s="935"/>
      <c r="AJ6" s="936"/>
      <c r="AK6" s="927" t="s">
        <v>91</v>
      </c>
      <c r="AL6" s="927" t="s">
        <v>92</v>
      </c>
      <c r="AM6" s="927" t="s">
        <v>93</v>
      </c>
      <c r="AN6" s="927" t="s">
        <v>2507</v>
      </c>
      <c r="AO6" s="927" t="s">
        <v>2508</v>
      </c>
      <c r="AP6" s="929" t="s">
        <v>94</v>
      </c>
      <c r="AQ6" s="931" t="s">
        <v>95</v>
      </c>
      <c r="AR6" s="931" t="s">
        <v>96</v>
      </c>
      <c r="AS6" s="931" t="s">
        <v>97</v>
      </c>
      <c r="AT6" s="963"/>
      <c r="AU6" s="965"/>
      <c r="AV6" s="967"/>
      <c r="AW6" s="969"/>
      <c r="AX6" s="940"/>
      <c r="AY6" s="940"/>
    </row>
    <row r="7" spans="1:51" ht="40.5" customHeight="1" thickBot="1" x14ac:dyDescent="0.3">
      <c r="A7" s="957"/>
      <c r="B7" s="943"/>
      <c r="C7" s="810">
        <v>2020</v>
      </c>
      <c r="D7" s="810">
        <v>2021</v>
      </c>
      <c r="E7" s="810">
        <v>2022</v>
      </c>
      <c r="F7" s="810">
        <v>2020</v>
      </c>
      <c r="G7" s="917">
        <v>2021</v>
      </c>
      <c r="H7" s="917">
        <v>2022</v>
      </c>
      <c r="I7" s="917">
        <v>2021</v>
      </c>
      <c r="J7" s="917">
        <v>2020</v>
      </c>
      <c r="K7" s="917">
        <v>2021</v>
      </c>
      <c r="L7" s="915">
        <v>2022</v>
      </c>
      <c r="M7" s="943"/>
      <c r="N7" s="943"/>
      <c r="O7" s="943"/>
      <c r="P7" s="943"/>
      <c r="Q7" s="943"/>
      <c r="R7" s="943"/>
      <c r="S7" s="943"/>
      <c r="T7" s="971"/>
      <c r="U7" s="973"/>
      <c r="V7" s="975"/>
      <c r="W7" s="938"/>
      <c r="X7" s="938"/>
      <c r="Y7" s="938"/>
      <c r="Z7" s="938"/>
      <c r="AA7" s="938"/>
      <c r="AB7" s="841">
        <v>2020</v>
      </c>
      <c r="AC7" s="841">
        <v>2021</v>
      </c>
      <c r="AD7" s="841">
        <v>2022</v>
      </c>
      <c r="AE7" s="842">
        <v>2020</v>
      </c>
      <c r="AF7" s="842">
        <v>2021</v>
      </c>
      <c r="AG7" s="841">
        <v>2022</v>
      </c>
      <c r="AH7" s="842">
        <v>2020</v>
      </c>
      <c r="AI7" s="842">
        <v>2021</v>
      </c>
      <c r="AJ7" s="841">
        <v>2022</v>
      </c>
      <c r="AK7" s="928"/>
      <c r="AL7" s="928"/>
      <c r="AM7" s="928"/>
      <c r="AN7" s="928"/>
      <c r="AO7" s="928"/>
      <c r="AP7" s="930"/>
      <c r="AQ7" s="932"/>
      <c r="AR7" s="932"/>
      <c r="AS7" s="932"/>
      <c r="AT7" s="963"/>
      <c r="AU7" s="965"/>
      <c r="AV7" s="967"/>
      <c r="AW7" s="969"/>
      <c r="AX7" s="941"/>
      <c r="AY7" s="941"/>
    </row>
    <row r="8" spans="1:51" ht="48.75" customHeight="1" thickBot="1" x14ac:dyDescent="0.3">
      <c r="A8" s="843" t="s">
        <v>1729</v>
      </c>
      <c r="B8" s="811"/>
      <c r="C8" s="811"/>
      <c r="D8" s="812"/>
      <c r="E8" s="812"/>
      <c r="F8" s="812"/>
      <c r="G8" s="812"/>
      <c r="H8" s="812"/>
      <c r="I8" s="844"/>
      <c r="J8" s="845">
        <f>AVERAGE(J9)</f>
        <v>0.99969696969696964</v>
      </c>
      <c r="K8" s="845">
        <f>AVERAGE(K9)</f>
        <v>0.98771666666666658</v>
      </c>
      <c r="L8" s="845">
        <f>AVERAGE(L9)</f>
        <v>1</v>
      </c>
      <c r="M8" s="812"/>
      <c r="N8" s="846"/>
      <c r="O8" s="846"/>
      <c r="P8" s="846"/>
      <c r="Q8" s="846"/>
      <c r="R8" s="846"/>
      <c r="S8" s="847">
        <f>+S9</f>
        <v>5141582843</v>
      </c>
      <c r="T8" s="847">
        <f>+T9</f>
        <v>4416328938</v>
      </c>
      <c r="U8" s="848"/>
      <c r="V8" s="849">
        <f t="shared" ref="V8:V28" si="0">+L8</f>
        <v>1</v>
      </c>
      <c r="W8" s="811"/>
      <c r="X8" s="811"/>
      <c r="Y8" s="845">
        <f>+(Y9*Z9)</f>
        <v>0.75421316962132923</v>
      </c>
      <c r="Z8" s="845">
        <v>0.25</v>
      </c>
      <c r="AA8" s="845">
        <f t="shared" ref="AA8:AA52" si="1">+Z8</f>
        <v>0.25</v>
      </c>
      <c r="AB8" s="748">
        <f t="shared" ref="AB8:AG8" si="2">+AB9</f>
        <v>1222510607.78</v>
      </c>
      <c r="AC8" s="748">
        <f t="shared" si="2"/>
        <v>4570905280.0599995</v>
      </c>
      <c r="AD8" s="748">
        <f t="shared" si="2"/>
        <v>5343064840.0760002</v>
      </c>
      <c r="AE8" s="748">
        <f t="shared" si="2"/>
        <v>1074699173.797333</v>
      </c>
      <c r="AF8" s="748">
        <f t="shared" si="2"/>
        <v>4309371187</v>
      </c>
      <c r="AG8" s="748">
        <f t="shared" si="2"/>
        <v>5141582843</v>
      </c>
      <c r="AH8" s="845">
        <f t="shared" ref="AH8:AH10" si="3">+AE8/AB8</f>
        <v>0.87909190068208654</v>
      </c>
      <c r="AI8" s="845">
        <f t="shared" ref="AI8:AI9" si="4">+AF8/AC8</f>
        <v>0.94278286749871865</v>
      </c>
      <c r="AJ8" s="845">
        <f t="shared" ref="AJ8:AJ71" si="5">+AG8/AD8</f>
        <v>0.96229093168310975</v>
      </c>
      <c r="AK8" s="850">
        <f>+AK9</f>
        <v>4652474082</v>
      </c>
      <c r="AL8" s="845">
        <f t="shared" ref="AL8:AL71" si="6">+AK8/AD8</f>
        <v>0.87075006971725666</v>
      </c>
      <c r="AM8" s="851">
        <f>+AM9</f>
        <v>252112761</v>
      </c>
      <c r="AN8" s="851">
        <f>+AN9</f>
        <v>416054879</v>
      </c>
      <c r="AO8" s="850">
        <f>+AO9</f>
        <v>395671439.176</v>
      </c>
      <c r="AP8" s="845">
        <f>+AO8/AN8</f>
        <v>0.95100780965964826</v>
      </c>
      <c r="AQ8" s="748">
        <f>+AQ9</f>
        <v>13748560541.977343</v>
      </c>
      <c r="AR8" s="748">
        <f>+AR9</f>
        <v>10525653203.797333</v>
      </c>
      <c r="AS8" s="845">
        <f>+AR8/AQ8</f>
        <v>0.76558219834434493</v>
      </c>
      <c r="AT8" s="811"/>
      <c r="AU8" s="852" t="s">
        <v>106</v>
      </c>
      <c r="AV8" s="853"/>
      <c r="AW8" s="853"/>
      <c r="AX8" s="854"/>
      <c r="AY8" s="854"/>
    </row>
    <row r="9" spans="1:51" ht="40.5" customHeight="1" thickBot="1" x14ac:dyDescent="0.3">
      <c r="A9" s="855" t="s">
        <v>1730</v>
      </c>
      <c r="B9" s="813"/>
      <c r="C9" s="813"/>
      <c r="D9" s="814"/>
      <c r="E9" s="814"/>
      <c r="F9" s="814"/>
      <c r="G9" s="814"/>
      <c r="H9" s="814"/>
      <c r="I9" s="856"/>
      <c r="J9" s="857">
        <f>AVERAGE(J10,J13,J16)</f>
        <v>0.99969696969696964</v>
      </c>
      <c r="K9" s="857">
        <f>AVERAGE(K10,K13,K16)</f>
        <v>0.98771666666666658</v>
      </c>
      <c r="L9" s="857">
        <f>AVERAGE(L10,L13,L16)</f>
        <v>1</v>
      </c>
      <c r="M9" s="813"/>
      <c r="N9" s="822"/>
      <c r="O9" s="822"/>
      <c r="P9" s="813"/>
      <c r="Q9" s="813"/>
      <c r="R9" s="813"/>
      <c r="S9" s="749">
        <f>+S10+S13++S16</f>
        <v>5141582843</v>
      </c>
      <c r="T9" s="749">
        <f>+T10+T13++T16</f>
        <v>4416328938</v>
      </c>
      <c r="U9" s="822"/>
      <c r="V9" s="858">
        <f t="shared" si="0"/>
        <v>1</v>
      </c>
      <c r="W9" s="822"/>
      <c r="X9" s="822"/>
      <c r="Y9" s="857">
        <f>+(Y10*Z10)+(Y13*Z13)+(Y16*Z16)</f>
        <v>0.75421316962132923</v>
      </c>
      <c r="Z9" s="857">
        <v>1</v>
      </c>
      <c r="AA9" s="857">
        <f t="shared" si="1"/>
        <v>1</v>
      </c>
      <c r="AB9" s="749">
        <f>+AB10+AB13+AB16</f>
        <v>1222510607.78</v>
      </c>
      <c r="AC9" s="749">
        <f>+AC10+AC13+AC16</f>
        <v>4570905280.0599995</v>
      </c>
      <c r="AD9" s="749">
        <f>+AD10+AD13+AD16</f>
        <v>5343064840.0760002</v>
      </c>
      <c r="AE9" s="749">
        <f>+AE10+AE13++AE16</f>
        <v>1074699173.797333</v>
      </c>
      <c r="AF9" s="749">
        <f>+AF10+AF13++AF16</f>
        <v>4309371187</v>
      </c>
      <c r="AG9" s="749">
        <f>+AG10+AG13++AG16</f>
        <v>5141582843</v>
      </c>
      <c r="AH9" s="857">
        <f t="shared" si="3"/>
        <v>0.87909190068208654</v>
      </c>
      <c r="AI9" s="857">
        <f t="shared" si="4"/>
        <v>0.94278286749871865</v>
      </c>
      <c r="AJ9" s="857">
        <f t="shared" si="5"/>
        <v>0.96229093168310975</v>
      </c>
      <c r="AK9" s="859">
        <f>+AK10+AK13+AK16</f>
        <v>4652474082</v>
      </c>
      <c r="AL9" s="857">
        <f t="shared" si="6"/>
        <v>0.87075006971725666</v>
      </c>
      <c r="AM9" s="860">
        <f>+AM10+AM13+AM16</f>
        <v>252112761</v>
      </c>
      <c r="AN9" s="860">
        <f>+AN10+AN13+AN16</f>
        <v>416054879</v>
      </c>
      <c r="AO9" s="859">
        <f>+AO10+AO13+AO16</f>
        <v>395671439.176</v>
      </c>
      <c r="AP9" s="857">
        <f t="shared" ref="AP9:AP72" si="7">+AO9/AN9</f>
        <v>0.95100780965964826</v>
      </c>
      <c r="AQ9" s="749">
        <f>+AQ10+AQ13+AQ16</f>
        <v>13748560541.977343</v>
      </c>
      <c r="AR9" s="749">
        <f>+AR10+AR13+AR16</f>
        <v>10525653203.797333</v>
      </c>
      <c r="AS9" s="857">
        <f t="shared" ref="AS9:AS28" si="8">+AR9/AQ9</f>
        <v>0.76558219834434493</v>
      </c>
      <c r="AT9" s="861"/>
      <c r="AU9" s="862" t="s">
        <v>106</v>
      </c>
      <c r="AV9" s="863"/>
      <c r="AW9" s="863"/>
      <c r="AX9" s="864"/>
      <c r="AY9" s="864"/>
    </row>
    <row r="10" spans="1:51" ht="40.5" customHeight="1" thickBot="1" x14ac:dyDescent="0.3">
      <c r="A10" s="865" t="s">
        <v>1731</v>
      </c>
      <c r="B10" s="815"/>
      <c r="C10" s="815"/>
      <c r="D10" s="816"/>
      <c r="E10" s="816"/>
      <c r="F10" s="816"/>
      <c r="G10" s="816"/>
      <c r="H10" s="816"/>
      <c r="I10" s="866"/>
      <c r="J10" s="867">
        <f>AVERAGE(J11:J12)</f>
        <v>1</v>
      </c>
      <c r="K10" s="867">
        <f>AVERAGE(K11:K12)</f>
        <v>1</v>
      </c>
      <c r="L10" s="867">
        <f>AVERAGE(L11:L12)</f>
        <v>1</v>
      </c>
      <c r="M10" s="815"/>
      <c r="N10" s="819"/>
      <c r="O10" s="819"/>
      <c r="P10" s="815"/>
      <c r="Q10" s="815"/>
      <c r="R10" s="815"/>
      <c r="S10" s="750">
        <f>SUM(S11:S12)</f>
        <v>555830511</v>
      </c>
      <c r="T10" s="750">
        <f>SUM(T11:T12)</f>
        <v>202226046</v>
      </c>
      <c r="U10" s="819"/>
      <c r="V10" s="868">
        <f t="shared" si="0"/>
        <v>1</v>
      </c>
      <c r="W10" s="819"/>
      <c r="X10" s="819"/>
      <c r="Y10" s="867">
        <f>+(Y11*Z11)+(Y12*Z12)</f>
        <v>0.75</v>
      </c>
      <c r="Z10" s="867">
        <f>+AD10/$AD$9</f>
        <v>0.10507820769624313</v>
      </c>
      <c r="AA10" s="867">
        <f t="shared" si="1"/>
        <v>0.10507820769624313</v>
      </c>
      <c r="AB10" s="750">
        <f t="shared" ref="AB10:AG10" si="9">SUM(AB11:AB12)</f>
        <v>92397396</v>
      </c>
      <c r="AC10" s="750">
        <f t="shared" si="9"/>
        <v>301059136</v>
      </c>
      <c r="AD10" s="750">
        <f t="shared" si="9"/>
        <v>561439677</v>
      </c>
      <c r="AE10" s="750">
        <f t="shared" si="9"/>
        <v>88189506</v>
      </c>
      <c r="AF10" s="750">
        <f t="shared" si="9"/>
        <v>275502958</v>
      </c>
      <c r="AG10" s="750">
        <f t="shared" si="9"/>
        <v>555830511</v>
      </c>
      <c r="AH10" s="867">
        <f t="shared" si="3"/>
        <v>0.95445878150072538</v>
      </c>
      <c r="AI10" s="867">
        <f>+AF10/AC10</f>
        <v>0.9151124315988205</v>
      </c>
      <c r="AJ10" s="867">
        <f t="shared" si="5"/>
        <v>0.99000931670883674</v>
      </c>
      <c r="AK10" s="869">
        <f>SUM(AK11:AK12)</f>
        <v>234344761</v>
      </c>
      <c r="AL10" s="867">
        <f t="shared" si="6"/>
        <v>0.41739971469811171</v>
      </c>
      <c r="AM10" s="870">
        <f>SUM(AM11:AM12)</f>
        <v>84489750</v>
      </c>
      <c r="AN10" s="870">
        <f>SUM(AN11:AN12)</f>
        <v>138372369</v>
      </c>
      <c r="AO10" s="869">
        <f>SUM(AO11:AO12)</f>
        <v>138372369.40000001</v>
      </c>
      <c r="AP10" s="868">
        <f t="shared" si="7"/>
        <v>1.0000000028907505</v>
      </c>
      <c r="AQ10" s="750">
        <f>SUM(AQ11:AQ12)</f>
        <v>1375743295.4000001</v>
      </c>
      <c r="AR10" s="750">
        <f>SUM(AR11:AR12)</f>
        <v>919522975</v>
      </c>
      <c r="AS10" s="867">
        <f>+AR10/AQ10</f>
        <v>0.66838266853602724</v>
      </c>
      <c r="AT10" s="871"/>
      <c r="AU10" s="872" t="s">
        <v>106</v>
      </c>
      <c r="AV10" s="873"/>
      <c r="AW10" s="873"/>
      <c r="AX10" s="874"/>
      <c r="AY10" s="874"/>
    </row>
    <row r="11" spans="1:51" ht="51" customHeight="1" thickBot="1" x14ac:dyDescent="0.3">
      <c r="A11" s="751" t="s">
        <v>1732</v>
      </c>
      <c r="B11" s="752" t="s">
        <v>99</v>
      </c>
      <c r="C11" s="752">
        <v>100</v>
      </c>
      <c r="D11" s="753">
        <v>100</v>
      </c>
      <c r="E11" s="754">
        <v>100</v>
      </c>
      <c r="F11" s="752">
        <v>100</v>
      </c>
      <c r="G11" s="755">
        <v>100</v>
      </c>
      <c r="H11" s="752">
        <v>100</v>
      </c>
      <c r="I11" s="756"/>
      <c r="J11" s="757">
        <f t="shared" ref="J11:L12" si="10">+F11/C11</f>
        <v>1</v>
      </c>
      <c r="K11" s="757">
        <f t="shared" si="10"/>
        <v>1</v>
      </c>
      <c r="L11" s="757">
        <f t="shared" si="10"/>
        <v>1</v>
      </c>
      <c r="M11" s="758" t="s">
        <v>2529</v>
      </c>
      <c r="N11" s="759" t="s">
        <v>2418</v>
      </c>
      <c r="O11" s="759" t="s">
        <v>2419</v>
      </c>
      <c r="P11" s="760"/>
      <c r="Q11" s="760" t="s">
        <v>2545</v>
      </c>
      <c r="R11" s="761" t="s">
        <v>2584</v>
      </c>
      <c r="S11" s="752">
        <v>461290230</v>
      </c>
      <c r="T11" s="752">
        <v>107685765</v>
      </c>
      <c r="U11" s="759">
        <v>44925</v>
      </c>
      <c r="V11" s="757">
        <f>+L11</f>
        <v>1</v>
      </c>
      <c r="W11" s="752">
        <v>100</v>
      </c>
      <c r="X11" s="752">
        <v>75</v>
      </c>
      <c r="Y11" s="912">
        <f>+(X11/W11)</f>
        <v>0.75</v>
      </c>
      <c r="Z11" s="757">
        <f>+AD11/AD10</f>
        <v>0.83160458661349645</v>
      </c>
      <c r="AA11" s="757">
        <f t="shared" si="1"/>
        <v>0.83160458661349645</v>
      </c>
      <c r="AB11" s="752">
        <v>72999300</v>
      </c>
      <c r="AC11" s="752">
        <v>209175161</v>
      </c>
      <c r="AD11" s="752">
        <v>466895810.5</v>
      </c>
      <c r="AE11" s="752">
        <v>68791410</v>
      </c>
      <c r="AF11" s="752">
        <v>187229519</v>
      </c>
      <c r="AG11" s="752">
        <v>461290230</v>
      </c>
      <c r="AH11" s="757">
        <f>+AE11/AB11</f>
        <v>0.94235711849291703</v>
      </c>
      <c r="AI11" s="757">
        <f>+AF11/AC11</f>
        <v>0.89508485665752635</v>
      </c>
      <c r="AJ11" s="757">
        <f t="shared" si="5"/>
        <v>0.98799393703276761</v>
      </c>
      <c r="AK11" s="762">
        <v>139804480</v>
      </c>
      <c r="AL11" s="757">
        <f t="shared" si="6"/>
        <v>0.29943399974029111</v>
      </c>
      <c r="AM11" s="763">
        <v>84489750</v>
      </c>
      <c r="AN11" s="764">
        <v>138372369</v>
      </c>
      <c r="AO11" s="764">
        <v>138372369.40000001</v>
      </c>
      <c r="AP11" s="757">
        <f t="shared" si="7"/>
        <v>1.0000000028907505</v>
      </c>
      <c r="AQ11" s="752">
        <v>1142354857.9000001</v>
      </c>
      <c r="AR11" s="752">
        <v>717311159</v>
      </c>
      <c r="AS11" s="757">
        <f t="shared" si="8"/>
        <v>0.62792323597121014</v>
      </c>
      <c r="AT11" s="765"/>
      <c r="AU11" s="758" t="s">
        <v>106</v>
      </c>
      <c r="AV11" s="758" t="s">
        <v>133</v>
      </c>
      <c r="AW11" s="758" t="s">
        <v>1733</v>
      </c>
      <c r="AX11" s="766"/>
      <c r="AY11" s="766"/>
    </row>
    <row r="12" spans="1:51" ht="51" customHeight="1" thickBot="1" x14ac:dyDescent="0.3">
      <c r="A12" s="767" t="s">
        <v>1734</v>
      </c>
      <c r="B12" s="752" t="s">
        <v>1735</v>
      </c>
      <c r="C12" s="752">
        <v>1</v>
      </c>
      <c r="D12" s="752">
        <v>1</v>
      </c>
      <c r="E12" s="754">
        <v>1</v>
      </c>
      <c r="F12" s="752">
        <v>1</v>
      </c>
      <c r="G12" s="752">
        <v>1</v>
      </c>
      <c r="H12" s="752">
        <v>1</v>
      </c>
      <c r="I12" s="756"/>
      <c r="J12" s="757">
        <f t="shared" si="10"/>
        <v>1</v>
      </c>
      <c r="K12" s="757">
        <f t="shared" si="10"/>
        <v>1</v>
      </c>
      <c r="L12" s="757">
        <f t="shared" si="10"/>
        <v>1</v>
      </c>
      <c r="M12" s="758"/>
      <c r="N12" s="759" t="s">
        <v>2418</v>
      </c>
      <c r="O12" s="759" t="s">
        <v>2420</v>
      </c>
      <c r="P12" s="760" t="s">
        <v>2421</v>
      </c>
      <c r="Q12" s="760" t="s">
        <v>2544</v>
      </c>
      <c r="R12" s="768" t="s">
        <v>2422</v>
      </c>
      <c r="S12" s="752">
        <v>94540281</v>
      </c>
      <c r="T12" s="752">
        <v>94540281</v>
      </c>
      <c r="U12" s="759">
        <v>44925</v>
      </c>
      <c r="V12" s="757">
        <f t="shared" si="0"/>
        <v>1</v>
      </c>
      <c r="W12" s="752">
        <v>1</v>
      </c>
      <c r="X12" s="776">
        <v>0.75</v>
      </c>
      <c r="Y12" s="912">
        <f>+X12/W12</f>
        <v>0.75</v>
      </c>
      <c r="Z12" s="757">
        <f>+AD12/AD10</f>
        <v>0.16839541338650349</v>
      </c>
      <c r="AA12" s="757">
        <f t="shared" si="1"/>
        <v>0.16839541338650349</v>
      </c>
      <c r="AB12" s="752">
        <v>19398096</v>
      </c>
      <c r="AC12" s="752">
        <v>91883975</v>
      </c>
      <c r="AD12" s="752">
        <v>94543866.5</v>
      </c>
      <c r="AE12" s="752">
        <v>19398096</v>
      </c>
      <c r="AF12" s="752">
        <v>88273439</v>
      </c>
      <c r="AG12" s="752">
        <v>94540281</v>
      </c>
      <c r="AH12" s="757">
        <f>+AE12/AB12</f>
        <v>1</v>
      </c>
      <c r="AI12" s="757">
        <f>+AF12/AC12</f>
        <v>0.96070548754557039</v>
      </c>
      <c r="AJ12" s="757">
        <f t="shared" si="5"/>
        <v>0.99996207580530883</v>
      </c>
      <c r="AK12" s="762">
        <v>94540281</v>
      </c>
      <c r="AL12" s="757">
        <f t="shared" si="6"/>
        <v>0.99996207580530883</v>
      </c>
      <c r="AM12" s="763">
        <v>0</v>
      </c>
      <c r="AN12" s="764">
        <v>0</v>
      </c>
      <c r="AO12" s="769">
        <v>0</v>
      </c>
      <c r="AP12" s="770"/>
      <c r="AQ12" s="752">
        <v>233388437.5</v>
      </c>
      <c r="AR12" s="752">
        <v>202211816</v>
      </c>
      <c r="AS12" s="757">
        <f t="shared" si="8"/>
        <v>0.86641745480643184</v>
      </c>
      <c r="AT12" s="765"/>
      <c r="AU12" s="758" t="s">
        <v>106</v>
      </c>
      <c r="AV12" s="771"/>
      <c r="AW12" s="758" t="s">
        <v>1733</v>
      </c>
      <c r="AX12" s="766"/>
      <c r="AY12" s="766"/>
    </row>
    <row r="13" spans="1:51" ht="40.5" customHeight="1" thickBot="1" x14ac:dyDescent="0.3">
      <c r="A13" s="865" t="s">
        <v>1736</v>
      </c>
      <c r="B13" s="750"/>
      <c r="C13" s="750"/>
      <c r="D13" s="817"/>
      <c r="E13" s="818"/>
      <c r="F13" s="818"/>
      <c r="G13" s="818"/>
      <c r="H13" s="818"/>
      <c r="I13" s="875"/>
      <c r="J13" s="867">
        <f>AVERAGE(J14:J15)</f>
        <v>1</v>
      </c>
      <c r="K13" s="867">
        <f>AVERAGE(K14:K15)</f>
        <v>0.96314999999999995</v>
      </c>
      <c r="L13" s="867">
        <f>AVERAGE(L14:L15)</f>
        <v>1</v>
      </c>
      <c r="M13" s="873"/>
      <c r="N13" s="750"/>
      <c r="O13" s="750"/>
      <c r="P13" s="871"/>
      <c r="Q13" s="871"/>
      <c r="R13" s="871"/>
      <c r="S13" s="750">
        <f>+S14+S15</f>
        <v>416900351</v>
      </c>
      <c r="T13" s="750">
        <f>+T14+T15</f>
        <v>400556551</v>
      </c>
      <c r="U13" s="750"/>
      <c r="V13" s="867">
        <f t="shared" si="0"/>
        <v>1</v>
      </c>
      <c r="W13" s="750"/>
      <c r="X13" s="750"/>
      <c r="Y13" s="867">
        <f>+(Y14*Z14)+(Y15*Z15)</f>
        <v>0.75</v>
      </c>
      <c r="Z13" s="867">
        <f>+AD13/$AD$9</f>
        <v>8.0068441204601742E-2</v>
      </c>
      <c r="AA13" s="867">
        <f t="shared" si="1"/>
        <v>8.0068441204601742E-2</v>
      </c>
      <c r="AB13" s="750">
        <f t="shared" ref="AB13:AG13" si="11">SUM(AB14:AB15)</f>
        <v>130991497</v>
      </c>
      <c r="AC13" s="750">
        <f t="shared" si="11"/>
        <v>382000000</v>
      </c>
      <c r="AD13" s="750">
        <f t="shared" si="11"/>
        <v>427810873</v>
      </c>
      <c r="AE13" s="750">
        <f t="shared" si="11"/>
        <v>129956545</v>
      </c>
      <c r="AF13" s="750">
        <f t="shared" si="11"/>
        <v>362882720</v>
      </c>
      <c r="AG13" s="750">
        <f t="shared" si="11"/>
        <v>416900351</v>
      </c>
      <c r="AH13" s="867">
        <f t="shared" ref="AH13" si="12">+AE13/AB13</f>
        <v>0.99209909021804676</v>
      </c>
      <c r="AI13" s="867">
        <f t="shared" ref="AI13" si="13">+AF13/AC13</f>
        <v>0.94995476439790572</v>
      </c>
      <c r="AJ13" s="867">
        <f t="shared" si="5"/>
        <v>0.9744968566986375</v>
      </c>
      <c r="AK13" s="869">
        <f>SUM(AK14:AK15)</f>
        <v>416900351</v>
      </c>
      <c r="AL13" s="867">
        <f t="shared" si="6"/>
        <v>0.9744968566986375</v>
      </c>
      <c r="AM13" s="870">
        <f>SUM(AM14:AM15)</f>
        <v>0</v>
      </c>
      <c r="AN13" s="870">
        <f>SUM(AN14:AN15)</f>
        <v>44510666</v>
      </c>
      <c r="AO13" s="869">
        <f>SUM(AO14:AO15)</f>
        <v>44510666.332000002</v>
      </c>
      <c r="AP13" s="867">
        <f t="shared" si="7"/>
        <v>1.0000000074588864</v>
      </c>
      <c r="AQ13" s="750">
        <f>SUM(AQ14:AQ15)</f>
        <v>1542694978</v>
      </c>
      <c r="AR13" s="750">
        <f>SUM(AR14:AR15)</f>
        <v>909739616</v>
      </c>
      <c r="AS13" s="867">
        <f t="shared" si="8"/>
        <v>0.58970802976192749</v>
      </c>
      <c r="AT13" s="871"/>
      <c r="AU13" s="872" t="s">
        <v>106</v>
      </c>
      <c r="AV13" s="873"/>
      <c r="AW13" s="873"/>
      <c r="AX13" s="874"/>
      <c r="AY13" s="874"/>
    </row>
    <row r="14" spans="1:51" ht="158.25" customHeight="1" thickBot="1" x14ac:dyDescent="0.3">
      <c r="A14" s="751" t="s">
        <v>1737</v>
      </c>
      <c r="B14" s="752" t="s">
        <v>99</v>
      </c>
      <c r="C14" s="752">
        <v>100</v>
      </c>
      <c r="D14" s="753">
        <v>100</v>
      </c>
      <c r="E14" s="752">
        <v>100</v>
      </c>
      <c r="F14" s="752">
        <v>100</v>
      </c>
      <c r="G14" s="772">
        <v>93.63</v>
      </c>
      <c r="H14" s="752">
        <v>100</v>
      </c>
      <c r="I14" s="772">
        <v>6</v>
      </c>
      <c r="J14" s="757">
        <f t="shared" ref="J14:L15" si="14">+F14/C14</f>
        <v>1</v>
      </c>
      <c r="K14" s="757">
        <f t="shared" si="14"/>
        <v>0.93629999999999991</v>
      </c>
      <c r="L14" s="757">
        <f t="shared" si="14"/>
        <v>1</v>
      </c>
      <c r="M14" s="773" t="s">
        <v>2423</v>
      </c>
      <c r="N14" s="759" t="s">
        <v>2418</v>
      </c>
      <c r="O14" s="759" t="s">
        <v>2419</v>
      </c>
      <c r="P14" s="760"/>
      <c r="Q14" s="760" t="s">
        <v>2544</v>
      </c>
      <c r="R14" s="768" t="s">
        <v>2424</v>
      </c>
      <c r="S14" s="752">
        <v>313000486</v>
      </c>
      <c r="T14" s="752">
        <v>297426447</v>
      </c>
      <c r="U14" s="759">
        <v>44925</v>
      </c>
      <c r="V14" s="757">
        <f t="shared" si="0"/>
        <v>1</v>
      </c>
      <c r="W14" s="752">
        <v>100</v>
      </c>
      <c r="X14" s="752">
        <v>75</v>
      </c>
      <c r="Y14" s="757">
        <f t="shared" ref="Y14:Y15" si="15">+X14/W14</f>
        <v>0.75</v>
      </c>
      <c r="Z14" s="757">
        <f>+AD14/AD13</f>
        <v>0.7481929661007003</v>
      </c>
      <c r="AA14" s="757">
        <f t="shared" si="1"/>
        <v>0.7481929661007003</v>
      </c>
      <c r="AB14" s="752">
        <v>111593401</v>
      </c>
      <c r="AC14" s="752">
        <v>287162831</v>
      </c>
      <c r="AD14" s="752">
        <v>320085086</v>
      </c>
      <c r="AE14" s="752">
        <v>110558449</v>
      </c>
      <c r="AF14" s="752">
        <v>268875163</v>
      </c>
      <c r="AG14" s="752">
        <v>313000486</v>
      </c>
      <c r="AH14" s="757">
        <f t="shared" ref="AH14:AH16" si="16">+AE14/AB14</f>
        <v>0.99072568816143525</v>
      </c>
      <c r="AI14" s="757">
        <f t="shared" ref="AI14:AI16" si="17">+AF14/AC14</f>
        <v>0.93631603388113971</v>
      </c>
      <c r="AJ14" s="757">
        <f t="shared" si="5"/>
        <v>0.97786651015661508</v>
      </c>
      <c r="AK14" s="762">
        <v>313000486</v>
      </c>
      <c r="AL14" s="757">
        <f t="shared" si="6"/>
        <v>0.97786651015661508</v>
      </c>
      <c r="AM14" s="763">
        <v>0</v>
      </c>
      <c r="AN14" s="764">
        <v>44510666</v>
      </c>
      <c r="AO14" s="764">
        <v>44510666.332000002</v>
      </c>
      <c r="AP14" s="757">
        <f t="shared" si="7"/>
        <v>1.0000000074588864</v>
      </c>
      <c r="AQ14" s="752">
        <v>1293171426</v>
      </c>
      <c r="AR14" s="752">
        <v>692434098</v>
      </c>
      <c r="AS14" s="757">
        <f t="shared" si="8"/>
        <v>0.53545422059147785</v>
      </c>
      <c r="AT14" s="765"/>
      <c r="AU14" s="758" t="s">
        <v>106</v>
      </c>
      <c r="AV14" s="758" t="s">
        <v>135</v>
      </c>
      <c r="AW14" s="758" t="s">
        <v>1738</v>
      </c>
      <c r="AX14" s="766"/>
      <c r="AY14" s="766"/>
    </row>
    <row r="15" spans="1:51" ht="40.5" customHeight="1" thickBot="1" x14ac:dyDescent="0.3">
      <c r="A15" s="767" t="s">
        <v>1734</v>
      </c>
      <c r="B15" s="752" t="s">
        <v>1735</v>
      </c>
      <c r="C15" s="752">
        <v>1</v>
      </c>
      <c r="D15" s="756">
        <v>1</v>
      </c>
      <c r="E15" s="756">
        <v>1</v>
      </c>
      <c r="F15" s="752">
        <v>1</v>
      </c>
      <c r="G15" s="774">
        <v>0.99</v>
      </c>
      <c r="H15" s="756">
        <v>1</v>
      </c>
      <c r="I15" s="756">
        <v>1.0000000000000009E-2</v>
      </c>
      <c r="J15" s="757">
        <f t="shared" si="14"/>
        <v>1</v>
      </c>
      <c r="K15" s="757">
        <f t="shared" si="14"/>
        <v>0.99</v>
      </c>
      <c r="L15" s="757">
        <f t="shared" si="14"/>
        <v>1</v>
      </c>
      <c r="M15" s="758"/>
      <c r="N15" s="759" t="s">
        <v>2418</v>
      </c>
      <c r="O15" s="759" t="s">
        <v>2420</v>
      </c>
      <c r="P15" s="760" t="s">
        <v>2421</v>
      </c>
      <c r="Q15" s="760" t="s">
        <v>2544</v>
      </c>
      <c r="R15" s="775" t="s">
        <v>2425</v>
      </c>
      <c r="S15" s="752">
        <v>103899865</v>
      </c>
      <c r="T15" s="752">
        <v>103130104</v>
      </c>
      <c r="U15" s="759">
        <v>44925</v>
      </c>
      <c r="V15" s="757">
        <f t="shared" si="0"/>
        <v>1</v>
      </c>
      <c r="W15" s="752">
        <v>1</v>
      </c>
      <c r="X15" s="776">
        <v>0.75</v>
      </c>
      <c r="Y15" s="757">
        <f t="shared" si="15"/>
        <v>0.75</v>
      </c>
      <c r="Z15" s="757">
        <f>+AD15/AD13</f>
        <v>0.2518070338992997</v>
      </c>
      <c r="AA15" s="757">
        <f t="shared" si="1"/>
        <v>0.2518070338992997</v>
      </c>
      <c r="AB15" s="752">
        <v>19398096</v>
      </c>
      <c r="AC15" s="752">
        <v>94837169</v>
      </c>
      <c r="AD15" s="752">
        <v>107725787</v>
      </c>
      <c r="AE15" s="752">
        <v>19398096</v>
      </c>
      <c r="AF15" s="752">
        <v>94007557</v>
      </c>
      <c r="AG15" s="752">
        <v>103899865</v>
      </c>
      <c r="AH15" s="757">
        <f t="shared" si="16"/>
        <v>1</v>
      </c>
      <c r="AI15" s="757">
        <f t="shared" si="17"/>
        <v>0.99125224836688242</v>
      </c>
      <c r="AJ15" s="757">
        <f t="shared" si="5"/>
        <v>0.96448462242378419</v>
      </c>
      <c r="AK15" s="762">
        <v>103899865</v>
      </c>
      <c r="AL15" s="757">
        <f t="shared" si="6"/>
        <v>0.96448462242378419</v>
      </c>
      <c r="AM15" s="763">
        <v>0</v>
      </c>
      <c r="AN15" s="764">
        <v>0</v>
      </c>
      <c r="AO15" s="769">
        <v>0</v>
      </c>
      <c r="AP15" s="757"/>
      <c r="AQ15" s="752">
        <v>249523552</v>
      </c>
      <c r="AR15" s="752">
        <v>217305518</v>
      </c>
      <c r="AS15" s="757">
        <f t="shared" si="8"/>
        <v>0.87088179155128409</v>
      </c>
      <c r="AT15" s="765"/>
      <c r="AU15" s="758" t="s">
        <v>106</v>
      </c>
      <c r="AV15" s="771"/>
      <c r="AW15" s="758" t="s">
        <v>1738</v>
      </c>
      <c r="AX15" s="766"/>
      <c r="AY15" s="766"/>
    </row>
    <row r="16" spans="1:51" ht="40.5" customHeight="1" thickBot="1" x14ac:dyDescent="0.3">
      <c r="A16" s="865" t="s">
        <v>1739</v>
      </c>
      <c r="B16" s="819"/>
      <c r="C16" s="819"/>
      <c r="D16" s="820"/>
      <c r="E16" s="816"/>
      <c r="F16" s="816"/>
      <c r="G16" s="816"/>
      <c r="H16" s="816"/>
      <c r="I16" s="866"/>
      <c r="J16" s="867">
        <f>AVERAGE(J17:J28)</f>
        <v>0.99909090909090914</v>
      </c>
      <c r="K16" s="867">
        <f>AVERAGE(K17:K28)</f>
        <v>1</v>
      </c>
      <c r="L16" s="867">
        <f>AVERAGE(L17:L28)</f>
        <v>1</v>
      </c>
      <c r="M16" s="873"/>
      <c r="N16" s="750"/>
      <c r="O16" s="750"/>
      <c r="P16" s="871"/>
      <c r="Q16" s="871"/>
      <c r="R16" s="871"/>
      <c r="S16" s="750">
        <f>SUM(S17:S28)</f>
        <v>4168851981</v>
      </c>
      <c r="T16" s="750">
        <f>SUM(T17:T28)</f>
        <v>3813546341</v>
      </c>
      <c r="U16" s="750"/>
      <c r="V16" s="867">
        <f t="shared" si="0"/>
        <v>1</v>
      </c>
      <c r="W16" s="750"/>
      <c r="X16" s="750"/>
      <c r="Y16" s="867">
        <f>+(Y17*Z17)+(Y18*Z18)+(Y19*Z19)+(Y20*Z20)+(Y21*Z21)+(Y22*Z22)+(Y23*Z23)+(Y24*Z24)+(Y25*Z25)+(Y26*Z26)+(Y27*Z27)+(Y28*Z28)</f>
        <v>0.75517046363697959</v>
      </c>
      <c r="Z16" s="867">
        <f>+AD16/$AD$9</f>
        <v>0.81485335109915513</v>
      </c>
      <c r="AA16" s="867">
        <f t="shared" si="1"/>
        <v>0.81485335109915513</v>
      </c>
      <c r="AB16" s="750">
        <f t="shared" ref="AB16:AG16" si="18">SUM(AB17:AB28)</f>
        <v>999121714.77999997</v>
      </c>
      <c r="AC16" s="750">
        <f t="shared" si="18"/>
        <v>3887846144.0599999</v>
      </c>
      <c r="AD16" s="750">
        <f t="shared" si="18"/>
        <v>4353814290.0760002</v>
      </c>
      <c r="AE16" s="750">
        <f t="shared" si="18"/>
        <v>856553122.797333</v>
      </c>
      <c r="AF16" s="750">
        <f t="shared" si="18"/>
        <v>3670985509</v>
      </c>
      <c r="AG16" s="750">
        <f t="shared" si="18"/>
        <v>4168851981</v>
      </c>
      <c r="AH16" s="867">
        <f t="shared" si="16"/>
        <v>0.8573060820582209</v>
      </c>
      <c r="AI16" s="867">
        <f t="shared" si="17"/>
        <v>0.94422088039895102</v>
      </c>
      <c r="AJ16" s="867">
        <f t="shared" si="5"/>
        <v>0.9575171799363148</v>
      </c>
      <c r="AK16" s="869">
        <f>SUM(AK17:AK28)</f>
        <v>4001228970</v>
      </c>
      <c r="AL16" s="867">
        <f t="shared" si="6"/>
        <v>0.91901691331215563</v>
      </c>
      <c r="AM16" s="870">
        <f>SUM(AM17:AM28)</f>
        <v>167623011</v>
      </c>
      <c r="AN16" s="870">
        <f>SUM(AN17:AN28)</f>
        <v>233171844</v>
      </c>
      <c r="AO16" s="869">
        <f>SUM(AO17:AO28)</f>
        <v>212788403.44400001</v>
      </c>
      <c r="AP16" s="867">
        <f t="shared" si="7"/>
        <v>0.91258189579699001</v>
      </c>
      <c r="AQ16" s="750">
        <f>SUM(AQ17:AQ28)</f>
        <v>10830122268.577343</v>
      </c>
      <c r="AR16" s="750">
        <f>SUM(AR17:AR28)</f>
        <v>8696390612.7973328</v>
      </c>
      <c r="AS16" s="867">
        <f t="shared" si="8"/>
        <v>0.80298175746631717</v>
      </c>
      <c r="AT16" s="871"/>
      <c r="AU16" s="872" t="s">
        <v>106</v>
      </c>
      <c r="AV16" s="873"/>
      <c r="AW16" s="873"/>
      <c r="AX16" s="874"/>
      <c r="AY16" s="874"/>
    </row>
    <row r="17" spans="1:51" ht="129.75" customHeight="1" thickBot="1" x14ac:dyDescent="0.3">
      <c r="A17" s="751" t="s">
        <v>1740</v>
      </c>
      <c r="B17" s="752" t="s">
        <v>99</v>
      </c>
      <c r="C17" s="752">
        <v>100</v>
      </c>
      <c r="D17" s="753">
        <v>100</v>
      </c>
      <c r="E17" s="752">
        <v>100</v>
      </c>
      <c r="F17" s="752">
        <v>100</v>
      </c>
      <c r="G17" s="753">
        <v>100</v>
      </c>
      <c r="H17" s="752">
        <v>100</v>
      </c>
      <c r="I17" s="756"/>
      <c r="J17" s="757">
        <f t="shared" ref="J17:L18" si="19">+F17/C17</f>
        <v>1</v>
      </c>
      <c r="K17" s="757">
        <f t="shared" si="19"/>
        <v>1</v>
      </c>
      <c r="L17" s="757">
        <f t="shared" si="19"/>
        <v>1</v>
      </c>
      <c r="M17" s="758" t="s">
        <v>2510</v>
      </c>
      <c r="N17" s="759" t="s">
        <v>2418</v>
      </c>
      <c r="O17" s="759" t="s">
        <v>2419</v>
      </c>
      <c r="P17" s="760"/>
      <c r="Q17" s="760" t="s">
        <v>2544</v>
      </c>
      <c r="R17" s="768" t="s">
        <v>2426</v>
      </c>
      <c r="S17" s="752">
        <v>37955778</v>
      </c>
      <c r="T17" s="752">
        <v>34490834</v>
      </c>
      <c r="U17" s="759">
        <v>44742</v>
      </c>
      <c r="V17" s="757">
        <f t="shared" si="0"/>
        <v>1</v>
      </c>
      <c r="W17" s="752">
        <v>100</v>
      </c>
      <c r="X17" s="752">
        <v>75</v>
      </c>
      <c r="Y17" s="757">
        <f t="shared" ref="Y17:Y28" si="20">+X17/W17</f>
        <v>0.75</v>
      </c>
      <c r="Z17" s="757">
        <f t="shared" ref="Z17:Z27" si="21">+AD17/$AD$16</f>
        <v>8.7178224589219769E-3</v>
      </c>
      <c r="AA17" s="757">
        <f t="shared" si="1"/>
        <v>8.7178224589219769E-3</v>
      </c>
      <c r="AB17" s="752">
        <v>26400000</v>
      </c>
      <c r="AC17" s="752">
        <v>35468482</v>
      </c>
      <c r="AD17" s="752">
        <v>37955780</v>
      </c>
      <c r="AE17" s="752">
        <v>26400000</v>
      </c>
      <c r="AF17" s="752">
        <v>35468481</v>
      </c>
      <c r="AG17" s="752">
        <v>37955778</v>
      </c>
      <c r="AH17" s="757">
        <f t="shared" ref="AH17:AH30" si="22">+AE17/AB17</f>
        <v>1</v>
      </c>
      <c r="AI17" s="757">
        <f t="shared" ref="AI17:AI30" si="23">+AF17/AC17</f>
        <v>0.99999997180595435</v>
      </c>
      <c r="AJ17" s="757">
        <f t="shared" si="5"/>
        <v>0.99999994730710318</v>
      </c>
      <c r="AK17" s="762">
        <v>37955778</v>
      </c>
      <c r="AL17" s="757">
        <f t="shared" si="6"/>
        <v>0.99999994730710318</v>
      </c>
      <c r="AM17" s="763">
        <v>0</v>
      </c>
      <c r="AN17" s="763">
        <v>0</v>
      </c>
      <c r="AO17" s="762">
        <v>0</v>
      </c>
      <c r="AP17" s="757"/>
      <c r="AQ17" s="752">
        <v>138237793.30000001</v>
      </c>
      <c r="AR17" s="752">
        <v>99824259</v>
      </c>
      <c r="AS17" s="757">
        <f t="shared" si="8"/>
        <v>0.72211988210318168</v>
      </c>
      <c r="AT17" s="765"/>
      <c r="AU17" s="758" t="s">
        <v>106</v>
      </c>
      <c r="AV17" s="758" t="s">
        <v>132</v>
      </c>
      <c r="AW17" s="758" t="s">
        <v>1741</v>
      </c>
      <c r="AX17" s="766"/>
      <c r="AY17" s="766"/>
    </row>
    <row r="18" spans="1:51" ht="53.25" customHeight="1" thickBot="1" x14ac:dyDescent="0.3">
      <c r="A18" s="767" t="s">
        <v>1742</v>
      </c>
      <c r="B18" s="752" t="s">
        <v>99</v>
      </c>
      <c r="C18" s="752">
        <v>100</v>
      </c>
      <c r="D18" s="753">
        <v>100</v>
      </c>
      <c r="E18" s="752">
        <v>100</v>
      </c>
      <c r="F18" s="752">
        <v>99</v>
      </c>
      <c r="G18" s="753">
        <v>100</v>
      </c>
      <c r="H18" s="752">
        <v>100</v>
      </c>
      <c r="I18" s="756"/>
      <c r="J18" s="757">
        <f t="shared" si="19"/>
        <v>0.99</v>
      </c>
      <c r="K18" s="757">
        <f t="shared" si="19"/>
        <v>1</v>
      </c>
      <c r="L18" s="757">
        <f t="shared" si="19"/>
        <v>1</v>
      </c>
      <c r="M18" s="758" t="s">
        <v>2427</v>
      </c>
      <c r="N18" s="759" t="s">
        <v>2418</v>
      </c>
      <c r="O18" s="759" t="s">
        <v>2419</v>
      </c>
      <c r="P18" s="760"/>
      <c r="Q18" s="760" t="s">
        <v>2544</v>
      </c>
      <c r="R18" s="768" t="s">
        <v>2428</v>
      </c>
      <c r="S18" s="752">
        <v>51185778</v>
      </c>
      <c r="T18" s="752">
        <v>51185778</v>
      </c>
      <c r="U18" s="759">
        <v>44742</v>
      </c>
      <c r="V18" s="757">
        <f t="shared" si="0"/>
        <v>1</v>
      </c>
      <c r="W18" s="752">
        <v>100</v>
      </c>
      <c r="X18" s="752">
        <v>75</v>
      </c>
      <c r="Y18" s="757">
        <f t="shared" si="20"/>
        <v>0.75</v>
      </c>
      <c r="Z18" s="757">
        <f t="shared" si="21"/>
        <v>1.2132752772759608E-2</v>
      </c>
      <c r="AA18" s="757">
        <f t="shared" si="1"/>
        <v>1.2132752772759608E-2</v>
      </c>
      <c r="AB18" s="752">
        <v>71278795.464000002</v>
      </c>
      <c r="AC18" s="752">
        <v>64918640</v>
      </c>
      <c r="AD18" s="752">
        <v>52823752.399999999</v>
      </c>
      <c r="AE18" s="752">
        <v>68251776</v>
      </c>
      <c r="AF18" s="752">
        <v>64918640</v>
      </c>
      <c r="AG18" s="752">
        <v>51185778</v>
      </c>
      <c r="AH18" s="757">
        <f t="shared" si="22"/>
        <v>0.95753267932917263</v>
      </c>
      <c r="AI18" s="757">
        <f t="shared" si="23"/>
        <v>1</v>
      </c>
      <c r="AJ18" s="757">
        <f t="shared" si="5"/>
        <v>0.96899170684436275</v>
      </c>
      <c r="AK18" s="762">
        <v>51185778</v>
      </c>
      <c r="AL18" s="757">
        <f t="shared" si="6"/>
        <v>0.96899170684436275</v>
      </c>
      <c r="AM18" s="763">
        <v>0</v>
      </c>
      <c r="AN18" s="763">
        <v>3736371</v>
      </c>
      <c r="AO18" s="762">
        <v>3736371.148</v>
      </c>
      <c r="AP18" s="757">
        <f t="shared" si="7"/>
        <v>1.0000000396106274</v>
      </c>
      <c r="AQ18" s="752">
        <v>294098201.33399999</v>
      </c>
      <c r="AR18" s="752">
        <v>184356194</v>
      </c>
      <c r="AS18" s="757">
        <f t="shared" si="8"/>
        <v>0.6268525042444284</v>
      </c>
      <c r="AT18" s="765"/>
      <c r="AU18" s="758" t="s">
        <v>106</v>
      </c>
      <c r="AV18" s="771"/>
      <c r="AW18" s="758" t="s">
        <v>1741</v>
      </c>
      <c r="AX18" s="766"/>
      <c r="AY18" s="766"/>
    </row>
    <row r="19" spans="1:51" ht="102" customHeight="1" thickBot="1" x14ac:dyDescent="0.3">
      <c r="A19" s="751" t="s">
        <v>1743</v>
      </c>
      <c r="B19" s="752" t="s">
        <v>99</v>
      </c>
      <c r="C19" s="752">
        <v>70</v>
      </c>
      <c r="D19" s="753">
        <v>80</v>
      </c>
      <c r="E19" s="752">
        <v>90</v>
      </c>
      <c r="F19" s="752">
        <v>80</v>
      </c>
      <c r="G19" s="753">
        <v>80</v>
      </c>
      <c r="H19" s="752">
        <v>99</v>
      </c>
      <c r="I19" s="756"/>
      <c r="J19" s="757">
        <v>1</v>
      </c>
      <c r="K19" s="757">
        <f>+G19/D19</f>
        <v>1</v>
      </c>
      <c r="L19" s="757">
        <v>1</v>
      </c>
      <c r="M19" s="758" t="s">
        <v>2429</v>
      </c>
      <c r="N19" s="759" t="s">
        <v>2418</v>
      </c>
      <c r="O19" s="759" t="s">
        <v>2419</v>
      </c>
      <c r="P19" s="760"/>
      <c r="Q19" s="760" t="s">
        <v>2546</v>
      </c>
      <c r="R19" s="775" t="s">
        <v>2430</v>
      </c>
      <c r="S19" s="752">
        <v>630219872</v>
      </c>
      <c r="T19" s="752">
        <v>542013178</v>
      </c>
      <c r="U19" s="759">
        <v>44925</v>
      </c>
      <c r="V19" s="757">
        <f t="shared" si="0"/>
        <v>1</v>
      </c>
      <c r="W19" s="752">
        <v>100</v>
      </c>
      <c r="X19" s="752">
        <v>75</v>
      </c>
      <c r="Y19" s="757">
        <f t="shared" si="20"/>
        <v>0.75</v>
      </c>
      <c r="Z19" s="757">
        <f t="shared" si="21"/>
        <v>0.14494964859628492</v>
      </c>
      <c r="AA19" s="757">
        <f t="shared" si="1"/>
        <v>0.14494964859628492</v>
      </c>
      <c r="AB19" s="752">
        <v>456579462.77999997</v>
      </c>
      <c r="AC19" s="752">
        <v>712215294.05999994</v>
      </c>
      <c r="AD19" s="752">
        <v>631083851.39999998</v>
      </c>
      <c r="AE19" s="752">
        <v>346684687.348333</v>
      </c>
      <c r="AF19" s="752">
        <v>664878471</v>
      </c>
      <c r="AG19" s="752">
        <v>630219872</v>
      </c>
      <c r="AH19" s="757">
        <f t="shared" si="22"/>
        <v>0.75930854453561114</v>
      </c>
      <c r="AI19" s="757">
        <f t="shared" si="23"/>
        <v>0.93353579534896636</v>
      </c>
      <c r="AJ19" s="757">
        <f t="shared" si="5"/>
        <v>0.99863095942308888</v>
      </c>
      <c r="AK19" s="762">
        <v>594020200</v>
      </c>
      <c r="AL19" s="757">
        <f t="shared" si="6"/>
        <v>0.94126984660156054</v>
      </c>
      <c r="AM19" s="763">
        <v>36199672</v>
      </c>
      <c r="AN19" s="763">
        <v>98458194</v>
      </c>
      <c r="AO19" s="762">
        <v>90837834.724000007</v>
      </c>
      <c r="AP19" s="757">
        <f t="shared" si="7"/>
        <v>0.92260309714801403</v>
      </c>
      <c r="AQ19" s="752">
        <v>2600448486.6964178</v>
      </c>
      <c r="AR19" s="752">
        <v>1641783030.3483329</v>
      </c>
      <c r="AS19" s="757">
        <f t="shared" si="8"/>
        <v>0.63134610769930566</v>
      </c>
      <c r="AT19" s="765"/>
      <c r="AU19" s="758" t="s">
        <v>106</v>
      </c>
      <c r="AV19" s="758" t="s">
        <v>137</v>
      </c>
      <c r="AW19" s="758" t="s">
        <v>1741</v>
      </c>
      <c r="AX19" s="766"/>
      <c r="AY19" s="766"/>
    </row>
    <row r="20" spans="1:51" ht="62.25" customHeight="1" thickBot="1" x14ac:dyDescent="0.3">
      <c r="A20" s="751" t="s">
        <v>1744</v>
      </c>
      <c r="B20" s="752" t="s">
        <v>1745</v>
      </c>
      <c r="C20" s="752">
        <v>60</v>
      </c>
      <c r="D20" s="752">
        <v>60</v>
      </c>
      <c r="E20" s="752">
        <v>60</v>
      </c>
      <c r="F20" s="752">
        <v>60</v>
      </c>
      <c r="G20" s="753">
        <v>60</v>
      </c>
      <c r="H20" s="752">
        <v>60</v>
      </c>
      <c r="I20" s="756"/>
      <c r="J20" s="757">
        <f>+F20/C20</f>
        <v>1</v>
      </c>
      <c r="K20" s="757">
        <f>+G20/D20</f>
        <v>1</v>
      </c>
      <c r="L20" s="757">
        <f>+H20/E20</f>
        <v>1</v>
      </c>
      <c r="M20" s="758" t="s">
        <v>2431</v>
      </c>
      <c r="N20" s="759" t="s">
        <v>2418</v>
      </c>
      <c r="O20" s="759"/>
      <c r="P20" s="760"/>
      <c r="Q20" s="760"/>
      <c r="R20" s="768"/>
      <c r="S20" s="752"/>
      <c r="T20" s="752"/>
      <c r="U20" s="759"/>
      <c r="V20" s="757">
        <f t="shared" si="0"/>
        <v>1</v>
      </c>
      <c r="W20" s="752">
        <v>60</v>
      </c>
      <c r="X20" s="752">
        <v>75</v>
      </c>
      <c r="Y20" s="757">
        <v>0.75</v>
      </c>
      <c r="Z20" s="757">
        <f t="shared" si="21"/>
        <v>0</v>
      </c>
      <c r="AA20" s="757">
        <f t="shared" si="1"/>
        <v>0</v>
      </c>
      <c r="AB20" s="752">
        <v>0</v>
      </c>
      <c r="AC20" s="752">
        <v>0</v>
      </c>
      <c r="AD20" s="752">
        <v>0</v>
      </c>
      <c r="AE20" s="752">
        <v>0</v>
      </c>
      <c r="AF20" s="752">
        <v>0</v>
      </c>
      <c r="AG20" s="752">
        <v>0</v>
      </c>
      <c r="AH20" s="757">
        <v>0</v>
      </c>
      <c r="AI20" s="757">
        <v>0</v>
      </c>
      <c r="AJ20" s="757">
        <v>0</v>
      </c>
      <c r="AK20" s="762">
        <v>0</v>
      </c>
      <c r="AL20" s="757" t="e">
        <f t="shared" si="6"/>
        <v>#DIV/0!</v>
      </c>
      <c r="AM20" s="763">
        <v>0</v>
      </c>
      <c r="AN20" s="763">
        <v>0</v>
      </c>
      <c r="AO20" s="762">
        <v>0</v>
      </c>
      <c r="AP20" s="757"/>
      <c r="AQ20" s="752">
        <v>0</v>
      </c>
      <c r="AR20" s="752">
        <v>0</v>
      </c>
      <c r="AS20" s="757"/>
      <c r="AT20" s="765"/>
      <c r="AU20" s="758" t="s">
        <v>106</v>
      </c>
      <c r="AV20" s="758" t="s">
        <v>136</v>
      </c>
      <c r="AW20" s="758" t="s">
        <v>1741</v>
      </c>
      <c r="AX20" s="766"/>
      <c r="AY20" s="766"/>
    </row>
    <row r="21" spans="1:51" ht="93.75" customHeight="1" thickBot="1" x14ac:dyDescent="0.3">
      <c r="A21" s="767" t="s">
        <v>1746</v>
      </c>
      <c r="B21" s="752" t="s">
        <v>99</v>
      </c>
      <c r="C21" s="752">
        <v>70</v>
      </c>
      <c r="D21" s="752">
        <v>80</v>
      </c>
      <c r="E21" s="752">
        <v>80</v>
      </c>
      <c r="F21" s="752">
        <v>75</v>
      </c>
      <c r="G21" s="753">
        <v>80</v>
      </c>
      <c r="H21" s="752">
        <v>81</v>
      </c>
      <c r="I21" s="756"/>
      <c r="J21" s="757">
        <v>1</v>
      </c>
      <c r="K21" s="757">
        <f>+G21/D21</f>
        <v>1</v>
      </c>
      <c r="L21" s="757">
        <v>1</v>
      </c>
      <c r="M21" s="773" t="s">
        <v>2511</v>
      </c>
      <c r="N21" s="759" t="s">
        <v>2418</v>
      </c>
      <c r="O21" s="759" t="s">
        <v>2419</v>
      </c>
      <c r="P21" s="760"/>
      <c r="Q21" s="760" t="s">
        <v>2547</v>
      </c>
      <c r="R21" s="768" t="s">
        <v>2432</v>
      </c>
      <c r="S21" s="752">
        <v>493748951</v>
      </c>
      <c r="T21" s="752">
        <v>448599240</v>
      </c>
      <c r="U21" s="759">
        <v>44925</v>
      </c>
      <c r="V21" s="757">
        <f t="shared" si="0"/>
        <v>1</v>
      </c>
      <c r="W21" s="752">
        <v>80</v>
      </c>
      <c r="X21" s="752">
        <v>75</v>
      </c>
      <c r="Y21" s="757">
        <v>0.75</v>
      </c>
      <c r="Z21" s="757">
        <f t="shared" si="21"/>
        <v>0.11568412487139133</v>
      </c>
      <c r="AA21" s="757">
        <f t="shared" si="1"/>
        <v>0.11568412487139133</v>
      </c>
      <c r="AB21" s="752">
        <v>72216869.335999995</v>
      </c>
      <c r="AC21" s="752">
        <v>377253040</v>
      </c>
      <c r="AD21" s="752">
        <v>503667196</v>
      </c>
      <c r="AE21" s="752">
        <v>65421798.491999999</v>
      </c>
      <c r="AF21" s="752">
        <v>346334354</v>
      </c>
      <c r="AG21" s="752">
        <v>493748951</v>
      </c>
      <c r="AH21" s="757">
        <f t="shared" si="22"/>
        <v>0.90590742985015182</v>
      </c>
      <c r="AI21" s="757">
        <f t="shared" si="23"/>
        <v>0.91804257959061109</v>
      </c>
      <c r="AJ21" s="757">
        <f t="shared" si="5"/>
        <v>0.98030793929251647</v>
      </c>
      <c r="AK21" s="762">
        <v>473653481</v>
      </c>
      <c r="AL21" s="757">
        <f t="shared" si="6"/>
        <v>0.94040962913931758</v>
      </c>
      <c r="AM21" s="763">
        <v>20095470</v>
      </c>
      <c r="AN21" s="763">
        <v>17754382</v>
      </c>
      <c r="AO21" s="762">
        <v>17745945.583999999</v>
      </c>
      <c r="AP21" s="757">
        <f t="shared" si="7"/>
        <v>0.9995248262654256</v>
      </c>
      <c r="AQ21" s="752">
        <v>1050374168.8131139</v>
      </c>
      <c r="AR21" s="752">
        <v>905505103.49199998</v>
      </c>
      <c r="AS21" s="757">
        <f t="shared" si="8"/>
        <v>0.8620786100587271</v>
      </c>
      <c r="AT21" s="765"/>
      <c r="AU21" s="758" t="s">
        <v>106</v>
      </c>
      <c r="AV21" s="771"/>
      <c r="AW21" s="758" t="s">
        <v>1741</v>
      </c>
      <c r="AX21" s="766"/>
      <c r="AY21" s="766"/>
    </row>
    <row r="22" spans="1:51" ht="80.25" customHeight="1" thickBot="1" x14ac:dyDescent="0.3">
      <c r="A22" s="751" t="s">
        <v>1747</v>
      </c>
      <c r="B22" s="752" t="s">
        <v>99</v>
      </c>
      <c r="C22" s="752">
        <v>20</v>
      </c>
      <c r="D22" s="752">
        <v>25</v>
      </c>
      <c r="E22" s="752">
        <v>30</v>
      </c>
      <c r="F22" s="752">
        <v>23</v>
      </c>
      <c r="G22" s="753">
        <v>27</v>
      </c>
      <c r="H22" s="752">
        <v>32</v>
      </c>
      <c r="I22" s="756"/>
      <c r="J22" s="757">
        <v>1</v>
      </c>
      <c r="K22" s="757">
        <v>1</v>
      </c>
      <c r="L22" s="757">
        <v>1</v>
      </c>
      <c r="M22" s="773" t="s">
        <v>2433</v>
      </c>
      <c r="N22" s="759" t="s">
        <v>2418</v>
      </c>
      <c r="O22" s="759" t="s">
        <v>2419</v>
      </c>
      <c r="P22" s="760"/>
      <c r="Q22" s="760" t="s">
        <v>2548</v>
      </c>
      <c r="R22" s="768" t="s">
        <v>2434</v>
      </c>
      <c r="S22" s="752">
        <v>648619099</v>
      </c>
      <c r="T22" s="752">
        <v>548038643</v>
      </c>
      <c r="U22" s="759">
        <v>44925</v>
      </c>
      <c r="V22" s="757">
        <f t="shared" si="0"/>
        <v>1</v>
      </c>
      <c r="W22" s="752">
        <v>35</v>
      </c>
      <c r="X22" s="752">
        <v>75</v>
      </c>
      <c r="Y22" s="757">
        <v>0.75</v>
      </c>
      <c r="Z22" s="757">
        <f t="shared" si="21"/>
        <v>0.15661638406448822</v>
      </c>
      <c r="AA22" s="757">
        <f t="shared" si="1"/>
        <v>0.15661638406448822</v>
      </c>
      <c r="AB22" s="752">
        <v>222367667.19999999</v>
      </c>
      <c r="AC22" s="752">
        <v>614482263</v>
      </c>
      <c r="AD22" s="752">
        <v>681878651</v>
      </c>
      <c r="AE22" s="752">
        <v>215693379.252</v>
      </c>
      <c r="AF22" s="752">
        <v>591549293</v>
      </c>
      <c r="AG22" s="752">
        <v>648619099</v>
      </c>
      <c r="AH22" s="757">
        <f t="shared" si="22"/>
        <v>0.96998534889518329</v>
      </c>
      <c r="AI22" s="757">
        <f t="shared" si="23"/>
        <v>0.96267919941572011</v>
      </c>
      <c r="AJ22" s="757">
        <f t="shared" si="5"/>
        <v>0.95122364961679962</v>
      </c>
      <c r="AK22" s="762">
        <v>584842958</v>
      </c>
      <c r="AL22" s="757">
        <f t="shared" si="6"/>
        <v>0.85769360448857934</v>
      </c>
      <c r="AM22" s="763">
        <v>63776141</v>
      </c>
      <c r="AN22" s="763">
        <v>49864912</v>
      </c>
      <c r="AO22" s="763">
        <v>37603059.988000005</v>
      </c>
      <c r="AP22" s="757">
        <f t="shared" si="7"/>
        <v>0.75409859317509687</v>
      </c>
      <c r="AQ22" s="752">
        <v>1848106666.5999999</v>
      </c>
      <c r="AR22" s="752">
        <v>1455861771.2519999</v>
      </c>
      <c r="AS22" s="757">
        <f t="shared" si="8"/>
        <v>0.78775851933394025</v>
      </c>
      <c r="AT22" s="765"/>
      <c r="AU22" s="758" t="s">
        <v>106</v>
      </c>
      <c r="AV22" s="758" t="s">
        <v>138</v>
      </c>
      <c r="AW22" s="758" t="s">
        <v>1741</v>
      </c>
      <c r="AX22" s="766"/>
      <c r="AY22" s="766"/>
    </row>
    <row r="23" spans="1:51" ht="68.25" customHeight="1" thickBot="1" x14ac:dyDescent="0.3">
      <c r="A23" s="767" t="s">
        <v>1748</v>
      </c>
      <c r="B23" s="752" t="s">
        <v>1749</v>
      </c>
      <c r="C23" s="752">
        <v>60</v>
      </c>
      <c r="D23" s="752">
        <v>120</v>
      </c>
      <c r="E23" s="752">
        <v>120</v>
      </c>
      <c r="F23" s="752">
        <v>60</v>
      </c>
      <c r="G23" s="753">
        <v>270</v>
      </c>
      <c r="H23" s="752">
        <v>135</v>
      </c>
      <c r="I23" s="756"/>
      <c r="J23" s="757">
        <f>+F23/C23</f>
        <v>1</v>
      </c>
      <c r="K23" s="757">
        <v>1</v>
      </c>
      <c r="L23" s="757">
        <v>1</v>
      </c>
      <c r="M23" s="773" t="s">
        <v>2435</v>
      </c>
      <c r="N23" s="759" t="s">
        <v>2418</v>
      </c>
      <c r="O23" s="759" t="s">
        <v>2419</v>
      </c>
      <c r="P23" s="760"/>
      <c r="Q23" s="760" t="s">
        <v>2544</v>
      </c>
      <c r="R23" s="768" t="s">
        <v>2436</v>
      </c>
      <c r="S23" s="752">
        <v>8189869</v>
      </c>
      <c r="T23" s="752">
        <v>8189869</v>
      </c>
      <c r="U23" s="759">
        <v>44895</v>
      </c>
      <c r="V23" s="757">
        <f t="shared" si="0"/>
        <v>1</v>
      </c>
      <c r="W23" s="752">
        <v>420</v>
      </c>
      <c r="X23" s="752">
        <v>465</v>
      </c>
      <c r="Y23" s="757">
        <v>1</v>
      </c>
      <c r="Z23" s="757">
        <f t="shared" si="21"/>
        <v>1.8810790847620278E-3</v>
      </c>
      <c r="AA23" s="757">
        <f t="shared" si="1"/>
        <v>1.8810790847620278E-3</v>
      </c>
      <c r="AB23" s="752">
        <v>20538687</v>
      </c>
      <c r="AC23" s="752">
        <v>23192400</v>
      </c>
      <c r="AD23" s="752">
        <v>8189869</v>
      </c>
      <c r="AE23" s="752">
        <v>20538686.436000001</v>
      </c>
      <c r="AF23" s="752">
        <v>23192400</v>
      </c>
      <c r="AG23" s="752">
        <v>8189869</v>
      </c>
      <c r="AH23" s="757">
        <f t="shared" si="22"/>
        <v>0.99999997253962736</v>
      </c>
      <c r="AI23" s="757">
        <f t="shared" si="23"/>
        <v>1</v>
      </c>
      <c r="AJ23" s="757">
        <f t="shared" si="5"/>
        <v>1</v>
      </c>
      <c r="AK23" s="762">
        <v>8189869</v>
      </c>
      <c r="AL23" s="757">
        <f t="shared" si="6"/>
        <v>1</v>
      </c>
      <c r="AM23" s="763">
        <v>0</v>
      </c>
      <c r="AN23" s="763">
        <v>6515960</v>
      </c>
      <c r="AO23" s="762">
        <v>6515960</v>
      </c>
      <c r="AP23" s="757">
        <f t="shared" si="7"/>
        <v>1</v>
      </c>
      <c r="AQ23" s="752">
        <v>81805937.469071522</v>
      </c>
      <c r="AR23" s="752">
        <v>51920955.436000004</v>
      </c>
      <c r="AS23" s="757">
        <f t="shared" si="8"/>
        <v>0.63468443785794681</v>
      </c>
      <c r="AT23" s="765"/>
      <c r="AU23" s="758" t="s">
        <v>106</v>
      </c>
      <c r="AV23" s="758" t="s">
        <v>134</v>
      </c>
      <c r="AW23" s="758" t="s">
        <v>1741</v>
      </c>
      <c r="AX23" s="766"/>
      <c r="AY23" s="766"/>
    </row>
    <row r="24" spans="1:51" ht="97.5" customHeight="1" thickBot="1" x14ac:dyDescent="0.3">
      <c r="A24" s="767" t="s">
        <v>1750</v>
      </c>
      <c r="B24" s="752" t="s">
        <v>1749</v>
      </c>
      <c r="C24" s="752">
        <v>1</v>
      </c>
      <c r="D24" s="752">
        <v>1</v>
      </c>
      <c r="E24" s="752">
        <v>1</v>
      </c>
      <c r="F24" s="752">
        <v>1</v>
      </c>
      <c r="G24" s="753">
        <v>1</v>
      </c>
      <c r="H24" s="752">
        <v>1</v>
      </c>
      <c r="I24" s="777"/>
      <c r="J24" s="757">
        <f>+F24/C24</f>
        <v>1</v>
      </c>
      <c r="K24" s="757">
        <f t="shared" ref="K24:L28" si="24">+G24/D24</f>
        <v>1</v>
      </c>
      <c r="L24" s="757">
        <f t="shared" si="24"/>
        <v>1</v>
      </c>
      <c r="M24" s="773" t="s">
        <v>2512</v>
      </c>
      <c r="N24" s="759" t="s">
        <v>2418</v>
      </c>
      <c r="O24" s="759"/>
      <c r="P24" s="760"/>
      <c r="Q24" s="760"/>
      <c r="R24" s="768"/>
      <c r="S24" s="752"/>
      <c r="T24" s="752"/>
      <c r="U24" s="759"/>
      <c r="V24" s="757">
        <f t="shared" si="0"/>
        <v>1</v>
      </c>
      <c r="W24" s="752">
        <v>1</v>
      </c>
      <c r="X24" s="752">
        <v>1</v>
      </c>
      <c r="Y24" s="757">
        <v>0.75</v>
      </c>
      <c r="Z24" s="757">
        <f t="shared" si="21"/>
        <v>0</v>
      </c>
      <c r="AA24" s="757">
        <f t="shared" si="1"/>
        <v>0</v>
      </c>
      <c r="AB24" s="752">
        <v>16522687</v>
      </c>
      <c r="AC24" s="752">
        <v>0</v>
      </c>
      <c r="AD24" s="752">
        <v>0</v>
      </c>
      <c r="AE24" s="752">
        <v>16522686.436000001</v>
      </c>
      <c r="AF24" s="752">
        <v>0</v>
      </c>
      <c r="AG24" s="752">
        <v>0</v>
      </c>
      <c r="AH24" s="757">
        <f t="shared" si="22"/>
        <v>0.9999999658651163</v>
      </c>
      <c r="AI24" s="757">
        <v>0</v>
      </c>
      <c r="AJ24" s="757">
        <v>0</v>
      </c>
      <c r="AK24" s="762">
        <v>0</v>
      </c>
      <c r="AL24" s="757" t="e">
        <f t="shared" si="6"/>
        <v>#DIV/0!</v>
      </c>
      <c r="AM24" s="763">
        <v>0</v>
      </c>
      <c r="AN24" s="763">
        <v>0</v>
      </c>
      <c r="AO24" s="762">
        <v>0</v>
      </c>
      <c r="AP24" s="757"/>
      <c r="AQ24" s="752">
        <v>40564155.541071512</v>
      </c>
      <c r="AR24" s="752">
        <v>16522686.436000001</v>
      </c>
      <c r="AS24" s="757">
        <f t="shared" si="8"/>
        <v>0.40732233213312319</v>
      </c>
      <c r="AT24" s="765"/>
      <c r="AU24" s="758" t="s">
        <v>106</v>
      </c>
      <c r="AV24" s="758" t="s">
        <v>134</v>
      </c>
      <c r="AW24" s="758" t="s">
        <v>1741</v>
      </c>
      <c r="AX24" s="766"/>
      <c r="AY24" s="766"/>
    </row>
    <row r="25" spans="1:51" ht="74.25" customHeight="1" thickBot="1" x14ac:dyDescent="0.3">
      <c r="A25" s="767" t="s">
        <v>1751</v>
      </c>
      <c r="B25" s="752" t="s">
        <v>1749</v>
      </c>
      <c r="C25" s="752" t="s">
        <v>2509</v>
      </c>
      <c r="D25" s="752">
        <v>1</v>
      </c>
      <c r="E25" s="752">
        <v>1</v>
      </c>
      <c r="F25" s="752" t="s">
        <v>2509</v>
      </c>
      <c r="G25" s="753">
        <v>1</v>
      </c>
      <c r="H25" s="752">
        <v>1</v>
      </c>
      <c r="I25" s="756"/>
      <c r="J25" s="757" t="s">
        <v>2509</v>
      </c>
      <c r="K25" s="757">
        <f t="shared" si="24"/>
        <v>1</v>
      </c>
      <c r="L25" s="757">
        <f t="shared" si="24"/>
        <v>1</v>
      </c>
      <c r="M25" s="773" t="s">
        <v>2513</v>
      </c>
      <c r="N25" s="759" t="s">
        <v>2418</v>
      </c>
      <c r="O25" s="759" t="s">
        <v>2419</v>
      </c>
      <c r="P25" s="760"/>
      <c r="Q25" s="760" t="s">
        <v>2549</v>
      </c>
      <c r="R25" s="768" t="s">
        <v>2550</v>
      </c>
      <c r="S25" s="752">
        <v>81243680</v>
      </c>
      <c r="T25" s="752">
        <v>0</v>
      </c>
      <c r="U25" s="759"/>
      <c r="V25" s="757">
        <f t="shared" si="0"/>
        <v>1</v>
      </c>
      <c r="W25" s="752">
        <v>2</v>
      </c>
      <c r="X25" s="752">
        <v>2</v>
      </c>
      <c r="Y25" s="757">
        <v>1</v>
      </c>
      <c r="Z25" s="757">
        <f t="shared" si="21"/>
        <v>1.8800775463156269E-2</v>
      </c>
      <c r="AA25" s="757">
        <f t="shared" si="1"/>
        <v>1.8800775463156269E-2</v>
      </c>
      <c r="AB25" s="752">
        <v>0</v>
      </c>
      <c r="AC25" s="752">
        <v>91999532</v>
      </c>
      <c r="AD25" s="752">
        <v>81855084.876000002</v>
      </c>
      <c r="AE25" s="752">
        <v>0</v>
      </c>
      <c r="AF25" s="752">
        <v>91999532</v>
      </c>
      <c r="AG25" s="752">
        <v>81243680</v>
      </c>
      <c r="AH25" s="757">
        <v>0</v>
      </c>
      <c r="AI25" s="757">
        <f t="shared" si="23"/>
        <v>1</v>
      </c>
      <c r="AJ25" s="757">
        <f t="shared" si="5"/>
        <v>0.99253064269707614</v>
      </c>
      <c r="AK25" s="762">
        <v>40621840</v>
      </c>
      <c r="AL25" s="757">
        <f t="shared" si="6"/>
        <v>0.49626532134853807</v>
      </c>
      <c r="AM25" s="763">
        <v>40621840</v>
      </c>
      <c r="AN25" s="763">
        <v>45999766</v>
      </c>
      <c r="AO25" s="762">
        <v>45999766</v>
      </c>
      <c r="AP25" s="757">
        <f t="shared" si="7"/>
        <v>1</v>
      </c>
      <c r="AQ25" s="752">
        <v>173854616.87599999</v>
      </c>
      <c r="AR25" s="752">
        <v>173243212</v>
      </c>
      <c r="AS25" s="757">
        <f t="shared" si="8"/>
        <v>0.99648324049722492</v>
      </c>
      <c r="AT25" s="765"/>
      <c r="AU25" s="758" t="s">
        <v>106</v>
      </c>
      <c r="AV25" s="771"/>
      <c r="AW25" s="758" t="s">
        <v>1741</v>
      </c>
      <c r="AX25" s="766"/>
      <c r="AY25" s="766"/>
    </row>
    <row r="26" spans="1:51" ht="98.25" customHeight="1" thickBot="1" x14ac:dyDescent="0.3">
      <c r="A26" s="767" t="s">
        <v>1752</v>
      </c>
      <c r="B26" s="752" t="s">
        <v>99</v>
      </c>
      <c r="C26" s="752">
        <v>100</v>
      </c>
      <c r="D26" s="752">
        <v>100</v>
      </c>
      <c r="E26" s="752">
        <v>100</v>
      </c>
      <c r="F26" s="752">
        <v>100</v>
      </c>
      <c r="G26" s="753">
        <v>100</v>
      </c>
      <c r="H26" s="752">
        <v>100</v>
      </c>
      <c r="I26" s="756"/>
      <c r="J26" s="757">
        <f>+F26/C26</f>
        <v>1</v>
      </c>
      <c r="K26" s="757">
        <f t="shared" si="24"/>
        <v>1</v>
      </c>
      <c r="L26" s="757">
        <f t="shared" si="24"/>
        <v>1</v>
      </c>
      <c r="M26" s="773" t="s">
        <v>2514</v>
      </c>
      <c r="N26" s="759" t="s">
        <v>2418</v>
      </c>
      <c r="O26" s="759" t="s">
        <v>2419</v>
      </c>
      <c r="P26" s="760"/>
      <c r="Q26" s="760" t="s">
        <v>2551</v>
      </c>
      <c r="R26" s="768" t="s">
        <v>2437</v>
      </c>
      <c r="S26" s="752">
        <v>41579335</v>
      </c>
      <c r="T26" s="752">
        <v>31184502</v>
      </c>
      <c r="U26" s="759">
        <v>44925</v>
      </c>
      <c r="V26" s="757">
        <f t="shared" si="0"/>
        <v>1</v>
      </c>
      <c r="W26" s="752">
        <v>100</v>
      </c>
      <c r="X26" s="752">
        <v>75</v>
      </c>
      <c r="Y26" s="757">
        <f t="shared" si="20"/>
        <v>0.75</v>
      </c>
      <c r="Z26" s="757">
        <f>+AD26/$AD$16</f>
        <v>9.5500940622973134E-3</v>
      </c>
      <c r="AA26" s="757">
        <f t="shared" si="1"/>
        <v>9.5500940622973134E-3</v>
      </c>
      <c r="AB26" s="752">
        <v>70000000</v>
      </c>
      <c r="AC26" s="752">
        <v>48041400</v>
      </c>
      <c r="AD26" s="752">
        <v>41579336</v>
      </c>
      <c r="AE26" s="752">
        <v>65782562.833000004</v>
      </c>
      <c r="AF26" s="752">
        <v>48041400</v>
      </c>
      <c r="AG26" s="752">
        <v>41579335</v>
      </c>
      <c r="AH26" s="757">
        <f t="shared" si="22"/>
        <v>0.93975089761428576</v>
      </c>
      <c r="AI26" s="757">
        <f t="shared" si="23"/>
        <v>1</v>
      </c>
      <c r="AJ26" s="757">
        <f t="shared" si="5"/>
        <v>0.99999997594959189</v>
      </c>
      <c r="AK26" s="762">
        <v>34649447</v>
      </c>
      <c r="AL26" s="757">
        <f t="shared" si="6"/>
        <v>0.83333334135013604</v>
      </c>
      <c r="AM26" s="763">
        <v>6929888</v>
      </c>
      <c r="AN26" s="763">
        <v>0</v>
      </c>
      <c r="AO26" s="762"/>
      <c r="AP26" s="757"/>
      <c r="AQ26" s="752">
        <v>261474796</v>
      </c>
      <c r="AR26" s="752">
        <v>155403297.833</v>
      </c>
      <c r="AS26" s="757">
        <f t="shared" si="8"/>
        <v>0.59433375686809986</v>
      </c>
      <c r="AT26" s="765"/>
      <c r="AU26" s="758" t="s">
        <v>106</v>
      </c>
      <c r="AV26" s="771"/>
      <c r="AW26" s="758" t="s">
        <v>1741</v>
      </c>
      <c r="AX26" s="766"/>
      <c r="AY26" s="766"/>
    </row>
    <row r="27" spans="1:51" ht="111.75" customHeight="1" thickBot="1" x14ac:dyDescent="0.3">
      <c r="A27" s="767" t="s">
        <v>1753</v>
      </c>
      <c r="B27" s="752" t="s">
        <v>99</v>
      </c>
      <c r="C27" s="752">
        <v>100</v>
      </c>
      <c r="D27" s="752">
        <v>100</v>
      </c>
      <c r="E27" s="752">
        <v>100</v>
      </c>
      <c r="F27" s="752">
        <v>100</v>
      </c>
      <c r="G27" s="753">
        <v>100</v>
      </c>
      <c r="H27" s="752">
        <v>100</v>
      </c>
      <c r="I27" s="756"/>
      <c r="J27" s="757">
        <f>+F27/C27</f>
        <v>1</v>
      </c>
      <c r="K27" s="757">
        <f t="shared" si="24"/>
        <v>1</v>
      </c>
      <c r="L27" s="757">
        <f t="shared" si="24"/>
        <v>1</v>
      </c>
      <c r="M27" s="758" t="s">
        <v>2515</v>
      </c>
      <c r="N27" s="759" t="s">
        <v>2418</v>
      </c>
      <c r="O27" s="759" t="s">
        <v>2419</v>
      </c>
      <c r="P27" s="760"/>
      <c r="Q27" s="760" t="s">
        <v>2544</v>
      </c>
      <c r="R27" s="768" t="s">
        <v>2438</v>
      </c>
      <c r="S27" s="752">
        <v>20948279</v>
      </c>
      <c r="T27" s="752">
        <v>20948279</v>
      </c>
      <c r="U27" s="759">
        <v>44925</v>
      </c>
      <c r="V27" s="757">
        <f t="shared" si="0"/>
        <v>1</v>
      </c>
      <c r="W27" s="752">
        <v>100</v>
      </c>
      <c r="X27" s="752">
        <v>75</v>
      </c>
      <c r="Y27" s="757">
        <f t="shared" si="20"/>
        <v>0.75</v>
      </c>
      <c r="Z27" s="757">
        <f t="shared" si="21"/>
        <v>4.8114774779781256E-3</v>
      </c>
      <c r="AA27" s="757">
        <f t="shared" si="1"/>
        <v>4.8114774779781256E-3</v>
      </c>
      <c r="AB27" s="752">
        <v>12000000</v>
      </c>
      <c r="AC27" s="752">
        <v>26588086</v>
      </c>
      <c r="AD27" s="752">
        <v>20948279.399999999</v>
      </c>
      <c r="AE27" s="752">
        <v>10040000</v>
      </c>
      <c r="AF27" s="752">
        <v>25404964</v>
      </c>
      <c r="AG27" s="752">
        <v>20948279</v>
      </c>
      <c r="AH27" s="757">
        <f t="shared" si="22"/>
        <v>0.83666666666666667</v>
      </c>
      <c r="AI27" s="757">
        <f t="shared" si="23"/>
        <v>0.95550179881319774</v>
      </c>
      <c r="AJ27" s="757">
        <f t="shared" si="5"/>
        <v>0.99999998090535314</v>
      </c>
      <c r="AK27" s="762">
        <v>20948279</v>
      </c>
      <c r="AL27" s="757">
        <f t="shared" si="6"/>
        <v>0.99999998090535314</v>
      </c>
      <c r="AM27" s="763">
        <v>0</v>
      </c>
      <c r="AN27" s="763">
        <v>0</v>
      </c>
      <c r="AO27" s="762">
        <v>0</v>
      </c>
      <c r="AP27" s="757"/>
      <c r="AQ27" s="752">
        <v>76997061.400000006</v>
      </c>
      <c r="AR27" s="752">
        <v>56393243</v>
      </c>
      <c r="AS27" s="757">
        <f t="shared" si="8"/>
        <v>0.73240773056307829</v>
      </c>
      <c r="AT27" s="765"/>
      <c r="AU27" s="758" t="s">
        <v>106</v>
      </c>
      <c r="AV27" s="771"/>
      <c r="AW27" s="758" t="s">
        <v>1741</v>
      </c>
      <c r="AX27" s="766"/>
      <c r="AY27" s="766"/>
    </row>
    <row r="28" spans="1:51" ht="40.5" customHeight="1" thickBot="1" x14ac:dyDescent="0.3">
      <c r="A28" s="767" t="s">
        <v>1754</v>
      </c>
      <c r="B28" s="752" t="s">
        <v>1735</v>
      </c>
      <c r="C28" s="752">
        <v>1</v>
      </c>
      <c r="D28" s="752">
        <v>1</v>
      </c>
      <c r="E28" s="752">
        <v>1</v>
      </c>
      <c r="F28" s="752">
        <v>1</v>
      </c>
      <c r="G28" s="772">
        <v>1</v>
      </c>
      <c r="H28" s="752">
        <v>1</v>
      </c>
      <c r="I28" s="756"/>
      <c r="J28" s="757">
        <f>+F28/C28</f>
        <v>1</v>
      </c>
      <c r="K28" s="757">
        <f t="shared" si="24"/>
        <v>1</v>
      </c>
      <c r="L28" s="757">
        <f t="shared" si="24"/>
        <v>1</v>
      </c>
      <c r="M28" s="773"/>
      <c r="N28" s="759" t="s">
        <v>2418</v>
      </c>
      <c r="O28" s="759" t="s">
        <v>2420</v>
      </c>
      <c r="P28" s="760" t="s">
        <v>2421</v>
      </c>
      <c r="Q28" s="760"/>
      <c r="R28" s="768" t="s">
        <v>2421</v>
      </c>
      <c r="S28" s="752">
        <v>2155161340</v>
      </c>
      <c r="T28" s="752">
        <v>2128896018</v>
      </c>
      <c r="U28" s="759">
        <v>44925</v>
      </c>
      <c r="V28" s="757">
        <f t="shared" si="0"/>
        <v>1</v>
      </c>
      <c r="W28" s="752">
        <v>1</v>
      </c>
      <c r="X28" s="776">
        <v>0.75</v>
      </c>
      <c r="Y28" s="757">
        <f t="shared" si="20"/>
        <v>0.75</v>
      </c>
      <c r="Z28" s="757">
        <f>+AD28/$AD$16</f>
        <v>0.52685584114796014</v>
      </c>
      <c r="AA28" s="757">
        <f t="shared" si="1"/>
        <v>0.52685584114796014</v>
      </c>
      <c r="AB28" s="752">
        <v>31217546</v>
      </c>
      <c r="AC28" s="752">
        <v>1893687007</v>
      </c>
      <c r="AD28" s="752">
        <v>2293832490</v>
      </c>
      <c r="AE28" s="752">
        <v>21217546</v>
      </c>
      <c r="AF28" s="752">
        <v>1779197974</v>
      </c>
      <c r="AG28" s="752">
        <v>2155161340</v>
      </c>
      <c r="AH28" s="757">
        <f t="shared" si="22"/>
        <v>0.67966732554826703</v>
      </c>
      <c r="AI28" s="757">
        <f t="shared" si="23"/>
        <v>0.9395417338890788</v>
      </c>
      <c r="AJ28" s="757">
        <f t="shared" si="5"/>
        <v>0.9395460869071568</v>
      </c>
      <c r="AK28" s="762">
        <v>2155161340</v>
      </c>
      <c r="AL28" s="757">
        <f t="shared" si="6"/>
        <v>0.9395460869071568</v>
      </c>
      <c r="AM28" s="763">
        <v>0</v>
      </c>
      <c r="AN28" s="763">
        <v>10842259</v>
      </c>
      <c r="AO28" s="762">
        <v>10349466</v>
      </c>
      <c r="AP28" s="757">
        <f t="shared" si="7"/>
        <v>0.95454886292607477</v>
      </c>
      <c r="AQ28" s="752">
        <v>4264160384.547668</v>
      </c>
      <c r="AR28" s="752">
        <v>3955576860</v>
      </c>
      <c r="AS28" s="757">
        <f t="shared" si="8"/>
        <v>0.92763322747758192</v>
      </c>
      <c r="AT28" s="765"/>
      <c r="AU28" s="758" t="s">
        <v>106</v>
      </c>
      <c r="AV28" s="771"/>
      <c r="AW28" s="758" t="s">
        <v>1741</v>
      </c>
      <c r="AX28" s="766"/>
      <c r="AY28" s="766"/>
    </row>
    <row r="29" spans="1:51" ht="49.5" customHeight="1" thickBot="1" x14ac:dyDescent="0.3">
      <c r="A29" s="843" t="s">
        <v>1755</v>
      </c>
      <c r="B29" s="748"/>
      <c r="C29" s="748"/>
      <c r="D29" s="821"/>
      <c r="E29" s="812"/>
      <c r="F29" s="812"/>
      <c r="G29" s="812"/>
      <c r="H29" s="812"/>
      <c r="I29" s="844"/>
      <c r="J29" s="845">
        <f>AVERAGE(J30,J52)</f>
        <v>0.97795321637426902</v>
      </c>
      <c r="K29" s="845">
        <f>AVERAGE(K30,K52)</f>
        <v>0.95455000000000001</v>
      </c>
      <c r="L29" s="845">
        <f>AVERAGE(L30,L52)</f>
        <v>0.97900000000000009</v>
      </c>
      <c r="M29" s="876"/>
      <c r="N29" s="845"/>
      <c r="O29" s="845"/>
      <c r="P29" s="845"/>
      <c r="Q29" s="845"/>
      <c r="R29" s="845"/>
      <c r="S29" s="847">
        <f>+S30+S52</f>
        <v>7233223229.5799999</v>
      </c>
      <c r="T29" s="847">
        <f>+T30+T52</f>
        <v>3564543630</v>
      </c>
      <c r="U29" s="845"/>
      <c r="V29" s="845">
        <f>+L29</f>
        <v>0.97900000000000009</v>
      </c>
      <c r="W29" s="845"/>
      <c r="X29" s="845"/>
      <c r="Y29" s="845">
        <f>+(Y30*Z30)+(Y52*Z52)</f>
        <v>0.74434495069105311</v>
      </c>
      <c r="Z29" s="845">
        <v>0.25</v>
      </c>
      <c r="AA29" s="845">
        <f>+Z29</f>
        <v>0.25</v>
      </c>
      <c r="AB29" s="748">
        <f t="shared" ref="AB29:AG29" si="25">+AB30+AB52</f>
        <v>7230511448.4136</v>
      </c>
      <c r="AC29" s="748">
        <f t="shared" si="25"/>
        <v>6688785574.1599998</v>
      </c>
      <c r="AD29" s="748">
        <f t="shared" si="25"/>
        <v>7707447639.5495996</v>
      </c>
      <c r="AE29" s="748">
        <f t="shared" si="25"/>
        <v>6982088927.7839994</v>
      </c>
      <c r="AF29" s="748">
        <f t="shared" si="25"/>
        <v>5782871759</v>
      </c>
      <c r="AG29" s="748">
        <f t="shared" si="25"/>
        <v>7233223229.5799999</v>
      </c>
      <c r="AH29" s="845">
        <f t="shared" si="22"/>
        <v>0.96564246908369045</v>
      </c>
      <c r="AI29" s="845">
        <f t="shared" si="23"/>
        <v>0.86456228785989042</v>
      </c>
      <c r="AJ29" s="845">
        <f t="shared" si="5"/>
        <v>0.93847192583752514</v>
      </c>
      <c r="AK29" s="850">
        <f>+AK30+AK52</f>
        <v>4610716123</v>
      </c>
      <c r="AL29" s="845">
        <f t="shared" si="6"/>
        <v>0.59821569196796209</v>
      </c>
      <c r="AM29" s="851">
        <f>+AM30+AM52</f>
        <v>2622507107</v>
      </c>
      <c r="AN29" s="851">
        <f>+AN30+AN52</f>
        <v>3228460596</v>
      </c>
      <c r="AO29" s="850">
        <f>+AO30+AO52</f>
        <v>3116234818.6280003</v>
      </c>
      <c r="AP29" s="845">
        <f t="shared" si="7"/>
        <v>0.96523861015647971</v>
      </c>
      <c r="AQ29" s="748">
        <f>+AQ30+AQ52</f>
        <v>29317883977.112709</v>
      </c>
      <c r="AR29" s="748">
        <f>+AR30+AR52</f>
        <v>19998183916.363998</v>
      </c>
      <c r="AS29" s="845">
        <f>+AR29/AQ29</f>
        <v>0.68211552825489641</v>
      </c>
      <c r="AT29" s="811"/>
      <c r="AU29" s="852" t="s">
        <v>108</v>
      </c>
      <c r="AV29" s="853"/>
      <c r="AW29" s="853"/>
      <c r="AX29" s="854"/>
      <c r="AY29" s="854"/>
    </row>
    <row r="30" spans="1:51" ht="40.5" customHeight="1" thickBot="1" x14ac:dyDescent="0.3">
      <c r="A30" s="855" t="s">
        <v>1756</v>
      </c>
      <c r="B30" s="822"/>
      <c r="C30" s="822"/>
      <c r="D30" s="823"/>
      <c r="E30" s="814"/>
      <c r="F30" s="814"/>
      <c r="G30" s="814"/>
      <c r="H30" s="814"/>
      <c r="I30" s="856"/>
      <c r="J30" s="857">
        <f>+AVERAGE(J31,J42,J46)</f>
        <v>0.99590643274853807</v>
      </c>
      <c r="K30" s="857">
        <f>+AVERAGE(K31,K42,K46)</f>
        <v>0.90910000000000002</v>
      </c>
      <c r="L30" s="857">
        <f>+AVERAGE(L31,L42,L46)</f>
        <v>0.95800000000000007</v>
      </c>
      <c r="M30" s="863"/>
      <c r="N30" s="749"/>
      <c r="O30" s="749"/>
      <c r="P30" s="861"/>
      <c r="Q30" s="861"/>
      <c r="R30" s="861"/>
      <c r="S30" s="749">
        <f>+S31+S42+S46</f>
        <v>6955564387.5799999</v>
      </c>
      <c r="T30" s="749">
        <f>+T31+T42+T46</f>
        <v>3311981705</v>
      </c>
      <c r="U30" s="749"/>
      <c r="V30" s="857">
        <f>+L30</f>
        <v>0.95800000000000007</v>
      </c>
      <c r="W30" s="749"/>
      <c r="X30" s="749"/>
      <c r="Y30" s="857">
        <f>+(Y31*Z31)+(Y42*Z42)+(Y46*Z46)</f>
        <v>0.738689901382106</v>
      </c>
      <c r="Z30" s="857">
        <v>0.5</v>
      </c>
      <c r="AA30" s="857">
        <f t="shared" si="1"/>
        <v>0.5</v>
      </c>
      <c r="AB30" s="749">
        <f t="shared" ref="AB30:AG30" si="26">+AB31+AB42+AB46</f>
        <v>7070095434.4136</v>
      </c>
      <c r="AC30" s="749">
        <f t="shared" si="26"/>
        <v>6260434889.1599998</v>
      </c>
      <c r="AD30" s="749">
        <f t="shared" si="26"/>
        <v>7429697639.5495996</v>
      </c>
      <c r="AE30" s="749">
        <f t="shared" si="26"/>
        <v>6838823163.7839994</v>
      </c>
      <c r="AF30" s="749">
        <f t="shared" si="26"/>
        <v>5357771581</v>
      </c>
      <c r="AG30" s="749">
        <f t="shared" si="26"/>
        <v>6955564387.5799999</v>
      </c>
      <c r="AH30" s="857">
        <f t="shared" si="22"/>
        <v>0.96728866353007259</v>
      </c>
      <c r="AI30" s="857">
        <f t="shared" si="23"/>
        <v>0.85581460008106314</v>
      </c>
      <c r="AJ30" s="857">
        <f t="shared" si="5"/>
        <v>0.93618404476573791</v>
      </c>
      <c r="AK30" s="859">
        <f>+AK31+AK42+AK46</f>
        <v>4354338998</v>
      </c>
      <c r="AL30" s="857">
        <f t="shared" si="6"/>
        <v>0.58607216730073652</v>
      </c>
      <c r="AM30" s="860">
        <f>+AM31+AM42+AM46</f>
        <v>2601225390</v>
      </c>
      <c r="AN30" s="860">
        <f>+AN31+AN42+AN46</f>
        <v>3041827340</v>
      </c>
      <c r="AO30" s="859">
        <f>+AO31+AO42+AO46</f>
        <v>2929601563.8520002</v>
      </c>
      <c r="AP30" s="857">
        <f t="shared" si="7"/>
        <v>0.96310580332018458</v>
      </c>
      <c r="AQ30" s="749">
        <f>+AQ31+AQ42+AQ46</f>
        <v>28224346177.112709</v>
      </c>
      <c r="AR30" s="749">
        <f>+AR31+AR42+AR46</f>
        <v>19152159132.363998</v>
      </c>
      <c r="AS30" s="857">
        <f>+AR30/AQ30</f>
        <v>0.67856874388447652</v>
      </c>
      <c r="AT30" s="861"/>
      <c r="AU30" s="862" t="s">
        <v>108</v>
      </c>
      <c r="AV30" s="863"/>
      <c r="AW30" s="863"/>
      <c r="AX30" s="864"/>
      <c r="AY30" s="864"/>
    </row>
    <row r="31" spans="1:51" ht="40.5" customHeight="1" thickBot="1" x14ac:dyDescent="0.3">
      <c r="A31" s="865" t="s">
        <v>1757</v>
      </c>
      <c r="B31" s="819"/>
      <c r="C31" s="819"/>
      <c r="D31" s="820"/>
      <c r="E31" s="816"/>
      <c r="F31" s="816"/>
      <c r="G31" s="816"/>
      <c r="H31" s="816"/>
      <c r="I31" s="866"/>
      <c r="J31" s="867">
        <f>AVERAGE(J32:J41)</f>
        <v>0.987719298245614</v>
      </c>
      <c r="K31" s="867">
        <f>AVERAGE(K32:K41)</f>
        <v>1</v>
      </c>
      <c r="L31" s="867">
        <f>AVERAGE(L32:L41)</f>
        <v>1</v>
      </c>
      <c r="M31" s="873"/>
      <c r="N31" s="750"/>
      <c r="O31" s="750"/>
      <c r="P31" s="871"/>
      <c r="Q31" s="871"/>
      <c r="R31" s="871"/>
      <c r="S31" s="750">
        <f>SUM(S32:S41)</f>
        <v>4737197158.0799999</v>
      </c>
      <c r="T31" s="750">
        <f>SUM(T32:T41)</f>
        <v>1750520957</v>
      </c>
      <c r="U31" s="750"/>
      <c r="V31" s="867">
        <f>+L31</f>
        <v>1</v>
      </c>
      <c r="W31" s="750"/>
      <c r="X31" s="750"/>
      <c r="Y31" s="867">
        <f>+(Y32*Z32)+(Y33*Z33)+(Y34*Z34)+(Y35*Z35)+(Y36*Z36)+(Y37*Z37)+(Y38*Z38)+(Y39*Z39)+(Y40*Z40)+(Y41*Z41)</f>
        <v>0.79050909267160296</v>
      </c>
      <c r="Z31" s="867">
        <f>+AD31/$AD$30</f>
        <v>0.66480425469904147</v>
      </c>
      <c r="AA31" s="867">
        <f t="shared" si="1"/>
        <v>0.66480425469904147</v>
      </c>
      <c r="AB31" s="750">
        <f t="shared" ref="AB31:AG31" si="27">SUM(AB32:AB41)</f>
        <v>3990284305.5679998</v>
      </c>
      <c r="AC31" s="750">
        <f t="shared" si="27"/>
        <v>4328825940.4759998</v>
      </c>
      <c r="AD31" s="750">
        <f t="shared" si="27"/>
        <v>4939294601.8999996</v>
      </c>
      <c r="AE31" s="750">
        <f t="shared" si="27"/>
        <v>3879937558.8919992</v>
      </c>
      <c r="AF31" s="750">
        <f t="shared" si="27"/>
        <v>4052381172</v>
      </c>
      <c r="AG31" s="750">
        <f t="shared" si="27"/>
        <v>4737197158.0799999</v>
      </c>
      <c r="AH31" s="867">
        <f t="shared" ref="AH31" si="28">+AE31/AB31</f>
        <v>0.9723461442278627</v>
      </c>
      <c r="AI31" s="867">
        <f t="shared" ref="AI31" si="29">+AF31/AC31</f>
        <v>0.93613862689854377</v>
      </c>
      <c r="AJ31" s="867">
        <f t="shared" si="5"/>
        <v>0.95908374371063865</v>
      </c>
      <c r="AK31" s="869">
        <f>SUM(AK32:AK41)</f>
        <v>2485181222</v>
      </c>
      <c r="AL31" s="867">
        <f t="shared" si="6"/>
        <v>0.50314496751095283</v>
      </c>
      <c r="AM31" s="870">
        <f>SUM(AM32:AM41)</f>
        <v>2252015936.5</v>
      </c>
      <c r="AN31" s="870">
        <f>SUM(AN32:AN41)</f>
        <v>2671932606</v>
      </c>
      <c r="AO31" s="869">
        <f>SUM(AO32:AO41)</f>
        <v>2602960030.7080002</v>
      </c>
      <c r="AP31" s="867">
        <f t="shared" si="7"/>
        <v>0.9741862593625612</v>
      </c>
      <c r="AQ31" s="750">
        <f>SUM(AQ32:AQ41)</f>
        <v>17549593647.938</v>
      </c>
      <c r="AR31" s="750">
        <f>SUM(AR32:AR41)</f>
        <v>12669515888.972</v>
      </c>
      <c r="AS31" s="867">
        <f>+AR31/AQ31</f>
        <v>0.72192645272220379</v>
      </c>
      <c r="AT31" s="871"/>
      <c r="AU31" s="872" t="s">
        <v>108</v>
      </c>
      <c r="AV31" s="873"/>
      <c r="AW31" s="873"/>
      <c r="AX31" s="874"/>
      <c r="AY31" s="874"/>
    </row>
    <row r="32" spans="1:51" ht="70.5" customHeight="1" thickBot="1" x14ac:dyDescent="0.3">
      <c r="A32" s="767" t="s">
        <v>1758</v>
      </c>
      <c r="B32" s="752" t="s">
        <v>1749</v>
      </c>
      <c r="C32" s="752">
        <v>30</v>
      </c>
      <c r="D32" s="752">
        <v>30</v>
      </c>
      <c r="E32" s="752">
        <v>30</v>
      </c>
      <c r="F32" s="752">
        <v>30</v>
      </c>
      <c r="G32" s="752">
        <v>57</v>
      </c>
      <c r="H32" s="752">
        <v>297</v>
      </c>
      <c r="I32" s="756"/>
      <c r="J32" s="757">
        <f t="shared" ref="J32:J41" si="30">+F32/C32</f>
        <v>1</v>
      </c>
      <c r="K32" s="757">
        <v>1</v>
      </c>
      <c r="L32" s="757">
        <v>1</v>
      </c>
      <c r="M32" s="773" t="s">
        <v>2439</v>
      </c>
      <c r="N32" s="759" t="s">
        <v>2418</v>
      </c>
      <c r="O32" s="759" t="s">
        <v>2419</v>
      </c>
      <c r="P32" s="760"/>
      <c r="Q32" s="760" t="s">
        <v>2552</v>
      </c>
      <c r="R32" s="768" t="s">
        <v>2440</v>
      </c>
      <c r="S32" s="752">
        <v>208563957</v>
      </c>
      <c r="T32" s="752">
        <v>112226492</v>
      </c>
      <c r="U32" s="759">
        <v>44925</v>
      </c>
      <c r="V32" s="757">
        <f>+L32</f>
        <v>1</v>
      </c>
      <c r="W32" s="752">
        <v>120</v>
      </c>
      <c r="X32" s="752">
        <v>384</v>
      </c>
      <c r="Y32" s="757">
        <v>1</v>
      </c>
      <c r="Z32" s="757">
        <f t="shared" ref="Z32:Z40" si="31">+AD32/$AD$31</f>
        <v>4.3038525565619594E-2</v>
      </c>
      <c r="AA32" s="757">
        <f t="shared" si="1"/>
        <v>4.3038525565619594E-2</v>
      </c>
      <c r="AB32" s="752">
        <v>128377244.8</v>
      </c>
      <c r="AC32" s="752">
        <v>67920844.127999991</v>
      </c>
      <c r="AD32" s="752">
        <v>212579957</v>
      </c>
      <c r="AE32" s="752">
        <v>126893901.28258124</v>
      </c>
      <c r="AF32" s="752">
        <v>66789527</v>
      </c>
      <c r="AG32" s="752">
        <v>208563957</v>
      </c>
      <c r="AH32" s="757">
        <f t="shared" ref="AH32:AH42" si="32">+AE32/AB32</f>
        <v>0.98844543267983609</v>
      </c>
      <c r="AI32" s="757">
        <f t="shared" ref="AI32:AI42" si="33">+AF32/AC32</f>
        <v>0.98334359440721952</v>
      </c>
      <c r="AJ32" s="757">
        <f t="shared" si="5"/>
        <v>0.98110828482291956</v>
      </c>
      <c r="AK32" s="762">
        <v>166004453</v>
      </c>
      <c r="AL32" s="757">
        <f t="shared" si="6"/>
        <v>0.78090359666410136</v>
      </c>
      <c r="AM32" s="763">
        <v>42559504</v>
      </c>
      <c r="AN32" s="763">
        <v>38280971</v>
      </c>
      <c r="AO32" s="763">
        <v>38250591.795999996</v>
      </c>
      <c r="AP32" s="757">
        <f t="shared" si="7"/>
        <v>0.99920641500969232</v>
      </c>
      <c r="AQ32" s="752">
        <v>521171044.528</v>
      </c>
      <c r="AR32" s="752">
        <v>402247385.28258121</v>
      </c>
      <c r="AS32" s="757">
        <f>+AR32/AQ32</f>
        <v>0.77181453096051733</v>
      </c>
      <c r="AT32" s="765"/>
      <c r="AU32" s="758" t="s">
        <v>108</v>
      </c>
      <c r="AV32" s="771"/>
      <c r="AW32" s="758" t="s">
        <v>1759</v>
      </c>
      <c r="AX32" s="766"/>
      <c r="AY32" s="766"/>
    </row>
    <row r="33" spans="1:51" ht="50.25" customHeight="1" thickBot="1" x14ac:dyDescent="0.3">
      <c r="A33" s="767" t="s">
        <v>1760</v>
      </c>
      <c r="B33" s="752" t="s">
        <v>1749</v>
      </c>
      <c r="C33" s="752">
        <v>3</v>
      </c>
      <c r="D33" s="752">
        <v>3</v>
      </c>
      <c r="E33" s="752">
        <v>3</v>
      </c>
      <c r="F33" s="752">
        <v>3</v>
      </c>
      <c r="G33" s="752">
        <v>3</v>
      </c>
      <c r="H33" s="752">
        <v>3</v>
      </c>
      <c r="I33" s="756"/>
      <c r="J33" s="757">
        <f t="shared" si="30"/>
        <v>1</v>
      </c>
      <c r="K33" s="757">
        <f>+G33/D33</f>
        <v>1</v>
      </c>
      <c r="L33" s="757">
        <f>+H33/E33</f>
        <v>1</v>
      </c>
      <c r="M33" s="758" t="s">
        <v>2516</v>
      </c>
      <c r="N33" s="759" t="s">
        <v>2418</v>
      </c>
      <c r="O33" s="759" t="s">
        <v>2419</v>
      </c>
      <c r="P33" s="760"/>
      <c r="Q33" s="760" t="s">
        <v>2554</v>
      </c>
      <c r="R33" s="768" t="s">
        <v>2441</v>
      </c>
      <c r="S33" s="752">
        <v>950814805.26999998</v>
      </c>
      <c r="T33" s="752">
        <v>133896181</v>
      </c>
      <c r="U33" s="759">
        <v>44925</v>
      </c>
      <c r="V33" s="757">
        <f t="shared" ref="V33:V59" si="34">+L33</f>
        <v>1</v>
      </c>
      <c r="W33" s="752">
        <v>3</v>
      </c>
      <c r="X33" s="752">
        <v>3</v>
      </c>
      <c r="Y33" s="757">
        <v>0.75</v>
      </c>
      <c r="Z33" s="757">
        <f t="shared" si="31"/>
        <v>0.19929261883292892</v>
      </c>
      <c r="AA33" s="757">
        <f t="shared" si="1"/>
        <v>0.19929261883292892</v>
      </c>
      <c r="AB33" s="752">
        <v>104999999.692</v>
      </c>
      <c r="AC33" s="752">
        <v>34672776.552000001</v>
      </c>
      <c r="AD33" s="752">
        <v>984364956.39999998</v>
      </c>
      <c r="AE33" s="752">
        <v>104999999.692</v>
      </c>
      <c r="AF33" s="752">
        <v>23330450</v>
      </c>
      <c r="AG33" s="752">
        <v>950814805.26999998</v>
      </c>
      <c r="AH33" s="757">
        <f t="shared" si="32"/>
        <v>1</v>
      </c>
      <c r="AI33" s="757">
        <f t="shared" si="33"/>
        <v>0.67287515797907016</v>
      </c>
      <c r="AJ33" s="757">
        <f t="shared" si="5"/>
        <v>0.96591695903854713</v>
      </c>
      <c r="AK33" s="762">
        <v>287342389</v>
      </c>
      <c r="AL33" s="757">
        <f t="shared" si="6"/>
        <v>0.29190635762864098</v>
      </c>
      <c r="AM33" s="763">
        <v>663472416</v>
      </c>
      <c r="AN33" s="763">
        <v>23330450</v>
      </c>
      <c r="AO33" s="763">
        <v>23330450</v>
      </c>
      <c r="AP33" s="757">
        <f t="shared" si="7"/>
        <v>1</v>
      </c>
      <c r="AQ33" s="752">
        <v>1219097732.6440001</v>
      </c>
      <c r="AR33" s="752">
        <v>1079145254.9619999</v>
      </c>
      <c r="AS33" s="757">
        <f t="shared" ref="AS33:AS61" si="35">+AR33/AQ33</f>
        <v>0.88519995244477334</v>
      </c>
      <c r="AT33" s="765"/>
      <c r="AU33" s="758" t="s">
        <v>108</v>
      </c>
      <c r="AV33" s="771"/>
      <c r="AW33" s="758" t="s">
        <v>1759</v>
      </c>
      <c r="AX33" s="766"/>
      <c r="AY33" s="766"/>
    </row>
    <row r="34" spans="1:51" ht="63" customHeight="1" thickBot="1" x14ac:dyDescent="0.3">
      <c r="A34" s="767" t="s">
        <v>1853</v>
      </c>
      <c r="B34" s="752" t="s">
        <v>1749</v>
      </c>
      <c r="C34" s="752">
        <v>2</v>
      </c>
      <c r="D34" s="752">
        <v>2</v>
      </c>
      <c r="E34" s="752">
        <v>2</v>
      </c>
      <c r="F34" s="752">
        <v>2</v>
      </c>
      <c r="G34" s="752">
        <v>5</v>
      </c>
      <c r="H34" s="752">
        <v>2</v>
      </c>
      <c r="I34" s="756"/>
      <c r="J34" s="757">
        <f t="shared" si="30"/>
        <v>1</v>
      </c>
      <c r="K34" s="757">
        <v>1</v>
      </c>
      <c r="L34" s="757">
        <f t="shared" ref="L34:L41" si="36">+H34/E34</f>
        <v>1</v>
      </c>
      <c r="M34" s="758" t="s">
        <v>2442</v>
      </c>
      <c r="N34" s="759" t="s">
        <v>2418</v>
      </c>
      <c r="O34" s="759" t="s">
        <v>2419</v>
      </c>
      <c r="P34" s="760"/>
      <c r="Q34" s="760" t="s">
        <v>2553</v>
      </c>
      <c r="R34" s="768" t="s">
        <v>2443</v>
      </c>
      <c r="S34" s="752">
        <v>95000000</v>
      </c>
      <c r="T34" s="752">
        <v>0</v>
      </c>
      <c r="U34" s="759"/>
      <c r="V34" s="757">
        <f t="shared" si="34"/>
        <v>1</v>
      </c>
      <c r="W34" s="752">
        <v>7</v>
      </c>
      <c r="X34" s="752">
        <v>9</v>
      </c>
      <c r="Y34" s="757">
        <v>1</v>
      </c>
      <c r="Z34" s="757">
        <f t="shared" si="31"/>
        <v>1.9233515644816231E-2</v>
      </c>
      <c r="AA34" s="757">
        <f t="shared" si="1"/>
        <v>1.9233515644816231E-2</v>
      </c>
      <c r="AB34" s="752">
        <v>327379758.07599998</v>
      </c>
      <c r="AC34" s="752">
        <v>91576527</v>
      </c>
      <c r="AD34" s="752">
        <v>95000000</v>
      </c>
      <c r="AE34" s="752">
        <v>317931145</v>
      </c>
      <c r="AF34" s="752">
        <v>91576527</v>
      </c>
      <c r="AG34" s="752">
        <v>95000000</v>
      </c>
      <c r="AH34" s="757">
        <f t="shared" si="32"/>
        <v>0.97113867658914177</v>
      </c>
      <c r="AI34" s="757">
        <f t="shared" si="33"/>
        <v>1</v>
      </c>
      <c r="AJ34" s="757">
        <f t="shared" si="5"/>
        <v>1</v>
      </c>
      <c r="AK34" s="762">
        <v>0</v>
      </c>
      <c r="AL34" s="757">
        <f t="shared" si="6"/>
        <v>0</v>
      </c>
      <c r="AM34" s="763">
        <v>95000000</v>
      </c>
      <c r="AN34" s="763">
        <v>91576527</v>
      </c>
      <c r="AO34" s="763">
        <v>91576526.719999999</v>
      </c>
      <c r="AP34" s="757">
        <f t="shared" si="7"/>
        <v>0.9999999969424479</v>
      </c>
      <c r="AQ34" s="752">
        <v>618956285.07599998</v>
      </c>
      <c r="AR34" s="752">
        <v>504507672</v>
      </c>
      <c r="AS34" s="757">
        <f t="shared" si="35"/>
        <v>0.81509419027557473</v>
      </c>
      <c r="AT34" s="765"/>
      <c r="AU34" s="758" t="s">
        <v>108</v>
      </c>
      <c r="AV34" s="771"/>
      <c r="AW34" s="758" t="s">
        <v>1759</v>
      </c>
      <c r="AX34" s="766"/>
      <c r="AY34" s="766"/>
    </row>
    <row r="35" spans="1:51" ht="62.25" customHeight="1" thickBot="1" x14ac:dyDescent="0.3">
      <c r="A35" s="767" t="s">
        <v>1761</v>
      </c>
      <c r="B35" s="752" t="s">
        <v>1749</v>
      </c>
      <c r="C35" s="752">
        <v>3</v>
      </c>
      <c r="D35" s="752">
        <v>2</v>
      </c>
      <c r="E35" s="752">
        <v>1</v>
      </c>
      <c r="F35" s="752">
        <v>3</v>
      </c>
      <c r="G35" s="752">
        <v>2</v>
      </c>
      <c r="H35" s="752">
        <v>1</v>
      </c>
      <c r="I35" s="756"/>
      <c r="J35" s="757">
        <f t="shared" si="30"/>
        <v>1</v>
      </c>
      <c r="K35" s="757">
        <f t="shared" ref="K35:K41" si="37">+G35/D35</f>
        <v>1</v>
      </c>
      <c r="L35" s="757">
        <f t="shared" si="36"/>
        <v>1</v>
      </c>
      <c r="M35" s="758" t="s">
        <v>2517</v>
      </c>
      <c r="N35" s="759" t="s">
        <v>2418</v>
      </c>
      <c r="O35" s="759" t="s">
        <v>2419</v>
      </c>
      <c r="P35" s="760"/>
      <c r="Q35" s="760" t="s">
        <v>2555</v>
      </c>
      <c r="R35" s="768" t="s">
        <v>2444</v>
      </c>
      <c r="S35" s="752">
        <v>1100866056</v>
      </c>
      <c r="T35" s="752">
        <v>132041927</v>
      </c>
      <c r="U35" s="759">
        <v>44925</v>
      </c>
      <c r="V35" s="757">
        <f t="shared" si="34"/>
        <v>1</v>
      </c>
      <c r="W35" s="752">
        <v>7</v>
      </c>
      <c r="X35" s="752">
        <v>6</v>
      </c>
      <c r="Y35" s="757">
        <f t="shared" ref="Y35" si="38">+X35/W35</f>
        <v>0.8571428571428571</v>
      </c>
      <c r="Z35" s="757">
        <f t="shared" si="31"/>
        <v>0.23278343544394203</v>
      </c>
      <c r="AA35" s="757">
        <f t="shared" si="1"/>
        <v>0.23278343544394203</v>
      </c>
      <c r="AB35" s="752">
        <v>500000000</v>
      </c>
      <c r="AC35" s="752">
        <v>483458592.852</v>
      </c>
      <c r="AD35" s="752">
        <v>1149785966.0999999</v>
      </c>
      <c r="AE35" s="752">
        <v>472972539.42073202</v>
      </c>
      <c r="AF35" s="752">
        <v>483458593</v>
      </c>
      <c r="AG35" s="752">
        <v>1100866056</v>
      </c>
      <c r="AH35" s="757">
        <f t="shared" si="32"/>
        <v>0.94594507884146406</v>
      </c>
      <c r="AI35" s="757">
        <f t="shared" si="33"/>
        <v>1.0000000003061276</v>
      </c>
      <c r="AJ35" s="757">
        <f t="shared" si="5"/>
        <v>0.9574530290485862</v>
      </c>
      <c r="AK35" s="762">
        <v>132041927</v>
      </c>
      <c r="AL35" s="757">
        <f t="shared" si="6"/>
        <v>0.11484044064990437</v>
      </c>
      <c r="AM35" s="763">
        <v>968824129</v>
      </c>
      <c r="AN35" s="763">
        <v>233697298</v>
      </c>
      <c r="AO35" s="763">
        <v>229023350.30000001</v>
      </c>
      <c r="AP35" s="757">
        <f t="shared" si="7"/>
        <v>0.97999999255447112</v>
      </c>
      <c r="AQ35" s="752">
        <v>2133244558.9519999</v>
      </c>
      <c r="AR35" s="752">
        <v>2057297188.420732</v>
      </c>
      <c r="AS35" s="757">
        <f t="shared" si="35"/>
        <v>0.96439818856560044</v>
      </c>
      <c r="AT35" s="765"/>
      <c r="AU35" s="758" t="s">
        <v>108</v>
      </c>
      <c r="AV35" s="771"/>
      <c r="AW35" s="758" t="s">
        <v>1759</v>
      </c>
      <c r="AX35" s="766"/>
      <c r="AY35" s="766"/>
    </row>
    <row r="36" spans="1:51" ht="40.5" customHeight="1" thickBot="1" x14ac:dyDescent="0.3">
      <c r="A36" s="767" t="s">
        <v>1762</v>
      </c>
      <c r="B36" s="752" t="s">
        <v>99</v>
      </c>
      <c r="C36" s="752">
        <v>57</v>
      </c>
      <c r="D36" s="752">
        <v>67</v>
      </c>
      <c r="E36" s="752">
        <v>83</v>
      </c>
      <c r="F36" s="752">
        <v>50</v>
      </c>
      <c r="G36" s="752">
        <v>67</v>
      </c>
      <c r="H36" s="752">
        <v>83</v>
      </c>
      <c r="I36" s="756"/>
      <c r="J36" s="757">
        <f t="shared" si="30"/>
        <v>0.8771929824561403</v>
      </c>
      <c r="K36" s="757">
        <f t="shared" si="37"/>
        <v>1</v>
      </c>
      <c r="L36" s="757">
        <f t="shared" si="36"/>
        <v>1</v>
      </c>
      <c r="M36" s="758" t="s">
        <v>2445</v>
      </c>
      <c r="N36" s="759" t="s">
        <v>2418</v>
      </c>
      <c r="O36" s="759" t="s">
        <v>2419</v>
      </c>
      <c r="P36" s="760"/>
      <c r="Q36" s="760" t="s">
        <v>2556</v>
      </c>
      <c r="R36" s="768" t="s">
        <v>2446</v>
      </c>
      <c r="S36" s="752">
        <v>14056000</v>
      </c>
      <c r="T36" s="752">
        <v>0</v>
      </c>
      <c r="U36" s="759"/>
      <c r="V36" s="757">
        <f t="shared" si="34"/>
        <v>1</v>
      </c>
      <c r="W36" s="752">
        <v>100</v>
      </c>
      <c r="X36" s="752">
        <v>83</v>
      </c>
      <c r="Y36" s="757">
        <v>0.75</v>
      </c>
      <c r="Z36" s="757">
        <f t="shared" si="31"/>
        <v>3.0962599384367776E-3</v>
      </c>
      <c r="AA36" s="757">
        <f t="shared" si="1"/>
        <v>3.0962599384367776E-3</v>
      </c>
      <c r="AB36" s="752">
        <v>123000000</v>
      </c>
      <c r="AC36" s="752">
        <v>59275219.864</v>
      </c>
      <c r="AD36" s="752">
        <v>15293340</v>
      </c>
      <c r="AE36" s="752">
        <v>111339697</v>
      </c>
      <c r="AF36" s="752">
        <v>54989844</v>
      </c>
      <c r="AG36" s="752">
        <v>14056000</v>
      </c>
      <c r="AH36" s="757">
        <f t="shared" si="32"/>
        <v>0.90520078861788622</v>
      </c>
      <c r="AI36" s="757">
        <f t="shared" si="33"/>
        <v>0.92770375421917806</v>
      </c>
      <c r="AJ36" s="757">
        <f t="shared" si="5"/>
        <v>0.91909288618444374</v>
      </c>
      <c r="AK36" s="762">
        <v>0</v>
      </c>
      <c r="AL36" s="757">
        <f t="shared" si="6"/>
        <v>0</v>
      </c>
      <c r="AM36" s="763">
        <v>14056000</v>
      </c>
      <c r="AN36" s="763">
        <v>42993669</v>
      </c>
      <c r="AO36" s="763">
        <v>42993668.520000003</v>
      </c>
      <c r="AP36" s="757">
        <f t="shared" si="7"/>
        <v>0.99999998883556562</v>
      </c>
      <c r="AQ36" s="752">
        <v>197568559.86399999</v>
      </c>
      <c r="AR36" s="752">
        <v>180385541</v>
      </c>
      <c r="AS36" s="757">
        <f t="shared" si="35"/>
        <v>0.91302756432588139</v>
      </c>
      <c r="AT36" s="765"/>
      <c r="AU36" s="758" t="s">
        <v>108</v>
      </c>
      <c r="AV36" s="771"/>
      <c r="AW36" s="758" t="s">
        <v>1759</v>
      </c>
      <c r="AX36" s="766"/>
      <c r="AY36" s="766"/>
    </row>
    <row r="37" spans="1:51" ht="40.5" customHeight="1" thickBot="1" x14ac:dyDescent="0.3">
      <c r="A37" s="751" t="s">
        <v>1763</v>
      </c>
      <c r="B37" s="752" t="s">
        <v>99</v>
      </c>
      <c r="C37" s="752">
        <v>100</v>
      </c>
      <c r="D37" s="752">
        <v>100</v>
      </c>
      <c r="E37" s="752">
        <v>100</v>
      </c>
      <c r="F37" s="752">
        <v>100</v>
      </c>
      <c r="G37" s="752">
        <v>100</v>
      </c>
      <c r="H37" s="752">
        <v>100</v>
      </c>
      <c r="I37" s="756"/>
      <c r="J37" s="757">
        <f t="shared" si="30"/>
        <v>1</v>
      </c>
      <c r="K37" s="757">
        <f t="shared" si="37"/>
        <v>1</v>
      </c>
      <c r="L37" s="757">
        <f t="shared" si="36"/>
        <v>1</v>
      </c>
      <c r="M37" s="758" t="s">
        <v>2518</v>
      </c>
      <c r="N37" s="759" t="s">
        <v>2418</v>
      </c>
      <c r="O37" s="759" t="s">
        <v>2419</v>
      </c>
      <c r="P37" s="760"/>
      <c r="Q37" s="760" t="s">
        <v>2544</v>
      </c>
      <c r="R37" s="768" t="s">
        <v>2447</v>
      </c>
      <c r="S37" s="752">
        <v>9960255</v>
      </c>
      <c r="T37" s="752">
        <v>6640170</v>
      </c>
      <c r="U37" s="759">
        <v>44925</v>
      </c>
      <c r="V37" s="757">
        <f t="shared" si="34"/>
        <v>1</v>
      </c>
      <c r="W37" s="752">
        <v>100</v>
      </c>
      <c r="X37" s="752">
        <v>100</v>
      </c>
      <c r="Y37" s="757">
        <v>0.75</v>
      </c>
      <c r="Z37" s="757">
        <f t="shared" si="31"/>
        <v>2.688712350725435E-3</v>
      </c>
      <c r="AA37" s="757">
        <f t="shared" si="1"/>
        <v>2.688712350725435E-3</v>
      </c>
      <c r="AB37" s="752">
        <v>5000000</v>
      </c>
      <c r="AC37" s="752">
        <v>10378677.311999999</v>
      </c>
      <c r="AD37" s="752">
        <v>13280342.4</v>
      </c>
      <c r="AE37" s="752">
        <v>4898516</v>
      </c>
      <c r="AF37" s="752">
        <v>9950428</v>
      </c>
      <c r="AG37" s="752">
        <v>9960255</v>
      </c>
      <c r="AH37" s="757">
        <f t="shared" si="32"/>
        <v>0.9797032</v>
      </c>
      <c r="AI37" s="757">
        <f t="shared" si="33"/>
        <v>0.95873758291869715</v>
      </c>
      <c r="AJ37" s="757">
        <f t="shared" si="5"/>
        <v>0.74999986446132594</v>
      </c>
      <c r="AK37" s="762">
        <v>9960255</v>
      </c>
      <c r="AL37" s="757">
        <f t="shared" si="6"/>
        <v>0.74999986446132594</v>
      </c>
      <c r="AM37" s="763">
        <v>0</v>
      </c>
      <c r="AN37" s="763">
        <v>9950428</v>
      </c>
      <c r="AO37" s="763">
        <v>9950428.1399999987</v>
      </c>
      <c r="AP37" s="757">
        <f t="shared" si="7"/>
        <v>1.0000000140697465</v>
      </c>
      <c r="AQ37" s="752">
        <v>33659019.711999997</v>
      </c>
      <c r="AR37" s="752">
        <v>24809199</v>
      </c>
      <c r="AS37" s="757">
        <f t="shared" si="35"/>
        <v>0.73707431803651458</v>
      </c>
      <c r="AT37" s="765"/>
      <c r="AU37" s="758" t="s">
        <v>108</v>
      </c>
      <c r="AV37" s="758" t="s">
        <v>129</v>
      </c>
      <c r="AW37" s="758" t="s">
        <v>1759</v>
      </c>
      <c r="AX37" s="766"/>
      <c r="AY37" s="766"/>
    </row>
    <row r="38" spans="1:51" ht="84.75" customHeight="1" thickBot="1" x14ac:dyDescent="0.3">
      <c r="A38" s="751" t="s">
        <v>1764</v>
      </c>
      <c r="B38" s="752" t="s">
        <v>99</v>
      </c>
      <c r="C38" s="752">
        <v>100</v>
      </c>
      <c r="D38" s="752">
        <v>100</v>
      </c>
      <c r="E38" s="752">
        <v>100</v>
      </c>
      <c r="F38" s="752">
        <v>100</v>
      </c>
      <c r="G38" s="752">
        <v>100</v>
      </c>
      <c r="H38" s="752">
        <v>100</v>
      </c>
      <c r="I38" s="756"/>
      <c r="J38" s="757">
        <f t="shared" si="30"/>
        <v>1</v>
      </c>
      <c r="K38" s="757">
        <f t="shared" si="37"/>
        <v>1</v>
      </c>
      <c r="L38" s="757">
        <f t="shared" si="36"/>
        <v>1</v>
      </c>
      <c r="M38" s="758" t="s">
        <v>2448</v>
      </c>
      <c r="N38" s="759" t="s">
        <v>2418</v>
      </c>
      <c r="O38" s="759" t="s">
        <v>2419</v>
      </c>
      <c r="P38" s="760"/>
      <c r="Q38" s="760" t="s">
        <v>2557</v>
      </c>
      <c r="R38" s="775" t="s">
        <v>2449</v>
      </c>
      <c r="S38" s="752">
        <v>1619009442.73</v>
      </c>
      <c r="T38" s="752">
        <v>733705383</v>
      </c>
      <c r="U38" s="759">
        <v>44925</v>
      </c>
      <c r="V38" s="757">
        <f t="shared" si="34"/>
        <v>1</v>
      </c>
      <c r="W38" s="752">
        <v>100</v>
      </c>
      <c r="X38" s="752">
        <v>100</v>
      </c>
      <c r="Y38" s="757">
        <v>0.75</v>
      </c>
      <c r="Z38" s="757">
        <f t="shared" si="31"/>
        <v>0.34725352614930449</v>
      </c>
      <c r="AA38" s="757">
        <f t="shared" si="1"/>
        <v>0.34725352614930449</v>
      </c>
      <c r="AB38" s="752">
        <v>2100000000</v>
      </c>
      <c r="AC38" s="752">
        <v>2511862310.7680001</v>
      </c>
      <c r="AD38" s="752">
        <v>1715187467.2</v>
      </c>
      <c r="AE38" s="752">
        <v>2068633086.1290143</v>
      </c>
      <c r="AF38" s="752">
        <v>2362965621</v>
      </c>
      <c r="AG38" s="752">
        <v>1619009442.73</v>
      </c>
      <c r="AH38" s="757">
        <f t="shared" si="32"/>
        <v>0.98506337434714963</v>
      </c>
      <c r="AI38" s="757">
        <f t="shared" si="33"/>
        <v>0.94072259091204924</v>
      </c>
      <c r="AJ38" s="757">
        <f t="shared" si="5"/>
        <v>0.94392564876479179</v>
      </c>
      <c r="AK38" s="762">
        <v>1206597386</v>
      </c>
      <c r="AL38" s="757">
        <f t="shared" si="6"/>
        <v>0.70347842966095109</v>
      </c>
      <c r="AM38" s="763">
        <v>412412057.5</v>
      </c>
      <c r="AN38" s="763">
        <v>1707840473</v>
      </c>
      <c r="AO38" s="763">
        <v>1666201044.3440001</v>
      </c>
      <c r="AP38" s="757">
        <f t="shared" si="7"/>
        <v>0.97561866619611382</v>
      </c>
      <c r="AQ38" s="752">
        <v>9319303688.9679985</v>
      </c>
      <c r="AR38" s="752">
        <v>6050608149.8590145</v>
      </c>
      <c r="AS38" s="757">
        <f t="shared" si="35"/>
        <v>0.64925538986583309</v>
      </c>
      <c r="AT38" s="765"/>
      <c r="AU38" s="758" t="s">
        <v>108</v>
      </c>
      <c r="AV38" s="758" t="s">
        <v>127</v>
      </c>
      <c r="AW38" s="758" t="s">
        <v>1759</v>
      </c>
      <c r="AX38" s="766"/>
      <c r="AY38" s="766"/>
    </row>
    <row r="39" spans="1:51" ht="64.5" customHeight="1" thickBot="1" x14ac:dyDescent="0.3">
      <c r="A39" s="751" t="s">
        <v>1765</v>
      </c>
      <c r="B39" s="752" t="s">
        <v>99</v>
      </c>
      <c r="C39" s="752">
        <v>25</v>
      </c>
      <c r="D39" s="752">
        <v>25</v>
      </c>
      <c r="E39" s="752">
        <v>25</v>
      </c>
      <c r="F39" s="752">
        <v>25</v>
      </c>
      <c r="G39" s="752">
        <v>25</v>
      </c>
      <c r="H39" s="752">
        <v>25</v>
      </c>
      <c r="I39" s="756"/>
      <c r="J39" s="757">
        <f t="shared" si="30"/>
        <v>1</v>
      </c>
      <c r="K39" s="757">
        <f t="shared" si="37"/>
        <v>1</v>
      </c>
      <c r="L39" s="757">
        <f t="shared" si="36"/>
        <v>1</v>
      </c>
      <c r="M39" s="758" t="s">
        <v>2450</v>
      </c>
      <c r="N39" s="759" t="s">
        <v>2418</v>
      </c>
      <c r="O39" s="759" t="s">
        <v>2419</v>
      </c>
      <c r="P39" s="760"/>
      <c r="Q39" s="760" t="s">
        <v>2558</v>
      </c>
      <c r="R39" s="768" t="s">
        <v>2451</v>
      </c>
      <c r="S39" s="752">
        <v>288152671</v>
      </c>
      <c r="T39" s="752">
        <v>212703352</v>
      </c>
      <c r="U39" s="759">
        <v>44925</v>
      </c>
      <c r="V39" s="757">
        <f t="shared" si="34"/>
        <v>1</v>
      </c>
      <c r="W39" s="752">
        <v>25</v>
      </c>
      <c r="X39" s="752">
        <v>25</v>
      </c>
      <c r="Y39" s="757">
        <v>0.75</v>
      </c>
      <c r="Z39" s="757">
        <f>+AD39/$AD$31</f>
        <v>6.0123463963005053E-2</v>
      </c>
      <c r="AA39" s="757">
        <f t="shared" si="1"/>
        <v>6.0123463963005053E-2</v>
      </c>
      <c r="AB39" s="752">
        <v>500000000</v>
      </c>
      <c r="AC39" s="752">
        <v>575379645.44799995</v>
      </c>
      <c r="AD39" s="752">
        <v>296967501</v>
      </c>
      <c r="AE39" s="752">
        <v>487290853.73793</v>
      </c>
      <c r="AF39" s="752">
        <v>499341786</v>
      </c>
      <c r="AG39" s="752">
        <v>288152671</v>
      </c>
      <c r="AH39" s="757">
        <f t="shared" si="32"/>
        <v>0.97458170747586004</v>
      </c>
      <c r="AI39" s="757">
        <f t="shared" si="33"/>
        <v>0.86784749851761678</v>
      </c>
      <c r="AJ39" s="757">
        <f t="shared" si="5"/>
        <v>0.97031718969140668</v>
      </c>
      <c r="AK39" s="762">
        <v>235692945</v>
      </c>
      <c r="AL39" s="757">
        <f t="shared" si="6"/>
        <v>0.79366578567127455</v>
      </c>
      <c r="AM39" s="763">
        <v>52459726</v>
      </c>
      <c r="AN39" s="763">
        <v>360886855</v>
      </c>
      <c r="AO39" s="763">
        <v>338264215.44400001</v>
      </c>
      <c r="AP39" s="757">
        <f t="shared" si="7"/>
        <v>0.93731376124519694</v>
      </c>
      <c r="AQ39" s="752">
        <v>2123395977.3540001</v>
      </c>
      <c r="AR39" s="752">
        <v>1274785310.7379301</v>
      </c>
      <c r="AS39" s="757">
        <f t="shared" si="35"/>
        <v>0.60035213607518545</v>
      </c>
      <c r="AT39" s="765"/>
      <c r="AU39" s="758" t="s">
        <v>108</v>
      </c>
      <c r="AV39" s="758" t="s">
        <v>1870</v>
      </c>
      <c r="AW39" s="758" t="s">
        <v>1759</v>
      </c>
      <c r="AX39" s="766"/>
      <c r="AY39" s="766"/>
    </row>
    <row r="40" spans="1:51" ht="51.75" customHeight="1" thickBot="1" x14ac:dyDescent="0.3">
      <c r="A40" s="751" t="s">
        <v>1766</v>
      </c>
      <c r="B40" s="752" t="s">
        <v>99</v>
      </c>
      <c r="C40" s="752">
        <v>100</v>
      </c>
      <c r="D40" s="752">
        <v>100</v>
      </c>
      <c r="E40" s="752">
        <v>100</v>
      </c>
      <c r="F40" s="752">
        <v>100</v>
      </c>
      <c r="G40" s="752">
        <v>100</v>
      </c>
      <c r="H40" s="752">
        <v>100</v>
      </c>
      <c r="I40" s="756"/>
      <c r="J40" s="757">
        <f t="shared" si="30"/>
        <v>1</v>
      </c>
      <c r="K40" s="757">
        <f t="shared" si="37"/>
        <v>1</v>
      </c>
      <c r="L40" s="757">
        <f t="shared" si="36"/>
        <v>1</v>
      </c>
      <c r="M40" s="758" t="s">
        <v>2452</v>
      </c>
      <c r="N40" s="759" t="s">
        <v>2418</v>
      </c>
      <c r="O40" s="759" t="s">
        <v>2419</v>
      </c>
      <c r="P40" s="760"/>
      <c r="Q40" s="760" t="s">
        <v>2559</v>
      </c>
      <c r="R40" s="768" t="s">
        <v>2453</v>
      </c>
      <c r="S40" s="752">
        <v>240663208.07999998</v>
      </c>
      <c r="T40" s="752">
        <v>210496901</v>
      </c>
      <c r="U40" s="759">
        <v>44925</v>
      </c>
      <c r="V40" s="757">
        <f t="shared" si="34"/>
        <v>1</v>
      </c>
      <c r="W40" s="752">
        <v>100</v>
      </c>
      <c r="X40" s="752">
        <v>100</v>
      </c>
      <c r="Y40" s="757">
        <v>0.75</v>
      </c>
      <c r="Z40" s="757">
        <f t="shared" si="31"/>
        <v>4.988769718356411E-2</v>
      </c>
      <c r="AA40" s="757">
        <f t="shared" si="1"/>
        <v>4.988769718356411E-2</v>
      </c>
      <c r="AB40" s="752">
        <v>150000000</v>
      </c>
      <c r="AC40" s="752">
        <v>328226514.55199999</v>
      </c>
      <c r="AD40" s="752">
        <v>246410033.40000001</v>
      </c>
      <c r="AE40" s="752">
        <v>137450517.629742</v>
      </c>
      <c r="AF40" s="752">
        <v>300425466</v>
      </c>
      <c r="AG40" s="752">
        <v>240663208.07999998</v>
      </c>
      <c r="AH40" s="757">
        <f t="shared" si="32"/>
        <v>0.91633678419828002</v>
      </c>
      <c r="AI40" s="757">
        <f t="shared" si="33"/>
        <v>0.91529919942651206</v>
      </c>
      <c r="AJ40" s="757">
        <f t="shared" si="5"/>
        <v>0.9766777949716392</v>
      </c>
      <c r="AK40" s="762">
        <v>237431104</v>
      </c>
      <c r="AL40" s="757">
        <f t="shared" si="6"/>
        <v>0.96356102356666451</v>
      </c>
      <c r="AM40" s="763">
        <v>3232104</v>
      </c>
      <c r="AN40" s="763">
        <v>140000411</v>
      </c>
      <c r="AO40" s="763">
        <v>140000410.852</v>
      </c>
      <c r="AP40" s="757">
        <f t="shared" si="7"/>
        <v>0.99999999894286018</v>
      </c>
      <c r="AQ40" s="752">
        <v>897696059.95200002</v>
      </c>
      <c r="AR40" s="752">
        <v>678539191.70974207</v>
      </c>
      <c r="AS40" s="757">
        <f t="shared" si="35"/>
        <v>0.75586740544012598</v>
      </c>
      <c r="AT40" s="765"/>
      <c r="AU40" s="758" t="s">
        <v>108</v>
      </c>
      <c r="AV40" s="758" t="s">
        <v>128</v>
      </c>
      <c r="AW40" s="758" t="s">
        <v>1759</v>
      </c>
      <c r="AX40" s="766"/>
      <c r="AY40" s="766"/>
    </row>
    <row r="41" spans="1:51" ht="40.5" customHeight="1" thickBot="1" x14ac:dyDescent="0.3">
      <c r="A41" s="767" t="s">
        <v>1754</v>
      </c>
      <c r="B41" s="752" t="s">
        <v>1735</v>
      </c>
      <c r="C41" s="752">
        <v>1</v>
      </c>
      <c r="D41" s="752">
        <v>1</v>
      </c>
      <c r="E41" s="752">
        <v>1</v>
      </c>
      <c r="F41" s="752">
        <v>1</v>
      </c>
      <c r="G41" s="752">
        <v>1</v>
      </c>
      <c r="H41" s="752">
        <v>1</v>
      </c>
      <c r="I41" s="756"/>
      <c r="J41" s="757">
        <f t="shared" si="30"/>
        <v>1</v>
      </c>
      <c r="K41" s="757">
        <f t="shared" si="37"/>
        <v>1</v>
      </c>
      <c r="L41" s="757">
        <f t="shared" si="36"/>
        <v>1</v>
      </c>
      <c r="M41" s="758"/>
      <c r="N41" s="759" t="s">
        <v>2418</v>
      </c>
      <c r="O41" s="759" t="s">
        <v>2420</v>
      </c>
      <c r="P41" s="760" t="s">
        <v>2454</v>
      </c>
      <c r="Q41" s="760" t="s">
        <v>2544</v>
      </c>
      <c r="R41" s="768" t="s">
        <v>2455</v>
      </c>
      <c r="S41" s="752">
        <v>210110763</v>
      </c>
      <c r="T41" s="752">
        <v>208810551</v>
      </c>
      <c r="U41" s="759">
        <v>44925</v>
      </c>
      <c r="V41" s="757">
        <f t="shared" si="34"/>
        <v>1</v>
      </c>
      <c r="W41" s="752">
        <v>1</v>
      </c>
      <c r="X41" s="776">
        <v>0.75</v>
      </c>
      <c r="Y41" s="757">
        <v>0.75</v>
      </c>
      <c r="Z41" s="757">
        <f>+AD41/$AD$31</f>
        <v>4.2602244927657434E-2</v>
      </c>
      <c r="AA41" s="757">
        <f t="shared" si="1"/>
        <v>4.2602244927657434E-2</v>
      </c>
      <c r="AB41" s="752">
        <v>51527303</v>
      </c>
      <c r="AC41" s="752">
        <v>166074832</v>
      </c>
      <c r="AD41" s="752">
        <v>210425038.40000001</v>
      </c>
      <c r="AE41" s="752">
        <v>47527303</v>
      </c>
      <c r="AF41" s="752">
        <v>159552930</v>
      </c>
      <c r="AG41" s="752">
        <v>210110763</v>
      </c>
      <c r="AH41" s="757">
        <f t="shared" si="32"/>
        <v>0.92237125238245055</v>
      </c>
      <c r="AI41" s="757">
        <f t="shared" si="33"/>
        <v>0.9607291368507902</v>
      </c>
      <c r="AJ41" s="757">
        <f t="shared" si="5"/>
        <v>0.99850647336272502</v>
      </c>
      <c r="AK41" s="762">
        <v>210110763</v>
      </c>
      <c r="AL41" s="757">
        <f t="shared" si="6"/>
        <v>0.99850647336272502</v>
      </c>
      <c r="AM41" s="763">
        <v>0</v>
      </c>
      <c r="AN41" s="763">
        <v>23375524</v>
      </c>
      <c r="AO41" s="763">
        <v>23369344.592</v>
      </c>
      <c r="AP41" s="757">
        <f t="shared" si="7"/>
        <v>0.99973564622551347</v>
      </c>
      <c r="AQ41" s="752">
        <v>485500720.88799995</v>
      </c>
      <c r="AR41" s="752">
        <v>417190996</v>
      </c>
      <c r="AS41" s="757">
        <f t="shared" si="35"/>
        <v>0.8593004666129872</v>
      </c>
      <c r="AT41" s="765"/>
      <c r="AU41" s="758" t="s">
        <v>108</v>
      </c>
      <c r="AV41" s="771"/>
      <c r="AW41" s="758" t="s">
        <v>1759</v>
      </c>
      <c r="AX41" s="766"/>
      <c r="AY41" s="766"/>
    </row>
    <row r="42" spans="1:51" ht="40.5" customHeight="1" thickBot="1" x14ac:dyDescent="0.3">
      <c r="A42" s="865" t="s">
        <v>1767</v>
      </c>
      <c r="B42" s="750"/>
      <c r="C42" s="750"/>
      <c r="D42" s="817"/>
      <c r="E42" s="818"/>
      <c r="F42" s="818"/>
      <c r="G42" s="818"/>
      <c r="H42" s="818"/>
      <c r="I42" s="875"/>
      <c r="J42" s="867">
        <f>AVERAGE(J43:J45)</f>
        <v>1</v>
      </c>
      <c r="K42" s="867">
        <f>AVERAGE(K43:K45)</f>
        <v>1</v>
      </c>
      <c r="L42" s="867">
        <f>AVERAGE(L43:L45)</f>
        <v>1</v>
      </c>
      <c r="M42" s="873"/>
      <c r="N42" s="750"/>
      <c r="O42" s="750"/>
      <c r="P42" s="871"/>
      <c r="Q42" s="871"/>
      <c r="R42" s="871"/>
      <c r="S42" s="750">
        <f>SUM(S43:S45)</f>
        <v>1228530390.5</v>
      </c>
      <c r="T42" s="750">
        <f>SUM(T43:T45)</f>
        <v>861938044</v>
      </c>
      <c r="U42" s="750"/>
      <c r="V42" s="867">
        <f t="shared" si="34"/>
        <v>1</v>
      </c>
      <c r="W42" s="750"/>
      <c r="X42" s="750"/>
      <c r="Y42" s="867">
        <f>+(Y43*Z43)+(Y44*Z44)+(Y45*Z45)</f>
        <v>0.75</v>
      </c>
      <c r="Z42" s="867">
        <f>+AD42/$AD$30</f>
        <v>0.17957272386800383</v>
      </c>
      <c r="AA42" s="867">
        <f t="shared" si="1"/>
        <v>0.17957272386800383</v>
      </c>
      <c r="AB42" s="750">
        <f t="shared" ref="AB42:AG42" si="39">SUM(AB43:AB45)</f>
        <v>1216211306.3456001</v>
      </c>
      <c r="AC42" s="750">
        <f t="shared" si="39"/>
        <v>988702682.68400002</v>
      </c>
      <c r="AD42" s="750">
        <f>SUM(AD43:AD45)</f>
        <v>1334171042.6496</v>
      </c>
      <c r="AE42" s="750">
        <f t="shared" si="39"/>
        <v>1147313006.056</v>
      </c>
      <c r="AF42" s="750">
        <f t="shared" si="39"/>
        <v>975817451</v>
      </c>
      <c r="AG42" s="750">
        <f t="shared" si="39"/>
        <v>1228530390.5</v>
      </c>
      <c r="AH42" s="867">
        <f t="shared" si="32"/>
        <v>0.94335005773246616</v>
      </c>
      <c r="AI42" s="867">
        <f t="shared" si="33"/>
        <v>0.98696753643975066</v>
      </c>
      <c r="AJ42" s="867">
        <f t="shared" si="5"/>
        <v>0.92081925872127857</v>
      </c>
      <c r="AK42" s="869">
        <f>SUM(AK43:AK45)</f>
        <v>978751574</v>
      </c>
      <c r="AL42" s="867">
        <f t="shared" si="6"/>
        <v>0.73360277109316219</v>
      </c>
      <c r="AM42" s="870">
        <f>SUM(AM43:AM45)</f>
        <v>249778816.5</v>
      </c>
      <c r="AN42" s="870">
        <f>SUM(AN43:AN45)</f>
        <v>152769776</v>
      </c>
      <c r="AO42" s="869">
        <f>SUM(AO43:AO45)</f>
        <v>145244805.80000001</v>
      </c>
      <c r="AP42" s="867">
        <f t="shared" si="7"/>
        <v>0.95074306975484479</v>
      </c>
      <c r="AQ42" s="750">
        <f>SUM(AQ43:AQ45)</f>
        <v>4983494184.6747093</v>
      </c>
      <c r="AR42" s="750">
        <f>SUM(AR43:AR45)</f>
        <v>3351660847.5559998</v>
      </c>
      <c r="AS42" s="867">
        <f t="shared" si="35"/>
        <v>0.67255237456944572</v>
      </c>
      <c r="AT42" s="871"/>
      <c r="AU42" s="872" t="s">
        <v>108</v>
      </c>
      <c r="AV42" s="873"/>
      <c r="AW42" s="873"/>
      <c r="AX42" s="874"/>
      <c r="AY42" s="874"/>
    </row>
    <row r="43" spans="1:51" ht="126.75" customHeight="1" thickBot="1" x14ac:dyDescent="0.3">
      <c r="A43" s="767" t="s">
        <v>1768</v>
      </c>
      <c r="B43" s="752" t="s">
        <v>1749</v>
      </c>
      <c r="C43" s="752">
        <v>1</v>
      </c>
      <c r="D43" s="752">
        <v>1</v>
      </c>
      <c r="E43" s="752">
        <v>1</v>
      </c>
      <c r="F43" s="752">
        <v>1</v>
      </c>
      <c r="G43" s="752">
        <v>1</v>
      </c>
      <c r="H43" s="752">
        <v>1</v>
      </c>
      <c r="I43" s="756"/>
      <c r="J43" s="757">
        <f t="shared" ref="J43:L45" si="40">+F43/C43</f>
        <v>1</v>
      </c>
      <c r="K43" s="757">
        <f t="shared" si="40"/>
        <v>1</v>
      </c>
      <c r="L43" s="757">
        <f t="shared" si="40"/>
        <v>1</v>
      </c>
      <c r="M43" s="758" t="s">
        <v>2456</v>
      </c>
      <c r="N43" s="759" t="s">
        <v>2418</v>
      </c>
      <c r="O43" s="759" t="s">
        <v>2419</v>
      </c>
      <c r="P43" s="760"/>
      <c r="Q43" s="760" t="s">
        <v>2560</v>
      </c>
      <c r="R43" s="768" t="s">
        <v>2457</v>
      </c>
      <c r="S43" s="752">
        <v>745917766.5</v>
      </c>
      <c r="T43" s="752">
        <v>527629163</v>
      </c>
      <c r="U43" s="759">
        <v>44925</v>
      </c>
      <c r="V43" s="757">
        <f t="shared" si="34"/>
        <v>1</v>
      </c>
      <c r="W43" s="752">
        <v>1</v>
      </c>
      <c r="X43" s="752">
        <v>1</v>
      </c>
      <c r="Y43" s="757">
        <v>0.75</v>
      </c>
      <c r="Z43" s="757">
        <f>+AD43/$AD$42</f>
        <v>0.55917677355551443</v>
      </c>
      <c r="AA43" s="757">
        <f t="shared" si="1"/>
        <v>0.55917677355551443</v>
      </c>
      <c r="AB43" s="752">
        <v>910151839.34560001</v>
      </c>
      <c r="AC43" s="752">
        <v>628212822.68400002</v>
      </c>
      <c r="AD43" s="752">
        <v>746037459</v>
      </c>
      <c r="AE43" s="752">
        <v>848753850.05599999</v>
      </c>
      <c r="AF43" s="752">
        <v>619747396</v>
      </c>
      <c r="AG43" s="752">
        <v>745917766.5</v>
      </c>
      <c r="AH43" s="757">
        <f t="shared" ref="AH43:AH46" si="41">+AE43/AB43</f>
        <v>0.93254093807716165</v>
      </c>
      <c r="AI43" s="757">
        <f t="shared" ref="AI43:AI46" si="42">+AF43/AC43</f>
        <v>0.98652458788117059</v>
      </c>
      <c r="AJ43" s="757">
        <f t="shared" si="5"/>
        <v>0.9998395623456221</v>
      </c>
      <c r="AK43" s="762">
        <v>629454253</v>
      </c>
      <c r="AL43" s="757">
        <f t="shared" si="6"/>
        <v>0.84373009077014727</v>
      </c>
      <c r="AM43" s="763">
        <v>116463513.5</v>
      </c>
      <c r="AN43" s="763">
        <v>71983919</v>
      </c>
      <c r="AO43" s="762">
        <v>64458948.799999997</v>
      </c>
      <c r="AP43" s="757">
        <f t="shared" si="7"/>
        <v>0.89546317699096101</v>
      </c>
      <c r="AQ43" s="752">
        <v>3290243738.044734</v>
      </c>
      <c r="AR43" s="752">
        <v>2214419012.5559998</v>
      </c>
      <c r="AS43" s="757">
        <f t="shared" si="35"/>
        <v>0.67302582691698831</v>
      </c>
      <c r="AT43" s="765"/>
      <c r="AU43" s="758" t="s">
        <v>108</v>
      </c>
      <c r="AV43" s="771"/>
      <c r="AW43" s="758" t="s">
        <v>1741</v>
      </c>
      <c r="AX43" s="766"/>
      <c r="AY43" s="766"/>
    </row>
    <row r="44" spans="1:51" ht="137.25" customHeight="1" thickBot="1" x14ac:dyDescent="0.3">
      <c r="A44" s="767" t="s">
        <v>1769</v>
      </c>
      <c r="B44" s="752" t="s">
        <v>1749</v>
      </c>
      <c r="C44" s="752">
        <v>1</v>
      </c>
      <c r="D44" s="752">
        <v>1</v>
      </c>
      <c r="E44" s="752">
        <v>1</v>
      </c>
      <c r="F44" s="752">
        <v>1</v>
      </c>
      <c r="G44" s="752">
        <v>1</v>
      </c>
      <c r="H44" s="752">
        <v>1</v>
      </c>
      <c r="I44" s="756"/>
      <c r="J44" s="757">
        <f t="shared" si="40"/>
        <v>1</v>
      </c>
      <c r="K44" s="757">
        <f t="shared" si="40"/>
        <v>1</v>
      </c>
      <c r="L44" s="757">
        <f t="shared" si="40"/>
        <v>1</v>
      </c>
      <c r="M44" s="758" t="s">
        <v>2519</v>
      </c>
      <c r="N44" s="759" t="s">
        <v>2418</v>
      </c>
      <c r="O44" s="759" t="s">
        <v>2419</v>
      </c>
      <c r="P44" s="760"/>
      <c r="Q44" s="760" t="s">
        <v>2561</v>
      </c>
      <c r="R44" s="768" t="s">
        <v>2458</v>
      </c>
      <c r="S44" s="752">
        <v>80391770</v>
      </c>
      <c r="T44" s="752">
        <v>63173748</v>
      </c>
      <c r="U44" s="759">
        <v>44925</v>
      </c>
      <c r="V44" s="757">
        <f t="shared" si="34"/>
        <v>1</v>
      </c>
      <c r="W44" s="752">
        <v>1</v>
      </c>
      <c r="X44" s="752">
        <v>1</v>
      </c>
      <c r="Y44" s="757">
        <v>0.75</v>
      </c>
      <c r="Z44" s="757">
        <f>+AD44/$AD$42</f>
        <v>6.0331223229179366E-2</v>
      </c>
      <c r="AA44" s="757">
        <f t="shared" si="1"/>
        <v>6.0331223229179366E-2</v>
      </c>
      <c r="AB44" s="752">
        <v>27108000</v>
      </c>
      <c r="AC44" s="752">
        <v>56324400</v>
      </c>
      <c r="AD44" s="752">
        <v>80492171</v>
      </c>
      <c r="AE44" s="752">
        <v>24999600</v>
      </c>
      <c r="AF44" s="752">
        <v>55551320</v>
      </c>
      <c r="AG44" s="752">
        <v>80391770</v>
      </c>
      <c r="AH44" s="757">
        <f t="shared" si="41"/>
        <v>0.92222222222222228</v>
      </c>
      <c r="AI44" s="757">
        <f t="shared" si="42"/>
        <v>0.98627450980392162</v>
      </c>
      <c r="AJ44" s="757">
        <f t="shared" si="5"/>
        <v>0.99875266129919638</v>
      </c>
      <c r="AK44" s="762">
        <v>69676190</v>
      </c>
      <c r="AL44" s="757">
        <f t="shared" si="6"/>
        <v>0.86562691916956747</v>
      </c>
      <c r="AM44" s="763">
        <v>10715580</v>
      </c>
      <c r="AN44" s="763">
        <v>15019840</v>
      </c>
      <c r="AO44" s="762">
        <v>15019840</v>
      </c>
      <c r="AP44" s="757">
        <f t="shared" si="7"/>
        <v>1</v>
      </c>
      <c r="AQ44" s="752">
        <v>203368283.264</v>
      </c>
      <c r="AR44" s="752">
        <v>160942690</v>
      </c>
      <c r="AS44" s="757">
        <f t="shared" si="35"/>
        <v>0.79138539902544325</v>
      </c>
      <c r="AT44" s="765"/>
      <c r="AU44" s="758" t="s">
        <v>108</v>
      </c>
      <c r="AV44" s="771"/>
      <c r="AW44" s="758" t="s">
        <v>1741</v>
      </c>
      <c r="AX44" s="766"/>
      <c r="AY44" s="766"/>
    </row>
    <row r="45" spans="1:51" ht="109.5" customHeight="1" thickBot="1" x14ac:dyDescent="0.3">
      <c r="A45" s="767" t="s">
        <v>1770</v>
      </c>
      <c r="B45" s="752" t="s">
        <v>1749</v>
      </c>
      <c r="C45" s="752">
        <v>1</v>
      </c>
      <c r="D45" s="752">
        <v>1</v>
      </c>
      <c r="E45" s="752">
        <v>1</v>
      </c>
      <c r="F45" s="752">
        <v>1</v>
      </c>
      <c r="G45" s="752">
        <v>1</v>
      </c>
      <c r="H45" s="752">
        <v>1</v>
      </c>
      <c r="I45" s="756"/>
      <c r="J45" s="757">
        <f t="shared" si="40"/>
        <v>1</v>
      </c>
      <c r="K45" s="757">
        <f t="shared" si="40"/>
        <v>1</v>
      </c>
      <c r="L45" s="757">
        <f t="shared" si="40"/>
        <v>1</v>
      </c>
      <c r="M45" s="758" t="s">
        <v>2520</v>
      </c>
      <c r="N45" s="759" t="s">
        <v>2418</v>
      </c>
      <c r="O45" s="759" t="s">
        <v>2419</v>
      </c>
      <c r="P45" s="760"/>
      <c r="Q45" s="760" t="s">
        <v>2562</v>
      </c>
      <c r="R45" s="768" t="s">
        <v>2459</v>
      </c>
      <c r="S45" s="752">
        <v>402220854</v>
      </c>
      <c r="T45" s="752">
        <v>271135133</v>
      </c>
      <c r="U45" s="759">
        <v>44925</v>
      </c>
      <c r="V45" s="757">
        <f t="shared" si="34"/>
        <v>1</v>
      </c>
      <c r="W45" s="752">
        <v>1</v>
      </c>
      <c r="X45" s="752">
        <v>1</v>
      </c>
      <c r="Y45" s="757">
        <v>0.75</v>
      </c>
      <c r="Z45" s="757">
        <f>+AD45/$AD$42</f>
        <v>0.38049200321530624</v>
      </c>
      <c r="AA45" s="757">
        <f t="shared" si="1"/>
        <v>0.38049200321530624</v>
      </c>
      <c r="AB45" s="752">
        <v>278951467</v>
      </c>
      <c r="AC45" s="752">
        <v>304165460</v>
      </c>
      <c r="AD45" s="752">
        <v>507641412.64960009</v>
      </c>
      <c r="AE45" s="752">
        <v>273559556</v>
      </c>
      <c r="AF45" s="752">
        <v>300518735</v>
      </c>
      <c r="AG45" s="752">
        <v>402220854</v>
      </c>
      <c r="AH45" s="757">
        <f t="shared" si="41"/>
        <v>0.98067079174027072</v>
      </c>
      <c r="AI45" s="757">
        <f t="shared" si="42"/>
        <v>0.98801071956033404</v>
      </c>
      <c r="AJ45" s="757">
        <f t="shared" si="5"/>
        <v>0.79233262688446826</v>
      </c>
      <c r="AK45" s="762">
        <v>279621131</v>
      </c>
      <c r="AL45" s="757">
        <f t="shared" si="6"/>
        <v>0.5508241133057612</v>
      </c>
      <c r="AM45" s="763">
        <v>122599723</v>
      </c>
      <c r="AN45" s="763">
        <v>65766017</v>
      </c>
      <c r="AO45" s="762">
        <v>65766017</v>
      </c>
      <c r="AP45" s="757">
        <f t="shared" si="7"/>
        <v>1</v>
      </c>
      <c r="AQ45" s="752">
        <v>1489882163.3659759</v>
      </c>
      <c r="AR45" s="752">
        <v>976299145</v>
      </c>
      <c r="AS45" s="757">
        <f t="shared" si="35"/>
        <v>0.65528614880140768</v>
      </c>
      <c r="AT45" s="765"/>
      <c r="AU45" s="758" t="s">
        <v>108</v>
      </c>
      <c r="AV45" s="771"/>
      <c r="AW45" s="758" t="s">
        <v>1741</v>
      </c>
      <c r="AX45" s="766"/>
      <c r="AY45" s="766"/>
    </row>
    <row r="46" spans="1:51" ht="58.5" customHeight="1" thickBot="1" x14ac:dyDescent="0.3">
      <c r="A46" s="865" t="s">
        <v>1771</v>
      </c>
      <c r="B46" s="750"/>
      <c r="C46" s="750"/>
      <c r="D46" s="817"/>
      <c r="E46" s="818"/>
      <c r="F46" s="818"/>
      <c r="G46" s="818"/>
      <c r="H46" s="818"/>
      <c r="I46" s="875"/>
      <c r="J46" s="867">
        <f>AVERAGE(J47:J51)</f>
        <v>1</v>
      </c>
      <c r="K46" s="867">
        <f>AVERAGE(K47:K51)</f>
        <v>0.72729999999999995</v>
      </c>
      <c r="L46" s="877">
        <f>AVERAGE(L47:L51)</f>
        <v>0.874</v>
      </c>
      <c r="M46" s="873"/>
      <c r="N46" s="750"/>
      <c r="O46" s="750"/>
      <c r="P46" s="871"/>
      <c r="Q46" s="871"/>
      <c r="R46" s="871"/>
      <c r="S46" s="750">
        <f>SUM(S47:S51)</f>
        <v>989836839</v>
      </c>
      <c r="T46" s="750">
        <f>SUM(T47:T51)</f>
        <v>699522704</v>
      </c>
      <c r="U46" s="750"/>
      <c r="V46" s="867">
        <f t="shared" si="34"/>
        <v>0.874</v>
      </c>
      <c r="W46" s="750"/>
      <c r="X46" s="750"/>
      <c r="Y46" s="867">
        <f>+(Y47*Z47)+(Y48*Z48)+(Y49*Z49)*(Y50*Z50)+(Y51*Z51)</f>
        <v>0.50427340101831797</v>
      </c>
      <c r="Z46" s="867">
        <f>+AD46/$AD$30</f>
        <v>0.15562302143295467</v>
      </c>
      <c r="AA46" s="867">
        <f t="shared" si="1"/>
        <v>0.15562302143295467</v>
      </c>
      <c r="AB46" s="750">
        <f t="shared" ref="AB46:AG46" si="43">SUM(AB47:AB51)</f>
        <v>1863599822.5</v>
      </c>
      <c r="AC46" s="750">
        <f t="shared" si="43"/>
        <v>942906266</v>
      </c>
      <c r="AD46" s="750">
        <f t="shared" si="43"/>
        <v>1156231995</v>
      </c>
      <c r="AE46" s="750">
        <f t="shared" si="43"/>
        <v>1811572598.8360002</v>
      </c>
      <c r="AF46" s="750">
        <f t="shared" si="43"/>
        <v>329572958</v>
      </c>
      <c r="AG46" s="750">
        <f t="shared" si="43"/>
        <v>989836839</v>
      </c>
      <c r="AH46" s="867">
        <f t="shared" si="41"/>
        <v>0.9720824057633759</v>
      </c>
      <c r="AI46" s="867">
        <f t="shared" si="42"/>
        <v>0.34952886610682465</v>
      </c>
      <c r="AJ46" s="867">
        <f t="shared" si="5"/>
        <v>0.85608843491655839</v>
      </c>
      <c r="AK46" s="869">
        <f>SUM(AK47:AK51)</f>
        <v>890406202</v>
      </c>
      <c r="AL46" s="867">
        <f t="shared" si="6"/>
        <v>0.77009303137299878</v>
      </c>
      <c r="AM46" s="870">
        <f>SUM(AM47:AM51)</f>
        <v>99430637</v>
      </c>
      <c r="AN46" s="870">
        <f>SUM(AN47:AN51)</f>
        <v>217124958</v>
      </c>
      <c r="AO46" s="869">
        <f>SUM(AO47:AO51)</f>
        <v>181396727.34400001</v>
      </c>
      <c r="AP46" s="867">
        <f t="shared" si="7"/>
        <v>0.83544853164231825</v>
      </c>
      <c r="AQ46" s="750">
        <f>SUM(AQ47:AQ51)</f>
        <v>5691258344.5</v>
      </c>
      <c r="AR46" s="750">
        <f>SUM(AR47:AR51)</f>
        <v>3130982395.836</v>
      </c>
      <c r="AS46" s="867">
        <f t="shared" si="35"/>
        <v>0.55013886320268057</v>
      </c>
      <c r="AT46" s="871"/>
      <c r="AU46" s="872" t="s">
        <v>108</v>
      </c>
      <c r="AV46" s="873"/>
      <c r="AW46" s="873"/>
      <c r="AX46" s="874"/>
      <c r="AY46" s="874"/>
    </row>
    <row r="47" spans="1:51" ht="63" customHeight="1" thickBot="1" x14ac:dyDescent="0.3">
      <c r="A47" s="751" t="s">
        <v>1772</v>
      </c>
      <c r="B47" s="752" t="s">
        <v>99</v>
      </c>
      <c r="C47" s="752">
        <v>100</v>
      </c>
      <c r="D47" s="772">
        <v>100</v>
      </c>
      <c r="E47" s="754">
        <v>100</v>
      </c>
      <c r="F47" s="752">
        <v>100</v>
      </c>
      <c r="G47" s="772">
        <v>30</v>
      </c>
      <c r="H47" s="752">
        <v>100</v>
      </c>
      <c r="I47" s="756">
        <v>69.7</v>
      </c>
      <c r="J47" s="757">
        <f>+F47/C47</f>
        <v>1</v>
      </c>
      <c r="K47" s="757">
        <f t="shared" ref="K47:L50" si="44">+(G47/D47)</f>
        <v>0.3</v>
      </c>
      <c r="L47" s="757">
        <f t="shared" si="44"/>
        <v>1</v>
      </c>
      <c r="M47" s="773" t="s">
        <v>2542</v>
      </c>
      <c r="N47" s="759" t="s">
        <v>2418</v>
      </c>
      <c r="O47" s="759"/>
      <c r="P47" s="760"/>
      <c r="Q47" s="760" t="s">
        <v>2563</v>
      </c>
      <c r="R47" s="768" t="s">
        <v>2460</v>
      </c>
      <c r="S47" s="752">
        <v>120228593</v>
      </c>
      <c r="T47" s="752">
        <v>56888950</v>
      </c>
      <c r="U47" s="759">
        <v>44925</v>
      </c>
      <c r="V47" s="757">
        <f t="shared" si="34"/>
        <v>1</v>
      </c>
      <c r="W47" s="752">
        <v>100</v>
      </c>
      <c r="X47" s="752">
        <v>75</v>
      </c>
      <c r="Y47" s="757">
        <f t="shared" ref="Y47:Y50" si="45">+X47/W47</f>
        <v>0.75</v>
      </c>
      <c r="Z47" s="757">
        <f>+AD47/$AD$46</f>
        <v>0.10398310505150829</v>
      </c>
      <c r="AA47" s="757">
        <f t="shared" si="1"/>
        <v>0.10398310505150829</v>
      </c>
      <c r="AB47" s="752">
        <v>163787200</v>
      </c>
      <c r="AC47" s="752">
        <v>80000000</v>
      </c>
      <c r="AD47" s="752">
        <v>120228593</v>
      </c>
      <c r="AE47" s="752">
        <v>161220069.81999999</v>
      </c>
      <c r="AF47" s="752">
        <v>80000000</v>
      </c>
      <c r="AG47" s="752">
        <v>120228593</v>
      </c>
      <c r="AH47" s="757">
        <f t="shared" ref="AH47:AH53" si="46">+AE47/AB47</f>
        <v>0.98432642978205864</v>
      </c>
      <c r="AI47" s="757">
        <f t="shared" ref="AI47:AI53" si="47">+AF47/AC47</f>
        <v>1</v>
      </c>
      <c r="AJ47" s="757">
        <f t="shared" si="5"/>
        <v>1</v>
      </c>
      <c r="AK47" s="762">
        <v>74434480</v>
      </c>
      <c r="AL47" s="757">
        <f t="shared" si="6"/>
        <v>0.61910796876746288</v>
      </c>
      <c r="AM47" s="763">
        <v>45794113</v>
      </c>
      <c r="AN47" s="763">
        <v>80000000</v>
      </c>
      <c r="AO47" s="762">
        <v>79780295</v>
      </c>
      <c r="AP47" s="757">
        <f t="shared" si="7"/>
        <v>0.99725368749999999</v>
      </c>
      <c r="AQ47" s="752">
        <v>480522907</v>
      </c>
      <c r="AR47" s="752">
        <v>361448662.81999999</v>
      </c>
      <c r="AS47" s="757">
        <f t="shared" si="35"/>
        <v>0.7521986102111049</v>
      </c>
      <c r="AT47" s="765"/>
      <c r="AU47" s="758" t="s">
        <v>108</v>
      </c>
      <c r="AV47" s="758" t="s">
        <v>121</v>
      </c>
      <c r="AW47" s="758" t="s">
        <v>1741</v>
      </c>
      <c r="AX47" s="766"/>
      <c r="AY47" s="766"/>
    </row>
    <row r="48" spans="1:51" ht="81" customHeight="1" thickBot="1" x14ac:dyDescent="0.3">
      <c r="A48" s="767" t="s">
        <v>1773</v>
      </c>
      <c r="B48" s="752" t="s">
        <v>99</v>
      </c>
      <c r="C48" s="752">
        <v>100</v>
      </c>
      <c r="D48" s="772">
        <v>100</v>
      </c>
      <c r="E48" s="754">
        <v>100</v>
      </c>
      <c r="F48" s="752">
        <v>100</v>
      </c>
      <c r="G48" s="772">
        <v>100</v>
      </c>
      <c r="H48" s="752">
        <v>100</v>
      </c>
      <c r="I48" s="756"/>
      <c r="J48" s="757">
        <f>+F48/C48</f>
        <v>1</v>
      </c>
      <c r="K48" s="757">
        <f t="shared" si="44"/>
        <v>1</v>
      </c>
      <c r="L48" s="757">
        <f t="shared" si="44"/>
        <v>1</v>
      </c>
      <c r="M48" s="758" t="s">
        <v>2530</v>
      </c>
      <c r="N48" s="759" t="s">
        <v>2418</v>
      </c>
      <c r="O48" s="759" t="s">
        <v>2419</v>
      </c>
      <c r="P48" s="760"/>
      <c r="Q48" s="760" t="s">
        <v>2564</v>
      </c>
      <c r="R48" s="768" t="s">
        <v>2461</v>
      </c>
      <c r="S48" s="752">
        <v>314686011</v>
      </c>
      <c r="T48" s="752">
        <v>277202173</v>
      </c>
      <c r="U48" s="759">
        <v>44925</v>
      </c>
      <c r="V48" s="757">
        <f t="shared" si="34"/>
        <v>1</v>
      </c>
      <c r="W48" s="752">
        <v>100</v>
      </c>
      <c r="X48" s="752">
        <v>75</v>
      </c>
      <c r="Y48" s="757">
        <f t="shared" si="45"/>
        <v>0.75</v>
      </c>
      <c r="Z48" s="757">
        <f>+AD48/$AD$46</f>
        <v>0.29382878044297678</v>
      </c>
      <c r="AA48" s="757">
        <f t="shared" si="1"/>
        <v>0.29382878044297678</v>
      </c>
      <c r="AB48" s="752">
        <v>304823665.39999998</v>
      </c>
      <c r="AC48" s="752">
        <v>323953732</v>
      </c>
      <c r="AD48" s="752">
        <v>339734237</v>
      </c>
      <c r="AE48" s="752">
        <v>304251579.764</v>
      </c>
      <c r="AF48" s="878">
        <v>169184696</v>
      </c>
      <c r="AG48" s="752">
        <v>314686011</v>
      </c>
      <c r="AH48" s="757">
        <f t="shared" si="46"/>
        <v>0.99812322433939216</v>
      </c>
      <c r="AI48" s="757">
        <f t="shared" si="47"/>
        <v>0.5222495661818769</v>
      </c>
      <c r="AJ48" s="757">
        <f t="shared" si="5"/>
        <v>0.92627111644329208</v>
      </c>
      <c r="AK48" s="762">
        <v>279687073</v>
      </c>
      <c r="AL48" s="757">
        <f t="shared" si="6"/>
        <v>0.82325253842461565</v>
      </c>
      <c r="AM48" s="763">
        <v>34998938</v>
      </c>
      <c r="AN48" s="763">
        <v>56736696</v>
      </c>
      <c r="AO48" s="762">
        <v>51439002.060000002</v>
      </c>
      <c r="AP48" s="757">
        <f t="shared" si="7"/>
        <v>0.90662667526498197</v>
      </c>
      <c r="AQ48" s="752">
        <v>1315600335.4000001</v>
      </c>
      <c r="AR48" s="752">
        <v>788122286.76399994</v>
      </c>
      <c r="AS48" s="757">
        <f t="shared" si="35"/>
        <v>0.59905904974125468</v>
      </c>
      <c r="AT48" s="765"/>
      <c r="AU48" s="758" t="s">
        <v>108</v>
      </c>
      <c r="AV48" s="758" t="s">
        <v>1869</v>
      </c>
      <c r="AW48" s="758" t="s">
        <v>1741</v>
      </c>
      <c r="AX48" s="766"/>
      <c r="AY48" s="766"/>
    </row>
    <row r="49" spans="1:51" ht="40.5" customHeight="1" thickBot="1" x14ac:dyDescent="0.3">
      <c r="A49" s="767" t="s">
        <v>1774</v>
      </c>
      <c r="B49" s="752" t="s">
        <v>1775</v>
      </c>
      <c r="C49" s="752">
        <v>500</v>
      </c>
      <c r="D49" s="772">
        <v>300</v>
      </c>
      <c r="E49" s="754">
        <v>300</v>
      </c>
      <c r="F49" s="752">
        <v>500</v>
      </c>
      <c r="G49" s="772">
        <v>300</v>
      </c>
      <c r="H49" s="752">
        <v>300</v>
      </c>
      <c r="I49" s="756"/>
      <c r="J49" s="757">
        <f>+F49/C49</f>
        <v>1</v>
      </c>
      <c r="K49" s="757">
        <f t="shared" si="44"/>
        <v>1</v>
      </c>
      <c r="L49" s="757">
        <f t="shared" si="44"/>
        <v>1</v>
      </c>
      <c r="M49" s="758" t="s">
        <v>2538</v>
      </c>
      <c r="N49" s="759" t="s">
        <v>2418</v>
      </c>
      <c r="O49" s="759"/>
      <c r="P49" s="760"/>
      <c r="Q49" s="760" t="s">
        <v>2565</v>
      </c>
      <c r="R49" s="768" t="s">
        <v>2462</v>
      </c>
      <c r="S49" s="752">
        <v>174659046</v>
      </c>
      <c r="T49" s="752">
        <v>150153080</v>
      </c>
      <c r="U49" s="759">
        <v>44925</v>
      </c>
      <c r="V49" s="757">
        <f t="shared" si="34"/>
        <v>1</v>
      </c>
      <c r="W49" s="752">
        <v>1400</v>
      </c>
      <c r="X49" s="878">
        <v>1100</v>
      </c>
      <c r="Y49" s="779">
        <f t="shared" si="45"/>
        <v>0.7857142857142857</v>
      </c>
      <c r="Z49" s="757">
        <f>+AD49/$AD$46</f>
        <v>0.15761055461884188</v>
      </c>
      <c r="AA49" s="757">
        <f t="shared" si="1"/>
        <v>0.15761055461884188</v>
      </c>
      <c r="AB49" s="752">
        <v>678407316.10000002</v>
      </c>
      <c r="AC49" s="752">
        <v>247958670</v>
      </c>
      <c r="AD49" s="752">
        <v>182234366</v>
      </c>
      <c r="AE49" s="752">
        <v>673631836.14400005</v>
      </c>
      <c r="AF49" s="878">
        <v>78380262</v>
      </c>
      <c r="AG49" s="752">
        <v>174659046</v>
      </c>
      <c r="AH49" s="757">
        <f t="shared" si="46"/>
        <v>0.99296074814839397</v>
      </c>
      <c r="AI49" s="757">
        <f t="shared" si="47"/>
        <v>0.31610212298686713</v>
      </c>
      <c r="AJ49" s="757">
        <f t="shared" si="5"/>
        <v>0.9584308922280883</v>
      </c>
      <c r="AK49" s="762">
        <v>156021460</v>
      </c>
      <c r="AL49" s="757">
        <f t="shared" si="6"/>
        <v>0.85615827258399768</v>
      </c>
      <c r="AM49" s="763">
        <v>18637586</v>
      </c>
      <c r="AN49" s="763">
        <v>78380262</v>
      </c>
      <c r="AO49" s="762">
        <v>48169430.284000002</v>
      </c>
      <c r="AP49" s="757">
        <f t="shared" si="7"/>
        <v>0.61456072045280996</v>
      </c>
      <c r="AQ49" s="752">
        <v>1479908553.0999999</v>
      </c>
      <c r="AR49" s="752">
        <v>926671144.14400005</v>
      </c>
      <c r="AS49" s="757">
        <f t="shared" si="35"/>
        <v>0.6261678413864693</v>
      </c>
      <c r="AT49" s="765"/>
      <c r="AU49" s="758" t="s">
        <v>108</v>
      </c>
      <c r="AV49" s="758" t="s">
        <v>1869</v>
      </c>
      <c r="AW49" s="758" t="s">
        <v>1741</v>
      </c>
      <c r="AX49" s="766"/>
      <c r="AY49" s="766"/>
    </row>
    <row r="50" spans="1:51" ht="56.25" customHeight="1" thickBot="1" x14ac:dyDescent="0.3">
      <c r="A50" s="767" t="s">
        <v>1776</v>
      </c>
      <c r="B50" s="752" t="s">
        <v>99</v>
      </c>
      <c r="C50" s="752">
        <v>100</v>
      </c>
      <c r="D50" s="772">
        <v>100</v>
      </c>
      <c r="E50" s="754">
        <v>100</v>
      </c>
      <c r="F50" s="752">
        <v>100</v>
      </c>
      <c r="G50" s="772">
        <v>100</v>
      </c>
      <c r="H50" s="752">
        <v>37</v>
      </c>
      <c r="I50" s="756"/>
      <c r="J50" s="757">
        <f>+F50/C50</f>
        <v>1</v>
      </c>
      <c r="K50" s="757">
        <f t="shared" si="44"/>
        <v>1</v>
      </c>
      <c r="L50" s="757">
        <f t="shared" si="44"/>
        <v>0.37</v>
      </c>
      <c r="M50" s="758" t="s">
        <v>2521</v>
      </c>
      <c r="N50" s="759" t="s">
        <v>2418</v>
      </c>
      <c r="O50" s="759"/>
      <c r="P50" s="760"/>
      <c r="Q50" s="760" t="s">
        <v>2544</v>
      </c>
      <c r="R50" s="768" t="s">
        <v>2463</v>
      </c>
      <c r="S50" s="752">
        <v>164984688</v>
      </c>
      <c r="T50" s="752">
        <v>0</v>
      </c>
      <c r="U50" s="759"/>
      <c r="V50" s="757">
        <f t="shared" si="34"/>
        <v>0.37</v>
      </c>
      <c r="W50" s="752">
        <v>100</v>
      </c>
      <c r="X50" s="878">
        <v>59</v>
      </c>
      <c r="Y50" s="779">
        <f t="shared" si="45"/>
        <v>0.59</v>
      </c>
      <c r="Z50" s="757">
        <f>+AD50/$AD$46</f>
        <v>0.25747517478099197</v>
      </c>
      <c r="AA50" s="757">
        <f t="shared" si="1"/>
        <v>0.25747517478099197</v>
      </c>
      <c r="AB50" s="752">
        <v>337051099</v>
      </c>
      <c r="AC50" s="752">
        <v>276860541</v>
      </c>
      <c r="AD50" s="752">
        <v>297701035</v>
      </c>
      <c r="AE50" s="752">
        <v>334870711.10799998</v>
      </c>
      <c r="AF50" s="878">
        <v>0</v>
      </c>
      <c r="AG50" s="752">
        <v>164984688</v>
      </c>
      <c r="AH50" s="757">
        <f t="shared" si="46"/>
        <v>0.99353098714566124</v>
      </c>
      <c r="AI50" s="757">
        <f t="shared" si="47"/>
        <v>0</v>
      </c>
      <c r="AJ50" s="757">
        <f t="shared" si="5"/>
        <v>0.55419588312818602</v>
      </c>
      <c r="AK50" s="762">
        <v>164984688</v>
      </c>
      <c r="AL50" s="757">
        <f t="shared" si="6"/>
        <v>0.55419588312818602</v>
      </c>
      <c r="AM50" s="763">
        <v>0</v>
      </c>
      <c r="AN50" s="763">
        <v>0</v>
      </c>
      <c r="AO50" s="762"/>
      <c r="AP50" s="757"/>
      <c r="AQ50" s="752">
        <v>1434023800</v>
      </c>
      <c r="AR50" s="752">
        <v>499855399.10799998</v>
      </c>
      <c r="AS50" s="757">
        <f t="shared" si="35"/>
        <v>0.34856841225926655</v>
      </c>
      <c r="AT50" s="765"/>
      <c r="AU50" s="758" t="s">
        <v>108</v>
      </c>
      <c r="AV50" s="771"/>
      <c r="AW50" s="758" t="s">
        <v>1741</v>
      </c>
      <c r="AX50" s="766"/>
      <c r="AY50" s="766"/>
    </row>
    <row r="51" spans="1:51" ht="63" customHeight="1" thickBot="1" x14ac:dyDescent="0.3">
      <c r="A51" s="767" t="s">
        <v>1777</v>
      </c>
      <c r="B51" s="752" t="s">
        <v>1775</v>
      </c>
      <c r="C51" s="752">
        <v>340</v>
      </c>
      <c r="D51" s="772">
        <v>50</v>
      </c>
      <c r="E51" s="754">
        <v>110</v>
      </c>
      <c r="F51" s="752">
        <v>1570.9142999999999</v>
      </c>
      <c r="G51" s="778">
        <v>16.824999999999999</v>
      </c>
      <c r="H51" s="752">
        <v>200</v>
      </c>
      <c r="I51" s="756"/>
      <c r="J51" s="757">
        <v>1</v>
      </c>
      <c r="K51" s="757">
        <f>+(G51/D51)</f>
        <v>0.33649999999999997</v>
      </c>
      <c r="L51" s="757">
        <v>1</v>
      </c>
      <c r="M51" s="758" t="s">
        <v>2522</v>
      </c>
      <c r="N51" s="759" t="s">
        <v>2418</v>
      </c>
      <c r="O51" s="759"/>
      <c r="P51" s="760"/>
      <c r="Q51" s="760" t="s">
        <v>2544</v>
      </c>
      <c r="R51" s="768" t="s">
        <v>2464</v>
      </c>
      <c r="S51" s="752">
        <v>215278501</v>
      </c>
      <c r="T51" s="752">
        <v>215278501</v>
      </c>
      <c r="U51" s="759">
        <v>44925</v>
      </c>
      <c r="V51" s="757">
        <f t="shared" si="34"/>
        <v>1</v>
      </c>
      <c r="W51" s="752">
        <v>610</v>
      </c>
      <c r="X51" s="878">
        <v>1787.7393</v>
      </c>
      <c r="Y51" s="779">
        <v>1</v>
      </c>
      <c r="Z51" s="757">
        <f>+AD51/$AD$46</f>
        <v>0.18710238510568114</v>
      </c>
      <c r="AA51" s="757">
        <f t="shared" si="1"/>
        <v>0.18710238510568114</v>
      </c>
      <c r="AB51" s="752">
        <v>379530542</v>
      </c>
      <c r="AC51" s="752">
        <v>14133323</v>
      </c>
      <c r="AD51" s="752">
        <v>216333764</v>
      </c>
      <c r="AE51" s="752">
        <v>337598402</v>
      </c>
      <c r="AF51" s="878">
        <v>2008000</v>
      </c>
      <c r="AG51" s="752">
        <v>215278501</v>
      </c>
      <c r="AH51" s="757">
        <f t="shared" si="46"/>
        <v>0.88951576919467001</v>
      </c>
      <c r="AI51" s="757">
        <f t="shared" si="47"/>
        <v>0.14207557557412365</v>
      </c>
      <c r="AJ51" s="757">
        <f t="shared" si="5"/>
        <v>0.99512206055824004</v>
      </c>
      <c r="AK51" s="762">
        <v>215278501</v>
      </c>
      <c r="AL51" s="757">
        <f t="shared" si="6"/>
        <v>0.99512206055824004</v>
      </c>
      <c r="AM51" s="763">
        <v>0</v>
      </c>
      <c r="AN51" s="763">
        <v>2008000</v>
      </c>
      <c r="AO51" s="762">
        <v>2008000</v>
      </c>
      <c r="AP51" s="757">
        <f t="shared" si="7"/>
        <v>1</v>
      </c>
      <c r="AQ51" s="752">
        <v>981202749</v>
      </c>
      <c r="AR51" s="752">
        <v>554884903</v>
      </c>
      <c r="AS51" s="757">
        <f t="shared" si="35"/>
        <v>0.56551503098163458</v>
      </c>
      <c r="AT51" s="765"/>
      <c r="AU51" s="758" t="s">
        <v>108</v>
      </c>
      <c r="AV51" s="771"/>
      <c r="AW51" s="758" t="s">
        <v>1741</v>
      </c>
      <c r="AX51" s="766"/>
      <c r="AY51" s="766"/>
    </row>
    <row r="52" spans="1:51" ht="40.5" customHeight="1" thickBot="1" x14ac:dyDescent="0.3">
      <c r="A52" s="855" t="s">
        <v>1778</v>
      </c>
      <c r="B52" s="749"/>
      <c r="C52" s="749"/>
      <c r="D52" s="824"/>
      <c r="E52" s="824"/>
      <c r="F52" s="824"/>
      <c r="G52" s="824"/>
      <c r="H52" s="824"/>
      <c r="I52" s="879"/>
      <c r="J52" s="857">
        <f>AVERAGE(J53)</f>
        <v>0.96</v>
      </c>
      <c r="K52" s="857">
        <f>AVERAGE(K53)</f>
        <v>1</v>
      </c>
      <c r="L52" s="857">
        <f>AVERAGE(L53)</f>
        <v>1</v>
      </c>
      <c r="M52" s="863"/>
      <c r="N52" s="749"/>
      <c r="O52" s="749"/>
      <c r="P52" s="861"/>
      <c r="Q52" s="861"/>
      <c r="R52" s="861"/>
      <c r="S52" s="749">
        <f>+S53</f>
        <v>277658842</v>
      </c>
      <c r="T52" s="749">
        <f>+T53</f>
        <v>252561925</v>
      </c>
      <c r="U52" s="749"/>
      <c r="V52" s="857">
        <f t="shared" si="34"/>
        <v>1</v>
      </c>
      <c r="W52" s="749"/>
      <c r="X52" s="749"/>
      <c r="Y52" s="857">
        <f>+(Y53*Z53)</f>
        <v>0.75000000000000011</v>
      </c>
      <c r="Z52" s="857">
        <v>0.5</v>
      </c>
      <c r="AA52" s="857">
        <f t="shared" si="1"/>
        <v>0.5</v>
      </c>
      <c r="AB52" s="749">
        <f t="shared" ref="AB52:AG52" si="48">+AB53</f>
        <v>160416014</v>
      </c>
      <c r="AC52" s="749">
        <f t="shared" si="48"/>
        <v>428350685</v>
      </c>
      <c r="AD52" s="749">
        <f t="shared" si="48"/>
        <v>277750000</v>
      </c>
      <c r="AE52" s="749">
        <f t="shared" si="48"/>
        <v>143265764</v>
      </c>
      <c r="AF52" s="749">
        <f t="shared" si="48"/>
        <v>425100178</v>
      </c>
      <c r="AG52" s="749">
        <f t="shared" si="48"/>
        <v>277658842</v>
      </c>
      <c r="AH52" s="857">
        <f t="shared" si="46"/>
        <v>0.89308891567396753</v>
      </c>
      <c r="AI52" s="857">
        <f t="shared" si="47"/>
        <v>0.99241157510930555</v>
      </c>
      <c r="AJ52" s="857">
        <f t="shared" si="5"/>
        <v>0.99967179837983799</v>
      </c>
      <c r="AK52" s="859">
        <f>+AK53</f>
        <v>256377125</v>
      </c>
      <c r="AL52" s="857">
        <f t="shared" si="6"/>
        <v>0.92304995499549958</v>
      </c>
      <c r="AM52" s="860">
        <f>+AM53</f>
        <v>21281717</v>
      </c>
      <c r="AN52" s="860">
        <f>+AN53</f>
        <v>186633256</v>
      </c>
      <c r="AO52" s="859">
        <f>+AO53</f>
        <v>186633254.77600002</v>
      </c>
      <c r="AP52" s="857">
        <f t="shared" si="7"/>
        <v>0.99999999344168344</v>
      </c>
      <c r="AQ52" s="749">
        <f>+AQ53</f>
        <v>1093537800</v>
      </c>
      <c r="AR52" s="749">
        <f>+AR53</f>
        <v>846024784</v>
      </c>
      <c r="AS52" s="857">
        <f t="shared" si="35"/>
        <v>0.77365847252833875</v>
      </c>
      <c r="AT52" s="861"/>
      <c r="AU52" s="862" t="s">
        <v>116</v>
      </c>
      <c r="AV52" s="863"/>
      <c r="AW52" s="863"/>
      <c r="AX52" s="864"/>
      <c r="AY52" s="864"/>
    </row>
    <row r="53" spans="1:51" ht="40.5" customHeight="1" thickBot="1" x14ac:dyDescent="0.3">
      <c r="A53" s="865" t="s">
        <v>1779</v>
      </c>
      <c r="B53" s="750"/>
      <c r="C53" s="750"/>
      <c r="D53" s="818"/>
      <c r="E53" s="818"/>
      <c r="F53" s="818"/>
      <c r="G53" s="818"/>
      <c r="H53" s="818"/>
      <c r="I53" s="875"/>
      <c r="J53" s="867">
        <f>AVERAGE(J54:J55)</f>
        <v>0.96</v>
      </c>
      <c r="K53" s="867">
        <f>AVERAGE(K54:K55)</f>
        <v>1</v>
      </c>
      <c r="L53" s="867">
        <f>AVERAGE(L54:L55)</f>
        <v>1</v>
      </c>
      <c r="M53" s="873"/>
      <c r="N53" s="750"/>
      <c r="O53" s="750"/>
      <c r="P53" s="871"/>
      <c r="Q53" s="871"/>
      <c r="R53" s="871"/>
      <c r="S53" s="750">
        <f>SUM(S54:S55)</f>
        <v>277658842</v>
      </c>
      <c r="T53" s="750">
        <f>SUM(T54:T55)</f>
        <v>252561925</v>
      </c>
      <c r="U53" s="750"/>
      <c r="V53" s="867">
        <f t="shared" si="34"/>
        <v>1</v>
      </c>
      <c r="W53" s="750"/>
      <c r="X53" s="750"/>
      <c r="Y53" s="867">
        <f>+(Y54*Z54)+(Y55*Z55)</f>
        <v>0.75000000000000011</v>
      </c>
      <c r="Z53" s="867">
        <v>1</v>
      </c>
      <c r="AA53" s="867">
        <v>1</v>
      </c>
      <c r="AB53" s="750">
        <f t="shared" ref="AB53:AG53" si="49">SUM(AB54:AB55)</f>
        <v>160416014</v>
      </c>
      <c r="AC53" s="750">
        <f t="shared" si="49"/>
        <v>428350685</v>
      </c>
      <c r="AD53" s="750">
        <f t="shared" si="49"/>
        <v>277750000</v>
      </c>
      <c r="AE53" s="750">
        <f t="shared" si="49"/>
        <v>143265764</v>
      </c>
      <c r="AF53" s="750">
        <f t="shared" si="49"/>
        <v>425100178</v>
      </c>
      <c r="AG53" s="750">
        <f t="shared" si="49"/>
        <v>277658842</v>
      </c>
      <c r="AH53" s="867">
        <f t="shared" si="46"/>
        <v>0.89308891567396753</v>
      </c>
      <c r="AI53" s="867">
        <f t="shared" si="47"/>
        <v>0.99241157510930555</v>
      </c>
      <c r="AJ53" s="867">
        <f t="shared" si="5"/>
        <v>0.99967179837983799</v>
      </c>
      <c r="AK53" s="869">
        <f>SUM(AK54:AK55)</f>
        <v>256377125</v>
      </c>
      <c r="AL53" s="867">
        <f t="shared" si="6"/>
        <v>0.92304995499549958</v>
      </c>
      <c r="AM53" s="870">
        <f>SUM(AM54:AM55)</f>
        <v>21281717</v>
      </c>
      <c r="AN53" s="870">
        <f>SUM(AN54:AN55)</f>
        <v>186633256</v>
      </c>
      <c r="AO53" s="869">
        <f>SUM(AO54:AO55)</f>
        <v>186633254.77600002</v>
      </c>
      <c r="AP53" s="867">
        <f t="shared" si="7"/>
        <v>0.99999999344168344</v>
      </c>
      <c r="AQ53" s="750">
        <f>SUM(AQ54:AQ55)</f>
        <v>1093537800</v>
      </c>
      <c r="AR53" s="750">
        <f>SUM(AR54:AR55)</f>
        <v>846024784</v>
      </c>
      <c r="AS53" s="867">
        <f t="shared" si="35"/>
        <v>0.77365847252833875</v>
      </c>
      <c r="AT53" s="871"/>
      <c r="AU53" s="872" t="s">
        <v>116</v>
      </c>
      <c r="AV53" s="873"/>
      <c r="AW53" s="873"/>
      <c r="AX53" s="874"/>
      <c r="AY53" s="874"/>
    </row>
    <row r="54" spans="1:51" ht="94.5" customHeight="1" thickBot="1" x14ac:dyDescent="0.3">
      <c r="A54" s="767" t="s">
        <v>1780</v>
      </c>
      <c r="B54" s="752" t="s">
        <v>99</v>
      </c>
      <c r="C54" s="752">
        <v>100</v>
      </c>
      <c r="D54" s="753">
        <v>100</v>
      </c>
      <c r="E54" s="752">
        <v>100</v>
      </c>
      <c r="F54" s="752">
        <v>92</v>
      </c>
      <c r="G54" s="753">
        <v>100</v>
      </c>
      <c r="H54" s="752">
        <v>100</v>
      </c>
      <c r="I54" s="756"/>
      <c r="J54" s="757">
        <f t="shared" ref="J54:L55" si="50">+F54/C54</f>
        <v>0.92</v>
      </c>
      <c r="K54" s="757">
        <f t="shared" si="50"/>
        <v>1</v>
      </c>
      <c r="L54" s="757">
        <f t="shared" si="50"/>
        <v>1</v>
      </c>
      <c r="M54" s="758" t="s">
        <v>2531</v>
      </c>
      <c r="N54" s="759" t="s">
        <v>2418</v>
      </c>
      <c r="O54" s="759" t="s">
        <v>2419</v>
      </c>
      <c r="P54" s="760"/>
      <c r="Q54" s="760" t="s">
        <v>2571</v>
      </c>
      <c r="R54" s="768" t="s">
        <v>2570</v>
      </c>
      <c r="S54" s="752">
        <v>219909766</v>
      </c>
      <c r="T54" s="752">
        <v>194812849</v>
      </c>
      <c r="U54" s="759">
        <v>44925</v>
      </c>
      <c r="V54" s="757">
        <f t="shared" si="34"/>
        <v>1</v>
      </c>
      <c r="W54" s="752">
        <v>100</v>
      </c>
      <c r="X54" s="752">
        <v>75</v>
      </c>
      <c r="Y54" s="757">
        <f t="shared" ref="Y54:Y55" si="51">+X54/W54</f>
        <v>0.75</v>
      </c>
      <c r="Z54" s="757">
        <f>+AD54/AD53</f>
        <v>0.79207920792079212</v>
      </c>
      <c r="AA54" s="757">
        <f t="shared" ref="AA54:AA61" si="52">+Z54</f>
        <v>0.79207920792079212</v>
      </c>
      <c r="AB54" s="752">
        <v>111130751</v>
      </c>
      <c r="AC54" s="752">
        <v>366752194</v>
      </c>
      <c r="AD54" s="752">
        <v>220000000</v>
      </c>
      <c r="AE54" s="752">
        <v>97168778</v>
      </c>
      <c r="AF54" s="752">
        <v>363669021</v>
      </c>
      <c r="AG54" s="752">
        <v>219909766</v>
      </c>
      <c r="AH54" s="757">
        <f t="shared" ref="AH54:AH57" si="53">+AE54/AB54</f>
        <v>0.87436445021414455</v>
      </c>
      <c r="AI54" s="757">
        <f t="shared" ref="AI54:AI57" si="54">+AF54/AC54</f>
        <v>0.99159330727821082</v>
      </c>
      <c r="AJ54" s="757">
        <f t="shared" si="5"/>
        <v>0.99958984545454543</v>
      </c>
      <c r="AK54" s="762">
        <v>198628049</v>
      </c>
      <c r="AL54" s="757">
        <f t="shared" si="6"/>
        <v>0.9028547681818182</v>
      </c>
      <c r="AM54" s="763">
        <v>21281717</v>
      </c>
      <c r="AN54" s="763">
        <v>186633256</v>
      </c>
      <c r="AO54" s="762">
        <v>186633254.77600002</v>
      </c>
      <c r="AP54" s="757">
        <f t="shared" si="7"/>
        <v>0.99999999344168344</v>
      </c>
      <c r="AQ54" s="752">
        <v>867022796</v>
      </c>
      <c r="AR54" s="752">
        <v>680747565</v>
      </c>
      <c r="AS54" s="757">
        <f t="shared" si="35"/>
        <v>0.78515532479725025</v>
      </c>
      <c r="AT54" s="765"/>
      <c r="AU54" s="758" t="s">
        <v>116</v>
      </c>
      <c r="AV54" s="771"/>
      <c r="AW54" s="758" t="s">
        <v>1781</v>
      </c>
      <c r="AX54" s="766"/>
      <c r="AY54" s="766"/>
    </row>
    <row r="55" spans="1:51" ht="88.5" customHeight="1" thickBot="1" x14ac:dyDescent="0.3">
      <c r="A55" s="751" t="s">
        <v>1782</v>
      </c>
      <c r="B55" s="752" t="s">
        <v>99</v>
      </c>
      <c r="C55" s="752">
        <v>100</v>
      </c>
      <c r="D55" s="753">
        <v>100</v>
      </c>
      <c r="E55" s="752">
        <v>100</v>
      </c>
      <c r="F55" s="752">
        <v>100</v>
      </c>
      <c r="G55" s="753">
        <v>100</v>
      </c>
      <c r="H55" s="752">
        <v>100</v>
      </c>
      <c r="I55" s="756"/>
      <c r="J55" s="757">
        <f t="shared" si="50"/>
        <v>1</v>
      </c>
      <c r="K55" s="757">
        <f t="shared" si="50"/>
        <v>1</v>
      </c>
      <c r="L55" s="757">
        <f t="shared" si="50"/>
        <v>1</v>
      </c>
      <c r="M55" s="758" t="s">
        <v>2532</v>
      </c>
      <c r="N55" s="759" t="s">
        <v>2418</v>
      </c>
      <c r="O55" s="759" t="s">
        <v>2419</v>
      </c>
      <c r="P55" s="760"/>
      <c r="Q55" s="760" t="s">
        <v>2566</v>
      </c>
      <c r="R55" s="768" t="s">
        <v>2465</v>
      </c>
      <c r="S55" s="752">
        <v>57749076</v>
      </c>
      <c r="T55" s="752">
        <v>57749076</v>
      </c>
      <c r="U55" s="759">
        <v>44925</v>
      </c>
      <c r="V55" s="757">
        <f t="shared" si="34"/>
        <v>1</v>
      </c>
      <c r="W55" s="752">
        <v>100</v>
      </c>
      <c r="X55" s="752">
        <v>75</v>
      </c>
      <c r="Y55" s="757">
        <f t="shared" si="51"/>
        <v>0.75</v>
      </c>
      <c r="Z55" s="757">
        <f>+AD55/AD53</f>
        <v>0.20792079207920791</v>
      </c>
      <c r="AA55" s="757">
        <f t="shared" si="52"/>
        <v>0.20792079207920791</v>
      </c>
      <c r="AB55" s="752">
        <v>49285263</v>
      </c>
      <c r="AC55" s="752">
        <v>61598491</v>
      </c>
      <c r="AD55" s="752">
        <v>57750000</v>
      </c>
      <c r="AE55" s="752">
        <v>46096986</v>
      </c>
      <c r="AF55" s="752">
        <v>61431157</v>
      </c>
      <c r="AG55" s="752">
        <v>57749076</v>
      </c>
      <c r="AH55" s="757">
        <f t="shared" si="53"/>
        <v>0.93530972940126134</v>
      </c>
      <c r="AI55" s="757">
        <f t="shared" si="54"/>
        <v>0.99728347241493298</v>
      </c>
      <c r="AJ55" s="757">
        <f t="shared" si="5"/>
        <v>0.99998399999999998</v>
      </c>
      <c r="AK55" s="762">
        <v>57749076</v>
      </c>
      <c r="AL55" s="757">
        <f t="shared" si="6"/>
        <v>0.99998399999999998</v>
      </c>
      <c r="AM55" s="763">
        <v>0</v>
      </c>
      <c r="AN55" s="764">
        <v>0</v>
      </c>
      <c r="AO55" s="769">
        <v>0</v>
      </c>
      <c r="AP55" s="757"/>
      <c r="AQ55" s="752">
        <v>226515004</v>
      </c>
      <c r="AR55" s="752">
        <v>165277219</v>
      </c>
      <c r="AS55" s="757">
        <f t="shared" si="35"/>
        <v>0.72965241189939012</v>
      </c>
      <c r="AT55" s="765"/>
      <c r="AU55" s="758" t="s">
        <v>116</v>
      </c>
      <c r="AV55" s="758" t="s">
        <v>119</v>
      </c>
      <c r="AW55" s="758" t="s">
        <v>1733</v>
      </c>
      <c r="AX55" s="766"/>
      <c r="AY55" s="766"/>
    </row>
    <row r="56" spans="1:51" ht="53.25" customHeight="1" thickBot="1" x14ac:dyDescent="0.3">
      <c r="A56" s="843" t="s">
        <v>1783</v>
      </c>
      <c r="B56" s="748"/>
      <c r="C56" s="748"/>
      <c r="D56" s="821"/>
      <c r="E56" s="812"/>
      <c r="F56" s="812"/>
      <c r="G56" s="812"/>
      <c r="H56" s="812"/>
      <c r="I56" s="844"/>
      <c r="J56" s="845">
        <f>AVERAGE(J57)</f>
        <v>1</v>
      </c>
      <c r="K56" s="845">
        <f>AVERAGE(K57)</f>
        <v>0.98750000000000004</v>
      </c>
      <c r="L56" s="845">
        <f>AVERAGE(L57)</f>
        <v>1</v>
      </c>
      <c r="M56" s="909"/>
      <c r="N56" s="846"/>
      <c r="O56" s="846"/>
      <c r="P56" s="846"/>
      <c r="Q56" s="846"/>
      <c r="R56" s="846"/>
      <c r="S56" s="847">
        <f>+S57</f>
        <v>12288229551.119999</v>
      </c>
      <c r="T56" s="847">
        <f>+T57</f>
        <v>8894093143.9599991</v>
      </c>
      <c r="U56" s="848"/>
      <c r="V56" s="849">
        <f t="shared" si="34"/>
        <v>1</v>
      </c>
      <c r="W56" s="748"/>
      <c r="X56" s="748"/>
      <c r="Y56" s="845">
        <f>+(Y57*Z57)</f>
        <v>0.74378815255614739</v>
      </c>
      <c r="Z56" s="845">
        <v>0.25</v>
      </c>
      <c r="AA56" s="845">
        <f t="shared" si="52"/>
        <v>0.25</v>
      </c>
      <c r="AB56" s="748">
        <f t="shared" ref="AB56:AG56" si="55">+AB57</f>
        <v>11621020615.799999</v>
      </c>
      <c r="AC56" s="748">
        <f t="shared" si="55"/>
        <v>13398408997.599998</v>
      </c>
      <c r="AD56" s="748">
        <f t="shared" si="55"/>
        <v>12940139085.9</v>
      </c>
      <c r="AE56" s="748">
        <f t="shared" si="55"/>
        <v>11557953627.808001</v>
      </c>
      <c r="AF56" s="748">
        <f t="shared" si="55"/>
        <v>12955733410</v>
      </c>
      <c r="AG56" s="748">
        <f t="shared" si="55"/>
        <v>12288229551.119999</v>
      </c>
      <c r="AH56" s="845">
        <f t="shared" si="53"/>
        <v>0.9945730250313598</v>
      </c>
      <c r="AI56" s="845">
        <f t="shared" si="54"/>
        <v>0.96696058556808551</v>
      </c>
      <c r="AJ56" s="845">
        <f t="shared" si="5"/>
        <v>0.94962113386475555</v>
      </c>
      <c r="AK56" s="850">
        <f>+AK57</f>
        <v>9828915838.6800003</v>
      </c>
      <c r="AL56" s="845">
        <f t="shared" si="6"/>
        <v>0.75956802113432531</v>
      </c>
      <c r="AM56" s="851">
        <f>+AM57</f>
        <v>2459313712.4400001</v>
      </c>
      <c r="AN56" s="851">
        <f>+AN57</f>
        <v>5694230263</v>
      </c>
      <c r="AO56" s="850">
        <f>+AO57</f>
        <v>5661590036.6194801</v>
      </c>
      <c r="AP56" s="845">
        <f t="shared" si="7"/>
        <v>0.99426784220641551</v>
      </c>
      <c r="AQ56" s="748">
        <f>+AQ57</f>
        <v>50348070715.328995</v>
      </c>
      <c r="AR56" s="748">
        <f>+AR57</f>
        <v>36801916588.928001</v>
      </c>
      <c r="AS56" s="845">
        <f t="shared" si="35"/>
        <v>0.73094988677934136</v>
      </c>
      <c r="AT56" s="811"/>
      <c r="AU56" s="852" t="s">
        <v>112</v>
      </c>
      <c r="AV56" s="853"/>
      <c r="AW56" s="853"/>
      <c r="AX56" s="854"/>
      <c r="AY56" s="854"/>
    </row>
    <row r="57" spans="1:51" ht="40.5" customHeight="1" thickBot="1" x14ac:dyDescent="0.3">
      <c r="A57" s="855" t="s">
        <v>1784</v>
      </c>
      <c r="B57" s="749"/>
      <c r="C57" s="749"/>
      <c r="D57" s="825"/>
      <c r="E57" s="824"/>
      <c r="F57" s="824"/>
      <c r="G57" s="824"/>
      <c r="H57" s="824"/>
      <c r="I57" s="879"/>
      <c r="J57" s="857">
        <f>AVERAGE(J58,J62)</f>
        <v>1</v>
      </c>
      <c r="K57" s="857">
        <f>AVERAGE(K58,K62)</f>
        <v>0.98750000000000004</v>
      </c>
      <c r="L57" s="857">
        <f>AVERAGE(L58,L62)</f>
        <v>1</v>
      </c>
      <c r="M57" s="863"/>
      <c r="N57" s="749"/>
      <c r="O57" s="749"/>
      <c r="P57" s="880"/>
      <c r="Q57" s="880"/>
      <c r="R57" s="861"/>
      <c r="S57" s="749">
        <f>+S58+S62</f>
        <v>12288229551.119999</v>
      </c>
      <c r="T57" s="749">
        <f>+T58+T62</f>
        <v>8894093143.9599991</v>
      </c>
      <c r="U57" s="881"/>
      <c r="V57" s="857">
        <f t="shared" si="34"/>
        <v>1</v>
      </c>
      <c r="W57" s="749"/>
      <c r="X57" s="749"/>
      <c r="Y57" s="857">
        <f>+(Y58*Z58)+(Y62*Z62)</f>
        <v>0.74378815255614739</v>
      </c>
      <c r="Z57" s="857">
        <v>1</v>
      </c>
      <c r="AA57" s="857">
        <f t="shared" si="52"/>
        <v>1</v>
      </c>
      <c r="AB57" s="749">
        <f t="shared" ref="AB57:AG57" si="56">+AB58+AB62</f>
        <v>11621020615.799999</v>
      </c>
      <c r="AC57" s="749">
        <f t="shared" si="56"/>
        <v>13398408997.599998</v>
      </c>
      <c r="AD57" s="749">
        <f t="shared" si="56"/>
        <v>12940139085.9</v>
      </c>
      <c r="AE57" s="749">
        <f t="shared" si="56"/>
        <v>11557953627.808001</v>
      </c>
      <c r="AF57" s="749">
        <f t="shared" si="56"/>
        <v>12955733410</v>
      </c>
      <c r="AG57" s="749">
        <f t="shared" si="56"/>
        <v>12288229551.119999</v>
      </c>
      <c r="AH57" s="857">
        <f t="shared" si="53"/>
        <v>0.9945730250313598</v>
      </c>
      <c r="AI57" s="857">
        <f t="shared" si="54"/>
        <v>0.96696058556808551</v>
      </c>
      <c r="AJ57" s="857">
        <f t="shared" si="5"/>
        <v>0.94962113386475555</v>
      </c>
      <c r="AK57" s="859">
        <f>+AK58+AK62</f>
        <v>9828915838.6800003</v>
      </c>
      <c r="AL57" s="857">
        <f t="shared" si="6"/>
        <v>0.75956802113432531</v>
      </c>
      <c r="AM57" s="860">
        <f>+AM58+AM62</f>
        <v>2459313712.4400001</v>
      </c>
      <c r="AN57" s="860">
        <f>+AN58+AN62</f>
        <v>5694230263</v>
      </c>
      <c r="AO57" s="859">
        <f>+AO58+AO62</f>
        <v>5661590036.6194801</v>
      </c>
      <c r="AP57" s="857">
        <f t="shared" si="7"/>
        <v>0.99426784220641551</v>
      </c>
      <c r="AQ57" s="749">
        <f>+AQ58+AQ62</f>
        <v>50348070715.328995</v>
      </c>
      <c r="AR57" s="859">
        <f>+AR58+AR62</f>
        <v>36801916588.928001</v>
      </c>
      <c r="AS57" s="857">
        <f>+AR57/AQ57</f>
        <v>0.73094988677934136</v>
      </c>
      <c r="AT57" s="860"/>
      <c r="AU57" s="882" t="s">
        <v>110</v>
      </c>
      <c r="AV57" s="883"/>
      <c r="AW57" s="883"/>
      <c r="AX57" s="860"/>
      <c r="AY57" s="860"/>
    </row>
    <row r="58" spans="1:51" ht="40.5" customHeight="1" thickBot="1" x14ac:dyDescent="0.3">
      <c r="A58" s="865" t="s">
        <v>1785</v>
      </c>
      <c r="B58" s="750"/>
      <c r="C58" s="750"/>
      <c r="D58" s="817"/>
      <c r="E58" s="818"/>
      <c r="F58" s="818"/>
      <c r="G58" s="818"/>
      <c r="H58" s="818"/>
      <c r="I58" s="875"/>
      <c r="J58" s="867">
        <f>AVERAGE(J59:J61)</f>
        <v>1</v>
      </c>
      <c r="K58" s="867">
        <f>AVERAGE(K59:K61)</f>
        <v>1</v>
      </c>
      <c r="L58" s="867">
        <f>AVERAGE(L59:L61)</f>
        <v>1</v>
      </c>
      <c r="M58" s="873"/>
      <c r="N58" s="750"/>
      <c r="O58" s="750"/>
      <c r="P58" s="884"/>
      <c r="Q58" s="884"/>
      <c r="R58" s="871"/>
      <c r="S58" s="750">
        <f>SUM(S59:S61)</f>
        <v>9756735571</v>
      </c>
      <c r="T58" s="750">
        <f>SUM(T59:T61)</f>
        <v>7220163063</v>
      </c>
      <c r="U58" s="885"/>
      <c r="V58" s="867">
        <f t="shared" si="34"/>
        <v>1</v>
      </c>
      <c r="W58" s="750"/>
      <c r="X58" s="750"/>
      <c r="Y58" s="867">
        <f>+(Y59*Z59)+(Y60*Z60)+(Y61*Z61)</f>
        <v>0.75</v>
      </c>
      <c r="Z58" s="867">
        <f>+AD58/$AD$57</f>
        <v>0.79377777895697177</v>
      </c>
      <c r="AA58" s="867">
        <f t="shared" si="52"/>
        <v>0.79377777895697177</v>
      </c>
      <c r="AB58" s="750">
        <f t="shared" ref="AB58:AG58" si="57">SUM(AB59:AB61)</f>
        <v>8870865331.7999992</v>
      </c>
      <c r="AC58" s="750">
        <f t="shared" si="57"/>
        <v>10258942174.799999</v>
      </c>
      <c r="AD58" s="750">
        <f t="shared" si="57"/>
        <v>10271594863</v>
      </c>
      <c r="AE58" s="750">
        <f t="shared" si="57"/>
        <v>8864285257</v>
      </c>
      <c r="AF58" s="750">
        <f t="shared" si="57"/>
        <v>10001307361</v>
      </c>
      <c r="AG58" s="750">
        <f t="shared" si="57"/>
        <v>9756735571</v>
      </c>
      <c r="AH58" s="867">
        <f t="shared" ref="AH58" si="58">+AE58/AB58</f>
        <v>0.9992582375502409</v>
      </c>
      <c r="AI58" s="867">
        <f t="shared" ref="AI58" si="59">+AF58/AC58</f>
        <v>0.97488680514908721</v>
      </c>
      <c r="AJ58" s="867">
        <f t="shared" si="5"/>
        <v>0.94987542841524941</v>
      </c>
      <c r="AK58" s="869">
        <f>SUM(AK59:AK61)</f>
        <v>7900582147</v>
      </c>
      <c r="AL58" s="867">
        <f t="shared" si="6"/>
        <v>0.7691680067580563</v>
      </c>
      <c r="AM58" s="870">
        <f>SUM(AM59:AM61)</f>
        <v>1856153424</v>
      </c>
      <c r="AN58" s="870">
        <f>SUM(AN59:AN61)</f>
        <v>3885084393</v>
      </c>
      <c r="AO58" s="869">
        <f>SUM(AO59:AO61)</f>
        <v>3854100205.5880003</v>
      </c>
      <c r="AP58" s="867">
        <f t="shared" si="7"/>
        <v>0.99202483542755837</v>
      </c>
      <c r="AQ58" s="750">
        <f>SUM(AQ59:AQ61)</f>
        <v>39384703157.599998</v>
      </c>
      <c r="AR58" s="750">
        <f>SUM(AR59:AR61)</f>
        <v>28622328189</v>
      </c>
      <c r="AS58" s="867">
        <f>+AR58/AQ58</f>
        <v>0.72673718205939553</v>
      </c>
      <c r="AT58" s="871"/>
      <c r="AU58" s="872" t="s">
        <v>110</v>
      </c>
      <c r="AV58" s="873"/>
      <c r="AW58" s="873"/>
      <c r="AX58" s="871"/>
      <c r="AY58" s="871"/>
    </row>
    <row r="59" spans="1:51" ht="77.25" customHeight="1" thickBot="1" x14ac:dyDescent="0.3">
      <c r="A59" s="751" t="s">
        <v>1786</v>
      </c>
      <c r="B59" s="752" t="s">
        <v>99</v>
      </c>
      <c r="C59" s="752">
        <v>30</v>
      </c>
      <c r="D59" s="753">
        <v>36</v>
      </c>
      <c r="E59" s="752">
        <v>60</v>
      </c>
      <c r="F59" s="752">
        <v>30</v>
      </c>
      <c r="G59" s="753">
        <v>36</v>
      </c>
      <c r="H59" s="752">
        <v>60</v>
      </c>
      <c r="I59" s="756"/>
      <c r="J59" s="757">
        <f t="shared" ref="J59:L61" si="60">+F59/C59</f>
        <v>1</v>
      </c>
      <c r="K59" s="757">
        <f t="shared" si="60"/>
        <v>1</v>
      </c>
      <c r="L59" s="757">
        <f t="shared" si="60"/>
        <v>1</v>
      </c>
      <c r="M59" s="773" t="s">
        <v>2523</v>
      </c>
      <c r="N59" s="759" t="s">
        <v>2418</v>
      </c>
      <c r="O59" s="759" t="s">
        <v>2419</v>
      </c>
      <c r="P59" s="760"/>
      <c r="Q59" s="760" t="s">
        <v>2567</v>
      </c>
      <c r="R59" s="768" t="s">
        <v>2466</v>
      </c>
      <c r="S59" s="752">
        <v>2477891396</v>
      </c>
      <c r="T59" s="752">
        <v>468077397</v>
      </c>
      <c r="U59" s="759">
        <v>44925</v>
      </c>
      <c r="V59" s="757">
        <f t="shared" si="34"/>
        <v>1</v>
      </c>
      <c r="W59" s="752">
        <v>100</v>
      </c>
      <c r="X59" s="752">
        <v>60</v>
      </c>
      <c r="Y59" s="757">
        <v>0.75</v>
      </c>
      <c r="Z59" s="757">
        <f>+AD59/$AD$58</f>
        <v>0.24124435017643081</v>
      </c>
      <c r="AA59" s="757">
        <f t="shared" si="52"/>
        <v>0.24124435017643081</v>
      </c>
      <c r="AB59" s="752">
        <v>670782143.39999998</v>
      </c>
      <c r="AC59" s="752">
        <v>1516890429.4000001</v>
      </c>
      <c r="AD59" s="752">
        <v>2477964228</v>
      </c>
      <c r="AE59" s="752">
        <v>667144545</v>
      </c>
      <c r="AF59" s="752">
        <v>1476818666</v>
      </c>
      <c r="AG59" s="752">
        <v>2477891396</v>
      </c>
      <c r="AH59" s="757">
        <f t="shared" ref="AH59:AH62" si="61">+AE59/AB59</f>
        <v>0.99457707925622163</v>
      </c>
      <c r="AI59" s="757">
        <f t="shared" ref="AI59:AI62" si="62">+AF59/AC59</f>
        <v>0.97358295456063337</v>
      </c>
      <c r="AJ59" s="757">
        <f t="shared" si="5"/>
        <v>0.99997060813099037</v>
      </c>
      <c r="AK59" s="762">
        <v>1113327697</v>
      </c>
      <c r="AL59" s="757">
        <f t="shared" si="6"/>
        <v>0.44929127080199321</v>
      </c>
      <c r="AM59" s="763">
        <v>1364563699</v>
      </c>
      <c r="AN59" s="763">
        <v>1077840142</v>
      </c>
      <c r="AO59" s="762">
        <v>1077840141.372</v>
      </c>
      <c r="AP59" s="757">
        <f t="shared" si="7"/>
        <v>0.99999999941735329</v>
      </c>
      <c r="AQ59" s="752">
        <v>4915636800.8000002</v>
      </c>
      <c r="AR59" s="752">
        <v>4621854607</v>
      </c>
      <c r="AS59" s="757">
        <f t="shared" si="35"/>
        <v>0.94023517080184027</v>
      </c>
      <c r="AT59" s="765"/>
      <c r="AU59" s="758" t="s">
        <v>110</v>
      </c>
      <c r="AV59" s="758" t="s">
        <v>107</v>
      </c>
      <c r="AW59" s="758" t="s">
        <v>1741</v>
      </c>
      <c r="AX59" s="766"/>
      <c r="AY59" s="766"/>
    </row>
    <row r="60" spans="1:51" ht="83.25" customHeight="1" thickBot="1" x14ac:dyDescent="0.3">
      <c r="A60" s="751" t="s">
        <v>1787</v>
      </c>
      <c r="B60" s="752" t="s">
        <v>99</v>
      </c>
      <c r="C60" s="752">
        <v>100</v>
      </c>
      <c r="D60" s="753">
        <v>100</v>
      </c>
      <c r="E60" s="752">
        <v>100</v>
      </c>
      <c r="F60" s="752">
        <v>100</v>
      </c>
      <c r="G60" s="753">
        <v>100</v>
      </c>
      <c r="H60" s="752">
        <v>100</v>
      </c>
      <c r="I60" s="756"/>
      <c r="J60" s="757">
        <f t="shared" si="60"/>
        <v>1</v>
      </c>
      <c r="K60" s="757">
        <f t="shared" si="60"/>
        <v>1</v>
      </c>
      <c r="L60" s="757">
        <f t="shared" si="60"/>
        <v>1</v>
      </c>
      <c r="M60" s="773" t="s">
        <v>2467</v>
      </c>
      <c r="N60" s="759" t="s">
        <v>2418</v>
      </c>
      <c r="O60" s="759" t="s">
        <v>2419</v>
      </c>
      <c r="P60" s="760"/>
      <c r="Q60" s="760" t="s">
        <v>2568</v>
      </c>
      <c r="R60" s="768" t="s">
        <v>2569</v>
      </c>
      <c r="S60" s="752">
        <v>4737685498</v>
      </c>
      <c r="T60" s="752">
        <v>4210926989</v>
      </c>
      <c r="U60" s="759">
        <v>44925</v>
      </c>
      <c r="V60" s="757">
        <f>+L60</f>
        <v>1</v>
      </c>
      <c r="W60" s="752">
        <v>100</v>
      </c>
      <c r="X60" s="752">
        <v>75</v>
      </c>
      <c r="Y60" s="757">
        <f>+X60/W60</f>
        <v>0.75</v>
      </c>
      <c r="Z60" s="757">
        <f>+AD60/$AD$58</f>
        <v>0.50302826064645967</v>
      </c>
      <c r="AA60" s="757">
        <f t="shared" si="52"/>
        <v>0.50302826064645967</v>
      </c>
      <c r="AB60" s="752">
        <v>4623119916.3999996</v>
      </c>
      <c r="AC60" s="752">
        <v>6679263898.3999996</v>
      </c>
      <c r="AD60" s="752">
        <v>5166902498</v>
      </c>
      <c r="AE60" s="752">
        <v>4620177440</v>
      </c>
      <c r="AF60" s="752">
        <v>6461700848</v>
      </c>
      <c r="AG60" s="752">
        <v>4737685498</v>
      </c>
      <c r="AH60" s="757">
        <f t="shared" si="61"/>
        <v>0.99936353015859236</v>
      </c>
      <c r="AI60" s="757">
        <f t="shared" si="62"/>
        <v>0.96742709171109165</v>
      </c>
      <c r="AJ60" s="757">
        <f t="shared" si="5"/>
        <v>0.91692953366816177</v>
      </c>
      <c r="AK60" s="762">
        <v>4246095773</v>
      </c>
      <c r="AL60" s="757">
        <f t="shared" si="6"/>
        <v>0.82178747801871144</v>
      </c>
      <c r="AM60" s="763">
        <v>491589725</v>
      </c>
      <c r="AN60" s="763">
        <v>2807244251</v>
      </c>
      <c r="AO60" s="762">
        <v>2776260064.2160001</v>
      </c>
      <c r="AP60" s="757">
        <f t="shared" si="7"/>
        <v>0.988962774873272</v>
      </c>
      <c r="AQ60" s="752">
        <v>24008318204.799999</v>
      </c>
      <c r="AR60" s="752">
        <v>15819563786</v>
      </c>
      <c r="AS60" s="757">
        <f t="shared" si="35"/>
        <v>0.6589201147307846</v>
      </c>
      <c r="AT60" s="765"/>
      <c r="AU60" s="758" t="s">
        <v>110</v>
      </c>
      <c r="AV60" s="758" t="s">
        <v>117</v>
      </c>
      <c r="AW60" s="758" t="s">
        <v>1741</v>
      </c>
      <c r="AX60" s="766"/>
      <c r="AY60" s="766"/>
    </row>
    <row r="61" spans="1:51" ht="139.5" customHeight="1" thickBot="1" x14ac:dyDescent="0.3">
      <c r="A61" s="767" t="s">
        <v>1788</v>
      </c>
      <c r="B61" s="752" t="s">
        <v>1749</v>
      </c>
      <c r="C61" s="752">
        <v>1</v>
      </c>
      <c r="D61" s="753">
        <v>1</v>
      </c>
      <c r="E61" s="752">
        <v>1</v>
      </c>
      <c r="F61" s="752">
        <v>1</v>
      </c>
      <c r="G61" s="753">
        <v>1</v>
      </c>
      <c r="H61" s="752">
        <v>1</v>
      </c>
      <c r="I61" s="756"/>
      <c r="J61" s="757">
        <f t="shared" si="60"/>
        <v>1</v>
      </c>
      <c r="K61" s="757">
        <f t="shared" si="60"/>
        <v>1</v>
      </c>
      <c r="L61" s="757">
        <f t="shared" si="60"/>
        <v>1</v>
      </c>
      <c r="M61" s="758" t="s">
        <v>2533</v>
      </c>
      <c r="N61" s="759" t="s">
        <v>2418</v>
      </c>
      <c r="O61" s="759" t="s">
        <v>2419</v>
      </c>
      <c r="P61" s="760"/>
      <c r="Q61" s="760" t="s">
        <v>2544</v>
      </c>
      <c r="R61" s="768" t="s">
        <v>2468</v>
      </c>
      <c r="S61" s="752">
        <v>2541158677</v>
      </c>
      <c r="T61" s="752">
        <v>2541158677</v>
      </c>
      <c r="U61" s="759">
        <v>44925</v>
      </c>
      <c r="V61" s="757">
        <f>+L61</f>
        <v>1</v>
      </c>
      <c r="W61" s="752">
        <v>1</v>
      </c>
      <c r="X61" s="776">
        <v>0.75</v>
      </c>
      <c r="Y61" s="757">
        <f t="shared" ref="Y61" si="63">+X61/W61</f>
        <v>0.75</v>
      </c>
      <c r="Z61" s="757">
        <f>+AD61/$AD$58</f>
        <v>0.25572738917710952</v>
      </c>
      <c r="AA61" s="757">
        <f t="shared" si="52"/>
        <v>0.25572738917710952</v>
      </c>
      <c r="AB61" s="752">
        <v>3576963272</v>
      </c>
      <c r="AC61" s="752">
        <v>2062787847</v>
      </c>
      <c r="AD61" s="752">
        <v>2626728137</v>
      </c>
      <c r="AE61" s="752">
        <v>3576963272</v>
      </c>
      <c r="AF61" s="752">
        <v>2062787847</v>
      </c>
      <c r="AG61" s="752">
        <v>2541158677</v>
      </c>
      <c r="AH61" s="757">
        <f t="shared" si="61"/>
        <v>1</v>
      </c>
      <c r="AI61" s="757">
        <f t="shared" si="62"/>
        <v>1</v>
      </c>
      <c r="AJ61" s="757">
        <f t="shared" si="5"/>
        <v>0.96742355678356218</v>
      </c>
      <c r="AK61" s="762">
        <v>2541158677</v>
      </c>
      <c r="AL61" s="757">
        <f t="shared" si="6"/>
        <v>0.96742355678356218</v>
      </c>
      <c r="AM61" s="763">
        <v>0</v>
      </c>
      <c r="AN61" s="763">
        <v>0</v>
      </c>
      <c r="AO61" s="762"/>
      <c r="AP61" s="757"/>
      <c r="AQ61" s="752">
        <v>10460748152</v>
      </c>
      <c r="AR61" s="752">
        <v>8180909796</v>
      </c>
      <c r="AS61" s="757">
        <f t="shared" si="35"/>
        <v>0.7820578105052538</v>
      </c>
      <c r="AT61" s="765"/>
      <c r="AU61" s="758" t="s">
        <v>110</v>
      </c>
      <c r="AV61" s="771"/>
      <c r="AW61" s="758" t="s">
        <v>1741</v>
      </c>
      <c r="AX61" s="766"/>
      <c r="AY61" s="766"/>
    </row>
    <row r="62" spans="1:51" ht="40.5" customHeight="1" thickBot="1" x14ac:dyDescent="0.3">
      <c r="A62" s="865" t="s">
        <v>1789</v>
      </c>
      <c r="B62" s="750"/>
      <c r="C62" s="750"/>
      <c r="D62" s="818"/>
      <c r="E62" s="818"/>
      <c r="F62" s="818"/>
      <c r="G62" s="818"/>
      <c r="H62" s="818"/>
      <c r="I62" s="875"/>
      <c r="J62" s="867">
        <f>AVERAGE(J63,J64,J65,J66,J67,J69)</f>
        <v>1</v>
      </c>
      <c r="K62" s="867">
        <f>AVERAGE(K63,K64,K65,K66,K67,K69)</f>
        <v>0.97499999999999998</v>
      </c>
      <c r="L62" s="867">
        <f>AVERAGE(L63,L64,L65,L66,L67,L69)</f>
        <v>1</v>
      </c>
      <c r="M62" s="873"/>
      <c r="N62" s="750"/>
      <c r="O62" s="750"/>
      <c r="P62" s="884"/>
      <c r="Q62" s="884"/>
      <c r="R62" s="871"/>
      <c r="S62" s="750">
        <f>SUM(S63:S69)</f>
        <v>2531493980.1199999</v>
      </c>
      <c r="T62" s="750">
        <f>SUM(T63:T69)</f>
        <v>1673930080.96</v>
      </c>
      <c r="U62" s="885"/>
      <c r="V62" s="867">
        <f>+L62</f>
        <v>1</v>
      </c>
      <c r="W62" s="750"/>
      <c r="X62" s="750"/>
      <c r="Y62" s="867">
        <f>+(Y63*Z63)+(Y64*Z64)+(Y65*Z65)+(Y66*Z66)+(Y67*Z67)+(Y68*Z68)+(Y69*Z69)</f>
        <v>0.71987789476597386</v>
      </c>
      <c r="Z62" s="867">
        <f>+AD62/$AD$57</f>
        <v>0.20622222104302831</v>
      </c>
      <c r="AA62" s="867">
        <f>+Z62</f>
        <v>0.20622222104302831</v>
      </c>
      <c r="AB62" s="750">
        <f t="shared" ref="AB62:AG62" si="64">SUM(AB63:AB69)</f>
        <v>2750155284</v>
      </c>
      <c r="AC62" s="750">
        <f t="shared" si="64"/>
        <v>3139466822.8000002</v>
      </c>
      <c r="AD62" s="750">
        <f t="shared" si="64"/>
        <v>2668544222.9000001</v>
      </c>
      <c r="AE62" s="750">
        <f t="shared" si="64"/>
        <v>2693668370.8080001</v>
      </c>
      <c r="AF62" s="750">
        <f t="shared" si="64"/>
        <v>2954426049</v>
      </c>
      <c r="AG62" s="750">
        <f t="shared" si="64"/>
        <v>2531493980.1199999</v>
      </c>
      <c r="AH62" s="867">
        <f t="shared" si="61"/>
        <v>0.97946046409792475</v>
      </c>
      <c r="AI62" s="867">
        <f t="shared" si="62"/>
        <v>0.9410598091191269</v>
      </c>
      <c r="AJ62" s="867">
        <f t="shared" si="5"/>
        <v>0.94864231905774343</v>
      </c>
      <c r="AK62" s="869">
        <f>SUM(AK63:AK69)</f>
        <v>1928333691.6800001</v>
      </c>
      <c r="AL62" s="867">
        <f t="shared" si="6"/>
        <v>0.72261635206645092</v>
      </c>
      <c r="AM62" s="870">
        <f>SUM(AM63:AM69)</f>
        <v>603160288.44000006</v>
      </c>
      <c r="AN62" s="870">
        <f>SUM(AN63:AN69)</f>
        <v>1809145870</v>
      </c>
      <c r="AO62" s="869">
        <f>SUM(AO63:AO69)</f>
        <v>1807489831.0314801</v>
      </c>
      <c r="AP62" s="867">
        <f t="shared" si="7"/>
        <v>0.99908462938451725</v>
      </c>
      <c r="AQ62" s="750">
        <f>SUM(AQ63:AQ69)</f>
        <v>10963367557.729</v>
      </c>
      <c r="AR62" s="750">
        <f>SUM(AR63:AR69)</f>
        <v>8179588399.9280005</v>
      </c>
      <c r="AS62" s="867">
        <f>+AR62/AQ62</f>
        <v>0.7460835693829786</v>
      </c>
      <c r="AT62" s="871"/>
      <c r="AU62" s="872" t="s">
        <v>110</v>
      </c>
      <c r="AV62" s="873"/>
      <c r="AW62" s="873"/>
      <c r="AX62" s="871"/>
      <c r="AY62" s="871"/>
    </row>
    <row r="63" spans="1:51" ht="40.5" customHeight="1" thickBot="1" x14ac:dyDescent="0.3">
      <c r="A63" s="751" t="s">
        <v>1790</v>
      </c>
      <c r="B63" s="752" t="s">
        <v>99</v>
      </c>
      <c r="C63" s="752">
        <v>100</v>
      </c>
      <c r="D63" s="753">
        <v>100</v>
      </c>
      <c r="E63" s="752">
        <v>100</v>
      </c>
      <c r="F63" s="752">
        <v>100</v>
      </c>
      <c r="G63" s="753">
        <v>100</v>
      </c>
      <c r="H63" s="752">
        <v>100</v>
      </c>
      <c r="I63" s="756"/>
      <c r="J63" s="757">
        <f t="shared" ref="J63:L67" si="65">+F63/C63</f>
        <v>1</v>
      </c>
      <c r="K63" s="757">
        <f t="shared" si="65"/>
        <v>1</v>
      </c>
      <c r="L63" s="757">
        <f t="shared" si="65"/>
        <v>1</v>
      </c>
      <c r="M63" s="773" t="s">
        <v>2469</v>
      </c>
      <c r="N63" s="759" t="s">
        <v>2418</v>
      </c>
      <c r="O63" s="759" t="s">
        <v>2419</v>
      </c>
      <c r="P63" s="760"/>
      <c r="Q63" s="760" t="s">
        <v>2544</v>
      </c>
      <c r="R63" s="768" t="s">
        <v>2470</v>
      </c>
      <c r="S63" s="752">
        <v>10394833</v>
      </c>
      <c r="T63" s="752">
        <v>10394832.560000001</v>
      </c>
      <c r="U63" s="759">
        <v>44742</v>
      </c>
      <c r="V63" s="757">
        <f>+L63</f>
        <v>1</v>
      </c>
      <c r="W63" s="752">
        <v>100</v>
      </c>
      <c r="X63" s="752">
        <v>75</v>
      </c>
      <c r="Y63" s="757">
        <f t="shared" ref="Y63:Y69" si="66">+X63/W63</f>
        <v>0.75</v>
      </c>
      <c r="Z63" s="886">
        <f>+AD63/$AD$62</f>
        <v>3.8953199991205584E-3</v>
      </c>
      <c r="AA63" s="757">
        <f t="shared" ref="AA63:AA68" si="67">+Z63</f>
        <v>3.8953199991205584E-3</v>
      </c>
      <c r="AB63" s="752">
        <v>26400000</v>
      </c>
      <c r="AC63" s="752">
        <v>6626400.4000000004</v>
      </c>
      <c r="AD63" s="752">
        <v>10394833.68</v>
      </c>
      <c r="AE63" s="752">
        <v>26400000</v>
      </c>
      <c r="AF63" s="752">
        <v>6626400</v>
      </c>
      <c r="AG63" s="752">
        <v>10394833</v>
      </c>
      <c r="AH63" s="757">
        <f t="shared" ref="AH63:AH72" si="68">+AE63/AB63</f>
        <v>1</v>
      </c>
      <c r="AI63" s="757">
        <f t="shared" ref="AI63:AI72" si="69">+AF63/AC63</f>
        <v>0.99999993963540135</v>
      </c>
      <c r="AJ63" s="757">
        <f t="shared" si="5"/>
        <v>0.99999993458288794</v>
      </c>
      <c r="AK63" s="762">
        <v>10394832.560000001</v>
      </c>
      <c r="AL63" s="757">
        <f t="shared" si="6"/>
        <v>0.99999989225416841</v>
      </c>
      <c r="AM63" s="763">
        <v>0.43999999994412065</v>
      </c>
      <c r="AN63" s="763">
        <v>0</v>
      </c>
      <c r="AO63" s="762"/>
      <c r="AP63" s="757"/>
      <c r="AQ63" s="752">
        <v>81834765.279999986</v>
      </c>
      <c r="AR63" s="752">
        <v>43421233</v>
      </c>
      <c r="AS63" s="757">
        <f>+AR63/AQ63</f>
        <v>0.53059641402322122</v>
      </c>
      <c r="AT63" s="765"/>
      <c r="AU63" s="758" t="s">
        <v>110</v>
      </c>
      <c r="AV63" s="758" t="s">
        <v>115</v>
      </c>
      <c r="AW63" s="758" t="s">
        <v>1741</v>
      </c>
      <c r="AX63" s="766"/>
      <c r="AY63" s="766"/>
    </row>
    <row r="64" spans="1:51" ht="69" customHeight="1" thickBot="1" x14ac:dyDescent="0.3">
      <c r="A64" s="751" t="s">
        <v>1791</v>
      </c>
      <c r="B64" s="752" t="s">
        <v>99</v>
      </c>
      <c r="C64" s="752">
        <v>100</v>
      </c>
      <c r="D64" s="753">
        <v>100</v>
      </c>
      <c r="E64" s="752">
        <v>100</v>
      </c>
      <c r="F64" s="752">
        <v>100</v>
      </c>
      <c r="G64" s="753">
        <v>100</v>
      </c>
      <c r="H64" s="752">
        <v>100</v>
      </c>
      <c r="I64" s="756"/>
      <c r="J64" s="757">
        <f t="shared" si="65"/>
        <v>1</v>
      </c>
      <c r="K64" s="757">
        <f t="shared" si="65"/>
        <v>1</v>
      </c>
      <c r="L64" s="757">
        <f t="shared" si="65"/>
        <v>1</v>
      </c>
      <c r="M64" s="773" t="s">
        <v>2471</v>
      </c>
      <c r="N64" s="759" t="s">
        <v>2418</v>
      </c>
      <c r="O64" s="759" t="s">
        <v>2419</v>
      </c>
      <c r="P64" s="760"/>
      <c r="Q64" s="760" t="s">
        <v>2544</v>
      </c>
      <c r="R64" s="768" t="s">
        <v>2472</v>
      </c>
      <c r="S64" s="752">
        <v>6929889.1200000001</v>
      </c>
      <c r="T64" s="752">
        <v>6929889.4000000004</v>
      </c>
      <c r="U64" s="759">
        <v>44712</v>
      </c>
      <c r="V64" s="757">
        <f t="shared" ref="V64:V98" si="70">+L64</f>
        <v>1</v>
      </c>
      <c r="W64" s="752">
        <v>100</v>
      </c>
      <c r="X64" s="752">
        <v>75</v>
      </c>
      <c r="Y64" s="757">
        <f t="shared" si="66"/>
        <v>0.75</v>
      </c>
      <c r="Z64" s="886">
        <f t="shared" ref="Z64:Z68" si="71">+AD64/$AD$62</f>
        <v>2.5968799994137057E-3</v>
      </c>
      <c r="AA64" s="757">
        <f t="shared" si="67"/>
        <v>2.5968799994137057E-3</v>
      </c>
      <c r="AB64" s="752">
        <v>26400000</v>
      </c>
      <c r="AC64" s="752">
        <v>6626400.4000000004</v>
      </c>
      <c r="AD64" s="752">
        <v>6929889.1200000001</v>
      </c>
      <c r="AE64" s="752">
        <v>26400000</v>
      </c>
      <c r="AF64" s="752">
        <v>6626400</v>
      </c>
      <c r="AG64" s="752">
        <v>6929889.1200000001</v>
      </c>
      <c r="AH64" s="757">
        <f t="shared" si="68"/>
        <v>1</v>
      </c>
      <c r="AI64" s="757">
        <f t="shared" si="69"/>
        <v>0.99999993963540135</v>
      </c>
      <c r="AJ64" s="757">
        <f t="shared" si="5"/>
        <v>1</v>
      </c>
      <c r="AK64" s="762">
        <v>6929889.1200000001</v>
      </c>
      <c r="AL64" s="757">
        <f t="shared" si="6"/>
        <v>1</v>
      </c>
      <c r="AM64" s="763">
        <v>0</v>
      </c>
      <c r="AN64" s="763">
        <v>0</v>
      </c>
      <c r="AO64" s="762"/>
      <c r="AP64" s="757"/>
      <c r="AQ64" s="752">
        <v>78369820.719999984</v>
      </c>
      <c r="AR64" s="752">
        <v>39956289.119999997</v>
      </c>
      <c r="AS64" s="757">
        <f t="shared" ref="AS64:AS97" si="72">+AR64/AQ64</f>
        <v>0.50984280368275936</v>
      </c>
      <c r="AT64" s="765"/>
      <c r="AU64" s="758" t="s">
        <v>110</v>
      </c>
      <c r="AV64" s="758" t="s">
        <v>111</v>
      </c>
      <c r="AW64" s="758" t="s">
        <v>1741</v>
      </c>
      <c r="AX64" s="766"/>
      <c r="AY64" s="766"/>
    </row>
    <row r="65" spans="1:51" ht="207.75" customHeight="1" thickBot="1" x14ac:dyDescent="0.3">
      <c r="A65" s="751" t="s">
        <v>1792</v>
      </c>
      <c r="B65" s="752" t="s">
        <v>99</v>
      </c>
      <c r="C65" s="752">
        <v>20</v>
      </c>
      <c r="D65" s="753">
        <v>60</v>
      </c>
      <c r="E65" s="752">
        <v>80</v>
      </c>
      <c r="F65" s="752">
        <v>20</v>
      </c>
      <c r="G65" s="753">
        <v>60</v>
      </c>
      <c r="H65" s="752">
        <v>80</v>
      </c>
      <c r="I65" s="756"/>
      <c r="J65" s="757">
        <f t="shared" si="65"/>
        <v>1</v>
      </c>
      <c r="K65" s="757">
        <f t="shared" si="65"/>
        <v>1</v>
      </c>
      <c r="L65" s="757">
        <f t="shared" si="65"/>
        <v>1</v>
      </c>
      <c r="M65" s="773" t="s">
        <v>2539</v>
      </c>
      <c r="N65" s="759" t="s">
        <v>2418</v>
      </c>
      <c r="O65" s="759" t="s">
        <v>2419</v>
      </c>
      <c r="P65" s="760"/>
      <c r="Q65" s="760" t="s">
        <v>2544</v>
      </c>
      <c r="R65" s="768" t="s">
        <v>2473</v>
      </c>
      <c r="S65" s="752">
        <v>1770806</v>
      </c>
      <c r="T65" s="752">
        <v>1770806</v>
      </c>
      <c r="U65" s="759">
        <v>44925</v>
      </c>
      <c r="V65" s="757">
        <f t="shared" si="70"/>
        <v>1</v>
      </c>
      <c r="W65" s="752">
        <v>100</v>
      </c>
      <c r="X65" s="752">
        <v>80</v>
      </c>
      <c r="Y65" s="757">
        <v>0.75</v>
      </c>
      <c r="Z65" s="886">
        <f>+AD65/$AD$62</f>
        <v>8.2441953973285971E-4</v>
      </c>
      <c r="AA65" s="757">
        <f t="shared" si="67"/>
        <v>8.2441953973285971E-4</v>
      </c>
      <c r="AB65" s="752">
        <v>199288633</v>
      </c>
      <c r="AC65" s="752">
        <v>316859301</v>
      </c>
      <c r="AD65" s="752">
        <v>2200000</v>
      </c>
      <c r="AE65" s="752">
        <v>199288633</v>
      </c>
      <c r="AF65" s="752">
        <v>316420847</v>
      </c>
      <c r="AG65" s="752">
        <v>1770806</v>
      </c>
      <c r="AH65" s="757">
        <f t="shared" si="68"/>
        <v>1</v>
      </c>
      <c r="AI65" s="757">
        <f t="shared" si="69"/>
        <v>0.99861625018228517</v>
      </c>
      <c r="AJ65" s="757">
        <f t="shared" si="5"/>
        <v>0.80491181818181823</v>
      </c>
      <c r="AK65" s="762">
        <v>1770806</v>
      </c>
      <c r="AL65" s="757">
        <f t="shared" si="6"/>
        <v>0.80491181818181823</v>
      </c>
      <c r="AM65" s="763">
        <v>0</v>
      </c>
      <c r="AN65" s="763">
        <v>316420847</v>
      </c>
      <c r="AO65" s="762">
        <v>316420847.38800001</v>
      </c>
      <c r="AP65" s="757">
        <f t="shared" si="7"/>
        <v>1.0000000012262151</v>
      </c>
      <c r="AQ65" s="752">
        <v>518347934</v>
      </c>
      <c r="AR65" s="752">
        <v>517480286</v>
      </c>
      <c r="AS65" s="757">
        <f t="shared" si="72"/>
        <v>0.99832612817937849</v>
      </c>
      <c r="AT65" s="765"/>
      <c r="AU65" s="758" t="s">
        <v>110</v>
      </c>
      <c r="AV65" s="758" t="s">
        <v>113</v>
      </c>
      <c r="AW65" s="758" t="s">
        <v>1741</v>
      </c>
      <c r="AX65" s="766"/>
      <c r="AY65" s="766"/>
    </row>
    <row r="66" spans="1:51" ht="90.75" customHeight="1" thickBot="1" x14ac:dyDescent="0.3">
      <c r="A66" s="751" t="s">
        <v>1793</v>
      </c>
      <c r="B66" s="752" t="s">
        <v>99</v>
      </c>
      <c r="C66" s="752">
        <v>20</v>
      </c>
      <c r="D66" s="753">
        <v>60</v>
      </c>
      <c r="E66" s="752">
        <v>80</v>
      </c>
      <c r="F66" s="752">
        <v>20</v>
      </c>
      <c r="G66" s="753">
        <v>60</v>
      </c>
      <c r="H66" s="752">
        <v>80</v>
      </c>
      <c r="I66" s="756"/>
      <c r="J66" s="757">
        <f t="shared" si="65"/>
        <v>1</v>
      </c>
      <c r="K66" s="757">
        <f t="shared" si="65"/>
        <v>1</v>
      </c>
      <c r="L66" s="757">
        <f t="shared" si="65"/>
        <v>1</v>
      </c>
      <c r="M66" s="773" t="s">
        <v>2524</v>
      </c>
      <c r="N66" s="759" t="s">
        <v>2418</v>
      </c>
      <c r="O66" s="759" t="s">
        <v>2419</v>
      </c>
      <c r="P66" s="760"/>
      <c r="Q66" s="760" t="s">
        <v>2572</v>
      </c>
      <c r="R66" s="768" t="s">
        <v>2473</v>
      </c>
      <c r="S66" s="752">
        <v>400685109</v>
      </c>
      <c r="T66" s="752">
        <v>54967694</v>
      </c>
      <c r="U66" s="759">
        <v>44925</v>
      </c>
      <c r="V66" s="757">
        <f t="shared" si="70"/>
        <v>1</v>
      </c>
      <c r="W66" s="752">
        <v>100</v>
      </c>
      <c r="X66" s="752">
        <v>80</v>
      </c>
      <c r="Y66" s="757">
        <v>0.75</v>
      </c>
      <c r="Z66" s="757">
        <f t="shared" si="71"/>
        <v>0.15076687414337697</v>
      </c>
      <c r="AA66" s="757">
        <f t="shared" si="67"/>
        <v>0.15076687414337697</v>
      </c>
      <c r="AB66" s="752">
        <v>324995200</v>
      </c>
      <c r="AC66" s="752">
        <v>329117224</v>
      </c>
      <c r="AD66" s="752">
        <v>402328071</v>
      </c>
      <c r="AE66" s="752">
        <v>321379451</v>
      </c>
      <c r="AF66" s="752">
        <v>329104038</v>
      </c>
      <c r="AG66" s="752">
        <v>400685109</v>
      </c>
      <c r="AH66" s="757">
        <f t="shared" si="68"/>
        <v>0.98887445414578434</v>
      </c>
      <c r="AI66" s="757">
        <f t="shared" si="69"/>
        <v>0.99995993524787385</v>
      </c>
      <c r="AJ66" s="757">
        <f t="shared" si="5"/>
        <v>0.99591636249512405</v>
      </c>
      <c r="AK66" s="762">
        <v>54967694</v>
      </c>
      <c r="AL66" s="757">
        <f t="shared" si="6"/>
        <v>0.13662405872743591</v>
      </c>
      <c r="AM66" s="763">
        <v>345717415</v>
      </c>
      <c r="AN66" s="763">
        <v>329104038</v>
      </c>
      <c r="AO66" s="762">
        <v>329104038.13600004</v>
      </c>
      <c r="AP66" s="757">
        <f t="shared" si="7"/>
        <v>1.0000000004132432</v>
      </c>
      <c r="AQ66" s="752">
        <v>1056440495</v>
      </c>
      <c r="AR66" s="752">
        <v>1051168598</v>
      </c>
      <c r="AS66" s="757">
        <f t="shared" si="72"/>
        <v>0.99500975490342214</v>
      </c>
      <c r="AT66" s="765"/>
      <c r="AU66" s="758" t="s">
        <v>110</v>
      </c>
      <c r="AV66" s="758" t="s">
        <v>109</v>
      </c>
      <c r="AW66" s="758" t="s">
        <v>1741</v>
      </c>
      <c r="AX66" s="766"/>
      <c r="AY66" s="766"/>
    </row>
    <row r="67" spans="1:51" ht="126.75" customHeight="1" thickBot="1" x14ac:dyDescent="0.3">
      <c r="A67" s="767" t="s">
        <v>1794</v>
      </c>
      <c r="B67" s="752" t="s">
        <v>1749</v>
      </c>
      <c r="C67" s="752">
        <v>1</v>
      </c>
      <c r="D67" s="753">
        <v>1</v>
      </c>
      <c r="E67" s="752">
        <v>1</v>
      </c>
      <c r="F67" s="752">
        <v>1</v>
      </c>
      <c r="G67" s="753">
        <v>1</v>
      </c>
      <c r="H67" s="752">
        <v>1</v>
      </c>
      <c r="I67" s="756"/>
      <c r="J67" s="757">
        <f t="shared" si="65"/>
        <v>1</v>
      </c>
      <c r="K67" s="757">
        <f t="shared" si="65"/>
        <v>1</v>
      </c>
      <c r="L67" s="757">
        <f t="shared" si="65"/>
        <v>1</v>
      </c>
      <c r="M67" s="773" t="s">
        <v>2474</v>
      </c>
      <c r="N67" s="759" t="s">
        <v>2418</v>
      </c>
      <c r="O67" s="759" t="s">
        <v>2419</v>
      </c>
      <c r="P67" s="760"/>
      <c r="Q67" s="760" t="s">
        <v>2573</v>
      </c>
      <c r="R67" s="775" t="s">
        <v>2475</v>
      </c>
      <c r="S67" s="752">
        <v>1860449289</v>
      </c>
      <c r="T67" s="752">
        <v>1353924005</v>
      </c>
      <c r="U67" s="759">
        <v>44925</v>
      </c>
      <c r="V67" s="757">
        <f t="shared" si="70"/>
        <v>1</v>
      </c>
      <c r="W67" s="752">
        <v>1</v>
      </c>
      <c r="X67" s="776">
        <v>0.75</v>
      </c>
      <c r="Y67" s="757">
        <f t="shared" si="66"/>
        <v>0.75</v>
      </c>
      <c r="Z67" s="757">
        <f>+AD67/$AD$62</f>
        <v>0.71023903776280939</v>
      </c>
      <c r="AA67" s="757">
        <f t="shared" si="67"/>
        <v>0.71023903776280939</v>
      </c>
      <c r="AB67" s="752">
        <v>1576566831</v>
      </c>
      <c r="AC67" s="752">
        <v>2150910950</v>
      </c>
      <c r="AD67" s="752">
        <v>1895304281.0999999</v>
      </c>
      <c r="AE67" s="752">
        <v>1524635511.8080001</v>
      </c>
      <c r="AF67" s="752">
        <v>1966604711</v>
      </c>
      <c r="AG67" s="752">
        <v>1860449289</v>
      </c>
      <c r="AH67" s="757">
        <f t="shared" si="68"/>
        <v>0.96706050249765785</v>
      </c>
      <c r="AI67" s="757">
        <f t="shared" si="69"/>
        <v>0.91431247351267608</v>
      </c>
      <c r="AJ67" s="757">
        <f t="shared" si="5"/>
        <v>0.98160981724804064</v>
      </c>
      <c r="AK67" s="762">
        <v>1603006416</v>
      </c>
      <c r="AL67" s="757">
        <f t="shared" si="6"/>
        <v>0.84577786901301377</v>
      </c>
      <c r="AM67" s="763">
        <v>257442873</v>
      </c>
      <c r="AN67" s="763">
        <v>1034557431</v>
      </c>
      <c r="AO67" s="762">
        <v>1032979626.7794801</v>
      </c>
      <c r="AP67" s="757">
        <f>+AO67/AN67</f>
        <v>0.99847489934029587</v>
      </c>
      <c r="AQ67" s="752">
        <v>7118300605.7290001</v>
      </c>
      <c r="AR67" s="752">
        <v>5351689511.8080006</v>
      </c>
      <c r="AS67" s="757">
        <f t="shared" si="72"/>
        <v>0.75182122928340744</v>
      </c>
      <c r="AT67" s="765"/>
      <c r="AU67" s="758" t="s">
        <v>110</v>
      </c>
      <c r="AV67" s="771"/>
      <c r="AW67" s="758" t="s">
        <v>1741</v>
      </c>
      <c r="AX67" s="766"/>
      <c r="AY67" s="766"/>
    </row>
    <row r="68" spans="1:51" ht="141.75" customHeight="1" thickBot="1" x14ac:dyDescent="0.3">
      <c r="A68" s="767" t="s">
        <v>1795</v>
      </c>
      <c r="B68" s="752" t="s">
        <v>1749</v>
      </c>
      <c r="C68" s="752">
        <v>0</v>
      </c>
      <c r="D68" s="753">
        <v>0</v>
      </c>
      <c r="E68" s="752">
        <v>6</v>
      </c>
      <c r="F68" s="752" t="s">
        <v>2509</v>
      </c>
      <c r="G68" s="753">
        <v>0</v>
      </c>
      <c r="H68" s="752">
        <v>6</v>
      </c>
      <c r="I68" s="756"/>
      <c r="J68" s="752">
        <v>0</v>
      </c>
      <c r="K68" s="757">
        <v>0</v>
      </c>
      <c r="L68" s="757">
        <f>+H68/E68</f>
        <v>1</v>
      </c>
      <c r="M68" s="773" t="s">
        <v>2476</v>
      </c>
      <c r="N68" s="759" t="s">
        <v>2418</v>
      </c>
      <c r="O68" s="759" t="s">
        <v>2419</v>
      </c>
      <c r="P68" s="760"/>
      <c r="Q68" s="760" t="s">
        <v>2544</v>
      </c>
      <c r="R68" s="768" t="s">
        <v>2477</v>
      </c>
      <c r="S68" s="752">
        <v>251264054</v>
      </c>
      <c r="T68" s="752">
        <v>245942854</v>
      </c>
      <c r="U68" s="759">
        <v>44925</v>
      </c>
      <c r="V68" s="757">
        <f t="shared" si="70"/>
        <v>1</v>
      </c>
      <c r="W68" s="752">
        <v>13</v>
      </c>
      <c r="X68" s="752">
        <v>6</v>
      </c>
      <c r="Y68" s="757">
        <f t="shared" si="66"/>
        <v>0.46153846153846156</v>
      </c>
      <c r="Z68" s="757">
        <f t="shared" si="71"/>
        <v>0.10442329814462374</v>
      </c>
      <c r="AA68" s="757">
        <f t="shared" si="67"/>
        <v>0.10442329814462374</v>
      </c>
      <c r="AB68" s="752">
        <v>0</v>
      </c>
      <c r="AC68" s="752">
        <v>0</v>
      </c>
      <c r="AD68" s="752">
        <v>278658189</v>
      </c>
      <c r="AE68" s="752">
        <v>0</v>
      </c>
      <c r="AF68" s="752">
        <v>0</v>
      </c>
      <c r="AG68" s="752">
        <v>251264054</v>
      </c>
      <c r="AH68" s="757">
        <v>0</v>
      </c>
      <c r="AI68" s="757" t="e">
        <f t="shared" si="69"/>
        <v>#DIV/0!</v>
      </c>
      <c r="AJ68" s="757">
        <f t="shared" si="5"/>
        <v>0.90169269706981414</v>
      </c>
      <c r="AK68" s="762">
        <v>251264054</v>
      </c>
      <c r="AL68" s="757">
        <f t="shared" si="6"/>
        <v>0.90169269706981414</v>
      </c>
      <c r="AM68" s="763">
        <v>0</v>
      </c>
      <c r="AN68" s="763">
        <v>0</v>
      </c>
      <c r="AO68" s="762"/>
      <c r="AP68" s="757"/>
      <c r="AQ68" s="752">
        <v>648258189</v>
      </c>
      <c r="AR68" s="752">
        <v>251264054</v>
      </c>
      <c r="AS68" s="757">
        <f t="shared" si="72"/>
        <v>0.38759873498489655</v>
      </c>
      <c r="AT68" s="765"/>
      <c r="AU68" s="758" t="s">
        <v>110</v>
      </c>
      <c r="AV68" s="771"/>
      <c r="AW68" s="758" t="s">
        <v>1741</v>
      </c>
      <c r="AX68" s="766"/>
      <c r="AY68" s="766"/>
    </row>
    <row r="69" spans="1:51" ht="66" customHeight="1" thickBot="1" x14ac:dyDescent="0.3">
      <c r="A69" s="751" t="s">
        <v>1796</v>
      </c>
      <c r="B69" s="752" t="s">
        <v>99</v>
      </c>
      <c r="C69" s="752">
        <v>100</v>
      </c>
      <c r="D69" s="753">
        <v>100</v>
      </c>
      <c r="E69" s="752">
        <v>100</v>
      </c>
      <c r="F69" s="752">
        <v>100</v>
      </c>
      <c r="G69" s="753">
        <v>85</v>
      </c>
      <c r="H69" s="752">
        <v>100</v>
      </c>
      <c r="I69" s="756">
        <v>15</v>
      </c>
      <c r="J69" s="757">
        <f>+F69/C69</f>
        <v>1</v>
      </c>
      <c r="K69" s="757">
        <f>+G69/D69</f>
        <v>0.85</v>
      </c>
      <c r="L69" s="757">
        <f>+H69/E69</f>
        <v>1</v>
      </c>
      <c r="M69" s="758" t="s">
        <v>2534</v>
      </c>
      <c r="N69" s="759" t="s">
        <v>2418</v>
      </c>
      <c r="O69" s="759"/>
      <c r="P69" s="760"/>
      <c r="Q69" s="760"/>
      <c r="R69" s="768"/>
      <c r="S69" s="752"/>
      <c r="T69" s="752"/>
      <c r="U69" s="759"/>
      <c r="V69" s="757">
        <f t="shared" si="70"/>
        <v>1</v>
      </c>
      <c r="W69" s="752">
        <v>100</v>
      </c>
      <c r="X69" s="752">
        <v>75</v>
      </c>
      <c r="Y69" s="757">
        <f t="shared" si="66"/>
        <v>0.75</v>
      </c>
      <c r="Z69" s="757">
        <f>+AD69/$AD$62</f>
        <v>2.7254170410922741E-2</v>
      </c>
      <c r="AA69" s="757">
        <f>+Z69</f>
        <v>2.7254170410922741E-2</v>
      </c>
      <c r="AB69" s="752">
        <v>596504620</v>
      </c>
      <c r="AC69" s="752">
        <v>329326547</v>
      </c>
      <c r="AD69" s="752">
        <v>72728959</v>
      </c>
      <c r="AE69" s="752">
        <v>595564775</v>
      </c>
      <c r="AF69" s="752">
        <v>329043653</v>
      </c>
      <c r="AG69" s="752">
        <v>0</v>
      </c>
      <c r="AH69" s="757">
        <f t="shared" si="68"/>
        <v>0.99842441287378458</v>
      </c>
      <c r="AI69" s="757">
        <f t="shared" si="69"/>
        <v>0.9991409924205108</v>
      </c>
      <c r="AJ69" s="757">
        <f t="shared" si="5"/>
        <v>0</v>
      </c>
      <c r="AK69" s="762">
        <v>0</v>
      </c>
      <c r="AL69" s="757">
        <f t="shared" si="6"/>
        <v>0</v>
      </c>
      <c r="AM69" s="763">
        <v>0</v>
      </c>
      <c r="AN69" s="763">
        <v>129063554</v>
      </c>
      <c r="AO69" s="762">
        <v>128985318.72799999</v>
      </c>
      <c r="AP69" s="757">
        <f t="shared" si="7"/>
        <v>0.9993938236661295</v>
      </c>
      <c r="AQ69" s="752">
        <v>1461815748</v>
      </c>
      <c r="AR69" s="752">
        <v>924608428</v>
      </c>
      <c r="AS69" s="757">
        <f t="shared" si="72"/>
        <v>0.63250681849953638</v>
      </c>
      <c r="AT69" s="765"/>
      <c r="AU69" s="758" t="s">
        <v>110</v>
      </c>
      <c r="AV69" s="758" t="s">
        <v>134</v>
      </c>
      <c r="AW69" s="758" t="s">
        <v>1781</v>
      </c>
      <c r="AX69" s="766"/>
      <c r="AY69" s="766"/>
    </row>
    <row r="70" spans="1:51" ht="54" customHeight="1" thickBot="1" x14ac:dyDescent="0.3">
      <c r="A70" s="843" t="s">
        <v>1797</v>
      </c>
      <c r="B70" s="748"/>
      <c r="C70" s="748"/>
      <c r="D70" s="821"/>
      <c r="E70" s="812"/>
      <c r="F70" s="812"/>
      <c r="G70" s="812"/>
      <c r="H70" s="812"/>
      <c r="I70" s="844"/>
      <c r="J70" s="845">
        <f>AVERAGE(J71,J75,J87,J91)</f>
        <v>0.91625000000000001</v>
      </c>
      <c r="K70" s="845">
        <f>AVERAGE(K71,K75,K87,K91)</f>
        <v>0.90013888888888893</v>
      </c>
      <c r="L70" s="845">
        <f>+(L71+L75)/2</f>
        <v>1</v>
      </c>
      <c r="M70" s="909"/>
      <c r="N70" s="846"/>
      <c r="O70" s="846"/>
      <c r="P70" s="846"/>
      <c r="Q70" s="846"/>
      <c r="R70" s="846"/>
      <c r="S70" s="847">
        <f>+S71++S75+S87+S91</f>
        <v>9672889234</v>
      </c>
      <c r="T70" s="847">
        <f>+T71+T75+T87+T91</f>
        <v>6535829987</v>
      </c>
      <c r="U70" s="848"/>
      <c r="V70" s="849">
        <f t="shared" si="70"/>
        <v>1</v>
      </c>
      <c r="W70" s="748"/>
      <c r="X70" s="748"/>
      <c r="Y70" s="845">
        <f>+(Y71*Z71)+(Y75*Z75)+(Y87*Z87)+(Y91*Z91)</f>
        <v>0.76769333668213602</v>
      </c>
      <c r="Z70" s="845">
        <v>0.25</v>
      </c>
      <c r="AA70" s="845">
        <f>+Z70</f>
        <v>0.25</v>
      </c>
      <c r="AB70" s="748">
        <f t="shared" ref="AB70:AG70" si="73">+AB71+AB75+AB87+AB91</f>
        <v>3775633580.96</v>
      </c>
      <c r="AC70" s="748">
        <f t="shared" si="73"/>
        <v>10313639753.799999</v>
      </c>
      <c r="AD70" s="748">
        <f t="shared" si="73"/>
        <v>10098774041.107824</v>
      </c>
      <c r="AE70" s="748">
        <f t="shared" si="73"/>
        <v>3680030107.6680002</v>
      </c>
      <c r="AF70" s="748">
        <f t="shared" si="73"/>
        <v>10079069408.4</v>
      </c>
      <c r="AG70" s="748">
        <f t="shared" si="73"/>
        <v>9672889234</v>
      </c>
      <c r="AH70" s="845">
        <f t="shared" si="68"/>
        <v>0.97467882641628278</v>
      </c>
      <c r="AI70" s="845">
        <f t="shared" si="69"/>
        <v>0.97725629835833916</v>
      </c>
      <c r="AJ70" s="845">
        <f t="shared" si="5"/>
        <v>0.95782806849878732</v>
      </c>
      <c r="AK70" s="850">
        <f>+AK71+AK75+AK87+AK91</f>
        <v>6845448136.4639997</v>
      </c>
      <c r="AL70" s="845">
        <f t="shared" si="6"/>
        <v>0.67784942098903145</v>
      </c>
      <c r="AM70" s="851">
        <f>+AM71+AM75+AM87+AM91</f>
        <v>2549126403.1999998</v>
      </c>
      <c r="AN70" s="851">
        <f>+AN71+AN75+AN87+AN91</f>
        <v>2738183562.6400003</v>
      </c>
      <c r="AO70" s="850">
        <f>+AO71+AO75+AO87+AO91</f>
        <v>2737853190.1219602</v>
      </c>
      <c r="AP70" s="845">
        <f t="shared" si="7"/>
        <v>0.99987934610281504</v>
      </c>
      <c r="AQ70" s="748">
        <f>+AQ71+AQ75+AQ87+AQ91</f>
        <v>28948704687.225025</v>
      </c>
      <c r="AR70" s="748">
        <f>+AR71+AR75+AR87+AR91</f>
        <v>23431988750.068001</v>
      </c>
      <c r="AS70" s="845">
        <f t="shared" si="72"/>
        <v>0.80943133736855821</v>
      </c>
      <c r="AT70" s="811"/>
      <c r="AU70" s="852" t="s">
        <v>112</v>
      </c>
      <c r="AV70" s="853"/>
      <c r="AW70" s="853"/>
      <c r="AX70" s="854"/>
      <c r="AY70" s="854"/>
    </row>
    <row r="71" spans="1:51" ht="51.75" customHeight="1" thickBot="1" x14ac:dyDescent="0.3">
      <c r="A71" s="855" t="s">
        <v>1798</v>
      </c>
      <c r="B71" s="749"/>
      <c r="C71" s="749"/>
      <c r="D71" s="825"/>
      <c r="E71" s="824"/>
      <c r="F71" s="824"/>
      <c r="G71" s="824"/>
      <c r="H71" s="824"/>
      <c r="I71" s="879"/>
      <c r="J71" s="857">
        <f>AVERAGE(J72)</f>
        <v>0.875</v>
      </c>
      <c r="K71" s="857">
        <f>AVERAGE(K72)</f>
        <v>1</v>
      </c>
      <c r="L71" s="857">
        <f>AVERAGE(L72)</f>
        <v>1</v>
      </c>
      <c r="M71" s="863"/>
      <c r="N71" s="749"/>
      <c r="O71" s="749"/>
      <c r="P71" s="861"/>
      <c r="Q71" s="861"/>
      <c r="R71" s="861"/>
      <c r="S71" s="749">
        <f>+S72</f>
        <v>240143361</v>
      </c>
      <c r="T71" s="749">
        <f>+T72</f>
        <v>200048394</v>
      </c>
      <c r="U71" s="749"/>
      <c r="V71" s="857">
        <f t="shared" si="70"/>
        <v>1</v>
      </c>
      <c r="W71" s="749"/>
      <c r="X71" s="749"/>
      <c r="Y71" s="857">
        <f>+(Y72*Z72)</f>
        <v>0.70254412000398569</v>
      </c>
      <c r="Z71" s="857">
        <v>0.25</v>
      </c>
      <c r="AA71" s="857">
        <f>+Z71</f>
        <v>0.25</v>
      </c>
      <c r="AB71" s="749">
        <f t="shared" ref="AB71:AG71" si="74">+AB72</f>
        <v>227759591</v>
      </c>
      <c r="AC71" s="749">
        <f t="shared" si="74"/>
        <v>269440498</v>
      </c>
      <c r="AD71" s="749">
        <f t="shared" si="74"/>
        <v>255629625.59200004</v>
      </c>
      <c r="AE71" s="749">
        <f t="shared" si="74"/>
        <v>227348949</v>
      </c>
      <c r="AF71" s="749">
        <f t="shared" si="74"/>
        <v>259075557</v>
      </c>
      <c r="AG71" s="749">
        <f t="shared" si="74"/>
        <v>240143361</v>
      </c>
      <c r="AH71" s="857">
        <f t="shared" si="68"/>
        <v>0.99819703750697375</v>
      </c>
      <c r="AI71" s="857">
        <f t="shared" si="69"/>
        <v>0.96153161430098011</v>
      </c>
      <c r="AJ71" s="857">
        <f t="shared" si="5"/>
        <v>0.93941913205037886</v>
      </c>
      <c r="AK71" s="859">
        <f>+AK72</f>
        <v>214887478</v>
      </c>
      <c r="AL71" s="857">
        <f t="shared" si="6"/>
        <v>0.84062039954231715</v>
      </c>
      <c r="AM71" s="860">
        <f>+AM72</f>
        <v>25255883</v>
      </c>
      <c r="AN71" s="860">
        <f>+AN72</f>
        <v>41883722</v>
      </c>
      <c r="AO71" s="859">
        <f>+AO72</f>
        <v>41553348.472000003</v>
      </c>
      <c r="AP71" s="857">
        <f t="shared" si="7"/>
        <v>0.99211212585166153</v>
      </c>
      <c r="AQ71" s="749">
        <f>+AQ72</f>
        <v>1169266552.5492001</v>
      </c>
      <c r="AR71" s="749">
        <f>+AR72</f>
        <v>726567867</v>
      </c>
      <c r="AS71" s="857">
        <f t="shared" si="72"/>
        <v>0.62138771131010151</v>
      </c>
      <c r="AT71" s="861"/>
      <c r="AU71" s="862" t="s">
        <v>112</v>
      </c>
      <c r="AV71" s="863"/>
      <c r="AW71" s="863"/>
      <c r="AX71" s="864"/>
      <c r="AY71" s="864"/>
    </row>
    <row r="72" spans="1:51" ht="40.5" customHeight="1" thickBot="1" x14ac:dyDescent="0.3">
      <c r="A72" s="865" t="s">
        <v>1799</v>
      </c>
      <c r="B72" s="750"/>
      <c r="C72" s="750"/>
      <c r="D72" s="817"/>
      <c r="E72" s="818"/>
      <c r="F72" s="818"/>
      <c r="G72" s="818"/>
      <c r="H72" s="818"/>
      <c r="I72" s="875"/>
      <c r="J72" s="867">
        <f>AVERAGE(J73:J74)</f>
        <v>0.875</v>
      </c>
      <c r="K72" s="867">
        <f>AVERAGE(K73:K74)</f>
        <v>1</v>
      </c>
      <c r="L72" s="867">
        <f>AVERAGE(L73:L74)</f>
        <v>1</v>
      </c>
      <c r="M72" s="873"/>
      <c r="N72" s="750"/>
      <c r="O72" s="750"/>
      <c r="P72" s="871"/>
      <c r="Q72" s="871"/>
      <c r="R72" s="871"/>
      <c r="S72" s="750">
        <f>SUM(S73:S74)</f>
        <v>240143361</v>
      </c>
      <c r="T72" s="750">
        <f>SUM(T73:T74)</f>
        <v>200048394</v>
      </c>
      <c r="U72" s="750"/>
      <c r="V72" s="867">
        <f t="shared" si="70"/>
        <v>1</v>
      </c>
      <c r="W72" s="750"/>
      <c r="X72" s="750"/>
      <c r="Y72" s="867">
        <f>+(Y73*Z73)+(Y74*Z74)</f>
        <v>0.70254412000398569</v>
      </c>
      <c r="Z72" s="867">
        <v>1</v>
      </c>
      <c r="AA72" s="867">
        <v>1</v>
      </c>
      <c r="AB72" s="750">
        <f t="shared" ref="AB72:AG72" si="75">SUM(AB73:AB74)</f>
        <v>227759591</v>
      </c>
      <c r="AC72" s="750">
        <f t="shared" si="75"/>
        <v>269440498</v>
      </c>
      <c r="AD72" s="750">
        <f t="shared" si="75"/>
        <v>255629625.59200004</v>
      </c>
      <c r="AE72" s="750">
        <f t="shared" si="75"/>
        <v>227348949</v>
      </c>
      <c r="AF72" s="750">
        <f t="shared" si="75"/>
        <v>259075557</v>
      </c>
      <c r="AG72" s="750">
        <f t="shared" si="75"/>
        <v>240143361</v>
      </c>
      <c r="AH72" s="867">
        <f t="shared" si="68"/>
        <v>0.99819703750697375</v>
      </c>
      <c r="AI72" s="867">
        <f t="shared" si="69"/>
        <v>0.96153161430098011</v>
      </c>
      <c r="AJ72" s="867">
        <f t="shared" ref="AJ72:AJ99" si="76">+AG72/AD72</f>
        <v>0.93941913205037886</v>
      </c>
      <c r="AK72" s="869">
        <f>SUM(AK73:AK74)</f>
        <v>214887478</v>
      </c>
      <c r="AL72" s="867">
        <f t="shared" ref="AL72:AL99" si="77">+AK72/AD72</f>
        <v>0.84062039954231715</v>
      </c>
      <c r="AM72" s="870">
        <f>SUM(AM73:AM74)</f>
        <v>25255883</v>
      </c>
      <c r="AN72" s="870">
        <f>SUM(AN73:AN74)</f>
        <v>41883722</v>
      </c>
      <c r="AO72" s="869">
        <f>SUM(AO73:AO74)</f>
        <v>41553348.472000003</v>
      </c>
      <c r="AP72" s="867">
        <f t="shared" si="7"/>
        <v>0.99211212585166153</v>
      </c>
      <c r="AQ72" s="750">
        <f>SUM(AQ73:AQ74)</f>
        <v>1169266552.5492001</v>
      </c>
      <c r="AR72" s="750">
        <f>SUM(AR73:AR74)</f>
        <v>726567867</v>
      </c>
      <c r="AS72" s="867">
        <f t="shared" si="72"/>
        <v>0.62138771131010151</v>
      </c>
      <c r="AT72" s="871"/>
      <c r="AU72" s="872" t="s">
        <v>112</v>
      </c>
      <c r="AV72" s="873"/>
      <c r="AW72" s="873"/>
      <c r="AX72" s="874"/>
      <c r="AY72" s="874"/>
    </row>
    <row r="73" spans="1:51" ht="107.25" customHeight="1" thickBot="1" x14ac:dyDescent="0.3">
      <c r="A73" s="767" t="s">
        <v>1800</v>
      </c>
      <c r="B73" s="752" t="s">
        <v>99</v>
      </c>
      <c r="C73" s="752">
        <v>100</v>
      </c>
      <c r="D73" s="753">
        <v>100</v>
      </c>
      <c r="E73" s="752">
        <v>100</v>
      </c>
      <c r="F73" s="752">
        <v>75</v>
      </c>
      <c r="G73" s="753">
        <v>100</v>
      </c>
      <c r="H73" s="752">
        <v>100</v>
      </c>
      <c r="I73" s="756"/>
      <c r="J73" s="757">
        <f>+F73/C73</f>
        <v>0.75</v>
      </c>
      <c r="K73" s="757">
        <f>+G73/D73</f>
        <v>1</v>
      </c>
      <c r="L73" s="757">
        <f>+H73/E73</f>
        <v>1</v>
      </c>
      <c r="M73" s="773" t="s">
        <v>2535</v>
      </c>
      <c r="N73" s="759" t="s">
        <v>2418</v>
      </c>
      <c r="O73" s="759" t="s">
        <v>2419</v>
      </c>
      <c r="P73" s="760"/>
      <c r="Q73" s="760" t="s">
        <v>2574</v>
      </c>
      <c r="R73" s="768" t="s">
        <v>2478</v>
      </c>
      <c r="S73" s="752">
        <v>187462347</v>
      </c>
      <c r="T73" s="752">
        <v>156974595</v>
      </c>
      <c r="U73" s="759">
        <v>44925</v>
      </c>
      <c r="V73" s="757">
        <f t="shared" si="70"/>
        <v>1</v>
      </c>
      <c r="W73" s="752">
        <v>100</v>
      </c>
      <c r="X73" s="752">
        <v>69</v>
      </c>
      <c r="Y73" s="757">
        <f t="shared" ref="Y73" si="78">+X73/W73</f>
        <v>0.69</v>
      </c>
      <c r="Z73" s="757">
        <f>+AD73/AD72</f>
        <v>0.7909313332669039</v>
      </c>
      <c r="AA73" s="757">
        <f t="shared" ref="AA73:AA85" si="79">+Z73</f>
        <v>0.7909313332669039</v>
      </c>
      <c r="AB73" s="752">
        <v>191281761</v>
      </c>
      <c r="AC73" s="752">
        <v>185556298</v>
      </c>
      <c r="AD73" s="752">
        <v>202185480.59200004</v>
      </c>
      <c r="AE73" s="752">
        <v>190871119</v>
      </c>
      <c r="AF73" s="752">
        <v>175582917</v>
      </c>
      <c r="AG73" s="752">
        <v>187462347</v>
      </c>
      <c r="AH73" s="757">
        <f t="shared" ref="AH73:AH75" si="80">+AE73/AB73</f>
        <v>0.997853208806458</v>
      </c>
      <c r="AI73" s="757">
        <f t="shared" ref="AI73:AI75" si="81">+AF73/AC73</f>
        <v>0.94625145517830933</v>
      </c>
      <c r="AJ73" s="757">
        <f t="shared" si="76"/>
        <v>0.92718006481528425</v>
      </c>
      <c r="AK73" s="762">
        <v>170293835</v>
      </c>
      <c r="AL73" s="757">
        <f t="shared" si="77"/>
        <v>0.8422654015579103</v>
      </c>
      <c r="AM73" s="763">
        <v>17168512</v>
      </c>
      <c r="AN73" s="763">
        <v>14454442</v>
      </c>
      <c r="AO73" s="762">
        <v>14124068.471999999</v>
      </c>
      <c r="AP73" s="757">
        <f t="shared" ref="AP73:AP99" si="82">+AO73/AN73</f>
        <v>0.97714380617390828</v>
      </c>
      <c r="AQ73" s="752">
        <v>912194857.54919994</v>
      </c>
      <c r="AR73" s="752">
        <v>553916383</v>
      </c>
      <c r="AS73" s="757">
        <f t="shared" si="72"/>
        <v>0.60723471352185743</v>
      </c>
      <c r="AT73" s="765"/>
      <c r="AU73" s="758" t="s">
        <v>112</v>
      </c>
      <c r="AV73" s="771"/>
      <c r="AW73" s="758" t="s">
        <v>1741</v>
      </c>
      <c r="AX73" s="766"/>
      <c r="AY73" s="766"/>
    </row>
    <row r="74" spans="1:51" ht="160.5" customHeight="1" thickBot="1" x14ac:dyDescent="0.3">
      <c r="A74" s="751" t="s">
        <v>1801</v>
      </c>
      <c r="B74" s="752" t="s">
        <v>99</v>
      </c>
      <c r="C74" s="752">
        <v>90</v>
      </c>
      <c r="D74" s="753">
        <v>90</v>
      </c>
      <c r="E74" s="752">
        <v>90</v>
      </c>
      <c r="F74" s="752">
        <v>93.4</v>
      </c>
      <c r="G74" s="753">
        <v>100</v>
      </c>
      <c r="H74" s="752">
        <v>97</v>
      </c>
      <c r="I74" s="756"/>
      <c r="J74" s="757">
        <v>1</v>
      </c>
      <c r="K74" s="757">
        <v>1</v>
      </c>
      <c r="L74" s="779">
        <v>1</v>
      </c>
      <c r="M74" s="773" t="s">
        <v>2525</v>
      </c>
      <c r="N74" s="759" t="s">
        <v>2418</v>
      </c>
      <c r="O74" s="759" t="s">
        <v>2419</v>
      </c>
      <c r="P74" s="760"/>
      <c r="Q74" s="760" t="s">
        <v>2575</v>
      </c>
      <c r="R74" s="768" t="s">
        <v>2479</v>
      </c>
      <c r="S74" s="752">
        <v>52681014</v>
      </c>
      <c r="T74" s="752">
        <v>43073799</v>
      </c>
      <c r="U74" s="759">
        <v>44925</v>
      </c>
      <c r="V74" s="757">
        <f t="shared" si="70"/>
        <v>1</v>
      </c>
      <c r="W74" s="752">
        <v>90</v>
      </c>
      <c r="X74" s="752">
        <v>75</v>
      </c>
      <c r="Y74" s="757">
        <v>0.75</v>
      </c>
      <c r="Z74" s="757">
        <f>+AD74/AD72</f>
        <v>0.20906866673309615</v>
      </c>
      <c r="AA74" s="757">
        <f t="shared" si="79"/>
        <v>0.20906866673309615</v>
      </c>
      <c r="AB74" s="752">
        <v>36477830</v>
      </c>
      <c r="AC74" s="752">
        <v>83884200</v>
      </c>
      <c r="AD74" s="752">
        <v>53444145</v>
      </c>
      <c r="AE74" s="752">
        <v>36477830</v>
      </c>
      <c r="AF74" s="752">
        <v>83492640</v>
      </c>
      <c r="AG74" s="752">
        <v>52681014</v>
      </c>
      <c r="AH74" s="757">
        <f t="shared" si="80"/>
        <v>1</v>
      </c>
      <c r="AI74" s="757">
        <f t="shared" si="81"/>
        <v>0.99533213644524232</v>
      </c>
      <c r="AJ74" s="757">
        <f t="shared" si="76"/>
        <v>0.98572096157586575</v>
      </c>
      <c r="AK74" s="762">
        <v>44593643</v>
      </c>
      <c r="AL74" s="757">
        <f t="shared" si="77"/>
        <v>0.8343971636182036</v>
      </c>
      <c r="AM74" s="763">
        <v>8087371</v>
      </c>
      <c r="AN74" s="763">
        <v>27429280</v>
      </c>
      <c r="AO74" s="762">
        <v>27429280</v>
      </c>
      <c r="AP74" s="757">
        <f t="shared" si="82"/>
        <v>1</v>
      </c>
      <c r="AQ74" s="752">
        <v>257071695</v>
      </c>
      <c r="AR74" s="752">
        <v>172651484</v>
      </c>
      <c r="AS74" s="757">
        <f t="shared" si="72"/>
        <v>0.67160829977800551</v>
      </c>
      <c r="AT74" s="765"/>
      <c r="AU74" s="758" t="s">
        <v>112</v>
      </c>
      <c r="AV74" s="758" t="s">
        <v>141</v>
      </c>
      <c r="AW74" s="758" t="s">
        <v>1741</v>
      </c>
      <c r="AX74" s="766"/>
      <c r="AY74" s="766"/>
    </row>
    <row r="75" spans="1:51" ht="40.5" customHeight="1" thickBot="1" x14ac:dyDescent="0.3">
      <c r="A75" s="855" t="s">
        <v>1802</v>
      </c>
      <c r="B75" s="749"/>
      <c r="C75" s="749"/>
      <c r="D75" s="825"/>
      <c r="E75" s="824"/>
      <c r="F75" s="824"/>
      <c r="G75" s="824"/>
      <c r="H75" s="824"/>
      <c r="I75" s="879"/>
      <c r="J75" s="857">
        <v>0.79</v>
      </c>
      <c r="K75" s="857">
        <v>0.79</v>
      </c>
      <c r="L75" s="857">
        <f>AVERAGE(L76,L79,L82)</f>
        <v>1</v>
      </c>
      <c r="M75" s="863"/>
      <c r="N75" s="749"/>
      <c r="O75" s="749"/>
      <c r="P75" s="861"/>
      <c r="Q75" s="861"/>
      <c r="R75" s="861"/>
      <c r="S75" s="749">
        <f>+S76+S79+S82+S85</f>
        <v>5933837716</v>
      </c>
      <c r="T75" s="749">
        <f>+T76+T79+T82+T85</f>
        <v>3846179963</v>
      </c>
      <c r="U75" s="749"/>
      <c r="V75" s="857">
        <f t="shared" si="70"/>
        <v>1</v>
      </c>
      <c r="W75" s="749"/>
      <c r="X75" s="749"/>
      <c r="Y75" s="857">
        <f>+(Y76*Z76)+(Y79*Z79)+(Y82*Z82)+(Y85*Z85)</f>
        <v>0.85978403870486475</v>
      </c>
      <c r="Z75" s="857">
        <v>0.25</v>
      </c>
      <c r="AA75" s="857">
        <f t="shared" si="79"/>
        <v>0.25</v>
      </c>
      <c r="AB75" s="749">
        <f t="shared" ref="AB75:AG75" si="83">+AB76+AB79+AB82+AB85</f>
        <v>1943443335</v>
      </c>
      <c r="AC75" s="749">
        <f t="shared" si="83"/>
        <v>6300589755</v>
      </c>
      <c r="AD75" s="749">
        <f t="shared" si="83"/>
        <v>6252674069</v>
      </c>
      <c r="AE75" s="749">
        <f t="shared" si="83"/>
        <v>1915703898</v>
      </c>
      <c r="AF75" s="749">
        <f t="shared" si="83"/>
        <v>6188291694</v>
      </c>
      <c r="AG75" s="749">
        <f t="shared" si="83"/>
        <v>5933837716</v>
      </c>
      <c r="AH75" s="857">
        <f t="shared" si="80"/>
        <v>0.98572665510723523</v>
      </c>
      <c r="AI75" s="857">
        <f t="shared" si="81"/>
        <v>0.9821765794367292</v>
      </c>
      <c r="AJ75" s="857">
        <f t="shared" si="76"/>
        <v>0.94900800050001777</v>
      </c>
      <c r="AK75" s="859">
        <f>+AK76+AK79+AK82+AK85</f>
        <v>3965471905.4639997</v>
      </c>
      <c r="AL75" s="857">
        <f t="shared" si="77"/>
        <v>0.63420415996482671</v>
      </c>
      <c r="AM75" s="860">
        <f>+AM76+AM79+AM82</f>
        <v>1968365811</v>
      </c>
      <c r="AN75" s="860">
        <f>+AN76+AN79+AN82</f>
        <v>1119377033</v>
      </c>
      <c r="AO75" s="859">
        <f>+AO76+AO79+AO82+AO85</f>
        <v>1119377034.0999999</v>
      </c>
      <c r="AP75" s="857">
        <f>+AO75/AN75</f>
        <v>1.0000000009826893</v>
      </c>
      <c r="AQ75" s="749">
        <f>+AQ76+AQ79+AQ82+AQ85</f>
        <v>16737437439</v>
      </c>
      <c r="AR75" s="749">
        <f>+AR76+AR79+AR82+AR85</f>
        <v>14037833308</v>
      </c>
      <c r="AS75" s="857">
        <f t="shared" si="72"/>
        <v>0.83870863500826975</v>
      </c>
      <c r="AT75" s="861"/>
      <c r="AU75" s="862" t="s">
        <v>114</v>
      </c>
      <c r="AV75" s="863"/>
      <c r="AW75" s="863"/>
      <c r="AX75" s="864"/>
      <c r="AY75" s="864"/>
    </row>
    <row r="76" spans="1:51" ht="40.5" customHeight="1" thickBot="1" x14ac:dyDescent="0.3">
      <c r="A76" s="865" t="s">
        <v>1803</v>
      </c>
      <c r="B76" s="750"/>
      <c r="C76" s="750"/>
      <c r="D76" s="817"/>
      <c r="E76" s="818"/>
      <c r="F76" s="818"/>
      <c r="G76" s="818"/>
      <c r="H76" s="818"/>
      <c r="I76" s="875"/>
      <c r="J76" s="867">
        <f>AVERAGE(J77:J78)</f>
        <v>1</v>
      </c>
      <c r="K76" s="867">
        <f>AVERAGE(K77:K78)</f>
        <v>1</v>
      </c>
      <c r="L76" s="867">
        <f>AVERAGE(L77:L78)</f>
        <v>1</v>
      </c>
      <c r="M76" s="873"/>
      <c r="N76" s="750"/>
      <c r="O76" s="750"/>
      <c r="P76" s="871"/>
      <c r="Q76" s="871"/>
      <c r="R76" s="871"/>
      <c r="S76" s="750">
        <f>SUM(S77:S78)</f>
        <v>289734965</v>
      </c>
      <c r="T76" s="750">
        <f>SUM(T77:T78)</f>
        <v>249731148</v>
      </c>
      <c r="U76" s="750"/>
      <c r="V76" s="867">
        <f t="shared" si="70"/>
        <v>1</v>
      </c>
      <c r="W76" s="750"/>
      <c r="X76" s="750"/>
      <c r="Y76" s="867">
        <f>+(Y77*Z77)+(Y78*Z78)</f>
        <v>0.75</v>
      </c>
      <c r="Z76" s="867">
        <f>+AD76/AD75</f>
        <v>9.5403813539157306E-2</v>
      </c>
      <c r="AA76" s="867">
        <f t="shared" si="79"/>
        <v>9.5403813539157306E-2</v>
      </c>
      <c r="AB76" s="750">
        <f t="shared" ref="AB76:AG76" si="84">SUM(AB77:AB78)</f>
        <v>139387741</v>
      </c>
      <c r="AC76" s="750">
        <f t="shared" si="84"/>
        <v>230101756</v>
      </c>
      <c r="AD76" s="750">
        <f t="shared" si="84"/>
        <v>596528951</v>
      </c>
      <c r="AE76" s="750">
        <f t="shared" si="84"/>
        <v>136248299</v>
      </c>
      <c r="AF76" s="750">
        <f t="shared" si="84"/>
        <v>221495636</v>
      </c>
      <c r="AG76" s="750">
        <f t="shared" si="84"/>
        <v>289734965</v>
      </c>
      <c r="AH76" s="867">
        <f t="shared" ref="AH76" si="85">+AE76/AB76</f>
        <v>0.97747691455879182</v>
      </c>
      <c r="AI76" s="867">
        <f t="shared" ref="AI76" si="86">+AF76/AC76</f>
        <v>0.9625986339713114</v>
      </c>
      <c r="AJ76" s="867">
        <f t="shared" si="76"/>
        <v>0.48570143077598926</v>
      </c>
      <c r="AK76" s="869">
        <f>SUM(AK77:AK78)</f>
        <v>289734965</v>
      </c>
      <c r="AL76" s="867">
        <f>+AK76/AD76</f>
        <v>0.48570143077598926</v>
      </c>
      <c r="AM76" s="870">
        <f>SUM(AM77:AM78)</f>
        <v>0</v>
      </c>
      <c r="AN76" s="870">
        <f>SUM(AN77:AN78)</f>
        <v>0</v>
      </c>
      <c r="AO76" s="869">
        <f>SUM(AO77:AO78)</f>
        <v>0</v>
      </c>
      <c r="AP76" s="867"/>
      <c r="AQ76" s="750">
        <f>SUM(AQ77:AQ78)</f>
        <v>1238060323</v>
      </c>
      <c r="AR76" s="750">
        <f>SUM(AR77:AR78)</f>
        <v>647478900</v>
      </c>
      <c r="AS76" s="867">
        <f t="shared" si="72"/>
        <v>0.52297847525802665</v>
      </c>
      <c r="AT76" s="871"/>
      <c r="AU76" s="872" t="s">
        <v>114</v>
      </c>
      <c r="AV76" s="873"/>
      <c r="AW76" s="873"/>
      <c r="AX76" s="874"/>
      <c r="AY76" s="874"/>
    </row>
    <row r="77" spans="1:51" ht="121.5" thickBot="1" x14ac:dyDescent="0.3">
      <c r="A77" s="751" t="s">
        <v>1804</v>
      </c>
      <c r="B77" s="752" t="s">
        <v>99</v>
      </c>
      <c r="C77" s="752">
        <v>100</v>
      </c>
      <c r="D77" s="753">
        <v>100</v>
      </c>
      <c r="E77" s="752">
        <v>100</v>
      </c>
      <c r="F77" s="752">
        <v>100</v>
      </c>
      <c r="G77" s="753">
        <v>100</v>
      </c>
      <c r="H77" s="752">
        <v>100</v>
      </c>
      <c r="I77" s="756"/>
      <c r="J77" s="757">
        <f t="shared" ref="J77:L78" si="87">+F77/C77</f>
        <v>1</v>
      </c>
      <c r="K77" s="757">
        <f t="shared" si="87"/>
        <v>1</v>
      </c>
      <c r="L77" s="757">
        <f t="shared" si="87"/>
        <v>1</v>
      </c>
      <c r="M77" s="773" t="s">
        <v>2596</v>
      </c>
      <c r="N77" s="759" t="s">
        <v>2418</v>
      </c>
      <c r="O77" s="759" t="s">
        <v>2419</v>
      </c>
      <c r="P77" s="760"/>
      <c r="Q77" s="760" t="s">
        <v>2544</v>
      </c>
      <c r="R77" s="768" t="s">
        <v>2480</v>
      </c>
      <c r="S77" s="752">
        <v>187804283</v>
      </c>
      <c r="T77" s="752">
        <v>148259974</v>
      </c>
      <c r="U77" s="759">
        <v>44925</v>
      </c>
      <c r="V77" s="757">
        <f t="shared" si="70"/>
        <v>1</v>
      </c>
      <c r="W77" s="752">
        <v>100</v>
      </c>
      <c r="X77" s="752">
        <v>75</v>
      </c>
      <c r="Y77" s="757">
        <f t="shared" ref="Y77:Y78" si="88">+X77/W77</f>
        <v>0.75</v>
      </c>
      <c r="Z77" s="757">
        <f>+AD77/$AD$76</f>
        <v>0.82909218600523549</v>
      </c>
      <c r="AA77" s="757">
        <f t="shared" si="79"/>
        <v>0.82909218600523549</v>
      </c>
      <c r="AB77" s="752">
        <v>122413704</v>
      </c>
      <c r="AC77" s="752">
        <v>129825150</v>
      </c>
      <c r="AD77" s="752">
        <v>494577492</v>
      </c>
      <c r="AE77" s="752">
        <v>119274262</v>
      </c>
      <c r="AF77" s="752">
        <v>127942062</v>
      </c>
      <c r="AG77" s="752">
        <v>187804283</v>
      </c>
      <c r="AH77" s="757">
        <f t="shared" ref="AH77:AH78" si="89">+AE77/AB77</f>
        <v>0.97435383541698894</v>
      </c>
      <c r="AI77" s="757">
        <f t="shared" ref="AI77:AI78" si="90">+AF77/AC77</f>
        <v>0.98549519873460578</v>
      </c>
      <c r="AJ77" s="757">
        <f t="shared" si="76"/>
        <v>0.37972670822634202</v>
      </c>
      <c r="AK77" s="762">
        <v>187804283</v>
      </c>
      <c r="AL77" s="757">
        <f t="shared" si="77"/>
        <v>0.37972670822634202</v>
      </c>
      <c r="AM77" s="764">
        <v>0</v>
      </c>
      <c r="AN77" s="763">
        <v>0</v>
      </c>
      <c r="AO77" s="762"/>
      <c r="AP77" s="757"/>
      <c r="AQ77" s="752">
        <v>978341346</v>
      </c>
      <c r="AR77" s="752">
        <v>435020607</v>
      </c>
      <c r="AS77" s="757">
        <f t="shared" si="72"/>
        <v>0.44465115246187298</v>
      </c>
      <c r="AT77" s="765"/>
      <c r="AU77" s="758" t="s">
        <v>114</v>
      </c>
      <c r="AV77" s="758" t="s">
        <v>139</v>
      </c>
      <c r="AW77" s="758" t="s">
        <v>1781</v>
      </c>
      <c r="AX77" s="766"/>
      <c r="AY77" s="766"/>
    </row>
    <row r="78" spans="1:51" ht="40.5" customHeight="1" thickBot="1" x14ac:dyDescent="0.3">
      <c r="A78" s="767" t="s">
        <v>1805</v>
      </c>
      <c r="B78" s="752" t="s">
        <v>1735</v>
      </c>
      <c r="C78" s="752">
        <v>1</v>
      </c>
      <c r="D78" s="753">
        <v>1</v>
      </c>
      <c r="E78" s="752">
        <v>1</v>
      </c>
      <c r="F78" s="752">
        <v>1</v>
      </c>
      <c r="G78" s="753">
        <v>1</v>
      </c>
      <c r="H78" s="752">
        <v>1</v>
      </c>
      <c r="I78" s="756"/>
      <c r="J78" s="757">
        <f t="shared" si="87"/>
        <v>1</v>
      </c>
      <c r="K78" s="757">
        <f t="shared" si="87"/>
        <v>1</v>
      </c>
      <c r="L78" s="757">
        <f t="shared" si="87"/>
        <v>1</v>
      </c>
      <c r="M78" s="758"/>
      <c r="N78" s="759" t="s">
        <v>2418</v>
      </c>
      <c r="O78" s="759" t="s">
        <v>2420</v>
      </c>
      <c r="P78" s="760" t="s">
        <v>2421</v>
      </c>
      <c r="Q78" s="760" t="s">
        <v>2544</v>
      </c>
      <c r="R78" s="768" t="s">
        <v>2481</v>
      </c>
      <c r="S78" s="752">
        <v>101930682</v>
      </c>
      <c r="T78" s="752">
        <v>101471174</v>
      </c>
      <c r="U78" s="759">
        <v>44925</v>
      </c>
      <c r="V78" s="757">
        <f t="shared" si="70"/>
        <v>1</v>
      </c>
      <c r="W78" s="752">
        <v>1</v>
      </c>
      <c r="X78" s="776">
        <v>0.75</v>
      </c>
      <c r="Y78" s="757">
        <f t="shared" si="88"/>
        <v>0.75</v>
      </c>
      <c r="Z78" s="757">
        <f>+AD78/$AD$76</f>
        <v>0.17090781399476451</v>
      </c>
      <c r="AA78" s="757">
        <f t="shared" si="79"/>
        <v>0.17090781399476451</v>
      </c>
      <c r="AB78" s="752">
        <v>16974037</v>
      </c>
      <c r="AC78" s="752">
        <v>100276606</v>
      </c>
      <c r="AD78" s="752">
        <v>101951459</v>
      </c>
      <c r="AE78" s="752">
        <v>16974037</v>
      </c>
      <c r="AF78" s="752">
        <v>93553574</v>
      </c>
      <c r="AG78" s="752">
        <v>101930682</v>
      </c>
      <c r="AH78" s="757">
        <f t="shared" si="89"/>
        <v>1</v>
      </c>
      <c r="AI78" s="757">
        <f t="shared" si="90"/>
        <v>0.932955130132745</v>
      </c>
      <c r="AJ78" s="757">
        <f t="shared" si="76"/>
        <v>0.99979620693804883</v>
      </c>
      <c r="AK78" s="762">
        <v>101930682</v>
      </c>
      <c r="AL78" s="757">
        <f t="shared" si="77"/>
        <v>0.99979620693804883</v>
      </c>
      <c r="AM78" s="764">
        <v>0</v>
      </c>
      <c r="AN78" s="763">
        <v>0</v>
      </c>
      <c r="AO78" s="762"/>
      <c r="AP78" s="757"/>
      <c r="AQ78" s="752">
        <v>259718977</v>
      </c>
      <c r="AR78" s="752">
        <v>212458293</v>
      </c>
      <c r="AS78" s="757">
        <f t="shared" si="72"/>
        <v>0.81803145636138863</v>
      </c>
      <c r="AT78" s="765"/>
      <c r="AU78" s="758" t="s">
        <v>114</v>
      </c>
      <c r="AV78" s="771"/>
      <c r="AW78" s="758" t="s">
        <v>1781</v>
      </c>
      <c r="AX78" s="766"/>
      <c r="AY78" s="766"/>
    </row>
    <row r="79" spans="1:51" ht="40.5" customHeight="1" thickBot="1" x14ac:dyDescent="0.3">
      <c r="A79" s="865" t="s">
        <v>1806</v>
      </c>
      <c r="B79" s="819"/>
      <c r="C79" s="819"/>
      <c r="D79" s="818"/>
      <c r="E79" s="818"/>
      <c r="F79" s="818"/>
      <c r="G79" s="818"/>
      <c r="H79" s="818"/>
      <c r="I79" s="875"/>
      <c r="J79" s="867">
        <f>AVERAGE(J80:J81)</f>
        <v>1</v>
      </c>
      <c r="K79" s="867">
        <f>AVERAGE(K80:K81)</f>
        <v>0.82499999999999996</v>
      </c>
      <c r="L79" s="867">
        <f>AVERAGE(L80:L81)</f>
        <v>1</v>
      </c>
      <c r="M79" s="873"/>
      <c r="N79" s="750"/>
      <c r="O79" s="750"/>
      <c r="P79" s="871"/>
      <c r="Q79" s="871"/>
      <c r="R79" s="871"/>
      <c r="S79" s="750">
        <f>SUM(S80:S81)</f>
        <v>2793879617</v>
      </c>
      <c r="T79" s="750">
        <f>SUM(T80:T81)</f>
        <v>832531724</v>
      </c>
      <c r="U79" s="750"/>
      <c r="V79" s="867">
        <f t="shared" si="70"/>
        <v>1</v>
      </c>
      <c r="W79" s="750"/>
      <c r="X79" s="750"/>
      <c r="Y79" s="867">
        <f>+(Y80*Z80)+(Y81*Z81)</f>
        <v>0.75</v>
      </c>
      <c r="Z79" s="867">
        <f>+AD79/AD75</f>
        <v>0.44683041834080928</v>
      </c>
      <c r="AA79" s="867">
        <f t="shared" si="79"/>
        <v>0.44683041834080928</v>
      </c>
      <c r="AB79" s="750">
        <f t="shared" ref="AB79:AC79" si="91">SUM(AB80:AB81)</f>
        <v>1604055594</v>
      </c>
      <c r="AC79" s="750">
        <f t="shared" si="91"/>
        <v>1813821899</v>
      </c>
      <c r="AD79" s="750">
        <f>SUM(AD80:AD81)</f>
        <v>2793884970</v>
      </c>
      <c r="AE79" s="750">
        <f>SUM(AE80:AE81)</f>
        <v>1586888399</v>
      </c>
      <c r="AF79" s="750">
        <f>SUM(AF80:AF81)</f>
        <v>1714239633</v>
      </c>
      <c r="AG79" s="750">
        <f>SUM(AG80:AG81)</f>
        <v>2793879617</v>
      </c>
      <c r="AH79" s="867">
        <f t="shared" ref="AH79" si="92">+AE79/AB79</f>
        <v>0.98929763091490452</v>
      </c>
      <c r="AI79" s="867">
        <f t="shared" ref="AI79" si="93">+AF79/AC79</f>
        <v>0.94509810138751671</v>
      </c>
      <c r="AJ79" s="867">
        <f t="shared" si="76"/>
        <v>0.99999808402992341</v>
      </c>
      <c r="AK79" s="869">
        <f>SUM(AK80:AK81)</f>
        <v>840573806</v>
      </c>
      <c r="AL79" s="867">
        <f t="shared" si="77"/>
        <v>0.30086199504484251</v>
      </c>
      <c r="AM79" s="870">
        <f>SUM(AM80:AM81)</f>
        <v>1953305811</v>
      </c>
      <c r="AN79" s="870">
        <f>SUM(AN80:AN81)</f>
        <v>981946986</v>
      </c>
      <c r="AO79" s="869">
        <f>SUM(AO80:AO81)</f>
        <v>981946986.69999993</v>
      </c>
      <c r="AP79" s="867">
        <f t="shared" si="82"/>
        <v>1.0000000007128693</v>
      </c>
      <c r="AQ79" s="750">
        <f>SUM(AQ80:AQ81)</f>
        <v>7880450868</v>
      </c>
      <c r="AR79" s="750">
        <f>SUM(AR80:AR81)</f>
        <v>6095007649</v>
      </c>
      <c r="AS79" s="867">
        <f t="shared" si="72"/>
        <v>0.77343387467205515</v>
      </c>
      <c r="AT79" s="871"/>
      <c r="AU79" s="872" t="s">
        <v>114</v>
      </c>
      <c r="AV79" s="873"/>
      <c r="AW79" s="873"/>
      <c r="AX79" s="874"/>
      <c r="AY79" s="874"/>
    </row>
    <row r="80" spans="1:51" ht="188.25" customHeight="1" thickBot="1" x14ac:dyDescent="0.3">
      <c r="A80" s="767" t="s">
        <v>1807</v>
      </c>
      <c r="B80" s="752" t="s">
        <v>99</v>
      </c>
      <c r="C80" s="752">
        <v>100</v>
      </c>
      <c r="D80" s="753">
        <v>100</v>
      </c>
      <c r="E80" s="752">
        <v>100</v>
      </c>
      <c r="F80" s="752">
        <v>100</v>
      </c>
      <c r="G80" s="753">
        <v>100</v>
      </c>
      <c r="H80" s="752">
        <v>100</v>
      </c>
      <c r="I80" s="756"/>
      <c r="J80" s="757">
        <f t="shared" ref="J80:L81" si="94">+F80/C80</f>
        <v>1</v>
      </c>
      <c r="K80" s="757">
        <f t="shared" si="94"/>
        <v>1</v>
      </c>
      <c r="L80" s="757">
        <f t="shared" si="94"/>
        <v>1</v>
      </c>
      <c r="M80" s="773" t="s">
        <v>2482</v>
      </c>
      <c r="N80" s="759" t="s">
        <v>2418</v>
      </c>
      <c r="O80" s="759" t="s">
        <v>2419</v>
      </c>
      <c r="P80" s="760"/>
      <c r="Q80" s="760" t="s">
        <v>2576</v>
      </c>
      <c r="R80" s="768" t="s">
        <v>2483</v>
      </c>
      <c r="S80" s="752">
        <v>735132685</v>
      </c>
      <c r="T80" s="752">
        <v>312692033</v>
      </c>
      <c r="U80" s="759">
        <v>44925</v>
      </c>
      <c r="V80" s="757">
        <f t="shared" si="70"/>
        <v>1</v>
      </c>
      <c r="W80" s="752">
        <v>100</v>
      </c>
      <c r="X80" s="752">
        <v>75</v>
      </c>
      <c r="Y80" s="757">
        <f t="shared" ref="Y80:Y81" si="95">+X80/W80</f>
        <v>0.75</v>
      </c>
      <c r="Z80" s="757">
        <f>+AD80/$AD$79</f>
        <v>0.26312288297252268</v>
      </c>
      <c r="AA80" s="757">
        <f t="shared" si="79"/>
        <v>0.26312288297252268</v>
      </c>
      <c r="AB80" s="752">
        <v>1498230496</v>
      </c>
      <c r="AC80" s="752">
        <v>1556487183</v>
      </c>
      <c r="AD80" s="752">
        <v>735135068</v>
      </c>
      <c r="AE80" s="752">
        <v>1481063506</v>
      </c>
      <c r="AF80" s="752">
        <v>1456905119</v>
      </c>
      <c r="AG80" s="752">
        <v>735132685</v>
      </c>
      <c r="AH80" s="757">
        <f t="shared" ref="AH80:AH81" si="96">+AE80/AB80</f>
        <v>0.98854182314014249</v>
      </c>
      <c r="AI80" s="757">
        <f t="shared" ref="AI80:AI81" si="97">+AF80/AC80</f>
        <v>0.93602127592977424</v>
      </c>
      <c r="AJ80" s="757">
        <f t="shared" si="76"/>
        <v>0.99999675841882163</v>
      </c>
      <c r="AK80" s="762">
        <v>320734115</v>
      </c>
      <c r="AL80" s="757">
        <f t="shared" si="77"/>
        <v>0.43629276980703091</v>
      </c>
      <c r="AM80" s="763">
        <v>414398840</v>
      </c>
      <c r="AN80" s="763">
        <v>916686986</v>
      </c>
      <c r="AO80" s="762">
        <v>916686986.39999998</v>
      </c>
      <c r="AP80" s="757">
        <f t="shared" si="82"/>
        <v>1.0000000004363538</v>
      </c>
      <c r="AQ80" s="752">
        <v>5055049773</v>
      </c>
      <c r="AR80" s="752">
        <v>3673101310</v>
      </c>
      <c r="AS80" s="757">
        <f>+AR80/AQ80</f>
        <v>0.72662020651482906</v>
      </c>
      <c r="AT80" s="765"/>
      <c r="AU80" s="758" t="s">
        <v>114</v>
      </c>
      <c r="AV80" s="758" t="s">
        <v>134</v>
      </c>
      <c r="AW80" s="758" t="s">
        <v>1733</v>
      </c>
      <c r="AX80" s="766"/>
      <c r="AY80" s="766"/>
    </row>
    <row r="81" spans="1:51" ht="60.75" customHeight="1" thickBot="1" x14ac:dyDescent="0.3">
      <c r="A81" s="767" t="s">
        <v>1808</v>
      </c>
      <c r="B81" s="752" t="s">
        <v>99</v>
      </c>
      <c r="C81" s="752">
        <v>100</v>
      </c>
      <c r="D81" s="753">
        <v>100</v>
      </c>
      <c r="E81" s="752">
        <v>100</v>
      </c>
      <c r="F81" s="752">
        <v>100</v>
      </c>
      <c r="G81" s="753">
        <v>65</v>
      </c>
      <c r="H81" s="752">
        <v>100</v>
      </c>
      <c r="I81" s="756">
        <v>35</v>
      </c>
      <c r="J81" s="757">
        <f t="shared" si="94"/>
        <v>1</v>
      </c>
      <c r="K81" s="757">
        <f t="shared" si="94"/>
        <v>0.65</v>
      </c>
      <c r="L81" s="757">
        <f t="shared" si="94"/>
        <v>1</v>
      </c>
      <c r="M81" s="773" t="s">
        <v>2597</v>
      </c>
      <c r="N81" s="759" t="s">
        <v>2418</v>
      </c>
      <c r="O81" s="759" t="s">
        <v>2419</v>
      </c>
      <c r="P81" s="760"/>
      <c r="Q81" s="760" t="s">
        <v>2577</v>
      </c>
      <c r="R81" s="768" t="s">
        <v>2484</v>
      </c>
      <c r="S81" s="752">
        <v>2058746932</v>
      </c>
      <c r="T81" s="752">
        <v>519839691</v>
      </c>
      <c r="U81" s="759">
        <v>44925</v>
      </c>
      <c r="V81" s="757">
        <f t="shared" si="70"/>
        <v>1</v>
      </c>
      <c r="W81" s="752">
        <v>100</v>
      </c>
      <c r="X81" s="752">
        <v>75</v>
      </c>
      <c r="Y81" s="757">
        <f t="shared" si="95"/>
        <v>0.75</v>
      </c>
      <c r="Z81" s="757">
        <f>+AD81/$AD$79</f>
        <v>0.73687711702747738</v>
      </c>
      <c r="AA81" s="757">
        <f t="shared" si="79"/>
        <v>0.73687711702747738</v>
      </c>
      <c r="AB81" s="752">
        <v>105825098</v>
      </c>
      <c r="AC81" s="752">
        <v>257334716</v>
      </c>
      <c r="AD81" s="752">
        <v>2058749902</v>
      </c>
      <c r="AE81" s="752">
        <v>105824893</v>
      </c>
      <c r="AF81" s="752">
        <v>257334514</v>
      </c>
      <c r="AG81" s="752">
        <v>2058746932</v>
      </c>
      <c r="AH81" s="757">
        <f t="shared" si="96"/>
        <v>0.99999806284138759</v>
      </c>
      <c r="AI81" s="757">
        <f t="shared" si="97"/>
        <v>0.99999921503012446</v>
      </c>
      <c r="AJ81" s="757">
        <f t="shared" si="76"/>
        <v>0.99999855737698051</v>
      </c>
      <c r="AK81" s="762">
        <v>519839691</v>
      </c>
      <c r="AL81" s="757">
        <f t="shared" si="77"/>
        <v>0.25250259416891524</v>
      </c>
      <c r="AM81" s="763">
        <v>1538906971</v>
      </c>
      <c r="AN81" s="763">
        <v>65260000</v>
      </c>
      <c r="AO81" s="762">
        <v>65260000.299999997</v>
      </c>
      <c r="AP81" s="757">
        <f t="shared" si="82"/>
        <v>1.0000000045969966</v>
      </c>
      <c r="AQ81" s="752">
        <v>2825401095</v>
      </c>
      <c r="AR81" s="752">
        <v>2421906339</v>
      </c>
      <c r="AS81" s="757">
        <f t="shared" si="72"/>
        <v>0.85719027407682091</v>
      </c>
      <c r="AT81" s="765"/>
      <c r="AU81" s="758" t="s">
        <v>114</v>
      </c>
      <c r="AV81" s="771"/>
      <c r="AW81" s="758" t="s">
        <v>1733</v>
      </c>
      <c r="AX81" s="766"/>
      <c r="AY81" s="766"/>
    </row>
    <row r="82" spans="1:51" ht="40.5" customHeight="1" thickBot="1" x14ac:dyDescent="0.3">
      <c r="A82" s="865" t="s">
        <v>1809</v>
      </c>
      <c r="B82" s="750"/>
      <c r="C82" s="750"/>
      <c r="D82" s="818"/>
      <c r="E82" s="818"/>
      <c r="F82" s="818"/>
      <c r="G82" s="818"/>
      <c r="H82" s="818"/>
      <c r="I82" s="875"/>
      <c r="J82" s="867">
        <f>AVERAGE(J83:J84)</f>
        <v>1</v>
      </c>
      <c r="K82" s="867">
        <f>AVERAGE(K83:K84)</f>
        <v>1</v>
      </c>
      <c r="L82" s="867">
        <f>AVERAGE(L83:L84)</f>
        <v>1</v>
      </c>
      <c r="M82" s="873"/>
      <c r="N82" s="750"/>
      <c r="O82" s="750"/>
      <c r="P82" s="871"/>
      <c r="Q82" s="871"/>
      <c r="R82" s="871"/>
      <c r="S82" s="750">
        <f>SUM(S83:S84)</f>
        <v>418214859</v>
      </c>
      <c r="T82" s="750">
        <f>SUM(T83:T84)</f>
        <v>331908816</v>
      </c>
      <c r="U82" s="750"/>
      <c r="V82" s="867">
        <f t="shared" si="70"/>
        <v>1</v>
      </c>
      <c r="W82" s="750"/>
      <c r="X82" s="750"/>
      <c r="Y82" s="867">
        <f>+(Y83*Z83)+(Y84*Z84)</f>
        <v>0.93156769014074459</v>
      </c>
      <c r="Z82" s="867">
        <f>+AD82/AD75</f>
        <v>6.8058543321459025E-2</v>
      </c>
      <c r="AA82" s="867">
        <f t="shared" si="79"/>
        <v>6.8058543321459025E-2</v>
      </c>
      <c r="AB82" s="750">
        <f t="shared" ref="AB82:AG82" si="98">SUM(AB83:AB84)</f>
        <v>200000000</v>
      </c>
      <c r="AC82" s="750">
        <f t="shared" si="98"/>
        <v>330000000</v>
      </c>
      <c r="AD82" s="750">
        <f t="shared" si="98"/>
        <v>425547889</v>
      </c>
      <c r="AE82" s="750">
        <f t="shared" si="98"/>
        <v>192567200</v>
      </c>
      <c r="AF82" s="750">
        <f t="shared" si="98"/>
        <v>325890325</v>
      </c>
      <c r="AG82" s="750">
        <f t="shared" si="98"/>
        <v>418214859</v>
      </c>
      <c r="AH82" s="867">
        <f t="shared" ref="AH82:AH83" si="99">+AE82/AB82</f>
        <v>0.96283600000000003</v>
      </c>
      <c r="AI82" s="867">
        <f>+AF82/AC82</f>
        <v>0.98754643939393938</v>
      </c>
      <c r="AJ82" s="867">
        <f t="shared" si="76"/>
        <v>0.9827680263736428</v>
      </c>
      <c r="AK82" s="869">
        <f>SUM(AK83:AK84)</f>
        <v>403154859.46399999</v>
      </c>
      <c r="AL82" s="867">
        <f t="shared" si="77"/>
        <v>0.94737835596218878</v>
      </c>
      <c r="AM82" s="870">
        <f>SUM(AM83:AM84)</f>
        <v>15060000</v>
      </c>
      <c r="AN82" s="870">
        <f>SUM(AN83:AN84)</f>
        <v>137430047</v>
      </c>
      <c r="AO82" s="869">
        <f>SUM(AO83:AO84)</f>
        <v>137430047.40000001</v>
      </c>
      <c r="AP82" s="867">
        <f t="shared" si="82"/>
        <v>1.0000000029105718</v>
      </c>
      <c r="AQ82" s="750">
        <f>SUM(AQ83:AQ84)</f>
        <v>1255547889</v>
      </c>
      <c r="AR82" s="750">
        <f>SUM(AR83:AR84)</f>
        <v>936672384</v>
      </c>
      <c r="AS82" s="867">
        <f t="shared" si="72"/>
        <v>0.74602680806227695</v>
      </c>
      <c r="AT82" s="871"/>
      <c r="AU82" s="872" t="s">
        <v>114</v>
      </c>
      <c r="AV82" s="873"/>
      <c r="AW82" s="873"/>
      <c r="AX82" s="874"/>
      <c r="AY82" s="874"/>
    </row>
    <row r="83" spans="1:51" ht="139.5" customHeight="1" thickBot="1" x14ac:dyDescent="0.3">
      <c r="A83" s="767" t="s">
        <v>1810</v>
      </c>
      <c r="B83" s="752" t="s">
        <v>1749</v>
      </c>
      <c r="C83" s="752">
        <v>5</v>
      </c>
      <c r="D83" s="752">
        <v>5</v>
      </c>
      <c r="E83" s="752">
        <v>5</v>
      </c>
      <c r="F83" s="752">
        <v>5</v>
      </c>
      <c r="G83" s="752">
        <v>16</v>
      </c>
      <c r="H83" s="752">
        <v>20</v>
      </c>
      <c r="I83" s="756"/>
      <c r="J83" s="757">
        <f>+F83/C83</f>
        <v>1</v>
      </c>
      <c r="K83" s="757">
        <v>1</v>
      </c>
      <c r="L83" s="757">
        <v>1</v>
      </c>
      <c r="M83" s="758" t="s">
        <v>2536</v>
      </c>
      <c r="N83" s="759" t="s">
        <v>2418</v>
      </c>
      <c r="O83" s="759" t="s">
        <v>2419</v>
      </c>
      <c r="P83" s="760"/>
      <c r="Q83" s="760" t="s">
        <v>2578</v>
      </c>
      <c r="R83" s="768" t="s">
        <v>2485</v>
      </c>
      <c r="S83" s="752">
        <v>309057821</v>
      </c>
      <c r="T83" s="752">
        <v>223997821</v>
      </c>
      <c r="U83" s="759">
        <v>44925</v>
      </c>
      <c r="V83" s="757">
        <f t="shared" si="70"/>
        <v>1</v>
      </c>
      <c r="W83" s="752">
        <v>20</v>
      </c>
      <c r="X83" s="752">
        <v>41</v>
      </c>
      <c r="Y83" s="757">
        <v>1</v>
      </c>
      <c r="Z83" s="757">
        <f>+AD83/$AD$82</f>
        <v>0.72627076056297857</v>
      </c>
      <c r="AA83" s="757">
        <f t="shared" si="79"/>
        <v>0.72627076056297857</v>
      </c>
      <c r="AB83" s="752">
        <v>200000000</v>
      </c>
      <c r="AC83" s="752">
        <v>275180000</v>
      </c>
      <c r="AD83" s="752">
        <v>309062989</v>
      </c>
      <c r="AE83" s="752">
        <v>192567200</v>
      </c>
      <c r="AF83" s="752">
        <v>274860092</v>
      </c>
      <c r="AG83" s="752">
        <v>309057821</v>
      </c>
      <c r="AH83" s="757">
        <f t="shared" si="99"/>
        <v>0.96283600000000003</v>
      </c>
      <c r="AI83" s="757">
        <f t="shared" ref="AI83:AI84" si="100">+AF83/AC83</f>
        <v>0.99883745911766841</v>
      </c>
      <c r="AJ83" s="757">
        <f t="shared" si="76"/>
        <v>0.99998327848955093</v>
      </c>
      <c r="AK83" s="762">
        <v>293997821.46399999</v>
      </c>
      <c r="AL83" s="757">
        <f t="shared" si="77"/>
        <v>0.95125534899942354</v>
      </c>
      <c r="AM83" s="763">
        <v>15060000</v>
      </c>
      <c r="AN83" s="763">
        <v>137430047</v>
      </c>
      <c r="AO83" s="762">
        <v>137430047.40000001</v>
      </c>
      <c r="AP83" s="757">
        <f t="shared" si="82"/>
        <v>1.0000000029105718</v>
      </c>
      <c r="AQ83" s="752">
        <v>1084242989</v>
      </c>
      <c r="AR83" s="752">
        <v>776485113</v>
      </c>
      <c r="AS83" s="757">
        <f t="shared" si="72"/>
        <v>0.71615414706638236</v>
      </c>
      <c r="AT83" s="765"/>
      <c r="AU83" s="758" t="s">
        <v>114</v>
      </c>
      <c r="AV83" s="771"/>
      <c r="AW83" s="758" t="s">
        <v>1811</v>
      </c>
      <c r="AX83" s="766"/>
      <c r="AY83" s="766"/>
    </row>
    <row r="84" spans="1:51" ht="40.5" customHeight="1" thickBot="1" x14ac:dyDescent="0.3">
      <c r="A84" s="767" t="s">
        <v>1805</v>
      </c>
      <c r="B84" s="752" t="s">
        <v>1735</v>
      </c>
      <c r="C84" s="752">
        <v>1</v>
      </c>
      <c r="D84" s="752">
        <v>1</v>
      </c>
      <c r="E84" s="752">
        <v>1</v>
      </c>
      <c r="F84" s="752">
        <v>1</v>
      </c>
      <c r="G84" s="752">
        <v>1</v>
      </c>
      <c r="H84" s="752">
        <v>1</v>
      </c>
      <c r="I84" s="756"/>
      <c r="J84" s="757">
        <f>+F84/C84</f>
        <v>1</v>
      </c>
      <c r="K84" s="757">
        <f>+G84/D84</f>
        <v>1</v>
      </c>
      <c r="L84" s="757">
        <f>+H84/E84</f>
        <v>1</v>
      </c>
      <c r="M84" s="758"/>
      <c r="N84" s="759" t="s">
        <v>2418</v>
      </c>
      <c r="O84" s="759" t="s">
        <v>2420</v>
      </c>
      <c r="P84" s="760" t="s">
        <v>2421</v>
      </c>
      <c r="Q84" s="760"/>
      <c r="R84" s="768" t="s">
        <v>2421</v>
      </c>
      <c r="S84" s="752">
        <v>109157038</v>
      </c>
      <c r="T84" s="752">
        <v>107910995</v>
      </c>
      <c r="U84" s="759">
        <v>44925</v>
      </c>
      <c r="V84" s="757">
        <f t="shared" si="70"/>
        <v>1</v>
      </c>
      <c r="W84" s="752">
        <v>1</v>
      </c>
      <c r="X84" s="776">
        <v>0.75</v>
      </c>
      <c r="Y84" s="757">
        <f t="shared" ref="Y84" si="101">+X84/W84</f>
        <v>0.75</v>
      </c>
      <c r="Z84" s="757">
        <f>+AD84/$AD$82</f>
        <v>0.27372923943702138</v>
      </c>
      <c r="AA84" s="757">
        <f t="shared" si="79"/>
        <v>0.27372923943702138</v>
      </c>
      <c r="AB84" s="752">
        <v>0</v>
      </c>
      <c r="AC84" s="752">
        <v>54820000</v>
      </c>
      <c r="AD84" s="752">
        <v>116484900</v>
      </c>
      <c r="AE84" s="752">
        <v>0</v>
      </c>
      <c r="AF84" s="752">
        <v>51030233</v>
      </c>
      <c r="AG84" s="752">
        <v>109157038</v>
      </c>
      <c r="AH84" s="757">
        <v>0</v>
      </c>
      <c r="AI84" s="757">
        <f t="shared" si="100"/>
        <v>0.93086889821233132</v>
      </c>
      <c r="AJ84" s="757">
        <f t="shared" si="76"/>
        <v>0.93709174322165367</v>
      </c>
      <c r="AK84" s="762">
        <v>109157038</v>
      </c>
      <c r="AL84" s="757">
        <f t="shared" si="77"/>
        <v>0.93709174322165367</v>
      </c>
      <c r="AM84" s="763">
        <v>0</v>
      </c>
      <c r="AN84" s="764">
        <v>0</v>
      </c>
      <c r="AO84" s="769">
        <v>0</v>
      </c>
      <c r="AP84" s="770"/>
      <c r="AQ84" s="752">
        <v>171304900</v>
      </c>
      <c r="AR84" s="752">
        <v>160187271</v>
      </c>
      <c r="AS84" s="757">
        <f t="shared" si="72"/>
        <v>0.93510034447350898</v>
      </c>
      <c r="AT84" s="765"/>
      <c r="AU84" s="758" t="s">
        <v>114</v>
      </c>
      <c r="AV84" s="771"/>
      <c r="AW84" s="758" t="s">
        <v>1812</v>
      </c>
      <c r="AX84" s="766"/>
      <c r="AY84" s="766"/>
    </row>
    <row r="85" spans="1:51" ht="51.75" customHeight="1" thickBot="1" x14ac:dyDescent="0.3">
      <c r="A85" s="865" t="s">
        <v>1813</v>
      </c>
      <c r="B85" s="750"/>
      <c r="C85" s="750"/>
      <c r="D85" s="818"/>
      <c r="E85" s="818"/>
      <c r="F85" s="818"/>
      <c r="G85" s="818"/>
      <c r="H85" s="818"/>
      <c r="I85" s="875"/>
      <c r="J85" s="875" t="s">
        <v>2509</v>
      </c>
      <c r="K85" s="867">
        <f>AVERAGE(K86)</f>
        <v>0.38</v>
      </c>
      <c r="L85" s="867">
        <f>AVERAGE(L86)</f>
        <v>1</v>
      </c>
      <c r="M85" s="873"/>
      <c r="N85" s="750"/>
      <c r="O85" s="750"/>
      <c r="P85" s="871"/>
      <c r="Q85" s="871"/>
      <c r="R85" s="871"/>
      <c r="S85" s="750">
        <f>+S86</f>
        <v>2432008275</v>
      </c>
      <c r="T85" s="750">
        <f>+T86</f>
        <v>2432008275</v>
      </c>
      <c r="U85" s="750"/>
      <c r="V85" s="867">
        <f t="shared" si="70"/>
        <v>1</v>
      </c>
      <c r="W85" s="750"/>
      <c r="X85" s="750"/>
      <c r="Y85" s="867">
        <f>+(Y86*Z86)</f>
        <v>1</v>
      </c>
      <c r="Z85" s="867">
        <f>+AD85/AD75</f>
        <v>0.38970722479857439</v>
      </c>
      <c r="AA85" s="867">
        <f t="shared" si="79"/>
        <v>0.38970722479857439</v>
      </c>
      <c r="AB85" s="750">
        <f t="shared" ref="AB85:AG85" si="102">+AB86</f>
        <v>0</v>
      </c>
      <c r="AC85" s="750">
        <f t="shared" si="102"/>
        <v>3926666100</v>
      </c>
      <c r="AD85" s="750">
        <f t="shared" si="102"/>
        <v>2436712259</v>
      </c>
      <c r="AE85" s="750">
        <f t="shared" si="102"/>
        <v>0</v>
      </c>
      <c r="AF85" s="750">
        <f t="shared" si="102"/>
        <v>3926666100</v>
      </c>
      <c r="AG85" s="750">
        <f t="shared" si="102"/>
        <v>2432008275</v>
      </c>
      <c r="AH85" s="867">
        <v>0</v>
      </c>
      <c r="AI85" s="867">
        <f>+AF85/AC85</f>
        <v>1</v>
      </c>
      <c r="AJ85" s="867">
        <f t="shared" si="76"/>
        <v>0.99806953653119046</v>
      </c>
      <c r="AK85" s="869">
        <f>SUM(AK86)</f>
        <v>2432008275</v>
      </c>
      <c r="AL85" s="867">
        <f t="shared" si="77"/>
        <v>0.99806953653119046</v>
      </c>
      <c r="AM85" s="870">
        <f>SUM(AM86)</f>
        <v>0</v>
      </c>
      <c r="AN85" s="870">
        <f>+AN86</f>
        <v>0</v>
      </c>
      <c r="AO85" s="869">
        <f>+AO86</f>
        <v>0</v>
      </c>
      <c r="AP85" s="867"/>
      <c r="AQ85" s="750">
        <f>+AQ86</f>
        <v>6363378359</v>
      </c>
      <c r="AR85" s="750">
        <f>SUM(AR86)</f>
        <v>6358674375</v>
      </c>
      <c r="AS85" s="867">
        <f t="shared" si="72"/>
        <v>0.99926077254335399</v>
      </c>
      <c r="AT85" s="871"/>
      <c r="AU85" s="872" t="s">
        <v>114</v>
      </c>
      <c r="AV85" s="873"/>
      <c r="AW85" s="873"/>
      <c r="AX85" s="874"/>
      <c r="AY85" s="874"/>
    </row>
    <row r="86" spans="1:51" ht="40.5" customHeight="1" thickBot="1" x14ac:dyDescent="0.3">
      <c r="A86" s="767" t="s">
        <v>1814</v>
      </c>
      <c r="B86" s="752" t="s">
        <v>1749</v>
      </c>
      <c r="C86" s="752" t="s">
        <v>2509</v>
      </c>
      <c r="D86" s="752">
        <v>1</v>
      </c>
      <c r="E86" s="752">
        <v>1</v>
      </c>
      <c r="F86" s="752">
        <v>0</v>
      </c>
      <c r="G86" s="780">
        <v>0.38</v>
      </c>
      <c r="H86" s="752">
        <v>1</v>
      </c>
      <c r="I86" s="781">
        <v>0.62</v>
      </c>
      <c r="J86" s="779" t="s">
        <v>2509</v>
      </c>
      <c r="K86" s="779">
        <v>0.38</v>
      </c>
      <c r="L86" s="779">
        <f>+H86/E86</f>
        <v>1</v>
      </c>
      <c r="M86" s="758" t="s">
        <v>2543</v>
      </c>
      <c r="N86" s="759" t="s">
        <v>2418</v>
      </c>
      <c r="O86" s="759" t="s">
        <v>2419</v>
      </c>
      <c r="P86" s="760"/>
      <c r="Q86" s="760" t="s">
        <v>2544</v>
      </c>
      <c r="R86" s="768" t="s">
        <v>2486</v>
      </c>
      <c r="S86" s="752">
        <v>2432008275</v>
      </c>
      <c r="T86" s="752">
        <v>2432008275</v>
      </c>
      <c r="U86" s="759">
        <v>44925</v>
      </c>
      <c r="V86" s="757">
        <f t="shared" si="70"/>
        <v>1</v>
      </c>
      <c r="W86" s="752">
        <v>1</v>
      </c>
      <c r="X86" s="878">
        <v>1</v>
      </c>
      <c r="Y86" s="779">
        <f>+X86/W86</f>
        <v>1</v>
      </c>
      <c r="Z86" s="757">
        <v>1</v>
      </c>
      <c r="AA86" s="757">
        <v>1</v>
      </c>
      <c r="AB86" s="752">
        <v>0</v>
      </c>
      <c r="AC86" s="752">
        <v>3926666100</v>
      </c>
      <c r="AD86" s="752">
        <v>2436712259</v>
      </c>
      <c r="AE86" s="752">
        <v>0</v>
      </c>
      <c r="AF86" s="752">
        <v>3926666100</v>
      </c>
      <c r="AG86" s="752">
        <v>2432008275</v>
      </c>
      <c r="AH86" s="757">
        <v>0</v>
      </c>
      <c r="AI86" s="757">
        <f>+AF86/AC86</f>
        <v>1</v>
      </c>
      <c r="AJ86" s="757">
        <f t="shared" si="76"/>
        <v>0.99806953653119046</v>
      </c>
      <c r="AK86" s="762">
        <v>2432008275</v>
      </c>
      <c r="AL86" s="757">
        <f t="shared" si="77"/>
        <v>0.99806953653119046</v>
      </c>
      <c r="AM86" s="763"/>
      <c r="AN86" s="764">
        <v>0</v>
      </c>
      <c r="AO86" s="769">
        <v>0</v>
      </c>
      <c r="AP86" s="770"/>
      <c r="AQ86" s="752">
        <v>6363378359</v>
      </c>
      <c r="AR86" s="752">
        <v>6358674375</v>
      </c>
      <c r="AS86" s="757">
        <v>0.61707254833375536</v>
      </c>
      <c r="AT86" s="765"/>
      <c r="AU86" s="758" t="s">
        <v>114</v>
      </c>
      <c r="AV86" s="758" t="s">
        <v>134</v>
      </c>
      <c r="AW86" s="758" t="s">
        <v>1733</v>
      </c>
      <c r="AX86" s="766"/>
      <c r="AY86" s="766"/>
    </row>
    <row r="87" spans="1:51" ht="40.5" customHeight="1" thickBot="1" x14ac:dyDescent="0.3">
      <c r="A87" s="855" t="s">
        <v>1815</v>
      </c>
      <c r="B87" s="749"/>
      <c r="C87" s="749"/>
      <c r="D87" s="825"/>
      <c r="E87" s="824"/>
      <c r="F87" s="824"/>
      <c r="G87" s="824"/>
      <c r="H87" s="824"/>
      <c r="I87" s="879"/>
      <c r="J87" s="857">
        <f>AVERAGE(J88)</f>
        <v>1</v>
      </c>
      <c r="K87" s="857">
        <f>AVERAGE(K88)</f>
        <v>0.95500000000000007</v>
      </c>
      <c r="L87" s="857">
        <f>AVERAGE(L88)</f>
        <v>1</v>
      </c>
      <c r="M87" s="863"/>
      <c r="N87" s="749"/>
      <c r="O87" s="749"/>
      <c r="P87" s="880"/>
      <c r="Q87" s="880"/>
      <c r="R87" s="861"/>
      <c r="S87" s="749">
        <f>+S88</f>
        <v>1357128335</v>
      </c>
      <c r="T87" s="749">
        <f>+T88</f>
        <v>1026818765</v>
      </c>
      <c r="U87" s="881"/>
      <c r="V87" s="857">
        <f t="shared" si="70"/>
        <v>1</v>
      </c>
      <c r="W87" s="749"/>
      <c r="X87" s="749"/>
      <c r="Y87" s="857">
        <f>+(Y88*Z88)</f>
        <v>0.75</v>
      </c>
      <c r="Z87" s="857">
        <v>0.25</v>
      </c>
      <c r="AA87" s="857">
        <f>+Z87</f>
        <v>0.25</v>
      </c>
      <c r="AB87" s="749">
        <f t="shared" ref="AB87:AG87" si="103">+AB88</f>
        <v>726656802</v>
      </c>
      <c r="AC87" s="749">
        <f t="shared" si="103"/>
        <v>1094138303.4000001</v>
      </c>
      <c r="AD87" s="749">
        <f t="shared" si="103"/>
        <v>1407347993.3288</v>
      </c>
      <c r="AE87" s="749">
        <f t="shared" si="103"/>
        <v>722969981</v>
      </c>
      <c r="AF87" s="749">
        <f t="shared" si="103"/>
        <v>1017042452</v>
      </c>
      <c r="AG87" s="749">
        <f t="shared" si="103"/>
        <v>1357128335</v>
      </c>
      <c r="AH87" s="857">
        <f>+AE87/AB87</f>
        <v>0.99492632424295402</v>
      </c>
      <c r="AI87" s="857">
        <f>+AF87/AC87</f>
        <v>0.92953738009132192</v>
      </c>
      <c r="AJ87" s="857">
        <f t="shared" si="76"/>
        <v>0.96431610478228957</v>
      </c>
      <c r="AK87" s="859">
        <f>+AK88</f>
        <v>1039638175</v>
      </c>
      <c r="AL87" s="857">
        <f t="shared" si="77"/>
        <v>0.73872146756037504</v>
      </c>
      <c r="AM87" s="860">
        <f>+AM88</f>
        <v>39175466</v>
      </c>
      <c r="AN87" s="860">
        <f>+AN88</f>
        <v>312619864</v>
      </c>
      <c r="AO87" s="859">
        <f>+AO88</f>
        <v>312619864.39999998</v>
      </c>
      <c r="AP87" s="857">
        <f t="shared" si="82"/>
        <v>1.0000000012795092</v>
      </c>
      <c r="AQ87" s="749">
        <f>+AQ88</f>
        <v>4341854865.1287994</v>
      </c>
      <c r="AR87" s="749">
        <f>+AR88</f>
        <v>3097140768</v>
      </c>
      <c r="AS87" s="857">
        <f t="shared" si="72"/>
        <v>0.71332203959058971</v>
      </c>
      <c r="AT87" s="887"/>
      <c r="AU87" s="888" t="s">
        <v>120</v>
      </c>
      <c r="AV87" s="888"/>
      <c r="AW87" s="888"/>
      <c r="AX87" s="889"/>
      <c r="AY87" s="889"/>
    </row>
    <row r="88" spans="1:51" ht="40.5" customHeight="1" thickBot="1" x14ac:dyDescent="0.3">
      <c r="A88" s="865" t="s">
        <v>1816</v>
      </c>
      <c r="B88" s="750"/>
      <c r="C88" s="750"/>
      <c r="D88" s="817"/>
      <c r="E88" s="818"/>
      <c r="F88" s="818"/>
      <c r="G88" s="818"/>
      <c r="H88" s="818"/>
      <c r="I88" s="875"/>
      <c r="J88" s="867">
        <f>AVERAGE(J89:J90)</f>
        <v>1</v>
      </c>
      <c r="K88" s="867">
        <f>AVERAGE(K89:K90)</f>
        <v>0.95500000000000007</v>
      </c>
      <c r="L88" s="867">
        <f>AVERAGE(L89:L90)</f>
        <v>1</v>
      </c>
      <c r="M88" s="873"/>
      <c r="N88" s="750"/>
      <c r="O88" s="750"/>
      <c r="P88" s="884"/>
      <c r="Q88" s="884"/>
      <c r="R88" s="871"/>
      <c r="S88" s="750">
        <f>SUM(S89:S90)</f>
        <v>1357128335</v>
      </c>
      <c r="T88" s="750">
        <f>SUM(T89:T90)</f>
        <v>1026818765</v>
      </c>
      <c r="U88" s="885"/>
      <c r="V88" s="867">
        <f t="shared" si="70"/>
        <v>1</v>
      </c>
      <c r="W88" s="750"/>
      <c r="X88" s="750"/>
      <c r="Y88" s="867">
        <f>+(Y89*Z89)+(Y90*Z90)</f>
        <v>0.75</v>
      </c>
      <c r="Z88" s="867">
        <v>1</v>
      </c>
      <c r="AA88" s="867">
        <v>1</v>
      </c>
      <c r="AB88" s="750">
        <f t="shared" ref="AB88:AG88" si="104">SUM(AB89:AB90)</f>
        <v>726656802</v>
      </c>
      <c r="AC88" s="750">
        <f t="shared" si="104"/>
        <v>1094138303.4000001</v>
      </c>
      <c r="AD88" s="750">
        <f t="shared" si="104"/>
        <v>1407347993.3288</v>
      </c>
      <c r="AE88" s="750">
        <f t="shared" si="104"/>
        <v>722969981</v>
      </c>
      <c r="AF88" s="750">
        <f t="shared" si="104"/>
        <v>1017042452</v>
      </c>
      <c r="AG88" s="750">
        <f t="shared" si="104"/>
        <v>1357128335</v>
      </c>
      <c r="AH88" s="867">
        <f t="shared" ref="AH88" si="105">+AE88/AB88</f>
        <v>0.99492632424295402</v>
      </c>
      <c r="AI88" s="867">
        <f>+AF88/AC88</f>
        <v>0.92953738009132192</v>
      </c>
      <c r="AJ88" s="867">
        <f t="shared" si="76"/>
        <v>0.96431610478228957</v>
      </c>
      <c r="AK88" s="750">
        <f>SUM(AK89:AK90)</f>
        <v>1039638175</v>
      </c>
      <c r="AL88" s="867">
        <f t="shared" si="77"/>
        <v>0.73872146756037504</v>
      </c>
      <c r="AM88" s="870">
        <f>SUM(AM89:AM90)</f>
        <v>39175466</v>
      </c>
      <c r="AN88" s="870">
        <f>SUM(AN89:AN90)</f>
        <v>312619864</v>
      </c>
      <c r="AO88" s="869">
        <f>SUM(AO89:AO90)</f>
        <v>312619864.39999998</v>
      </c>
      <c r="AP88" s="867">
        <f t="shared" si="82"/>
        <v>1.0000000012795092</v>
      </c>
      <c r="AQ88" s="890">
        <f>SUM(AQ89:AQ90)</f>
        <v>4341854865.1287994</v>
      </c>
      <c r="AR88" s="890">
        <f>SUM(AR89:AR90)</f>
        <v>3097140768</v>
      </c>
      <c r="AS88" s="891">
        <f t="shared" si="72"/>
        <v>0.71332203959058971</v>
      </c>
      <c r="AT88" s="892"/>
      <c r="AU88" s="893" t="s">
        <v>120</v>
      </c>
      <c r="AV88" s="894"/>
      <c r="AW88" s="894"/>
      <c r="AX88" s="895"/>
      <c r="AY88" s="895"/>
    </row>
    <row r="89" spans="1:51" ht="185.25" customHeight="1" thickBot="1" x14ac:dyDescent="0.3">
      <c r="A89" s="751" t="s">
        <v>1817</v>
      </c>
      <c r="B89" s="752" t="s">
        <v>99</v>
      </c>
      <c r="C89" s="752">
        <v>100</v>
      </c>
      <c r="D89" s="772">
        <v>100</v>
      </c>
      <c r="E89" s="752">
        <v>100</v>
      </c>
      <c r="F89" s="752">
        <v>100</v>
      </c>
      <c r="G89" s="772">
        <v>92</v>
      </c>
      <c r="H89" s="752">
        <v>100</v>
      </c>
      <c r="I89" s="756">
        <v>8</v>
      </c>
      <c r="J89" s="757">
        <f t="shared" ref="J89:L90" si="106">+F89/C89</f>
        <v>1</v>
      </c>
      <c r="K89" s="757">
        <f t="shared" si="106"/>
        <v>0.92</v>
      </c>
      <c r="L89" s="757">
        <f t="shared" si="106"/>
        <v>1</v>
      </c>
      <c r="M89" s="758" t="s">
        <v>2537</v>
      </c>
      <c r="N89" s="759" t="s">
        <v>2418</v>
      </c>
      <c r="O89" s="759" t="s">
        <v>2419</v>
      </c>
      <c r="P89" s="760"/>
      <c r="Q89" s="760" t="s">
        <v>2579</v>
      </c>
      <c r="R89" s="768" t="s">
        <v>2487</v>
      </c>
      <c r="S89" s="752">
        <v>1261375338</v>
      </c>
      <c r="T89" s="752">
        <v>931684957</v>
      </c>
      <c r="U89" s="759">
        <v>44925</v>
      </c>
      <c r="V89" s="757">
        <f t="shared" si="70"/>
        <v>1</v>
      </c>
      <c r="W89" s="752">
        <v>100</v>
      </c>
      <c r="X89" s="752">
        <v>75</v>
      </c>
      <c r="Y89" s="757">
        <f t="shared" ref="Y89:Y90" si="107">+X89/W89</f>
        <v>0.75</v>
      </c>
      <c r="Z89" s="757">
        <f>+AD89/$AD$88</f>
        <v>0.93031581494777615</v>
      </c>
      <c r="AA89" s="757">
        <f>+Z89</f>
        <v>0.93031581494777615</v>
      </c>
      <c r="AB89" s="752">
        <v>701093902</v>
      </c>
      <c r="AC89" s="752">
        <v>958373176.39999998</v>
      </c>
      <c r="AD89" s="752">
        <v>1309278095.3288</v>
      </c>
      <c r="AE89" s="752">
        <v>697407081</v>
      </c>
      <c r="AF89" s="752">
        <v>882425344</v>
      </c>
      <c r="AG89" s="752">
        <v>1261375338</v>
      </c>
      <c r="AH89" s="757">
        <f t="shared" ref="AH89:AH90" si="108">+AE89/AB89</f>
        <v>0.99474133066985371</v>
      </c>
      <c r="AI89" s="757">
        <f t="shared" ref="AI89:AI90" si="109">+AF89/AC89</f>
        <v>0.92075338263818296</v>
      </c>
      <c r="AJ89" s="757">
        <f t="shared" si="76"/>
        <v>0.96341284750756473</v>
      </c>
      <c r="AK89" s="762">
        <v>943885178</v>
      </c>
      <c r="AL89" s="757">
        <f t="shared" si="77"/>
        <v>0.72092031583478178</v>
      </c>
      <c r="AM89" s="763">
        <v>39175466</v>
      </c>
      <c r="AN89" s="763">
        <v>312619864</v>
      </c>
      <c r="AO89" s="762">
        <v>312619864.39999998</v>
      </c>
      <c r="AP89" s="757">
        <f t="shared" si="82"/>
        <v>1.0000000012795092</v>
      </c>
      <c r="AQ89" s="752">
        <v>4036456940.1287999</v>
      </c>
      <c r="AR89" s="752">
        <v>2841207763</v>
      </c>
      <c r="AS89" s="757">
        <f t="shared" si="72"/>
        <v>0.7038865532675147</v>
      </c>
      <c r="AT89" s="765"/>
      <c r="AU89" s="758" t="s">
        <v>120</v>
      </c>
      <c r="AV89" s="758" t="s">
        <v>142</v>
      </c>
      <c r="AW89" s="758" t="s">
        <v>1818</v>
      </c>
      <c r="AX89" s="766"/>
      <c r="AY89" s="766"/>
    </row>
    <row r="90" spans="1:51" ht="40.5" customHeight="1" thickBot="1" x14ac:dyDescent="0.3">
      <c r="A90" s="767" t="s">
        <v>1805</v>
      </c>
      <c r="B90" s="752" t="s">
        <v>1735</v>
      </c>
      <c r="C90" s="752">
        <v>1</v>
      </c>
      <c r="D90" s="772">
        <v>1</v>
      </c>
      <c r="E90" s="752">
        <v>1</v>
      </c>
      <c r="F90" s="752">
        <v>1</v>
      </c>
      <c r="G90" s="772">
        <v>0.99</v>
      </c>
      <c r="H90" s="752">
        <v>1</v>
      </c>
      <c r="I90" s="756"/>
      <c r="J90" s="757">
        <f t="shared" si="106"/>
        <v>1</v>
      </c>
      <c r="K90" s="757">
        <f t="shared" si="106"/>
        <v>0.99</v>
      </c>
      <c r="L90" s="757">
        <f t="shared" si="106"/>
        <v>1</v>
      </c>
      <c r="M90" s="758"/>
      <c r="N90" s="759" t="s">
        <v>2418</v>
      </c>
      <c r="O90" s="759" t="s">
        <v>2420</v>
      </c>
      <c r="P90" s="760" t="s">
        <v>2454</v>
      </c>
      <c r="Q90" s="760" t="s">
        <v>2544</v>
      </c>
      <c r="R90" s="768" t="s">
        <v>2488</v>
      </c>
      <c r="S90" s="752">
        <v>95752997</v>
      </c>
      <c r="T90" s="752">
        <v>95133808</v>
      </c>
      <c r="U90" s="759">
        <v>44925</v>
      </c>
      <c r="V90" s="757">
        <f t="shared" si="70"/>
        <v>1</v>
      </c>
      <c r="W90" s="752">
        <v>1</v>
      </c>
      <c r="X90" s="776">
        <v>0.75</v>
      </c>
      <c r="Y90" s="757">
        <f t="shared" si="107"/>
        <v>0.75</v>
      </c>
      <c r="Z90" s="757">
        <f>+AD90/$AD$88</f>
        <v>6.968418505222386E-2</v>
      </c>
      <c r="AA90" s="757">
        <f>+Z90</f>
        <v>6.968418505222386E-2</v>
      </c>
      <c r="AB90" s="752">
        <v>25562900</v>
      </c>
      <c r="AC90" s="752">
        <v>135765127</v>
      </c>
      <c r="AD90" s="752">
        <v>98069898</v>
      </c>
      <c r="AE90" s="752">
        <v>25562900</v>
      </c>
      <c r="AF90" s="752">
        <v>134617108</v>
      </c>
      <c r="AG90" s="752">
        <v>95752997</v>
      </c>
      <c r="AH90" s="757">
        <f t="shared" si="108"/>
        <v>1</v>
      </c>
      <c r="AI90" s="757">
        <f t="shared" si="109"/>
        <v>0.99154408038818398</v>
      </c>
      <c r="AJ90" s="757">
        <f t="shared" si="76"/>
        <v>0.97637500346946415</v>
      </c>
      <c r="AK90" s="762">
        <v>95752997</v>
      </c>
      <c r="AL90" s="757">
        <f t="shared" si="77"/>
        <v>0.97637500346946415</v>
      </c>
      <c r="AM90" s="763">
        <v>0</v>
      </c>
      <c r="AN90" s="763">
        <v>0</v>
      </c>
      <c r="AO90" s="762">
        <v>0</v>
      </c>
      <c r="AP90" s="757"/>
      <c r="AQ90" s="752">
        <v>305397925</v>
      </c>
      <c r="AR90" s="752">
        <v>255933005</v>
      </c>
      <c r="AS90" s="757">
        <f t="shared" si="72"/>
        <v>0.83803125053976713</v>
      </c>
      <c r="AT90" s="765"/>
      <c r="AU90" s="758" t="s">
        <v>120</v>
      </c>
      <c r="AV90" s="771"/>
      <c r="AW90" s="758" t="s">
        <v>1818</v>
      </c>
      <c r="AX90" s="766"/>
      <c r="AY90" s="766"/>
    </row>
    <row r="91" spans="1:51" ht="40.5" customHeight="1" thickBot="1" x14ac:dyDescent="0.3">
      <c r="A91" s="855" t="s">
        <v>1819</v>
      </c>
      <c r="B91" s="749"/>
      <c r="C91" s="749"/>
      <c r="D91" s="825"/>
      <c r="E91" s="824"/>
      <c r="F91" s="824"/>
      <c r="G91" s="824"/>
      <c r="H91" s="824"/>
      <c r="I91" s="879"/>
      <c r="J91" s="857">
        <f>AVERAGE(J92)</f>
        <v>1</v>
      </c>
      <c r="K91" s="857">
        <f>AVERAGE(K92)</f>
        <v>0.85555555555555562</v>
      </c>
      <c r="L91" s="857">
        <f>AVERAGE(L92)</f>
        <v>1</v>
      </c>
      <c r="M91" s="863"/>
      <c r="N91" s="749"/>
      <c r="O91" s="749"/>
      <c r="P91" s="880"/>
      <c r="Q91" s="880"/>
      <c r="R91" s="861"/>
      <c r="S91" s="749">
        <f>+S92</f>
        <v>2141779822</v>
      </c>
      <c r="T91" s="749">
        <f>+T92</f>
        <v>1462782865</v>
      </c>
      <c r="U91" s="881"/>
      <c r="V91" s="857">
        <f t="shared" si="70"/>
        <v>1</v>
      </c>
      <c r="W91" s="749"/>
      <c r="X91" s="749"/>
      <c r="Y91" s="857">
        <f>+(Y92*Z92)</f>
        <v>0.75844518801969374</v>
      </c>
      <c r="Z91" s="857">
        <v>0.25</v>
      </c>
      <c r="AA91" s="857">
        <f>+Z91</f>
        <v>0.25</v>
      </c>
      <c r="AB91" s="749">
        <f t="shared" ref="AB91:AG91" si="110">+AB92</f>
        <v>877773852.96000004</v>
      </c>
      <c r="AC91" s="749">
        <f t="shared" si="110"/>
        <v>2649471197.4000001</v>
      </c>
      <c r="AD91" s="749">
        <f t="shared" si="110"/>
        <v>2183122353.1870236</v>
      </c>
      <c r="AE91" s="749">
        <f t="shared" si="110"/>
        <v>814007279.66799998</v>
      </c>
      <c r="AF91" s="749">
        <f t="shared" si="110"/>
        <v>2614659705.4000001</v>
      </c>
      <c r="AG91" s="749">
        <f t="shared" si="110"/>
        <v>2141779822</v>
      </c>
      <c r="AH91" s="857">
        <f t="shared" ref="AH91:AI99" si="111">+AE91/AB91</f>
        <v>0.92735421193400946</v>
      </c>
      <c r="AI91" s="857">
        <f t="shared" ref="AI91:AI97" si="112">+AF91/AC91</f>
        <v>0.98686096605459928</v>
      </c>
      <c r="AJ91" s="857">
        <f t="shared" si="76"/>
        <v>0.98106265957715566</v>
      </c>
      <c r="AK91" s="859">
        <f>+AK92</f>
        <v>1625450578</v>
      </c>
      <c r="AL91" s="857">
        <f t="shared" si="77"/>
        <v>0.74455312851663658</v>
      </c>
      <c r="AM91" s="860">
        <f>+AM92</f>
        <v>516329243.19999993</v>
      </c>
      <c r="AN91" s="860">
        <f>+AN92</f>
        <v>1264302943.6400001</v>
      </c>
      <c r="AO91" s="859">
        <f>+AO92</f>
        <v>1264302943.14996</v>
      </c>
      <c r="AP91" s="857">
        <f t="shared" si="82"/>
        <v>0.99999999961240293</v>
      </c>
      <c r="AQ91" s="859">
        <f>+AQ92</f>
        <v>6700145830.5470238</v>
      </c>
      <c r="AR91" s="859">
        <f>+AR92</f>
        <v>5570446807.0679998</v>
      </c>
      <c r="AS91" s="857">
        <f t="shared" si="72"/>
        <v>0.8313918753337356</v>
      </c>
      <c r="AT91" s="860"/>
      <c r="AU91" s="882" t="s">
        <v>122</v>
      </c>
      <c r="AV91" s="883"/>
      <c r="AW91" s="883"/>
      <c r="AX91" s="860"/>
      <c r="AY91" s="860"/>
    </row>
    <row r="92" spans="1:51" ht="40.5" customHeight="1" thickBot="1" x14ac:dyDescent="0.3">
      <c r="A92" s="865" t="s">
        <v>1820</v>
      </c>
      <c r="B92" s="750"/>
      <c r="C92" s="750"/>
      <c r="D92" s="817"/>
      <c r="E92" s="818"/>
      <c r="F92" s="818"/>
      <c r="G92" s="818"/>
      <c r="H92" s="818"/>
      <c r="I92" s="875"/>
      <c r="J92" s="867">
        <f>AVERAGE(J93:J98)</f>
        <v>1</v>
      </c>
      <c r="K92" s="867">
        <f>AVERAGE(K93:K98)</f>
        <v>0.85555555555555562</v>
      </c>
      <c r="L92" s="867">
        <f>AVERAGE(L93:L98)</f>
        <v>1</v>
      </c>
      <c r="M92" s="896"/>
      <c r="N92" s="867"/>
      <c r="O92" s="867"/>
      <c r="P92" s="867"/>
      <c r="Q92" s="867"/>
      <c r="R92" s="867"/>
      <c r="S92" s="750">
        <f>SUM(S93:S98)</f>
        <v>2141779822</v>
      </c>
      <c r="T92" s="750">
        <f>SUM(T93:T98)</f>
        <v>1462782865</v>
      </c>
      <c r="U92" s="867"/>
      <c r="V92" s="867">
        <f t="shared" si="70"/>
        <v>1</v>
      </c>
      <c r="W92" s="867"/>
      <c r="X92" s="867"/>
      <c r="Y92" s="867">
        <f>+(Y93*Z93)+(Y94*Z94)+(Y95*Z95)+(Y96*Z96)+(Y97*Z97)+(Y98*Z98)</f>
        <v>0.75844518801969374</v>
      </c>
      <c r="Z92" s="867">
        <v>1</v>
      </c>
      <c r="AA92" s="867">
        <v>1</v>
      </c>
      <c r="AB92" s="750">
        <f t="shared" ref="AB92:AG92" si="113">SUM(AB93:AB98)</f>
        <v>877773852.96000004</v>
      </c>
      <c r="AC92" s="750">
        <f t="shared" si="113"/>
        <v>2649471197.4000001</v>
      </c>
      <c r="AD92" s="750">
        <f t="shared" si="113"/>
        <v>2183122353.1870236</v>
      </c>
      <c r="AE92" s="750">
        <f t="shared" si="113"/>
        <v>814007279.66799998</v>
      </c>
      <c r="AF92" s="750">
        <f t="shared" si="113"/>
        <v>2614659705.4000001</v>
      </c>
      <c r="AG92" s="750">
        <f t="shared" si="113"/>
        <v>2141779822</v>
      </c>
      <c r="AH92" s="867">
        <f t="shared" si="111"/>
        <v>0.92735421193400946</v>
      </c>
      <c r="AI92" s="867">
        <f t="shared" si="112"/>
        <v>0.98686096605459928</v>
      </c>
      <c r="AJ92" s="867">
        <f t="shared" si="76"/>
        <v>0.98106265957715566</v>
      </c>
      <c r="AK92" s="869">
        <f>SUM(AK93:AK98)</f>
        <v>1625450578</v>
      </c>
      <c r="AL92" s="867">
        <f t="shared" si="77"/>
        <v>0.74455312851663658</v>
      </c>
      <c r="AM92" s="870">
        <f>SUM(AM93:AM98)</f>
        <v>516329243.19999993</v>
      </c>
      <c r="AN92" s="870">
        <f>SUM(AN93:AN98)</f>
        <v>1264302943.6400001</v>
      </c>
      <c r="AO92" s="869">
        <f>SUM(AO93:AO98)</f>
        <v>1264302943.14996</v>
      </c>
      <c r="AP92" s="867">
        <f t="shared" si="82"/>
        <v>0.99999999961240293</v>
      </c>
      <c r="AQ92" s="750">
        <f>SUM(AQ93:AQ98)</f>
        <v>6700145830.5470238</v>
      </c>
      <c r="AR92" s="750">
        <f>SUM(AR93:AR98)</f>
        <v>5570446807.0679998</v>
      </c>
      <c r="AS92" s="867">
        <f t="shared" si="72"/>
        <v>0.8313918753337356</v>
      </c>
      <c r="AT92" s="871"/>
      <c r="AU92" s="897" t="s">
        <v>122</v>
      </c>
      <c r="AV92" s="898"/>
      <c r="AW92" s="898"/>
      <c r="AX92" s="870"/>
      <c r="AY92" s="870"/>
    </row>
    <row r="93" spans="1:51" ht="68.25" customHeight="1" thickBot="1" x14ac:dyDescent="0.3">
      <c r="A93" s="767" t="s">
        <v>1821</v>
      </c>
      <c r="B93" s="752" t="s">
        <v>99</v>
      </c>
      <c r="C93" s="752">
        <v>25</v>
      </c>
      <c r="D93" s="772">
        <v>50</v>
      </c>
      <c r="E93" s="752">
        <v>75</v>
      </c>
      <c r="F93" s="752">
        <v>25</v>
      </c>
      <c r="G93" s="772">
        <v>50</v>
      </c>
      <c r="H93" s="754">
        <v>75</v>
      </c>
      <c r="I93" s="756"/>
      <c r="J93" s="757">
        <f t="shared" ref="J93:L94" si="114">+F93/C93</f>
        <v>1</v>
      </c>
      <c r="K93" s="757">
        <f t="shared" si="114"/>
        <v>1</v>
      </c>
      <c r="L93" s="757">
        <f t="shared" si="114"/>
        <v>1</v>
      </c>
      <c r="M93" s="758" t="s">
        <v>2526</v>
      </c>
      <c r="N93" s="759" t="s">
        <v>2418</v>
      </c>
      <c r="O93" s="759" t="s">
        <v>2419</v>
      </c>
      <c r="P93" s="760"/>
      <c r="Q93" s="760" t="s">
        <v>2580</v>
      </c>
      <c r="R93" s="768" t="s">
        <v>2489</v>
      </c>
      <c r="S93" s="752">
        <v>417350126</v>
      </c>
      <c r="T93" s="752">
        <v>406640843</v>
      </c>
      <c r="U93" s="759">
        <v>44925</v>
      </c>
      <c r="V93" s="757">
        <f t="shared" si="70"/>
        <v>1</v>
      </c>
      <c r="W93" s="752">
        <v>100</v>
      </c>
      <c r="X93" s="752">
        <v>75</v>
      </c>
      <c r="Y93" s="757">
        <f t="shared" ref="Y93:Y98" si="115">+X93/W93</f>
        <v>0.75</v>
      </c>
      <c r="Z93" s="757">
        <f t="shared" ref="Z93:Z98" si="116">+AD93/$AD$92</f>
        <v>0.19242824124846994</v>
      </c>
      <c r="AA93" s="757">
        <f t="shared" ref="AA93:AA98" si="117">+Z93</f>
        <v>0.19242824124846994</v>
      </c>
      <c r="AB93" s="752">
        <v>268297197</v>
      </c>
      <c r="AC93" s="752">
        <v>263386457.40000001</v>
      </c>
      <c r="AD93" s="752">
        <v>420094394.85399997</v>
      </c>
      <c r="AE93" s="752">
        <v>259985476.66799998</v>
      </c>
      <c r="AF93" s="752">
        <v>253702280.03999999</v>
      </c>
      <c r="AG93" s="752">
        <v>417350126</v>
      </c>
      <c r="AH93" s="757">
        <f t="shared" si="111"/>
        <v>0.96902047272599712</v>
      </c>
      <c r="AI93" s="757">
        <f t="shared" si="112"/>
        <v>0.96323206038914588</v>
      </c>
      <c r="AJ93" s="757">
        <f t="shared" si="76"/>
        <v>0.99346749471638696</v>
      </c>
      <c r="AK93" s="762">
        <v>415505642</v>
      </c>
      <c r="AL93" s="757">
        <f t="shared" si="77"/>
        <v>0.98907685294017134</v>
      </c>
      <c r="AM93" s="763">
        <v>1844484</v>
      </c>
      <c r="AN93" s="763">
        <v>2001175.8000000119</v>
      </c>
      <c r="AO93" s="762">
        <v>2001175.52</v>
      </c>
      <c r="AP93" s="757">
        <f t="shared" si="82"/>
        <v>0.99999986008225172</v>
      </c>
      <c r="AQ93" s="752">
        <v>1227582695.2539999</v>
      </c>
      <c r="AR93" s="752">
        <v>931037882.70799994</v>
      </c>
      <c r="AS93" s="757">
        <f t="shared" si="72"/>
        <v>0.75843190548996642</v>
      </c>
      <c r="AT93" s="765"/>
      <c r="AU93" s="758" t="s">
        <v>122</v>
      </c>
      <c r="AV93" s="771"/>
      <c r="AW93" s="758" t="s">
        <v>1818</v>
      </c>
      <c r="AX93" s="766"/>
      <c r="AY93" s="766"/>
    </row>
    <row r="94" spans="1:51" ht="40.5" customHeight="1" thickBot="1" x14ac:dyDescent="0.3">
      <c r="A94" s="767" t="s">
        <v>1822</v>
      </c>
      <c r="B94" s="752" t="s">
        <v>99</v>
      </c>
      <c r="C94" s="752">
        <v>5</v>
      </c>
      <c r="D94" s="772">
        <v>40</v>
      </c>
      <c r="E94" s="752">
        <v>70</v>
      </c>
      <c r="F94" s="752">
        <v>5</v>
      </c>
      <c r="G94" s="772">
        <v>40</v>
      </c>
      <c r="H94" s="754">
        <v>70</v>
      </c>
      <c r="I94" s="756"/>
      <c r="J94" s="757">
        <f t="shared" si="114"/>
        <v>1</v>
      </c>
      <c r="K94" s="757">
        <f t="shared" si="114"/>
        <v>1</v>
      </c>
      <c r="L94" s="757">
        <f t="shared" si="114"/>
        <v>1</v>
      </c>
      <c r="M94" s="758" t="s">
        <v>2527</v>
      </c>
      <c r="N94" s="759" t="s">
        <v>2418</v>
      </c>
      <c r="O94" s="759" t="s">
        <v>2419</v>
      </c>
      <c r="P94" s="760"/>
      <c r="Q94" s="760" t="s">
        <v>2544</v>
      </c>
      <c r="R94" s="768" t="s">
        <v>2490</v>
      </c>
      <c r="S94" s="752">
        <v>20080000</v>
      </c>
      <c r="T94" s="752">
        <v>18072000</v>
      </c>
      <c r="U94" s="759">
        <v>44925</v>
      </c>
      <c r="V94" s="757">
        <f t="shared" si="70"/>
        <v>1</v>
      </c>
      <c r="W94" s="752">
        <v>100</v>
      </c>
      <c r="X94" s="752">
        <v>70</v>
      </c>
      <c r="Y94" s="757">
        <v>0.75</v>
      </c>
      <c r="Z94" s="757">
        <f t="shared" si="116"/>
        <v>9.1978353712911607E-3</v>
      </c>
      <c r="AA94" s="757">
        <f t="shared" si="117"/>
        <v>9.1978353712911607E-3</v>
      </c>
      <c r="AB94" s="752">
        <v>8494924.9600000009</v>
      </c>
      <c r="AC94" s="752">
        <v>18423377.399999999</v>
      </c>
      <c r="AD94" s="752">
        <v>20080000</v>
      </c>
      <c r="AE94" s="752">
        <v>4689925</v>
      </c>
      <c r="AF94" s="752">
        <v>15833884.359999999</v>
      </c>
      <c r="AG94" s="752">
        <v>20080000</v>
      </c>
      <c r="AH94" s="757">
        <f t="shared" si="111"/>
        <v>0.5520855124775581</v>
      </c>
      <c r="AI94" s="757">
        <f t="shared" si="112"/>
        <v>0.85944525893498769</v>
      </c>
      <c r="AJ94" s="757">
        <f t="shared" si="76"/>
        <v>1</v>
      </c>
      <c r="AK94" s="762">
        <v>20080000</v>
      </c>
      <c r="AL94" s="757">
        <f t="shared" si="77"/>
        <v>1</v>
      </c>
      <c r="AM94" s="763">
        <v>0</v>
      </c>
      <c r="AN94" s="763">
        <v>0</v>
      </c>
      <c r="AO94" s="762">
        <v>0</v>
      </c>
      <c r="AP94" s="757"/>
      <c r="AQ94" s="752">
        <v>66998302.359999999</v>
      </c>
      <c r="AR94" s="752">
        <v>40603809.359999999</v>
      </c>
      <c r="AS94" s="757">
        <f t="shared" si="72"/>
        <v>0.60604236122021049</v>
      </c>
      <c r="AT94" s="765"/>
      <c r="AU94" s="758" t="s">
        <v>122</v>
      </c>
      <c r="AV94" s="771"/>
      <c r="AW94" s="758" t="s">
        <v>1818</v>
      </c>
      <c r="AX94" s="766"/>
      <c r="AY94" s="766"/>
    </row>
    <row r="95" spans="1:51" ht="90.75" customHeight="1" thickBot="1" x14ac:dyDescent="0.3">
      <c r="A95" s="767" t="s">
        <v>1823</v>
      </c>
      <c r="B95" s="752" t="s">
        <v>99</v>
      </c>
      <c r="C95" s="752">
        <v>25</v>
      </c>
      <c r="D95" s="772">
        <v>50</v>
      </c>
      <c r="E95" s="752">
        <v>75</v>
      </c>
      <c r="F95" s="752">
        <v>25</v>
      </c>
      <c r="G95" s="772">
        <v>50</v>
      </c>
      <c r="H95" s="754">
        <v>77</v>
      </c>
      <c r="I95" s="756"/>
      <c r="J95" s="757">
        <f>+F95/C95</f>
        <v>1</v>
      </c>
      <c r="K95" s="757">
        <f>+G95/D95</f>
        <v>1</v>
      </c>
      <c r="L95" s="757">
        <v>1</v>
      </c>
      <c r="M95" s="758" t="s">
        <v>2540</v>
      </c>
      <c r="N95" s="759" t="s">
        <v>2418</v>
      </c>
      <c r="O95" s="759" t="s">
        <v>2419</v>
      </c>
      <c r="P95" s="760"/>
      <c r="Q95" s="760" t="s">
        <v>2581</v>
      </c>
      <c r="R95" s="768" t="s">
        <v>2491</v>
      </c>
      <c r="S95" s="752">
        <v>665019632</v>
      </c>
      <c r="T95" s="752">
        <v>195670291</v>
      </c>
      <c r="U95" s="759">
        <v>44925</v>
      </c>
      <c r="V95" s="757">
        <f t="shared" si="70"/>
        <v>1</v>
      </c>
      <c r="W95" s="752">
        <v>100</v>
      </c>
      <c r="X95" s="752">
        <v>77</v>
      </c>
      <c r="Y95" s="757">
        <f t="shared" si="115"/>
        <v>0.77</v>
      </c>
      <c r="Z95" s="757">
        <f t="shared" si="116"/>
        <v>0.31112275001053807</v>
      </c>
      <c r="AA95" s="757">
        <f t="shared" si="117"/>
        <v>0.31112275001053807</v>
      </c>
      <c r="AB95" s="752">
        <v>515401441</v>
      </c>
      <c r="AC95" s="752">
        <v>634308016.20000005</v>
      </c>
      <c r="AD95" s="752">
        <v>679219030.13302398</v>
      </c>
      <c r="AE95" s="752">
        <v>504393926</v>
      </c>
      <c r="AF95" s="752">
        <v>634242557</v>
      </c>
      <c r="AG95" s="752">
        <v>665019632</v>
      </c>
      <c r="AH95" s="757">
        <f t="shared" si="111"/>
        <v>0.97864283231602378</v>
      </c>
      <c r="AI95" s="757">
        <f t="shared" si="112"/>
        <v>0.99989680218706334</v>
      </c>
      <c r="AJ95" s="757">
        <f t="shared" si="76"/>
        <v>0.97909452252796414</v>
      </c>
      <c r="AK95" s="762">
        <v>342184467</v>
      </c>
      <c r="AL95" s="757">
        <f t="shared" si="77"/>
        <v>0.50379104798195029</v>
      </c>
      <c r="AM95" s="763">
        <v>322835166.39999998</v>
      </c>
      <c r="AN95" s="763">
        <v>203613646</v>
      </c>
      <c r="AO95" s="762">
        <v>203613646.30000001</v>
      </c>
      <c r="AP95" s="757">
        <f t="shared" si="82"/>
        <v>1.0000000014733788</v>
      </c>
      <c r="AQ95" s="752">
        <v>2355118532.333024</v>
      </c>
      <c r="AR95" s="752">
        <v>1803656115</v>
      </c>
      <c r="AS95" s="757">
        <f t="shared" si="72"/>
        <v>0.76584515396482611</v>
      </c>
      <c r="AT95" s="765"/>
      <c r="AU95" s="758" t="s">
        <v>122</v>
      </c>
      <c r="AV95" s="771"/>
      <c r="AW95" s="758" t="s">
        <v>1818</v>
      </c>
      <c r="AX95" s="766"/>
      <c r="AY95" s="766"/>
    </row>
    <row r="96" spans="1:51" ht="58.5" customHeight="1" thickBot="1" x14ac:dyDescent="0.3">
      <c r="A96" s="767" t="s">
        <v>1824</v>
      </c>
      <c r="B96" s="752" t="s">
        <v>99</v>
      </c>
      <c r="C96" s="752">
        <v>20</v>
      </c>
      <c r="D96" s="772">
        <v>60</v>
      </c>
      <c r="E96" s="752">
        <v>80</v>
      </c>
      <c r="F96" s="752">
        <v>20</v>
      </c>
      <c r="G96" s="772">
        <v>50</v>
      </c>
      <c r="H96" s="754">
        <v>81</v>
      </c>
      <c r="I96" s="756">
        <v>10</v>
      </c>
      <c r="J96" s="757">
        <v>1</v>
      </c>
      <c r="K96" s="757">
        <v>0.83333333333333337</v>
      </c>
      <c r="L96" s="757">
        <v>1</v>
      </c>
      <c r="M96" s="758" t="s">
        <v>2541</v>
      </c>
      <c r="N96" s="759" t="s">
        <v>2418</v>
      </c>
      <c r="O96" s="759" t="s">
        <v>2419</v>
      </c>
      <c r="P96" s="760"/>
      <c r="Q96" s="760" t="s">
        <v>2582</v>
      </c>
      <c r="R96" s="768" t="s">
        <v>2492</v>
      </c>
      <c r="S96" s="752">
        <v>80874969</v>
      </c>
      <c r="T96" s="752">
        <v>44620538</v>
      </c>
      <c r="U96" s="759">
        <v>44925</v>
      </c>
      <c r="V96" s="757">
        <f>+L96</f>
        <v>1</v>
      </c>
      <c r="W96" s="752">
        <v>100</v>
      </c>
      <c r="X96" s="752">
        <v>81</v>
      </c>
      <c r="Y96" s="757">
        <f t="shared" si="115"/>
        <v>0.81</v>
      </c>
      <c r="Z96" s="757">
        <f t="shared" si="116"/>
        <v>3.7045550324714946E-2</v>
      </c>
      <c r="AA96" s="757">
        <f t="shared" si="117"/>
        <v>3.7045550324714946E-2</v>
      </c>
      <c r="AB96" s="752">
        <v>67000000</v>
      </c>
      <c r="AC96" s="752">
        <v>35742440</v>
      </c>
      <c r="AD96" s="752">
        <v>80874969</v>
      </c>
      <c r="AE96" s="752">
        <v>30820621</v>
      </c>
      <c r="AF96" s="752">
        <v>35742400</v>
      </c>
      <c r="AG96" s="752">
        <v>80874969</v>
      </c>
      <c r="AH96" s="757">
        <f t="shared" si="111"/>
        <v>0.46000926865671643</v>
      </c>
      <c r="AI96" s="757">
        <f t="shared" si="112"/>
        <v>0.99999888088222288</v>
      </c>
      <c r="AJ96" s="757">
        <f t="shared" si="76"/>
        <v>1</v>
      </c>
      <c r="AK96" s="762">
        <v>46797210</v>
      </c>
      <c r="AL96" s="757">
        <f t="shared" si="77"/>
        <v>0.57863651236762759</v>
      </c>
      <c r="AM96" s="763">
        <v>34077756.399999999</v>
      </c>
      <c r="AN96" s="763">
        <v>16392978</v>
      </c>
      <c r="AO96" s="762">
        <v>16392977.9</v>
      </c>
      <c r="AP96" s="757">
        <f t="shared" si="82"/>
        <v>0.99999999389982708</v>
      </c>
      <c r="AQ96" s="752">
        <v>236117409</v>
      </c>
      <c r="AR96" s="752">
        <v>147437990</v>
      </c>
      <c r="AS96" s="757">
        <f t="shared" si="72"/>
        <v>0.62442659617698926</v>
      </c>
      <c r="AT96" s="765"/>
      <c r="AU96" s="758" t="s">
        <v>122</v>
      </c>
      <c r="AV96" s="771"/>
      <c r="AW96" s="758" t="s">
        <v>1818</v>
      </c>
      <c r="AX96" s="766"/>
      <c r="AY96" s="766"/>
    </row>
    <row r="97" spans="1:51" ht="48.75" customHeight="1" thickBot="1" x14ac:dyDescent="0.3">
      <c r="A97" s="767" t="s">
        <v>1825</v>
      </c>
      <c r="B97" s="752" t="s">
        <v>99</v>
      </c>
      <c r="C97" s="752">
        <v>100</v>
      </c>
      <c r="D97" s="772">
        <v>100</v>
      </c>
      <c r="E97" s="752">
        <v>100</v>
      </c>
      <c r="F97" s="752">
        <v>100</v>
      </c>
      <c r="G97" s="772">
        <v>30</v>
      </c>
      <c r="H97" s="756">
        <v>100</v>
      </c>
      <c r="I97" s="756">
        <v>70</v>
      </c>
      <c r="J97" s="757">
        <f t="shared" ref="J97:L98" si="118">+F97/C97</f>
        <v>1</v>
      </c>
      <c r="K97" s="757">
        <f t="shared" si="118"/>
        <v>0.3</v>
      </c>
      <c r="L97" s="757">
        <f t="shared" si="118"/>
        <v>1</v>
      </c>
      <c r="M97" s="758" t="s">
        <v>2528</v>
      </c>
      <c r="N97" s="759" t="s">
        <v>2418</v>
      </c>
      <c r="O97" s="759" t="s">
        <v>2419</v>
      </c>
      <c r="P97" s="760"/>
      <c r="Q97" s="760" t="s">
        <v>2583</v>
      </c>
      <c r="R97" s="768" t="s">
        <v>2493</v>
      </c>
      <c r="S97" s="752">
        <v>705831500</v>
      </c>
      <c r="T97" s="752">
        <v>547623597</v>
      </c>
      <c r="U97" s="759">
        <v>44925</v>
      </c>
      <c r="V97" s="757">
        <f t="shared" si="70"/>
        <v>1</v>
      </c>
      <c r="W97" s="752">
        <v>100</v>
      </c>
      <c r="X97" s="752">
        <v>75</v>
      </c>
      <c r="Y97" s="757">
        <f t="shared" si="115"/>
        <v>0.75</v>
      </c>
      <c r="Z97" s="757">
        <f t="shared" si="116"/>
        <v>0.32458789456556597</v>
      </c>
      <c r="AA97" s="757">
        <f t="shared" si="117"/>
        <v>0.32458789456556597</v>
      </c>
      <c r="AB97" s="752">
        <v>14016000</v>
      </c>
      <c r="AC97" s="752">
        <v>1445404312.4000001</v>
      </c>
      <c r="AD97" s="752">
        <v>708615088.19999993</v>
      </c>
      <c r="AE97" s="752">
        <v>11561041</v>
      </c>
      <c r="AF97" s="752">
        <v>1443018251</v>
      </c>
      <c r="AG97" s="752">
        <v>705831500</v>
      </c>
      <c r="AH97" s="757">
        <f t="shared" si="111"/>
        <v>0.82484596175799085</v>
      </c>
      <c r="AI97" s="757">
        <f t="shared" si="112"/>
        <v>0.99834920832909502</v>
      </c>
      <c r="AJ97" s="757">
        <f t="shared" si="76"/>
        <v>0.99607179095343468</v>
      </c>
      <c r="AK97" s="762">
        <v>548259664</v>
      </c>
      <c r="AL97" s="757">
        <f t="shared" si="77"/>
        <v>0.77370588508448312</v>
      </c>
      <c r="AM97" s="763">
        <v>157571836.40000001</v>
      </c>
      <c r="AN97" s="763">
        <v>1042295143.84</v>
      </c>
      <c r="AO97" s="762">
        <v>1042295143.4299601</v>
      </c>
      <c r="AP97" s="757">
        <f t="shared" si="82"/>
        <v>0.99999999960659902</v>
      </c>
      <c r="AQ97" s="752">
        <v>2278035400.5999999</v>
      </c>
      <c r="AR97" s="752">
        <v>2160410792</v>
      </c>
      <c r="AS97" s="757">
        <f t="shared" si="72"/>
        <v>0.94836576790289595</v>
      </c>
      <c r="AT97" s="765"/>
      <c r="AU97" s="758" t="s">
        <v>122</v>
      </c>
      <c r="AV97" s="771"/>
      <c r="AW97" s="758" t="s">
        <v>1818</v>
      </c>
      <c r="AX97" s="766"/>
      <c r="AY97" s="766"/>
    </row>
    <row r="98" spans="1:51" ht="40.5" customHeight="1" thickBot="1" x14ac:dyDescent="0.3">
      <c r="A98" s="767" t="s">
        <v>1805</v>
      </c>
      <c r="B98" s="752" t="s">
        <v>1735</v>
      </c>
      <c r="C98" s="752">
        <v>1</v>
      </c>
      <c r="D98" s="772">
        <v>1</v>
      </c>
      <c r="E98" s="752">
        <v>1</v>
      </c>
      <c r="F98" s="752">
        <v>1</v>
      </c>
      <c r="G98" s="772">
        <v>1</v>
      </c>
      <c r="H98" s="754">
        <v>1</v>
      </c>
      <c r="I98" s="756"/>
      <c r="J98" s="757">
        <f t="shared" si="118"/>
        <v>1</v>
      </c>
      <c r="K98" s="757">
        <f t="shared" si="118"/>
        <v>1</v>
      </c>
      <c r="L98" s="757">
        <f t="shared" si="118"/>
        <v>1</v>
      </c>
      <c r="M98" s="758"/>
      <c r="N98" s="759" t="s">
        <v>2418</v>
      </c>
      <c r="O98" s="759" t="s">
        <v>2420</v>
      </c>
      <c r="P98" s="760" t="s">
        <v>2454</v>
      </c>
      <c r="Q98" s="760" t="s">
        <v>2544</v>
      </c>
      <c r="R98" s="768" t="s">
        <v>2494</v>
      </c>
      <c r="S98" s="752">
        <v>252623595</v>
      </c>
      <c r="T98" s="752">
        <v>250155596</v>
      </c>
      <c r="U98" s="759">
        <v>44925</v>
      </c>
      <c r="V98" s="757">
        <f t="shared" si="70"/>
        <v>1</v>
      </c>
      <c r="W98" s="752">
        <v>1</v>
      </c>
      <c r="X98" s="776">
        <v>0.75</v>
      </c>
      <c r="Y98" s="757">
        <f t="shared" si="115"/>
        <v>0.75</v>
      </c>
      <c r="Z98" s="757">
        <f t="shared" si="116"/>
        <v>0.12561772847942002</v>
      </c>
      <c r="AA98" s="757">
        <f t="shared" si="117"/>
        <v>0.12561772847942002</v>
      </c>
      <c r="AB98" s="752">
        <v>4564290</v>
      </c>
      <c r="AC98" s="752">
        <v>252206594</v>
      </c>
      <c r="AD98" s="752">
        <v>274238871</v>
      </c>
      <c r="AE98" s="752">
        <v>2556290</v>
      </c>
      <c r="AF98" s="752">
        <v>232120333</v>
      </c>
      <c r="AG98" s="752">
        <v>252623595</v>
      </c>
      <c r="AH98" s="757">
        <f>+AE98/AB98</f>
        <v>0.56006301089545141</v>
      </c>
      <c r="AI98" s="757">
        <f>+AF98/AC98</f>
        <v>0.92035790705773535</v>
      </c>
      <c r="AJ98" s="757">
        <f t="shared" si="76"/>
        <v>0.92118084529308031</v>
      </c>
      <c r="AK98" s="762">
        <v>252623595</v>
      </c>
      <c r="AL98" s="757">
        <f t="shared" si="77"/>
        <v>0.92118084529308031</v>
      </c>
      <c r="AM98" s="763">
        <v>0</v>
      </c>
      <c r="AN98" s="764">
        <v>0</v>
      </c>
      <c r="AO98" s="769">
        <v>0</v>
      </c>
      <c r="AP98" s="757"/>
      <c r="AQ98" s="752">
        <v>536293491</v>
      </c>
      <c r="AR98" s="752">
        <v>487300218</v>
      </c>
      <c r="AS98" s="757">
        <f>+AR98/AQ98</f>
        <v>0.90864466225639873</v>
      </c>
      <c r="AT98" s="765"/>
      <c r="AU98" s="758" t="s">
        <v>122</v>
      </c>
      <c r="AV98" s="771"/>
      <c r="AW98" s="758" t="s">
        <v>1818</v>
      </c>
      <c r="AX98" s="766"/>
      <c r="AY98" s="766"/>
    </row>
    <row r="99" spans="1:51" ht="40.5" customHeight="1" thickBot="1" x14ac:dyDescent="0.3">
      <c r="A99" s="933" t="s">
        <v>104</v>
      </c>
      <c r="B99" s="933"/>
      <c r="C99" s="826"/>
      <c r="D99" s="827"/>
      <c r="E99" s="826"/>
      <c r="F99" s="826"/>
      <c r="G99" s="826"/>
      <c r="H99" s="826"/>
      <c r="I99" s="826"/>
      <c r="J99" s="899">
        <f>AVERAGE(J10,J13,J16,J31,J42,J46,J53,J58,J62,J72,J76,J79,J82,J85,J88,J92)</f>
        <v>0.98812068048910151</v>
      </c>
      <c r="K99" s="899">
        <f>AVERAGE(K10,K13,K16,K31,K42,K46,K53,K58,K62,K72,K76,K79,K82,K85,K88,K92)</f>
        <v>0.91756284722222226</v>
      </c>
      <c r="L99" s="899">
        <f>AVERAGE(L10,L13,L16,L31,L42,L46,L53,L58,L62,L72,L76,L79,L82,L85,L88,L92)</f>
        <v>0.99212499999999992</v>
      </c>
      <c r="M99" s="900"/>
      <c r="N99" s="899"/>
      <c r="O99" s="899"/>
      <c r="P99" s="899"/>
      <c r="Q99" s="899"/>
      <c r="R99" s="899"/>
      <c r="S99" s="750">
        <v>14107865766.119999</v>
      </c>
      <c r="T99" s="750">
        <f>+T8+T29+T56+T70</f>
        <v>23410795698.959999</v>
      </c>
      <c r="U99" s="899"/>
      <c r="V99" s="899">
        <f>+L99</f>
        <v>0.99212499999999992</v>
      </c>
      <c r="W99" s="899"/>
      <c r="X99" s="899"/>
      <c r="Y99" s="899">
        <f>+(Y8*Z8)+(Y29*Z29)+(Y56*Z56)+(Y70*Z70)</f>
        <v>0.75250990238766646</v>
      </c>
      <c r="Z99" s="665">
        <f t="shared" ref="Z99:AG99" si="119">+Z8+Z29+Z56+Z70</f>
        <v>1</v>
      </c>
      <c r="AA99" s="665">
        <f t="shared" si="119"/>
        <v>1</v>
      </c>
      <c r="AB99" s="901">
        <f t="shared" si="119"/>
        <v>23849676252.953598</v>
      </c>
      <c r="AC99" s="901">
        <f t="shared" si="119"/>
        <v>34971739605.619995</v>
      </c>
      <c r="AD99" s="901">
        <f t="shared" si="119"/>
        <v>36089425606.633423</v>
      </c>
      <c r="AE99" s="901">
        <f t="shared" si="119"/>
        <v>23294771837.057331</v>
      </c>
      <c r="AF99" s="901">
        <f t="shared" si="119"/>
        <v>33127045764.400002</v>
      </c>
      <c r="AG99" s="901">
        <f t="shared" si="119"/>
        <v>34335924857.699997</v>
      </c>
      <c r="AH99" s="665">
        <f t="shared" si="111"/>
        <v>0.97673325163784785</v>
      </c>
      <c r="AI99" s="665">
        <f t="shared" si="111"/>
        <v>0.94725187073840766</v>
      </c>
      <c r="AJ99" s="665">
        <f t="shared" si="76"/>
        <v>0.95141233977935291</v>
      </c>
      <c r="AK99" s="666">
        <f>+AK8+AK29+AK56+AK70</f>
        <v>25937554180.144001</v>
      </c>
      <c r="AL99" s="665">
        <f t="shared" si="77"/>
        <v>0.71870232745894813</v>
      </c>
      <c r="AM99" s="667">
        <f>+AM8+AM29+AM56+AM70</f>
        <v>7883059983.6400003</v>
      </c>
      <c r="AN99" s="667">
        <f>+AN8+AN29+AN56+AN70</f>
        <v>12076929300.639999</v>
      </c>
      <c r="AO99" s="666">
        <f>+AO8+AO29+AO56+AO70</f>
        <v>11911349484.545441</v>
      </c>
      <c r="AP99" s="665">
        <f t="shared" si="82"/>
        <v>0.98628957643349091</v>
      </c>
      <c r="AQ99" s="901">
        <f>+AQ8+AQ29+AQ56+AQ70</f>
        <v>122363219921.64406</v>
      </c>
      <c r="AR99" s="901">
        <f>+AR8+AR29+AR56+AR70</f>
        <v>90757742459.157333</v>
      </c>
      <c r="AS99" s="665">
        <f>+AR99/AQ99</f>
        <v>0.74170770037985712</v>
      </c>
      <c r="AT99" s="902"/>
      <c r="AU99" s="903"/>
      <c r="AV99" s="903"/>
      <c r="AW99" s="903"/>
      <c r="AX99" s="874"/>
      <c r="AY99" s="874"/>
    </row>
    <row r="100" spans="1:51" ht="40.5" customHeight="1" x14ac:dyDescent="0.25">
      <c r="A100" s="924" t="s">
        <v>105</v>
      </c>
      <c r="B100" s="924"/>
      <c r="C100" s="924"/>
      <c r="D100" s="924"/>
      <c r="E100" s="924"/>
      <c r="F100" s="924"/>
      <c r="G100" s="924"/>
      <c r="H100" s="924"/>
      <c r="I100" s="924"/>
      <c r="J100" s="924"/>
      <c r="K100" s="924"/>
      <c r="L100" s="924"/>
      <c r="M100" s="924"/>
      <c r="N100" s="924"/>
      <c r="O100" s="924"/>
      <c r="P100" s="924"/>
      <c r="Q100" s="924"/>
      <c r="R100" s="924"/>
      <c r="S100" s="924"/>
      <c r="T100" s="924"/>
      <c r="U100" s="923"/>
      <c r="V100" s="924"/>
      <c r="W100" s="924"/>
      <c r="X100" s="924"/>
      <c r="Y100" s="924"/>
      <c r="Z100" s="924"/>
      <c r="AA100" s="924"/>
      <c r="AB100" s="924"/>
      <c r="AC100" s="924"/>
      <c r="AD100" s="924"/>
      <c r="AE100" s="924"/>
      <c r="AF100" s="924"/>
      <c r="AG100" s="924"/>
      <c r="AH100" s="924"/>
      <c r="AI100" s="924"/>
      <c r="AJ100" s="924"/>
      <c r="AK100" s="924"/>
      <c r="AL100" s="924"/>
      <c r="AM100" s="924"/>
      <c r="AN100" s="924"/>
      <c r="AO100" s="924"/>
      <c r="AP100" s="924"/>
      <c r="AQ100" s="924"/>
      <c r="AR100" s="924"/>
      <c r="AS100" s="924"/>
      <c r="AT100" s="924"/>
      <c r="AU100" s="904"/>
      <c r="AV100" s="904"/>
    </row>
    <row r="101" spans="1:51" ht="40.5" customHeight="1" x14ac:dyDescent="0.25">
      <c r="A101" s="923" t="s">
        <v>1826</v>
      </c>
      <c r="B101" s="923"/>
      <c r="C101" s="923"/>
      <c r="D101" s="923"/>
      <c r="E101" s="923"/>
      <c r="F101" s="923"/>
      <c r="G101" s="923"/>
      <c r="H101" s="923"/>
      <c r="I101" s="923"/>
      <c r="J101" s="923"/>
      <c r="K101" s="923"/>
      <c r="L101" s="923"/>
      <c r="M101" s="923"/>
      <c r="N101" s="923"/>
      <c r="O101" s="923"/>
      <c r="P101" s="923"/>
      <c r="Q101" s="923"/>
      <c r="R101" s="923"/>
      <c r="S101" s="923"/>
      <c r="T101" s="923"/>
      <c r="U101" s="923"/>
      <c r="V101" s="923"/>
      <c r="W101" s="923"/>
      <c r="X101" s="923"/>
      <c r="Y101" s="923"/>
      <c r="Z101" s="923"/>
      <c r="AA101" s="923"/>
      <c r="AB101" s="923"/>
      <c r="AC101" s="923"/>
      <c r="AD101" s="923"/>
      <c r="AE101" s="923"/>
      <c r="AF101" s="923"/>
      <c r="AG101" s="923"/>
      <c r="AH101" s="923"/>
      <c r="AI101" s="923"/>
      <c r="AJ101" s="923"/>
      <c r="AK101" s="923"/>
      <c r="AL101" s="923"/>
      <c r="AM101" s="923"/>
      <c r="AN101" s="923"/>
      <c r="AO101" s="923"/>
      <c r="AP101" s="923"/>
      <c r="AQ101" s="923"/>
      <c r="AR101" s="923"/>
      <c r="AS101" s="923"/>
      <c r="AT101" s="923"/>
    </row>
    <row r="102" spans="1:51" ht="40.5" customHeight="1" x14ac:dyDescent="0.25">
      <c r="A102" s="925"/>
      <c r="B102" s="925"/>
      <c r="C102" s="925"/>
      <c r="D102" s="925"/>
      <c r="E102" s="925"/>
      <c r="F102" s="925"/>
      <c r="G102" s="925"/>
      <c r="H102" s="925"/>
      <c r="I102" s="925"/>
      <c r="J102" s="925"/>
      <c r="K102" s="925"/>
      <c r="L102" s="925"/>
      <c r="M102" s="925"/>
      <c r="N102" s="925"/>
      <c r="O102" s="925"/>
      <c r="P102" s="925"/>
      <c r="Q102" s="925"/>
      <c r="R102" s="925"/>
      <c r="S102" s="925"/>
      <c r="T102" s="925"/>
      <c r="U102" s="925"/>
      <c r="V102" s="925"/>
      <c r="W102" s="925"/>
      <c r="X102" s="925"/>
      <c r="Y102" s="925"/>
      <c r="Z102" s="925"/>
      <c r="AA102" s="925"/>
      <c r="AB102" s="925"/>
      <c r="AC102" s="925"/>
      <c r="AD102" s="925"/>
      <c r="AE102" s="925"/>
      <c r="AF102" s="925"/>
      <c r="AG102" s="925"/>
      <c r="AH102" s="925"/>
      <c r="AI102" s="925"/>
      <c r="AJ102" s="925"/>
      <c r="AK102" s="925"/>
      <c r="AL102" s="925"/>
      <c r="AM102" s="925"/>
      <c r="AN102" s="925"/>
      <c r="AO102" s="925"/>
      <c r="AP102" s="925"/>
      <c r="AQ102" s="925"/>
      <c r="AR102" s="925"/>
      <c r="AS102" s="925"/>
      <c r="AT102" s="905"/>
    </row>
    <row r="103" spans="1:51" ht="40.5" customHeight="1" x14ac:dyDescent="0.25">
      <c r="A103" s="926">
        <f>23410795699-T99</f>
        <v>4.000091552734375E-2</v>
      </c>
      <c r="B103" s="925"/>
      <c r="C103" s="828"/>
      <c r="D103" s="829"/>
      <c r="E103" s="828"/>
      <c r="F103" s="828"/>
      <c r="G103" s="828"/>
      <c r="H103" s="828"/>
      <c r="I103" s="828"/>
      <c r="J103" s="828"/>
      <c r="K103" s="906"/>
      <c r="L103" s="906"/>
      <c r="M103" s="828"/>
      <c r="N103" s="828"/>
      <c r="O103" s="828"/>
      <c r="P103" s="828"/>
      <c r="Q103" s="828"/>
      <c r="R103" s="828"/>
      <c r="S103" s="828"/>
      <c r="T103" s="828"/>
      <c r="U103" s="828"/>
      <c r="V103" s="828"/>
      <c r="W103" s="828"/>
      <c r="X103" s="828"/>
      <c r="Y103" s="828"/>
      <c r="Z103" s="828"/>
      <c r="AA103" s="828"/>
      <c r="AB103" s="828"/>
      <c r="AC103" s="828"/>
      <c r="AD103" s="925"/>
      <c r="AE103" s="925"/>
      <c r="AF103" s="925"/>
      <c r="AG103" s="925"/>
      <c r="AH103" s="925"/>
      <c r="AI103" s="925"/>
      <c r="AJ103" s="925"/>
      <c r="AK103" s="925"/>
      <c r="AL103" s="925"/>
      <c r="AM103" s="925"/>
      <c r="AN103" s="925"/>
      <c r="AO103" s="925"/>
      <c r="AP103" s="925"/>
      <c r="AQ103" s="925"/>
      <c r="AR103" s="925"/>
      <c r="AS103" s="925"/>
    </row>
    <row r="104" spans="1:51" ht="40.5" customHeight="1" x14ac:dyDescent="0.25">
      <c r="A104" s="921"/>
      <c r="B104" s="921"/>
      <c r="C104" s="830"/>
      <c r="D104" s="829"/>
      <c r="E104" s="828"/>
      <c r="F104" s="828"/>
      <c r="G104" s="828"/>
      <c r="H104" s="828"/>
      <c r="I104" s="828"/>
      <c r="J104" s="828"/>
      <c r="K104" s="907"/>
      <c r="L104" s="907"/>
      <c r="M104" s="830"/>
      <c r="N104" s="830"/>
      <c r="O104" s="828"/>
      <c r="P104" s="830"/>
      <c r="Q104" s="830"/>
      <c r="R104" s="830"/>
      <c r="S104" s="828"/>
      <c r="T104" s="828"/>
      <c r="U104" s="828"/>
      <c r="V104" s="830"/>
      <c r="W104" s="830"/>
      <c r="X104" s="830"/>
      <c r="Y104" s="828"/>
      <c r="Z104" s="830"/>
      <c r="AA104" s="830"/>
      <c r="AB104" s="830"/>
      <c r="AC104" s="830"/>
      <c r="AD104" s="922"/>
      <c r="AE104" s="922"/>
      <c r="AF104" s="922"/>
      <c r="AG104" s="922"/>
      <c r="AH104" s="922"/>
      <c r="AI104" s="922"/>
      <c r="AJ104" s="922"/>
      <c r="AK104" s="922"/>
      <c r="AL104" s="922"/>
      <c r="AM104" s="922"/>
      <c r="AN104" s="922"/>
      <c r="AO104" s="922"/>
      <c r="AP104" s="922"/>
      <c r="AQ104" s="922"/>
      <c r="AR104" s="922"/>
      <c r="AS104" s="922"/>
    </row>
    <row r="105" spans="1:51" ht="40.5" customHeight="1" x14ac:dyDescent="0.25">
      <c r="A105" s="921"/>
      <c r="B105" s="921"/>
      <c r="C105" s="830"/>
      <c r="D105" s="829"/>
      <c r="E105" s="828"/>
      <c r="F105" s="828"/>
      <c r="G105" s="828"/>
      <c r="H105" s="828"/>
      <c r="I105" s="828"/>
      <c r="J105" s="828"/>
      <c r="K105" s="907"/>
      <c r="L105" s="907"/>
      <c r="M105" s="830"/>
      <c r="N105" s="830"/>
      <c r="O105" s="828"/>
      <c r="P105" s="830"/>
      <c r="Q105" s="830"/>
      <c r="R105" s="830"/>
      <c r="S105" s="828"/>
      <c r="T105" s="828"/>
      <c r="U105" s="828"/>
      <c r="V105" s="830"/>
      <c r="W105" s="830"/>
      <c r="X105" s="830"/>
      <c r="Y105" s="828"/>
      <c r="Z105" s="830"/>
      <c r="AA105" s="830"/>
      <c r="AB105" s="830"/>
      <c r="AC105" s="830"/>
      <c r="AD105" s="922"/>
      <c r="AE105" s="922"/>
      <c r="AF105" s="922"/>
      <c r="AG105" s="922"/>
      <c r="AH105" s="922"/>
      <c r="AI105" s="922"/>
      <c r="AJ105" s="922"/>
      <c r="AK105" s="922"/>
      <c r="AL105" s="922"/>
      <c r="AM105" s="922"/>
      <c r="AN105" s="922"/>
      <c r="AO105" s="922"/>
      <c r="AP105" s="922"/>
      <c r="AQ105" s="922"/>
      <c r="AR105" s="922"/>
      <c r="AS105" s="922"/>
    </row>
    <row r="106" spans="1:51" ht="40.5" customHeight="1" x14ac:dyDescent="0.25">
      <c r="A106" s="921"/>
      <c r="B106" s="921"/>
      <c r="C106" s="830"/>
      <c r="D106" s="829"/>
      <c r="E106" s="828"/>
      <c r="F106" s="828"/>
      <c r="G106" s="828"/>
      <c r="H106" s="828"/>
      <c r="I106" s="828"/>
      <c r="J106" s="828"/>
      <c r="K106" s="907"/>
      <c r="L106" s="907"/>
      <c r="M106" s="830"/>
      <c r="N106" s="830"/>
      <c r="O106" s="828"/>
      <c r="P106" s="830"/>
      <c r="Q106" s="830"/>
      <c r="R106" s="830"/>
      <c r="S106" s="828"/>
      <c r="T106" s="828"/>
      <c r="U106" s="828"/>
      <c r="V106" s="830"/>
      <c r="W106" s="830"/>
      <c r="X106" s="830"/>
      <c r="Y106" s="828"/>
      <c r="Z106" s="830"/>
      <c r="AA106" s="830"/>
      <c r="AB106" s="830"/>
      <c r="AC106" s="830"/>
      <c r="AD106" s="922"/>
      <c r="AE106" s="922"/>
      <c r="AF106" s="922"/>
      <c r="AG106" s="922"/>
      <c r="AH106" s="922"/>
      <c r="AI106" s="922"/>
      <c r="AJ106" s="922"/>
      <c r="AK106" s="922"/>
      <c r="AL106" s="922"/>
      <c r="AM106" s="922"/>
      <c r="AN106" s="922"/>
      <c r="AO106" s="922"/>
      <c r="AP106" s="922"/>
      <c r="AQ106" s="922"/>
      <c r="AR106" s="922"/>
      <c r="AS106" s="922"/>
    </row>
    <row r="107" spans="1:51" ht="40.5" customHeight="1" x14ac:dyDescent="0.25">
      <c r="A107" s="921"/>
      <c r="B107" s="921"/>
      <c r="C107" s="830"/>
      <c r="D107" s="829"/>
      <c r="E107" s="828"/>
      <c r="F107" s="828"/>
      <c r="G107" s="828"/>
      <c r="H107" s="828"/>
      <c r="I107" s="828"/>
      <c r="J107" s="828"/>
      <c r="K107" s="907"/>
      <c r="L107" s="907"/>
      <c r="M107" s="830"/>
      <c r="N107" s="830"/>
      <c r="O107" s="828"/>
      <c r="P107" s="830"/>
      <c r="Q107" s="830"/>
      <c r="R107" s="830"/>
      <c r="S107" s="828"/>
      <c r="T107" s="828"/>
      <c r="U107" s="828"/>
      <c r="V107" s="830"/>
      <c r="W107" s="830"/>
      <c r="X107" s="830"/>
      <c r="Y107" s="828"/>
      <c r="Z107" s="830"/>
      <c r="AA107" s="830"/>
      <c r="AB107" s="830"/>
      <c r="AC107" s="830"/>
      <c r="AD107" s="922"/>
      <c r="AE107" s="922"/>
      <c r="AF107" s="922"/>
      <c r="AG107" s="922"/>
      <c r="AH107" s="922"/>
      <c r="AI107" s="922"/>
      <c r="AJ107" s="922"/>
      <c r="AK107" s="922"/>
      <c r="AL107" s="922"/>
      <c r="AM107" s="922"/>
      <c r="AN107" s="922"/>
      <c r="AO107" s="922"/>
      <c r="AP107" s="922"/>
      <c r="AQ107" s="922"/>
      <c r="AR107" s="922"/>
      <c r="AS107" s="922"/>
    </row>
    <row r="108" spans="1:51" ht="40.5" customHeight="1" x14ac:dyDescent="0.25">
      <c r="A108" s="921"/>
      <c r="B108" s="921"/>
      <c r="C108" s="830"/>
      <c r="D108" s="829"/>
      <c r="E108" s="828"/>
      <c r="F108" s="828"/>
      <c r="G108" s="828"/>
      <c r="H108" s="828"/>
      <c r="I108" s="828"/>
      <c r="J108" s="828"/>
      <c r="K108" s="907"/>
      <c r="L108" s="907"/>
      <c r="M108" s="830"/>
      <c r="N108" s="830"/>
      <c r="O108" s="828"/>
      <c r="P108" s="830"/>
      <c r="Q108" s="830"/>
      <c r="R108" s="830"/>
      <c r="S108" s="828"/>
      <c r="T108" s="828"/>
      <c r="U108" s="828"/>
      <c r="V108" s="830"/>
      <c r="W108" s="830"/>
      <c r="X108" s="830"/>
      <c r="Y108" s="828"/>
      <c r="Z108" s="830"/>
      <c r="AA108" s="830"/>
      <c r="AB108" s="830"/>
      <c r="AC108" s="830"/>
      <c r="AD108" s="922"/>
      <c r="AE108" s="922"/>
      <c r="AF108" s="922"/>
      <c r="AG108" s="922"/>
      <c r="AH108" s="922"/>
      <c r="AI108" s="922"/>
      <c r="AJ108" s="922"/>
      <c r="AK108" s="922"/>
      <c r="AL108" s="922"/>
      <c r="AM108" s="922"/>
      <c r="AN108" s="922"/>
      <c r="AO108" s="922"/>
      <c r="AP108" s="922"/>
      <c r="AQ108" s="922"/>
      <c r="AR108" s="922"/>
      <c r="AS108" s="922"/>
    </row>
    <row r="109" spans="1:51" ht="40.5" customHeight="1" x14ac:dyDescent="0.25">
      <c r="A109" s="921"/>
      <c r="B109" s="921"/>
      <c r="C109" s="830"/>
      <c r="D109" s="829"/>
      <c r="E109" s="828"/>
      <c r="F109" s="828"/>
      <c r="G109" s="828"/>
      <c r="H109" s="828"/>
      <c r="I109" s="828"/>
      <c r="J109" s="828"/>
      <c r="K109" s="907"/>
      <c r="L109" s="907"/>
      <c r="M109" s="830"/>
      <c r="N109" s="830"/>
      <c r="O109" s="828"/>
      <c r="P109" s="830"/>
      <c r="Q109" s="830"/>
      <c r="R109" s="830"/>
      <c r="S109" s="828"/>
      <c r="T109" s="828"/>
      <c r="U109" s="828"/>
      <c r="V109" s="830"/>
      <c r="W109" s="830"/>
      <c r="X109" s="830"/>
      <c r="Y109" s="828"/>
      <c r="Z109" s="830"/>
      <c r="AA109" s="830"/>
      <c r="AB109" s="830"/>
      <c r="AC109" s="830"/>
      <c r="AD109" s="922"/>
      <c r="AE109" s="922"/>
      <c r="AF109" s="922"/>
      <c r="AG109" s="922"/>
      <c r="AH109" s="922"/>
      <c r="AI109" s="922"/>
      <c r="AJ109" s="922"/>
      <c r="AK109" s="922"/>
      <c r="AL109" s="922"/>
      <c r="AM109" s="922"/>
      <c r="AN109" s="922"/>
      <c r="AO109" s="922"/>
      <c r="AP109" s="922"/>
      <c r="AQ109" s="922"/>
      <c r="AR109" s="922"/>
      <c r="AS109" s="922"/>
    </row>
    <row r="110" spans="1:51" ht="40.5" customHeight="1" x14ac:dyDescent="0.25">
      <c r="A110" s="921"/>
      <c r="B110" s="921"/>
      <c r="C110" s="830"/>
      <c r="D110" s="829"/>
      <c r="E110" s="828"/>
      <c r="F110" s="828"/>
      <c r="G110" s="828"/>
      <c r="H110" s="828"/>
      <c r="I110" s="828"/>
      <c r="J110" s="828"/>
      <c r="K110" s="907"/>
      <c r="L110" s="907"/>
      <c r="M110" s="830"/>
      <c r="N110" s="830"/>
      <c r="O110" s="828"/>
      <c r="P110" s="830"/>
      <c r="Q110" s="830"/>
      <c r="R110" s="830"/>
      <c r="S110" s="828"/>
      <c r="T110" s="828"/>
      <c r="U110" s="828"/>
      <c r="V110" s="830"/>
      <c r="W110" s="830"/>
      <c r="X110" s="830"/>
      <c r="Y110" s="828"/>
      <c r="Z110" s="830"/>
      <c r="AA110" s="830"/>
      <c r="AB110" s="830"/>
      <c r="AC110" s="830"/>
      <c r="AD110" s="922"/>
      <c r="AE110" s="922"/>
      <c r="AF110" s="922"/>
      <c r="AG110" s="922"/>
      <c r="AH110" s="922"/>
      <c r="AI110" s="922"/>
      <c r="AJ110" s="922"/>
      <c r="AK110" s="922"/>
      <c r="AL110" s="922"/>
      <c r="AM110" s="922"/>
      <c r="AN110" s="922"/>
      <c r="AO110" s="922"/>
      <c r="AP110" s="922"/>
      <c r="AQ110" s="922"/>
      <c r="AR110" s="922"/>
      <c r="AS110" s="922"/>
    </row>
    <row r="111" spans="1:51" ht="40.5" customHeight="1" x14ac:dyDescent="0.25">
      <c r="A111" s="921"/>
      <c r="B111" s="921"/>
      <c r="C111" s="830"/>
      <c r="D111" s="829"/>
      <c r="E111" s="828"/>
      <c r="F111" s="828"/>
      <c r="G111" s="828"/>
      <c r="H111" s="828"/>
      <c r="I111" s="828"/>
      <c r="J111" s="828"/>
      <c r="K111" s="907"/>
      <c r="L111" s="907"/>
      <c r="M111" s="830"/>
      <c r="N111" s="830"/>
      <c r="O111" s="828"/>
      <c r="P111" s="830"/>
      <c r="Q111" s="830"/>
      <c r="R111" s="830"/>
      <c r="S111" s="828"/>
      <c r="T111" s="828"/>
      <c r="U111" s="828"/>
      <c r="V111" s="830"/>
      <c r="W111" s="830"/>
      <c r="X111" s="830"/>
      <c r="Y111" s="828"/>
      <c r="Z111" s="830"/>
      <c r="AA111" s="830"/>
      <c r="AB111" s="830"/>
      <c r="AC111" s="830"/>
      <c r="AD111" s="922"/>
      <c r="AE111" s="922"/>
      <c r="AF111" s="922"/>
      <c r="AG111" s="922"/>
      <c r="AH111" s="922"/>
      <c r="AI111" s="922"/>
      <c r="AJ111" s="922"/>
      <c r="AK111" s="922"/>
      <c r="AL111" s="922"/>
      <c r="AM111" s="922"/>
      <c r="AN111" s="922"/>
      <c r="AO111" s="922"/>
      <c r="AP111" s="922"/>
      <c r="AQ111" s="922"/>
      <c r="AR111" s="922"/>
      <c r="AS111" s="922"/>
    </row>
    <row r="112" spans="1:51" ht="40.5" customHeight="1" x14ac:dyDescent="0.25">
      <c r="A112" s="921"/>
      <c r="B112" s="921"/>
      <c r="C112" s="830"/>
      <c r="D112" s="829"/>
      <c r="E112" s="828"/>
      <c r="F112" s="828"/>
      <c r="G112" s="828"/>
      <c r="H112" s="828"/>
      <c r="I112" s="828"/>
      <c r="J112" s="828"/>
      <c r="K112" s="907"/>
      <c r="L112" s="907"/>
      <c r="M112" s="830"/>
      <c r="N112" s="830"/>
      <c r="O112" s="828"/>
      <c r="P112" s="830"/>
      <c r="Q112" s="830"/>
      <c r="R112" s="830"/>
      <c r="S112" s="828"/>
      <c r="T112" s="828"/>
      <c r="U112" s="828"/>
      <c r="V112" s="830"/>
      <c r="W112" s="830"/>
      <c r="X112" s="830"/>
      <c r="Y112" s="828"/>
      <c r="Z112" s="830"/>
      <c r="AA112" s="830"/>
      <c r="AB112" s="830"/>
      <c r="AC112" s="830"/>
      <c r="AD112" s="922"/>
      <c r="AE112" s="922"/>
      <c r="AF112" s="922"/>
      <c r="AG112" s="922"/>
      <c r="AH112" s="922"/>
      <c r="AI112" s="922"/>
      <c r="AJ112" s="922"/>
      <c r="AK112" s="922"/>
      <c r="AL112" s="922"/>
      <c r="AM112" s="922"/>
      <c r="AN112" s="922"/>
      <c r="AO112" s="922"/>
      <c r="AP112" s="922"/>
      <c r="AQ112" s="922"/>
      <c r="AR112" s="922"/>
      <c r="AS112" s="922"/>
    </row>
    <row r="113" spans="1:45" ht="40.5" customHeight="1" x14ac:dyDescent="0.25">
      <c r="A113" s="921"/>
      <c r="B113" s="921"/>
      <c r="C113" s="830"/>
      <c r="D113" s="829"/>
      <c r="E113" s="828"/>
      <c r="F113" s="828"/>
      <c r="G113" s="828"/>
      <c r="H113" s="828"/>
      <c r="I113" s="828"/>
      <c r="J113" s="828"/>
      <c r="K113" s="907"/>
      <c r="L113" s="907"/>
      <c r="M113" s="830"/>
      <c r="N113" s="830"/>
      <c r="O113" s="828"/>
      <c r="P113" s="830"/>
      <c r="Q113" s="830"/>
      <c r="R113" s="830"/>
      <c r="S113" s="828"/>
      <c r="T113" s="828"/>
      <c r="U113" s="828"/>
      <c r="V113" s="830"/>
      <c r="W113" s="830"/>
      <c r="X113" s="830"/>
      <c r="Y113" s="828"/>
      <c r="Z113" s="830"/>
      <c r="AA113" s="830"/>
      <c r="AB113" s="830"/>
      <c r="AC113" s="830"/>
      <c r="AD113" s="922"/>
      <c r="AE113" s="922"/>
      <c r="AF113" s="922"/>
      <c r="AG113" s="922"/>
      <c r="AH113" s="922"/>
      <c r="AI113" s="922"/>
      <c r="AJ113" s="922"/>
      <c r="AK113" s="922"/>
      <c r="AL113" s="922"/>
      <c r="AM113" s="922"/>
      <c r="AN113" s="922"/>
      <c r="AO113" s="922"/>
      <c r="AP113" s="922"/>
      <c r="AQ113" s="922"/>
      <c r="AR113" s="922"/>
      <c r="AS113" s="922"/>
    </row>
    <row r="114" spans="1:45" ht="40.5" customHeight="1" x14ac:dyDescent="0.25">
      <c r="A114" s="921"/>
      <c r="B114" s="921"/>
      <c r="C114" s="830"/>
      <c r="D114" s="829"/>
      <c r="E114" s="828"/>
      <c r="F114" s="828"/>
      <c r="G114" s="828"/>
      <c r="H114" s="828"/>
      <c r="I114" s="828"/>
      <c r="J114" s="828"/>
      <c r="K114" s="907"/>
      <c r="L114" s="907"/>
      <c r="M114" s="830"/>
      <c r="N114" s="830"/>
      <c r="O114" s="828"/>
      <c r="P114" s="830"/>
      <c r="Q114" s="830"/>
      <c r="R114" s="830"/>
      <c r="S114" s="828"/>
      <c r="T114" s="828"/>
      <c r="U114" s="828"/>
      <c r="V114" s="830"/>
      <c r="W114" s="830"/>
      <c r="X114" s="830"/>
      <c r="Y114" s="828"/>
      <c r="Z114" s="830"/>
      <c r="AA114" s="830"/>
      <c r="AB114" s="830"/>
      <c r="AC114" s="830"/>
      <c r="AD114" s="922"/>
      <c r="AE114" s="922"/>
      <c r="AF114" s="922"/>
      <c r="AG114" s="922"/>
      <c r="AH114" s="922"/>
      <c r="AI114" s="922"/>
      <c r="AJ114" s="922"/>
      <c r="AK114" s="922"/>
      <c r="AL114" s="922"/>
      <c r="AM114" s="922"/>
      <c r="AN114" s="922"/>
      <c r="AO114" s="922"/>
      <c r="AP114" s="922"/>
      <c r="AQ114" s="922"/>
      <c r="AR114" s="922"/>
      <c r="AS114" s="922"/>
    </row>
    <row r="115" spans="1:45" ht="40.5" customHeight="1" x14ac:dyDescent="0.25">
      <c r="A115" s="921"/>
      <c r="B115" s="921"/>
      <c r="C115" s="830"/>
      <c r="D115" s="829"/>
      <c r="E115" s="828"/>
      <c r="F115" s="828"/>
      <c r="G115" s="828"/>
      <c r="H115" s="828"/>
      <c r="I115" s="828"/>
      <c r="J115" s="828"/>
      <c r="K115" s="907"/>
      <c r="L115" s="907"/>
      <c r="M115" s="830"/>
      <c r="N115" s="830"/>
      <c r="O115" s="828"/>
      <c r="P115" s="830"/>
      <c r="Q115" s="830"/>
      <c r="R115" s="830"/>
      <c r="S115" s="828"/>
      <c r="T115" s="828"/>
      <c r="U115" s="828"/>
      <c r="V115" s="830"/>
      <c r="W115" s="830"/>
      <c r="X115" s="830"/>
      <c r="Y115" s="828"/>
      <c r="Z115" s="830"/>
      <c r="AA115" s="830"/>
      <c r="AB115" s="830"/>
      <c r="AC115" s="830"/>
      <c r="AD115" s="922"/>
      <c r="AE115" s="922"/>
      <c r="AF115" s="922"/>
      <c r="AG115" s="922"/>
      <c r="AH115" s="922"/>
      <c r="AI115" s="922"/>
      <c r="AJ115" s="922"/>
      <c r="AK115" s="922"/>
      <c r="AL115" s="922"/>
      <c r="AM115" s="922"/>
      <c r="AN115" s="922"/>
      <c r="AO115" s="922"/>
      <c r="AP115" s="922"/>
      <c r="AQ115" s="922"/>
      <c r="AR115" s="922"/>
      <c r="AS115" s="922"/>
    </row>
    <row r="116" spans="1:45" ht="40.5" customHeight="1" x14ac:dyDescent="0.25">
      <c r="A116" s="921"/>
      <c r="B116" s="923"/>
      <c r="C116" s="923"/>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3"/>
      <c r="AA116" s="923"/>
      <c r="AB116" s="923"/>
      <c r="AC116" s="923"/>
      <c r="AD116" s="923"/>
      <c r="AE116" s="923"/>
      <c r="AF116" s="923"/>
      <c r="AG116" s="923"/>
      <c r="AH116" s="923"/>
      <c r="AI116" s="923"/>
      <c r="AJ116" s="923"/>
      <c r="AK116" s="923"/>
      <c r="AL116" s="923"/>
      <c r="AM116" s="923"/>
      <c r="AN116" s="923"/>
      <c r="AO116" s="923"/>
      <c r="AP116" s="923"/>
      <c r="AQ116" s="923"/>
      <c r="AR116" s="923"/>
      <c r="AS116" s="923"/>
    </row>
  </sheetData>
  <mergeCells count="74">
    <mergeCell ref="A1:AW1"/>
    <mergeCell ref="A2:AW2"/>
    <mergeCell ref="A3:AW3"/>
    <mergeCell ref="A5:A7"/>
    <mergeCell ref="B5:AA5"/>
    <mergeCell ref="AD5:AS5"/>
    <mergeCell ref="AT5:AT7"/>
    <mergeCell ref="AU5:AU7"/>
    <mergeCell ref="AV5:AV7"/>
    <mergeCell ref="AW5:AW7"/>
    <mergeCell ref="T6:T7"/>
    <mergeCell ref="U6:U7"/>
    <mergeCell ref="V6:V7"/>
    <mergeCell ref="AH6:AJ6"/>
    <mergeCell ref="AX5:AX7"/>
    <mergeCell ref="AY5:AY7"/>
    <mergeCell ref="B6:B7"/>
    <mergeCell ref="C6:E6"/>
    <mergeCell ref="F6:H6"/>
    <mergeCell ref="J6:L6"/>
    <mergeCell ref="M6:M7"/>
    <mergeCell ref="N6:N7"/>
    <mergeCell ref="O6:O7"/>
    <mergeCell ref="P6:P7"/>
    <mergeCell ref="Z6:Z7"/>
    <mergeCell ref="AA6:AA7"/>
    <mergeCell ref="AB6:AD6"/>
    <mergeCell ref="Q6:Q7"/>
    <mergeCell ref="R6:R7"/>
    <mergeCell ref="S6:S7"/>
    <mergeCell ref="A104:B104"/>
    <mergeCell ref="AD104:AS104"/>
    <mergeCell ref="AO6:AO7"/>
    <mergeCell ref="AP6:AP7"/>
    <mergeCell ref="AQ6:AQ7"/>
    <mergeCell ref="AR6:AR7"/>
    <mergeCell ref="AS6:AS7"/>
    <mergeCell ref="A99:B99"/>
    <mergeCell ref="AE6:AG6"/>
    <mergeCell ref="AK6:AK7"/>
    <mergeCell ref="AL6:AL7"/>
    <mergeCell ref="AM6:AM7"/>
    <mergeCell ref="AN6:AN7"/>
    <mergeCell ref="W6:W7"/>
    <mergeCell ref="X6:X7"/>
    <mergeCell ref="Y6:Y7"/>
    <mergeCell ref="A113:B113"/>
    <mergeCell ref="AD113:AS113"/>
    <mergeCell ref="A108:B108"/>
    <mergeCell ref="AD108:AS108"/>
    <mergeCell ref="A109:B109"/>
    <mergeCell ref="AD109:AS109"/>
    <mergeCell ref="A110:B110"/>
    <mergeCell ref="AD110:AS110"/>
    <mergeCell ref="A111:B111"/>
    <mergeCell ref="AD111:AS111"/>
    <mergeCell ref="A112:B112"/>
    <mergeCell ref="AD112:AS112"/>
    <mergeCell ref="A105:B105"/>
    <mergeCell ref="AD105:AS105"/>
    <mergeCell ref="A106:B106"/>
    <mergeCell ref="AD106:AS106"/>
    <mergeCell ref="A107:B107"/>
    <mergeCell ref="AD107:AS107"/>
    <mergeCell ref="A100:AT100"/>
    <mergeCell ref="A101:AT101"/>
    <mergeCell ref="A102:AS102"/>
    <mergeCell ref="A103:B103"/>
    <mergeCell ref="AD103:AS103"/>
    <mergeCell ref="A114:B114"/>
    <mergeCell ref="AD114:AS114"/>
    <mergeCell ref="A115:B115"/>
    <mergeCell ref="AD115:AS115"/>
    <mergeCell ref="A116:AS116"/>
  </mergeCells>
  <pageMargins left="0.7" right="0.7" top="0.75" bottom="0.75" header="0.3" footer="0.3"/>
  <pageSetup paperSize="9" orientation="portrait" verticalDpi="597" r:id="rId1"/>
  <ignoredErrors>
    <ignoredError sqref="J13:M15 Y13:AA13 AL8:AN10 AP8:AT74 J97:M98 J95:L95 J78:M80 J77:L77 AL98:AN99 AL95 AN95 AL96 AN96 AL97 AN97 J20:M46 J19:K19 M19 J48:M76 J47:L47 J87:K87 J86:L86 Y16:AA16 Z14:AA15 Y31:AA31 Z17:AA28 Y42:AA42 Z32:AA41 Y46:AA46 Z43:AA45 Y53:AA53 Z47:AA51 Y58:AA58 Z54:AA55 Y62:AA62 Z59:AA61 Y72:AA72 Z63:AA69 Y76:AA76 Z73:AA74 Y79:AA79 Z77:AA78 Y82:AA82 Z80:AA81 Y85:AA85 Z83:AA84 Y88:AA88 Z86:AA86 Y92:AA92 Z89:AA90 Z99:AA99 Z93:AA98 Y29 AA29 Y56 AA56 Y70 AA70 Y30 AA30 Y52 AA52 Y57 AA57 Y71 AA71 Y75 AA75 AA87 AA91 M99 AL77:AN88 AM76:AN76 AP76:AT99 AQ75:AT75 AL12:AN75 AL11 AN11 AL90:AN94 AL89 AN89 J93:M94 J92:K92 M92 J17:M18 J16:K16 M16 J91:K91 M91 J89:M90 J88:K88 M88 M87 J82:M85 J81:L81" 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'D:\LEIDY\MATRIZ DE SEGUIMIENTO\MATRIZ DE SEGUIMIENTO 2021\CONSOLIDACION 2021\[Formatos SINA - PAI 2021_10022022.xlsx]Hoja1'!#REF!</xm:f>
          </x14:formula1>
          <xm:sqref>AU8:AU98</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Hoja29">
    <tabColor theme="2"/>
  </sheetPr>
  <dimension ref="A1:U178"/>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24.85546875" customWidth="1"/>
    <col min="7" max="7" width="13" customWidth="1"/>
    <col min="8" max="8" width="12.5703125" customWidth="1"/>
    <col min="9" max="9" width="12.425781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134</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6" t="s">
        <v>459</v>
      </c>
      <c r="C8" s="204">
        <v>2022</v>
      </c>
      <c r="D8" s="208">
        <f>IF(E10="NO APLICA","NO APLICA",IF(E11="NO SE REPORTA","SIN INFORMACION",+I30))</f>
        <v>1</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50.2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1695</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5"/>
      <c r="J14" s="5"/>
      <c r="K14" s="5"/>
    </row>
    <row r="15" spans="1:21" ht="15" customHeight="1" thickTop="1" x14ac:dyDescent="0.25">
      <c r="B15" s="1136" t="s">
        <v>466</v>
      </c>
      <c r="C15" s="87"/>
      <c r="D15" s="1067" t="s">
        <v>765</v>
      </c>
      <c r="E15" s="1068"/>
      <c r="F15" s="1068"/>
      <c r="G15" s="1068"/>
      <c r="H15" s="1068"/>
      <c r="I15" s="1068"/>
      <c r="J15" s="1068"/>
      <c r="K15" s="1068"/>
      <c r="L15" s="1178"/>
    </row>
    <row r="16" spans="1:21" ht="15.75" thickBot="1" x14ac:dyDescent="0.3">
      <c r="B16" s="1095"/>
      <c r="C16" s="90"/>
      <c r="D16" s="1221" t="s">
        <v>1184</v>
      </c>
      <c r="E16" s="1222"/>
      <c r="F16" s="1222"/>
      <c r="G16" s="1222"/>
      <c r="H16" s="1222"/>
      <c r="I16" s="1222"/>
      <c r="J16" s="1222"/>
      <c r="K16" s="1222"/>
      <c r="L16" s="1246"/>
    </row>
    <row r="17" spans="2:12" ht="15.75" thickBot="1" x14ac:dyDescent="0.3">
      <c r="B17" s="1095"/>
      <c r="C17" s="88" t="s">
        <v>420</v>
      </c>
      <c r="D17" s="37" t="s">
        <v>677</v>
      </c>
      <c r="E17" s="88" t="s">
        <v>487</v>
      </c>
      <c r="F17" s="88" t="s">
        <v>488</v>
      </c>
      <c r="G17" s="88" t="s">
        <v>489</v>
      </c>
      <c r="H17" s="88" t="s">
        <v>490</v>
      </c>
      <c r="I17" s="88" t="s">
        <v>1072</v>
      </c>
      <c r="J17" s="5"/>
      <c r="L17" s="20"/>
    </row>
    <row r="18" spans="2:12" ht="24.75" thickBot="1" x14ac:dyDescent="0.3">
      <c r="B18" s="1095"/>
      <c r="C18" s="89" t="s">
        <v>595</v>
      </c>
      <c r="D18" s="39" t="s">
        <v>1185</v>
      </c>
      <c r="E18" s="6">
        <v>1</v>
      </c>
      <c r="F18" s="6">
        <v>5</v>
      </c>
      <c r="G18" s="6">
        <v>5</v>
      </c>
      <c r="H18" s="6"/>
      <c r="I18" s="141">
        <f>SUM(E18:H18)</f>
        <v>11</v>
      </c>
      <c r="J18" s="5"/>
      <c r="L18" s="20"/>
    </row>
    <row r="19" spans="2:12" x14ac:dyDescent="0.25">
      <c r="B19" s="1095"/>
      <c r="C19" s="90"/>
      <c r="D19" s="1058"/>
      <c r="E19" s="1059"/>
      <c r="F19" s="1059"/>
      <c r="G19" s="1059"/>
      <c r="H19" s="1059"/>
      <c r="I19" s="1059"/>
      <c r="J19" s="1059"/>
      <c r="K19" s="1059"/>
      <c r="L19" s="1162"/>
    </row>
    <row r="20" spans="2:12" ht="15.75" thickBot="1" x14ac:dyDescent="0.3">
      <c r="B20" s="210"/>
      <c r="C20" s="90"/>
      <c r="D20" s="1058" t="s">
        <v>1186</v>
      </c>
      <c r="E20" s="1059"/>
      <c r="F20" s="1059"/>
      <c r="G20" s="1059"/>
      <c r="H20" s="1059"/>
      <c r="I20" s="1059"/>
      <c r="J20" s="1059"/>
      <c r="K20" s="1059"/>
      <c r="L20" s="1162"/>
    </row>
    <row r="21" spans="2:12" ht="15.75" thickBot="1" x14ac:dyDescent="0.3">
      <c r="B21" s="210"/>
      <c r="C21" s="1207" t="s">
        <v>420</v>
      </c>
      <c r="D21" s="1248" t="s">
        <v>694</v>
      </c>
      <c r="E21" s="1248" t="s">
        <v>1075</v>
      </c>
      <c r="F21" s="1250" t="s">
        <v>1076</v>
      </c>
      <c r="G21" s="1251"/>
      <c r="H21" s="1251"/>
      <c r="I21" s="1251"/>
      <c r="J21" s="1252"/>
      <c r="L21" s="20"/>
    </row>
    <row r="22" spans="2:12" ht="36.75" thickBot="1" x14ac:dyDescent="0.3">
      <c r="B22" s="210"/>
      <c r="C22" s="1208"/>
      <c r="D22" s="1249"/>
      <c r="E22" s="1249"/>
      <c r="F22" s="39" t="s">
        <v>1077</v>
      </c>
      <c r="G22" s="39" t="s">
        <v>1078</v>
      </c>
      <c r="H22" s="39" t="s">
        <v>1079</v>
      </c>
      <c r="I22" s="39" t="s">
        <v>1080</v>
      </c>
      <c r="J22" s="39" t="s">
        <v>424</v>
      </c>
      <c r="L22" s="20"/>
    </row>
    <row r="23" spans="2:12" s="728" customFormat="1" ht="24.75" thickBot="1" x14ac:dyDescent="0.3">
      <c r="B23" s="723"/>
      <c r="C23" s="724">
        <v>1</v>
      </c>
      <c r="D23" s="725" t="s">
        <v>1854</v>
      </c>
      <c r="E23" s="725" t="s">
        <v>1855</v>
      </c>
      <c r="F23" s="741">
        <v>1</v>
      </c>
      <c r="G23" s="741">
        <v>1</v>
      </c>
      <c r="H23" s="741">
        <v>0.16</v>
      </c>
      <c r="I23" s="726">
        <f>+G23*H23</f>
        <v>0.16</v>
      </c>
      <c r="J23" s="727"/>
      <c r="L23" s="729"/>
    </row>
    <row r="24" spans="2:12" s="728" customFormat="1" ht="15.75" thickBot="1" x14ac:dyDescent="0.3">
      <c r="B24" s="723"/>
      <c r="C24" s="724">
        <v>2</v>
      </c>
      <c r="D24" s="725" t="s">
        <v>1856</v>
      </c>
      <c r="E24" s="730" t="s">
        <v>1857</v>
      </c>
      <c r="F24" s="741">
        <v>1</v>
      </c>
      <c r="G24" s="741">
        <v>1</v>
      </c>
      <c r="H24" s="741">
        <v>0.35</v>
      </c>
      <c r="I24" s="726">
        <f t="shared" ref="I24:I29" si="0">+G24*H24</f>
        <v>0.35</v>
      </c>
      <c r="J24" s="727"/>
      <c r="L24" s="729"/>
    </row>
    <row r="25" spans="2:12" s="728" customFormat="1" ht="24.75" thickBot="1" x14ac:dyDescent="0.3">
      <c r="B25" s="723"/>
      <c r="C25" s="724">
        <v>3</v>
      </c>
      <c r="D25" s="725" t="s">
        <v>2408</v>
      </c>
      <c r="E25" s="725" t="s">
        <v>1858</v>
      </c>
      <c r="F25" s="741">
        <v>1</v>
      </c>
      <c r="G25" s="741">
        <v>1</v>
      </c>
      <c r="H25" s="741">
        <v>0.15</v>
      </c>
      <c r="I25" s="726">
        <f t="shared" si="0"/>
        <v>0.15</v>
      </c>
      <c r="J25" s="727"/>
      <c r="L25" s="729"/>
    </row>
    <row r="26" spans="2:12" s="728" customFormat="1" ht="15.75" thickBot="1" x14ac:dyDescent="0.3">
      <c r="B26" s="723"/>
      <c r="C26" s="724">
        <v>4</v>
      </c>
      <c r="D26" s="725" t="s">
        <v>1859</v>
      </c>
      <c r="E26" s="730" t="s">
        <v>1860</v>
      </c>
      <c r="F26" s="741">
        <v>1</v>
      </c>
      <c r="G26" s="741">
        <v>1</v>
      </c>
      <c r="H26" s="741">
        <v>0.1</v>
      </c>
      <c r="I26" s="726">
        <f t="shared" si="0"/>
        <v>0.1</v>
      </c>
      <c r="J26" s="727"/>
      <c r="L26" s="729"/>
    </row>
    <row r="27" spans="2:12" s="728" customFormat="1" ht="15.75" thickBot="1" x14ac:dyDescent="0.3">
      <c r="B27" s="723"/>
      <c r="C27" s="724">
        <v>5</v>
      </c>
      <c r="D27" s="731" t="s">
        <v>2352</v>
      </c>
      <c r="E27" s="730" t="s">
        <v>1857</v>
      </c>
      <c r="F27" s="741">
        <v>1</v>
      </c>
      <c r="G27" s="741">
        <v>1</v>
      </c>
      <c r="H27" s="741">
        <v>0.24</v>
      </c>
      <c r="I27" s="726">
        <f t="shared" si="0"/>
        <v>0.24</v>
      </c>
      <c r="J27" s="727"/>
      <c r="L27" s="729"/>
    </row>
    <row r="28" spans="2:12" s="728" customFormat="1" ht="15.75" thickBot="1" x14ac:dyDescent="0.3">
      <c r="B28" s="723"/>
      <c r="C28" s="724"/>
      <c r="D28" s="731"/>
      <c r="E28" s="730"/>
      <c r="F28" s="741"/>
      <c r="G28" s="741"/>
      <c r="H28" s="741"/>
      <c r="I28" s="726">
        <f t="shared" si="0"/>
        <v>0</v>
      </c>
      <c r="J28" s="727"/>
      <c r="L28" s="729"/>
    </row>
    <row r="29" spans="2:12" ht="15.75" thickBot="1" x14ac:dyDescent="0.3">
      <c r="B29" s="210"/>
      <c r="C29" s="126"/>
      <c r="D29" s="40"/>
      <c r="E29" s="43"/>
      <c r="F29" s="741"/>
      <c r="G29" s="741"/>
      <c r="H29" s="741"/>
      <c r="I29" s="518">
        <f t="shared" si="0"/>
        <v>0</v>
      </c>
      <c r="J29" s="457"/>
      <c r="L29" s="20"/>
    </row>
    <row r="30" spans="2:12" ht="15.75" thickBot="1" x14ac:dyDescent="0.3">
      <c r="B30" s="210"/>
      <c r="C30" s="92"/>
      <c r="D30" s="38"/>
      <c r="E30" s="38" t="s">
        <v>594</v>
      </c>
      <c r="F30" s="506"/>
      <c r="G30" s="506"/>
      <c r="H30" s="520">
        <f>Formulas!$D$23</f>
        <v>1</v>
      </c>
      <c r="I30" s="518">
        <f>Formulas!$E$23</f>
        <v>1</v>
      </c>
      <c r="J30" s="457"/>
      <c r="L30" s="20"/>
    </row>
    <row r="31" spans="2:12" x14ac:dyDescent="0.25">
      <c r="B31" s="210"/>
      <c r="C31" s="90"/>
      <c r="D31" s="1058" t="s">
        <v>1081</v>
      </c>
      <c r="E31" s="1059"/>
      <c r="F31" s="1059"/>
      <c r="G31" s="1059"/>
      <c r="H31" s="1059"/>
      <c r="I31" s="1059"/>
      <c r="J31" s="1059"/>
      <c r="K31" s="1059"/>
      <c r="L31" s="1162"/>
    </row>
    <row r="32" spans="2:12" x14ac:dyDescent="0.25">
      <c r="B32" s="210"/>
      <c r="C32" s="90"/>
      <c r="D32" s="1070" t="s">
        <v>692</v>
      </c>
      <c r="E32" s="1071"/>
      <c r="F32" s="1071"/>
      <c r="G32" s="1071"/>
      <c r="H32" s="1071"/>
      <c r="I32" s="1071"/>
      <c r="J32" s="1071"/>
      <c r="K32" s="1071"/>
      <c r="L32" s="1163"/>
    </row>
    <row r="33" spans="2:12" ht="15.75" thickBot="1" x14ac:dyDescent="0.3">
      <c r="B33" s="210"/>
      <c r="C33" s="90"/>
      <c r="D33" s="1061" t="s">
        <v>1187</v>
      </c>
      <c r="E33" s="1062"/>
      <c r="F33" s="1062"/>
      <c r="G33" s="1062"/>
      <c r="H33" s="1062"/>
      <c r="I33" s="1062"/>
      <c r="J33" s="1062"/>
      <c r="K33" s="1062"/>
      <c r="L33" s="1247"/>
    </row>
    <row r="34" spans="2:12" ht="15.75" thickBot="1" x14ac:dyDescent="0.3">
      <c r="B34" s="210"/>
      <c r="C34" s="1139" t="s">
        <v>420</v>
      </c>
      <c r="D34" s="1194" t="s">
        <v>694</v>
      </c>
      <c r="E34" s="1194" t="s">
        <v>1075</v>
      </c>
      <c r="F34" s="1250" t="s">
        <v>1141</v>
      </c>
      <c r="G34" s="1251"/>
      <c r="H34" s="1251"/>
      <c r="I34" s="1251"/>
      <c r="J34" s="1251"/>
      <c r="K34" s="1252"/>
      <c r="L34" s="115"/>
    </row>
    <row r="35" spans="2:12" ht="23.25" thickBot="1" x14ac:dyDescent="0.3">
      <c r="B35" s="210"/>
      <c r="C35" s="1140"/>
      <c r="D35" s="1196"/>
      <c r="E35" s="1196"/>
      <c r="F35" s="64" t="s">
        <v>1188</v>
      </c>
      <c r="G35" s="65" t="s">
        <v>776</v>
      </c>
      <c r="H35" s="65" t="s">
        <v>698</v>
      </c>
      <c r="I35" s="65" t="s">
        <v>699</v>
      </c>
      <c r="J35" s="65" t="s">
        <v>1189</v>
      </c>
      <c r="K35" s="65" t="s">
        <v>1190</v>
      </c>
      <c r="L35" s="11"/>
    </row>
    <row r="36" spans="2:12" ht="30" customHeight="1" thickBot="1" x14ac:dyDescent="0.3">
      <c r="B36" s="210"/>
      <c r="C36" s="326">
        <v>1</v>
      </c>
      <c r="D36" s="454" t="str">
        <f>+D23</f>
        <v>Acotamiento de rondas hídricas, arborización zonas urbanas</v>
      </c>
      <c r="E36" s="454" t="str">
        <f t="shared" ref="D36:E40" si="1">+E23</f>
        <v>Planificación y ordenamiento ambiental en áreas urbanas</v>
      </c>
      <c r="F36" s="1259">
        <v>445124224</v>
      </c>
      <c r="G36" s="1259">
        <v>445124224</v>
      </c>
      <c r="H36" s="1259">
        <v>445124224</v>
      </c>
      <c r="I36" s="1259">
        <v>141833752</v>
      </c>
      <c r="J36" s="1261">
        <f>+H36/G36</f>
        <v>1</v>
      </c>
      <c r="K36" s="1263">
        <f>+I36/H36</f>
        <v>0.31863858301272768</v>
      </c>
      <c r="L36" s="11"/>
    </row>
    <row r="37" spans="2:12" ht="25.5" customHeight="1" thickBot="1" x14ac:dyDescent="0.3">
      <c r="B37" s="210"/>
      <c r="C37" s="264">
        <v>2</v>
      </c>
      <c r="D37" s="454" t="str">
        <f t="shared" si="1"/>
        <v>Estudios AVR</v>
      </c>
      <c r="E37" s="454" t="str">
        <f t="shared" si="1"/>
        <v>Gestión ambiental del riesgo</v>
      </c>
      <c r="F37" s="1260"/>
      <c r="G37" s="1260"/>
      <c r="H37" s="1260"/>
      <c r="I37" s="1260"/>
      <c r="J37" s="1262"/>
      <c r="K37" s="1264"/>
      <c r="L37" s="11"/>
    </row>
    <row r="38" spans="2:12" ht="26.25" customHeight="1" thickBot="1" x14ac:dyDescent="0.3">
      <c r="B38" s="210"/>
      <c r="C38" s="264">
        <v>3</v>
      </c>
      <c r="D38" s="454" t="str">
        <f t="shared" si="1"/>
        <v>Seguimientos a la meta de aprovechamiento de los PGIRS</v>
      </c>
      <c r="E38" s="454" t="str">
        <f t="shared" si="1"/>
        <v>Gestión de residuos sólidos</v>
      </c>
      <c r="F38" s="504">
        <v>37955779</v>
      </c>
      <c r="G38" s="504">
        <v>37955779</v>
      </c>
      <c r="H38" s="504">
        <v>37955778</v>
      </c>
      <c r="I38" s="504">
        <v>34490834</v>
      </c>
      <c r="J38" s="739">
        <f t="shared" ref="J38:J43" si="2">+H38/G38</f>
        <v>0.99999997365355087</v>
      </c>
      <c r="K38" s="739">
        <f t="shared" ref="K38:K42" si="3">+I38/H38</f>
        <v>0.90871102681652316</v>
      </c>
      <c r="L38" s="11"/>
    </row>
    <row r="39" spans="2:12" s="728" customFormat="1" ht="33" customHeight="1" thickBot="1" x14ac:dyDescent="0.3">
      <c r="B39" s="723"/>
      <c r="C39" s="732">
        <v>4</v>
      </c>
      <c r="D39" s="733" t="str">
        <f t="shared" si="1"/>
        <v>Prevención y control de la calidad del aire</v>
      </c>
      <c r="E39" s="733" t="str">
        <f t="shared" si="1"/>
        <v>Calidad del aire</v>
      </c>
      <c r="F39" s="504">
        <v>8189869</v>
      </c>
      <c r="G39" s="504">
        <v>8189869</v>
      </c>
      <c r="H39" s="504">
        <v>8189869</v>
      </c>
      <c r="I39" s="504">
        <v>8189869</v>
      </c>
      <c r="J39" s="736">
        <f t="shared" si="2"/>
        <v>1</v>
      </c>
      <c r="K39" s="736">
        <f t="shared" si="3"/>
        <v>1</v>
      </c>
      <c r="L39" s="735"/>
    </row>
    <row r="40" spans="2:12" s="728" customFormat="1" ht="24.75" customHeight="1" thickBot="1" x14ac:dyDescent="0.3">
      <c r="B40" s="723"/>
      <c r="C40" s="732">
        <v>5</v>
      </c>
      <c r="D40" s="733" t="str">
        <f t="shared" si="1"/>
        <v xml:space="preserve">Reducción del riesgo de desastres </v>
      </c>
      <c r="E40" s="733" t="str">
        <f t="shared" si="1"/>
        <v>Gestión ambiental del riesgo</v>
      </c>
      <c r="F40" s="504">
        <v>2058749902</v>
      </c>
      <c r="G40" s="504">
        <v>2058749902</v>
      </c>
      <c r="H40" s="504">
        <v>2058746932</v>
      </c>
      <c r="I40" s="504">
        <v>519839691</v>
      </c>
      <c r="J40" s="740">
        <f t="shared" si="2"/>
        <v>0.99999855737698051</v>
      </c>
      <c r="K40" s="740">
        <f t="shared" si="3"/>
        <v>0.25250295843549558</v>
      </c>
      <c r="L40" s="735"/>
    </row>
    <row r="41" spans="2:12" s="728" customFormat="1" ht="15.75" thickBot="1" x14ac:dyDescent="0.3">
      <c r="B41" s="723"/>
      <c r="C41" s="732"/>
      <c r="D41" s="733"/>
      <c r="E41" s="733"/>
      <c r="F41" s="504"/>
      <c r="G41" s="504"/>
      <c r="H41" s="504"/>
      <c r="I41" s="504"/>
      <c r="J41" s="734" t="e">
        <f t="shared" si="2"/>
        <v>#DIV/0!</v>
      </c>
      <c r="K41" s="734" t="e">
        <f t="shared" si="3"/>
        <v>#DIV/0!</v>
      </c>
      <c r="L41" s="735"/>
    </row>
    <row r="42" spans="2:12" ht="15.75" thickBot="1" x14ac:dyDescent="0.3">
      <c r="B42" s="210"/>
      <c r="C42" s="264"/>
      <c r="D42" s="454"/>
      <c r="E42" s="454"/>
      <c r="F42" s="504"/>
      <c r="G42" s="504"/>
      <c r="H42" s="504"/>
      <c r="I42" s="504"/>
      <c r="J42" s="140" t="e">
        <f t="shared" si="2"/>
        <v>#DIV/0!</v>
      </c>
      <c r="K42" s="140" t="e">
        <f t="shared" si="3"/>
        <v>#DIV/0!</v>
      </c>
      <c r="L42" s="11"/>
    </row>
    <row r="43" spans="2:12" ht="15.75" thickBot="1" x14ac:dyDescent="0.3">
      <c r="B43" s="210"/>
      <c r="C43" s="99"/>
      <c r="D43" s="1"/>
      <c r="E43" s="44" t="s">
        <v>594</v>
      </c>
      <c r="F43" s="133">
        <f>SUM(F36:F42)</f>
        <v>2550019774</v>
      </c>
      <c r="G43" s="133">
        <f>SUM(G36:G42)</f>
        <v>2550019774</v>
      </c>
      <c r="H43" s="133">
        <f>SUM(H36:H42)</f>
        <v>2550016803</v>
      </c>
      <c r="I43" s="133">
        <f>SUM(I36:I42)</f>
        <v>704354146</v>
      </c>
      <c r="J43" s="140">
        <f t="shared" si="2"/>
        <v>0.9999988349109955</v>
      </c>
      <c r="K43" s="140">
        <f>+I43/H43</f>
        <v>0.27621549205924978</v>
      </c>
      <c r="L43" s="116"/>
    </row>
    <row r="44" spans="2:12" ht="15.75" thickBot="1" x14ac:dyDescent="0.3">
      <c r="B44" s="46"/>
      <c r="C44" s="91"/>
      <c r="D44" s="1082" t="s">
        <v>1081</v>
      </c>
      <c r="E44" s="1083"/>
      <c r="F44" s="1083"/>
      <c r="G44" s="1083"/>
      <c r="H44" s="1083"/>
      <c r="I44" s="1083"/>
      <c r="J44" s="1083"/>
      <c r="K44" s="1083"/>
      <c r="L44" s="1165"/>
    </row>
    <row r="45" spans="2:12" ht="15.75" thickBot="1" x14ac:dyDescent="0.3">
      <c r="B45" s="36"/>
      <c r="C45" s="86"/>
      <c r="D45" s="5"/>
      <c r="E45" s="5"/>
      <c r="F45" s="5"/>
      <c r="G45" s="5"/>
      <c r="H45" s="5"/>
      <c r="I45" s="5"/>
      <c r="J45" s="5"/>
      <c r="K45" s="5"/>
    </row>
    <row r="46" spans="2:12" ht="72.75" thickBot="1" x14ac:dyDescent="0.3">
      <c r="B46" s="51" t="s">
        <v>502</v>
      </c>
      <c r="C46" s="96"/>
      <c r="D46" s="42" t="s">
        <v>1191</v>
      </c>
      <c r="E46" s="5"/>
      <c r="F46" s="5"/>
      <c r="G46" s="5"/>
      <c r="H46" s="5"/>
      <c r="I46" s="5"/>
      <c r="J46" s="5"/>
      <c r="K46" s="5"/>
    </row>
    <row r="47" spans="2:12" ht="60.75" thickBot="1" x14ac:dyDescent="0.3">
      <c r="B47" s="51" t="s">
        <v>504</v>
      </c>
      <c r="C47" s="197"/>
      <c r="D47" s="51" t="s">
        <v>778</v>
      </c>
      <c r="E47" s="5"/>
      <c r="F47" s="5"/>
      <c r="G47" s="5"/>
      <c r="H47" s="5"/>
      <c r="I47" s="5"/>
      <c r="J47" s="5"/>
      <c r="K47" s="5"/>
    </row>
    <row r="48" spans="2:12" ht="15.75" thickBot="1" x14ac:dyDescent="0.3">
      <c r="B48" s="1"/>
      <c r="C48" s="74"/>
      <c r="D48" s="5"/>
      <c r="E48" s="5"/>
      <c r="F48" s="5"/>
      <c r="G48" s="5"/>
      <c r="H48" s="5"/>
      <c r="I48" s="5"/>
      <c r="J48" s="5"/>
      <c r="K48" s="5"/>
    </row>
    <row r="49" spans="2:11" ht="24" customHeight="1" thickBot="1" x14ac:dyDescent="0.3">
      <c r="B49" s="1085" t="s">
        <v>506</v>
      </c>
      <c r="C49" s="1086"/>
      <c r="D49" s="1086"/>
      <c r="E49" s="1087"/>
      <c r="F49" s="5"/>
      <c r="G49" s="5"/>
      <c r="H49" s="5"/>
      <c r="I49" s="5"/>
      <c r="J49" s="5"/>
      <c r="K49" s="5"/>
    </row>
    <row r="50" spans="2:11" ht="15.75" thickBot="1" x14ac:dyDescent="0.3">
      <c r="B50" s="1076">
        <v>1</v>
      </c>
      <c r="C50" s="92"/>
      <c r="D50" s="47" t="s">
        <v>507</v>
      </c>
      <c r="E50" s="454" t="s">
        <v>1637</v>
      </c>
      <c r="F50" s="5"/>
      <c r="G50" s="5"/>
      <c r="H50" s="5"/>
      <c r="I50" s="5"/>
      <c r="J50" s="5"/>
      <c r="K50" s="5"/>
    </row>
    <row r="51" spans="2:11" ht="15.75" thickBot="1" x14ac:dyDescent="0.3">
      <c r="B51" s="1077"/>
      <c r="C51" s="92"/>
      <c r="D51" s="39" t="s">
        <v>7</v>
      </c>
      <c r="E51" s="454" t="s">
        <v>1683</v>
      </c>
      <c r="F51" s="5"/>
      <c r="G51" s="5"/>
      <c r="H51" s="5"/>
      <c r="I51" s="5"/>
      <c r="J51" s="5"/>
      <c r="K51" s="5"/>
    </row>
    <row r="52" spans="2:11" ht="24.75" thickBot="1" x14ac:dyDescent="0.3">
      <c r="B52" s="1077"/>
      <c r="C52" s="92"/>
      <c r="D52" s="39" t="s">
        <v>508</v>
      </c>
      <c r="E52" s="454" t="s">
        <v>1684</v>
      </c>
      <c r="F52" s="5"/>
      <c r="G52" s="5"/>
      <c r="H52" s="5"/>
      <c r="I52" s="5"/>
      <c r="J52" s="5"/>
      <c r="K52" s="5"/>
    </row>
    <row r="53" spans="2:11" ht="15.75" thickBot="1" x14ac:dyDescent="0.3">
      <c r="B53" s="1077"/>
      <c r="C53" s="92"/>
      <c r="D53" s="39" t="s">
        <v>9</v>
      </c>
      <c r="E53" s="454" t="s">
        <v>1685</v>
      </c>
      <c r="F53" s="5"/>
      <c r="G53" s="5"/>
      <c r="H53" s="5"/>
      <c r="I53" s="5"/>
      <c r="J53" s="5"/>
      <c r="K53" s="5"/>
    </row>
    <row r="54" spans="2:11" ht="15.75" thickBot="1" x14ac:dyDescent="0.3">
      <c r="B54" s="1077"/>
      <c r="C54" s="92"/>
      <c r="D54" s="39" t="s">
        <v>11</v>
      </c>
      <c r="E54" s="455" t="s">
        <v>1686</v>
      </c>
      <c r="F54" s="5"/>
      <c r="G54" s="5"/>
      <c r="H54" s="5"/>
      <c r="I54" s="5"/>
      <c r="J54" s="5"/>
      <c r="K54" s="5"/>
    </row>
    <row r="55" spans="2:11" ht="15.75" thickBot="1" x14ac:dyDescent="0.3">
      <c r="B55" s="1077"/>
      <c r="C55" s="92"/>
      <c r="D55" s="39" t="s">
        <v>13</v>
      </c>
      <c r="E55" s="454">
        <v>31388634368</v>
      </c>
      <c r="F55" s="5"/>
      <c r="G55" s="5"/>
      <c r="H55" s="5"/>
      <c r="I55" s="5"/>
      <c r="J55" s="5"/>
      <c r="K55" s="5"/>
    </row>
    <row r="56" spans="2:11" ht="15.75" thickBot="1" x14ac:dyDescent="0.3">
      <c r="B56" s="1078"/>
      <c r="C56" s="2"/>
      <c r="D56" s="39" t="s">
        <v>509</v>
      </c>
      <c r="E56" s="454" t="s">
        <v>1681</v>
      </c>
      <c r="F56" s="5"/>
      <c r="G56" s="5"/>
      <c r="H56" s="5"/>
      <c r="I56" s="5"/>
      <c r="J56" s="5"/>
      <c r="K56" s="5"/>
    </row>
    <row r="57" spans="2:11" ht="15.75" thickBot="1" x14ac:dyDescent="0.3">
      <c r="B57" s="1"/>
      <c r="C57" s="74"/>
      <c r="D57" s="5"/>
      <c r="E57" s="5"/>
      <c r="F57" s="5"/>
      <c r="G57" s="5"/>
      <c r="H57" s="5"/>
      <c r="I57" s="5"/>
      <c r="J57" s="5"/>
      <c r="K57" s="5"/>
    </row>
    <row r="58" spans="2:11" ht="15.75" thickBot="1" x14ac:dyDescent="0.3">
      <c r="B58" s="1085" t="s">
        <v>510</v>
      </c>
      <c r="C58" s="1086"/>
      <c r="D58" s="1086"/>
      <c r="E58" s="1087"/>
      <c r="F58" s="5"/>
      <c r="G58" s="5"/>
      <c r="H58" s="5"/>
      <c r="I58" s="5"/>
      <c r="J58" s="5"/>
      <c r="K58" s="5"/>
    </row>
    <row r="59" spans="2:11" ht="15.75" thickBot="1" x14ac:dyDescent="0.3">
      <c r="B59" s="1076">
        <v>1</v>
      </c>
      <c r="C59" s="92"/>
      <c r="D59" s="47" t="s">
        <v>507</v>
      </c>
      <c r="E59" s="124" t="s">
        <v>511</v>
      </c>
      <c r="F59" s="5"/>
      <c r="G59" s="5"/>
      <c r="H59" s="5"/>
      <c r="I59" s="5"/>
      <c r="J59" s="5"/>
      <c r="K59" s="5"/>
    </row>
    <row r="60" spans="2:11" ht="15.75" thickBot="1" x14ac:dyDescent="0.3">
      <c r="B60" s="1077"/>
      <c r="C60" s="92"/>
      <c r="D60" s="39" t="s">
        <v>7</v>
      </c>
      <c r="E60" s="164" t="s">
        <v>603</v>
      </c>
      <c r="F60" s="5"/>
      <c r="G60" s="5"/>
      <c r="H60" s="5"/>
      <c r="I60" s="5"/>
      <c r="J60" s="5"/>
      <c r="K60" s="5"/>
    </row>
    <row r="61" spans="2:11" ht="15.75" thickBot="1" x14ac:dyDescent="0.3">
      <c r="B61" s="1077"/>
      <c r="C61" s="92"/>
      <c r="D61" s="39" t="s">
        <v>508</v>
      </c>
      <c r="E61" s="165"/>
      <c r="F61" s="5"/>
      <c r="G61" s="5"/>
      <c r="H61" s="5"/>
      <c r="I61" s="5"/>
      <c r="J61" s="5"/>
      <c r="K61" s="5"/>
    </row>
    <row r="62" spans="2:11" ht="15.75" thickBot="1" x14ac:dyDescent="0.3">
      <c r="B62" s="1077"/>
      <c r="C62" s="92"/>
      <c r="D62" s="39" t="s">
        <v>9</v>
      </c>
      <c r="E62" s="165"/>
      <c r="F62" s="5"/>
      <c r="G62" s="5"/>
      <c r="H62" s="5"/>
      <c r="I62" s="5"/>
      <c r="J62" s="5"/>
      <c r="K62" s="5"/>
    </row>
    <row r="63" spans="2:11" ht="15.75" thickBot="1" x14ac:dyDescent="0.3">
      <c r="B63" s="1077"/>
      <c r="C63" s="92"/>
      <c r="D63" s="39" t="s">
        <v>11</v>
      </c>
      <c r="E63" s="165"/>
      <c r="F63" s="5"/>
      <c r="G63" s="5"/>
      <c r="H63" s="5"/>
      <c r="I63" s="5"/>
      <c r="J63" s="5"/>
      <c r="K63" s="5"/>
    </row>
    <row r="64" spans="2:11" ht="15.75" thickBot="1" x14ac:dyDescent="0.3">
      <c r="B64" s="1077"/>
      <c r="C64" s="92"/>
      <c r="D64" s="39" t="s">
        <v>13</v>
      </c>
      <c r="E64" s="165"/>
      <c r="F64" s="5"/>
      <c r="G64" s="5"/>
      <c r="H64" s="5"/>
      <c r="I64" s="5"/>
      <c r="J64" s="5"/>
      <c r="K64" s="5"/>
    </row>
    <row r="65" spans="2:11" ht="15.75" thickBot="1" x14ac:dyDescent="0.3">
      <c r="B65" s="1078"/>
      <c r="C65" s="2"/>
      <c r="D65" s="39" t="s">
        <v>509</v>
      </c>
      <c r="E65" s="165"/>
      <c r="F65" s="5"/>
      <c r="G65" s="5"/>
      <c r="H65" s="5"/>
      <c r="I65" s="5"/>
      <c r="J65" s="5"/>
      <c r="K65" s="5"/>
    </row>
    <row r="66" spans="2:11" ht="15.75" thickBot="1" x14ac:dyDescent="0.3">
      <c r="B66" s="1"/>
      <c r="C66" s="74"/>
      <c r="D66" s="5"/>
      <c r="E66" s="5"/>
      <c r="F66" s="5"/>
      <c r="G66" s="5"/>
      <c r="H66" s="5"/>
      <c r="I66" s="5"/>
      <c r="J66" s="5"/>
      <c r="K66" s="5"/>
    </row>
    <row r="67" spans="2:11" ht="15" customHeight="1" thickBot="1" x14ac:dyDescent="0.3">
      <c r="B67" s="120" t="s">
        <v>513</v>
      </c>
      <c r="C67" s="121"/>
      <c r="D67" s="121"/>
      <c r="E67" s="122"/>
      <c r="G67" s="5"/>
      <c r="H67" s="5"/>
      <c r="I67" s="5"/>
      <c r="J67" s="5"/>
      <c r="K67" s="5"/>
    </row>
    <row r="68" spans="2:11" ht="24.75" thickBot="1" x14ac:dyDescent="0.3">
      <c r="B68" s="46" t="s">
        <v>514</v>
      </c>
      <c r="C68" s="39" t="s">
        <v>515</v>
      </c>
      <c r="D68" s="39" t="s">
        <v>516</v>
      </c>
      <c r="E68" s="39" t="s">
        <v>517</v>
      </c>
      <c r="F68" s="5"/>
      <c r="G68" s="5"/>
      <c r="H68" s="5"/>
      <c r="I68" s="5"/>
      <c r="J68" s="5"/>
    </row>
    <row r="69" spans="2:11" ht="72.75" thickBot="1" x14ac:dyDescent="0.3">
      <c r="B69" s="48">
        <v>42401</v>
      </c>
      <c r="C69" s="39">
        <v>1</v>
      </c>
      <c r="D69" s="39" t="s">
        <v>1192</v>
      </c>
      <c r="E69" s="39"/>
      <c r="F69" s="5"/>
      <c r="G69" s="5"/>
      <c r="H69" s="5"/>
      <c r="I69" s="5"/>
      <c r="J69" s="5"/>
    </row>
    <row r="70" spans="2:11" ht="15.75" thickBot="1" x14ac:dyDescent="0.3">
      <c r="B70" s="3"/>
      <c r="C70" s="93"/>
      <c r="D70" s="5"/>
      <c r="E70" s="5"/>
      <c r="F70" s="5"/>
      <c r="G70" s="5"/>
      <c r="H70" s="5"/>
      <c r="I70" s="5"/>
      <c r="J70" s="5"/>
      <c r="K70" s="5"/>
    </row>
    <row r="71" spans="2:11" ht="15.75" thickBot="1" x14ac:dyDescent="0.3">
      <c r="B71" s="127" t="s">
        <v>424</v>
      </c>
      <c r="C71" s="94"/>
      <c r="D71" s="5"/>
      <c r="E71" s="5"/>
      <c r="F71" s="5"/>
      <c r="G71" s="5"/>
      <c r="H71" s="5"/>
      <c r="I71" s="5"/>
      <c r="J71" s="5"/>
      <c r="K71" s="5"/>
    </row>
    <row r="72" spans="2:11" x14ac:dyDescent="0.25">
      <c r="B72" s="1253"/>
      <c r="C72" s="1254"/>
      <c r="D72" s="1254"/>
      <c r="E72" s="1255"/>
      <c r="F72" s="5"/>
      <c r="G72" s="5"/>
      <c r="H72" s="5"/>
      <c r="I72" s="5"/>
      <c r="J72" s="5"/>
      <c r="K72" s="5"/>
    </row>
    <row r="73" spans="2:11" ht="15.75" thickBot="1" x14ac:dyDescent="0.3">
      <c r="B73" s="1256"/>
      <c r="C73" s="1257"/>
      <c r="D73" s="1257"/>
      <c r="E73" s="1258"/>
      <c r="F73" s="5"/>
      <c r="G73" s="5"/>
      <c r="H73" s="5"/>
      <c r="I73" s="5"/>
      <c r="J73" s="5"/>
      <c r="K73" s="5"/>
    </row>
    <row r="74" spans="2:11" ht="15.75" thickBot="1" x14ac:dyDescent="0.3">
      <c r="B74" s="5"/>
      <c r="D74" s="5"/>
      <c r="E74" s="5"/>
      <c r="F74" s="5"/>
      <c r="G74" s="5"/>
      <c r="H74" s="5"/>
      <c r="I74" s="5"/>
      <c r="J74" s="5"/>
      <c r="K74" s="5"/>
    </row>
    <row r="75" spans="2:11" ht="15.75" thickBot="1" x14ac:dyDescent="0.3">
      <c r="B75" s="1085" t="s">
        <v>519</v>
      </c>
      <c r="C75" s="1086"/>
      <c r="D75" s="1087"/>
      <c r="E75" s="5"/>
      <c r="F75" s="5"/>
      <c r="G75" s="5"/>
      <c r="H75" s="5"/>
      <c r="I75" s="5"/>
      <c r="J75" s="5"/>
      <c r="K75" s="5"/>
    </row>
    <row r="76" spans="2:11" ht="60.75" thickBot="1" x14ac:dyDescent="0.3">
      <c r="B76" s="46" t="s">
        <v>520</v>
      </c>
      <c r="C76" s="2"/>
      <c r="D76" s="39" t="s">
        <v>1193</v>
      </c>
      <c r="E76" s="5"/>
      <c r="F76" s="5"/>
      <c r="G76" s="5"/>
      <c r="H76" s="5"/>
      <c r="I76" s="5"/>
      <c r="J76" s="5"/>
      <c r="K76" s="5"/>
    </row>
    <row r="77" spans="2:11" x14ac:dyDescent="0.25">
      <c r="B77" s="1076" t="s">
        <v>522</v>
      </c>
      <c r="C77" s="92"/>
      <c r="D77" s="52" t="s">
        <v>523</v>
      </c>
      <c r="E77" s="5"/>
      <c r="F77" s="5"/>
      <c r="G77" s="5"/>
      <c r="H77" s="5"/>
      <c r="I77" s="5"/>
      <c r="J77" s="5"/>
      <c r="K77" s="5"/>
    </row>
    <row r="78" spans="2:11" ht="96" x14ac:dyDescent="0.25">
      <c r="B78" s="1077"/>
      <c r="C78" s="92"/>
      <c r="D78" s="45" t="s">
        <v>1194</v>
      </c>
      <c r="E78" s="5"/>
      <c r="F78" s="5"/>
      <c r="G78" s="5"/>
      <c r="H78" s="5"/>
      <c r="I78" s="5"/>
      <c r="J78" s="5"/>
      <c r="K78" s="5"/>
    </row>
    <row r="79" spans="2:11" x14ac:dyDescent="0.25">
      <c r="B79" s="1077"/>
      <c r="C79" s="92"/>
      <c r="D79" s="52" t="s">
        <v>526</v>
      </c>
      <c r="E79" s="5"/>
      <c r="F79" s="5"/>
      <c r="G79" s="5"/>
      <c r="H79" s="5"/>
      <c r="I79" s="5"/>
      <c r="J79" s="5"/>
      <c r="K79" s="5"/>
    </row>
    <row r="80" spans="2:11" x14ac:dyDescent="0.25">
      <c r="B80" s="1077"/>
      <c r="C80" s="92"/>
      <c r="D80" s="45" t="s">
        <v>527</v>
      </c>
      <c r="E80" s="5"/>
      <c r="F80" s="5"/>
      <c r="G80" s="5"/>
      <c r="H80" s="5"/>
      <c r="I80" s="5"/>
      <c r="J80" s="5"/>
      <c r="K80" s="5"/>
    </row>
    <row r="81" spans="2:11" x14ac:dyDescent="0.25">
      <c r="B81" s="1077"/>
      <c r="C81" s="92"/>
      <c r="D81" s="45" t="s">
        <v>1195</v>
      </c>
      <c r="E81" s="5"/>
      <c r="F81" s="5"/>
      <c r="G81" s="5"/>
      <c r="H81" s="5"/>
      <c r="I81" s="5"/>
      <c r="J81" s="5"/>
      <c r="K81" s="5"/>
    </row>
    <row r="82" spans="2:11" x14ac:dyDescent="0.25">
      <c r="B82" s="1077"/>
      <c r="C82" s="92"/>
      <c r="D82" s="45" t="s">
        <v>528</v>
      </c>
      <c r="E82" s="5"/>
      <c r="F82" s="5"/>
      <c r="G82" s="5"/>
      <c r="H82" s="5"/>
      <c r="I82" s="5"/>
      <c r="J82" s="5"/>
      <c r="K82" s="5"/>
    </row>
    <row r="83" spans="2:11" x14ac:dyDescent="0.25">
      <c r="B83" s="1077"/>
      <c r="C83" s="92"/>
      <c r="D83" s="45" t="s">
        <v>1196</v>
      </c>
      <c r="E83" s="5"/>
      <c r="F83" s="5"/>
      <c r="G83" s="5"/>
      <c r="H83" s="5"/>
      <c r="I83" s="5"/>
      <c r="J83" s="5"/>
      <c r="K83" s="5"/>
    </row>
    <row r="84" spans="2:11" ht="24" x14ac:dyDescent="0.25">
      <c r="B84" s="1077"/>
      <c r="C84" s="92"/>
      <c r="D84" s="45" t="s">
        <v>1197</v>
      </c>
      <c r="E84" s="5"/>
      <c r="F84" s="5"/>
      <c r="G84" s="5"/>
      <c r="H84" s="5"/>
      <c r="I84" s="5"/>
      <c r="J84" s="5"/>
      <c r="K84" s="5"/>
    </row>
    <row r="85" spans="2:11" x14ac:dyDescent="0.25">
      <c r="B85" s="1077"/>
      <c r="C85" s="92"/>
      <c r="D85" s="52" t="s">
        <v>748</v>
      </c>
      <c r="E85" s="5"/>
      <c r="F85" s="5"/>
      <c r="G85" s="5"/>
      <c r="H85" s="5"/>
      <c r="I85" s="5"/>
      <c r="J85" s="5"/>
      <c r="K85" s="5"/>
    </row>
    <row r="86" spans="2:11" x14ac:dyDescent="0.25">
      <c r="B86" s="1077"/>
      <c r="C86" s="92"/>
      <c r="D86" s="45" t="s">
        <v>845</v>
      </c>
      <c r="E86" s="5"/>
      <c r="F86" s="5"/>
      <c r="G86" s="5"/>
      <c r="H86" s="5"/>
      <c r="I86" s="5"/>
      <c r="J86" s="5"/>
      <c r="K86" s="5"/>
    </row>
    <row r="87" spans="2:11" x14ac:dyDescent="0.25">
      <c r="B87" s="1077"/>
      <c r="C87" s="92"/>
      <c r="D87" s="45" t="s">
        <v>1198</v>
      </c>
      <c r="E87" s="5"/>
      <c r="F87" s="5"/>
      <c r="G87" s="5"/>
      <c r="H87" s="5"/>
      <c r="I87" s="5"/>
      <c r="J87" s="5"/>
      <c r="K87" s="5"/>
    </row>
    <row r="88" spans="2:11" ht="24" x14ac:dyDescent="0.25">
      <c r="B88" s="1077"/>
      <c r="C88" s="92"/>
      <c r="D88" s="45" t="s">
        <v>1199</v>
      </c>
      <c r="E88" s="5"/>
      <c r="F88" s="5"/>
      <c r="G88" s="5"/>
      <c r="H88" s="5"/>
      <c r="I88" s="5"/>
      <c r="J88" s="5"/>
      <c r="K88" s="5"/>
    </row>
    <row r="89" spans="2:11" ht="24" x14ac:dyDescent="0.25">
      <c r="B89" s="1077"/>
      <c r="C89" s="92"/>
      <c r="D89" s="45" t="s">
        <v>1200</v>
      </c>
      <c r="E89" s="5"/>
      <c r="F89" s="5"/>
      <c r="G89" s="5"/>
      <c r="H89" s="5"/>
      <c r="I89" s="5"/>
      <c r="J89" s="5"/>
      <c r="K89" s="5"/>
    </row>
    <row r="90" spans="2:11" ht="36" x14ac:dyDescent="0.25">
      <c r="B90" s="1077"/>
      <c r="C90" s="92"/>
      <c r="D90" s="45" t="s">
        <v>1201</v>
      </c>
      <c r="E90" s="5"/>
      <c r="F90" s="5"/>
      <c r="G90" s="5"/>
      <c r="H90" s="5"/>
      <c r="I90" s="5"/>
      <c r="J90" s="5"/>
      <c r="K90" s="5"/>
    </row>
    <row r="91" spans="2:11" x14ac:dyDescent="0.25">
      <c r="B91" s="1077"/>
      <c r="C91" s="92"/>
      <c r="D91" s="45" t="s">
        <v>1202</v>
      </c>
      <c r="E91" s="5"/>
      <c r="F91" s="5"/>
      <c r="G91" s="5"/>
      <c r="H91" s="5"/>
      <c r="I91" s="5"/>
      <c r="J91" s="5"/>
      <c r="K91" s="5"/>
    </row>
    <row r="92" spans="2:11" x14ac:dyDescent="0.25">
      <c r="B92" s="1077"/>
      <c r="C92" s="92"/>
      <c r="D92" s="45" t="s">
        <v>1203</v>
      </c>
      <c r="E92" s="5"/>
      <c r="F92" s="5"/>
      <c r="G92" s="5"/>
      <c r="H92" s="5"/>
      <c r="I92" s="5"/>
      <c r="J92" s="5"/>
      <c r="K92" s="5"/>
    </row>
    <row r="93" spans="2:11" ht="15.75" thickBot="1" x14ac:dyDescent="0.3">
      <c r="B93" s="1078"/>
      <c r="C93" s="2"/>
      <c r="D93" s="39" t="s">
        <v>1204</v>
      </c>
      <c r="E93" s="5"/>
      <c r="F93" s="5"/>
      <c r="G93" s="5"/>
      <c r="H93" s="5"/>
      <c r="I93" s="5"/>
      <c r="J93" s="5"/>
      <c r="K93" s="5"/>
    </row>
    <row r="94" spans="2:11" ht="24.75" thickBot="1" x14ac:dyDescent="0.3">
      <c r="B94" s="46" t="s">
        <v>535</v>
      </c>
      <c r="C94" s="2"/>
      <c r="D94" s="39"/>
      <c r="E94" s="5"/>
      <c r="F94" s="5"/>
      <c r="G94" s="5"/>
      <c r="H94" s="5"/>
      <c r="I94" s="5"/>
      <c r="J94" s="5"/>
      <c r="K94" s="5"/>
    </row>
    <row r="95" spans="2:11" ht="252" x14ac:dyDescent="0.25">
      <c r="B95" s="1076" t="s">
        <v>536</v>
      </c>
      <c r="C95" s="92"/>
      <c r="D95" s="45" t="s">
        <v>1205</v>
      </c>
      <c r="E95" s="5"/>
      <c r="F95" s="5"/>
      <c r="G95" s="5"/>
      <c r="H95" s="5"/>
      <c r="I95" s="5"/>
      <c r="J95" s="5"/>
      <c r="K95" s="5"/>
    </row>
    <row r="96" spans="2:11" ht="24" x14ac:dyDescent="0.25">
      <c r="B96" s="1077"/>
      <c r="C96" s="92"/>
      <c r="D96" s="45" t="s">
        <v>1206</v>
      </c>
      <c r="E96" s="5"/>
      <c r="F96" s="5"/>
      <c r="G96" s="5"/>
      <c r="H96" s="5"/>
      <c r="I96" s="5"/>
      <c r="J96" s="5"/>
      <c r="K96" s="5"/>
    </row>
    <row r="97" spans="2:11" ht="108" x14ac:dyDescent="0.25">
      <c r="B97" s="1077"/>
      <c r="C97" s="92"/>
      <c r="D97" s="45" t="s">
        <v>1207</v>
      </c>
      <c r="E97" s="5"/>
      <c r="F97" s="5"/>
      <c r="G97" s="5"/>
      <c r="H97" s="5"/>
      <c r="I97" s="5"/>
      <c r="J97" s="5"/>
      <c r="K97" s="5"/>
    </row>
    <row r="98" spans="2:11" ht="384" x14ac:dyDescent="0.25">
      <c r="B98" s="1077"/>
      <c r="C98" s="92"/>
      <c r="D98" s="45" t="s">
        <v>1208</v>
      </c>
      <c r="E98" s="5"/>
      <c r="F98" s="5"/>
      <c r="G98" s="5"/>
      <c r="H98" s="5"/>
      <c r="I98" s="5"/>
      <c r="J98" s="5"/>
      <c r="K98" s="5"/>
    </row>
    <row r="99" spans="2:11" ht="192" x14ac:dyDescent="0.25">
      <c r="B99" s="1077"/>
      <c r="C99" s="92"/>
      <c r="D99" s="45" t="s">
        <v>1209</v>
      </c>
      <c r="E99" s="5"/>
      <c r="F99" s="5"/>
      <c r="G99" s="5"/>
      <c r="H99" s="5"/>
      <c r="I99" s="5"/>
      <c r="J99" s="5"/>
      <c r="K99" s="5"/>
    </row>
    <row r="100" spans="2:11" ht="72" x14ac:dyDescent="0.25">
      <c r="B100" s="1077"/>
      <c r="C100" s="92"/>
      <c r="D100" s="45" t="s">
        <v>1210</v>
      </c>
      <c r="E100" s="5"/>
      <c r="F100" s="5"/>
      <c r="G100" s="5"/>
      <c r="H100" s="5"/>
      <c r="I100" s="5"/>
      <c r="J100" s="5"/>
      <c r="K100" s="5"/>
    </row>
    <row r="101" spans="2:11" ht="24" x14ac:dyDescent="0.25">
      <c r="B101" s="1077"/>
      <c r="C101" s="92"/>
      <c r="D101" s="45" t="s">
        <v>1211</v>
      </c>
      <c r="E101" s="5"/>
      <c r="F101" s="5"/>
      <c r="G101" s="5"/>
      <c r="H101" s="5"/>
      <c r="I101" s="5"/>
      <c r="J101" s="5"/>
      <c r="K101" s="5"/>
    </row>
    <row r="102" spans="2:11" ht="24" x14ac:dyDescent="0.25">
      <c r="B102" s="1077"/>
      <c r="C102" s="92"/>
      <c r="D102" s="45" t="s">
        <v>1212</v>
      </c>
      <c r="E102" s="5"/>
      <c r="F102" s="5"/>
      <c r="G102" s="5"/>
      <c r="H102" s="5"/>
      <c r="I102" s="5"/>
      <c r="J102" s="5"/>
      <c r="K102" s="5"/>
    </row>
    <row r="103" spans="2:11" ht="24" x14ac:dyDescent="0.25">
      <c r="B103" s="1077"/>
      <c r="C103" s="92"/>
      <c r="D103" s="45" t="s">
        <v>1213</v>
      </c>
      <c r="E103" s="5"/>
      <c r="F103" s="5"/>
      <c r="G103" s="5"/>
      <c r="H103" s="5"/>
      <c r="I103" s="5"/>
      <c r="J103" s="5"/>
      <c r="K103" s="5"/>
    </row>
    <row r="104" spans="2:11" ht="84" x14ac:dyDescent="0.25">
      <c r="B104" s="1077"/>
      <c r="C104" s="92"/>
      <c r="D104" s="45" t="s">
        <v>1214</v>
      </c>
      <c r="E104" s="5"/>
      <c r="F104" s="5"/>
      <c r="G104" s="5"/>
      <c r="H104" s="5"/>
      <c r="I104" s="5"/>
      <c r="J104" s="5"/>
      <c r="K104" s="5"/>
    </row>
    <row r="105" spans="2:11" ht="24" x14ac:dyDescent="0.25">
      <c r="B105" s="1077"/>
      <c r="C105" s="92"/>
      <c r="D105" s="45" t="s">
        <v>1215</v>
      </c>
      <c r="E105" s="5"/>
      <c r="F105" s="5"/>
      <c r="G105" s="5"/>
      <c r="H105" s="5"/>
      <c r="I105" s="5"/>
      <c r="J105" s="5"/>
      <c r="K105" s="5"/>
    </row>
    <row r="106" spans="2:11" ht="24" x14ac:dyDescent="0.25">
      <c r="B106" s="1077"/>
      <c r="C106" s="92"/>
      <c r="D106" s="45" t="s">
        <v>1216</v>
      </c>
      <c r="E106" s="5"/>
      <c r="F106" s="5"/>
      <c r="G106" s="5"/>
      <c r="H106" s="5"/>
      <c r="I106" s="5"/>
      <c r="J106" s="5"/>
      <c r="K106" s="5"/>
    </row>
    <row r="107" spans="2:11" x14ac:dyDescent="0.25">
      <c r="B107" s="1077"/>
      <c r="C107" s="92"/>
      <c r="D107" s="45" t="s">
        <v>1217</v>
      </c>
      <c r="E107" s="5"/>
      <c r="F107" s="5"/>
      <c r="G107" s="5"/>
      <c r="H107" s="5"/>
      <c r="I107" s="5"/>
      <c r="J107" s="5"/>
      <c r="K107" s="5"/>
    </row>
    <row r="108" spans="2:11" ht="24" x14ac:dyDescent="0.25">
      <c r="B108" s="1077"/>
      <c r="C108" s="92"/>
      <c r="D108" s="45" t="s">
        <v>1218</v>
      </c>
      <c r="E108" s="5"/>
      <c r="F108" s="5"/>
      <c r="G108" s="5"/>
      <c r="H108" s="5"/>
      <c r="I108" s="5"/>
      <c r="J108" s="5"/>
      <c r="K108" s="5"/>
    </row>
    <row r="109" spans="2:11" ht="36" x14ac:dyDescent="0.25">
      <c r="B109" s="1077"/>
      <c r="C109" s="92"/>
      <c r="D109" s="45" t="s">
        <v>1219</v>
      </c>
      <c r="E109" s="5"/>
      <c r="F109" s="5"/>
      <c r="G109" s="5"/>
      <c r="H109" s="5"/>
      <c r="I109" s="5"/>
      <c r="J109" s="5"/>
      <c r="K109" s="5"/>
    </row>
    <row r="110" spans="2:11" ht="24" x14ac:dyDescent="0.25">
      <c r="B110" s="1077"/>
      <c r="C110" s="92"/>
      <c r="D110" s="45" t="s">
        <v>1220</v>
      </c>
      <c r="E110" s="5"/>
      <c r="F110" s="5"/>
      <c r="G110" s="5"/>
      <c r="H110" s="5"/>
      <c r="I110" s="5"/>
      <c r="J110" s="5"/>
      <c r="K110" s="5"/>
    </row>
    <row r="111" spans="2:11" ht="24" x14ac:dyDescent="0.25">
      <c r="B111" s="1077"/>
      <c r="C111" s="92"/>
      <c r="D111" s="45" t="s">
        <v>1221</v>
      </c>
      <c r="E111" s="5"/>
      <c r="F111" s="5"/>
      <c r="G111" s="5"/>
      <c r="H111" s="5"/>
      <c r="I111" s="5"/>
      <c r="J111" s="5"/>
      <c r="K111" s="5"/>
    </row>
    <row r="112" spans="2:11" ht="72" x14ac:dyDescent="0.25">
      <c r="B112" s="1077"/>
      <c r="C112" s="92"/>
      <c r="D112" s="45" t="s">
        <v>1222</v>
      </c>
      <c r="E112" s="5"/>
      <c r="F112" s="5"/>
      <c r="G112" s="5"/>
      <c r="H112" s="5"/>
      <c r="I112" s="5"/>
      <c r="J112" s="5"/>
      <c r="K112" s="5"/>
    </row>
    <row r="113" spans="2:11" ht="48" x14ac:dyDescent="0.25">
      <c r="B113" s="1077"/>
      <c r="C113" s="92"/>
      <c r="D113" s="45" t="s">
        <v>1223</v>
      </c>
      <c r="E113" s="5"/>
      <c r="F113" s="5"/>
      <c r="G113" s="5"/>
      <c r="H113" s="5"/>
      <c r="I113" s="5"/>
      <c r="J113" s="5"/>
      <c r="K113" s="5"/>
    </row>
    <row r="114" spans="2:11" ht="48" x14ac:dyDescent="0.25">
      <c r="B114" s="1077"/>
      <c r="C114" s="92"/>
      <c r="D114" s="45" t="s">
        <v>1224</v>
      </c>
      <c r="E114" s="5"/>
      <c r="F114" s="5"/>
      <c r="G114" s="5"/>
      <c r="H114" s="5"/>
      <c r="I114" s="5"/>
      <c r="J114" s="5"/>
      <c r="K114" s="5"/>
    </row>
    <row r="115" spans="2:11" ht="36" x14ac:dyDescent="0.25">
      <c r="B115" s="1077"/>
      <c r="C115" s="92"/>
      <c r="D115" s="45" t="s">
        <v>1225</v>
      </c>
      <c r="E115" s="5"/>
      <c r="F115" s="5"/>
      <c r="G115" s="5"/>
      <c r="H115" s="5"/>
      <c r="I115" s="5"/>
      <c r="J115" s="5"/>
      <c r="K115" s="5"/>
    </row>
    <row r="116" spans="2:11" ht="24" x14ac:dyDescent="0.25">
      <c r="B116" s="1077"/>
      <c r="C116" s="92"/>
      <c r="D116" s="45" t="s">
        <v>1226</v>
      </c>
      <c r="E116" s="5"/>
      <c r="F116" s="5"/>
      <c r="G116" s="5"/>
      <c r="H116" s="5"/>
      <c r="I116" s="5"/>
      <c r="J116" s="5"/>
      <c r="K116" s="5"/>
    </row>
    <row r="117" spans="2:11" ht="36" x14ac:dyDescent="0.25">
      <c r="B117" s="1077"/>
      <c r="C117" s="92"/>
      <c r="D117" s="45" t="s">
        <v>1227</v>
      </c>
      <c r="E117" s="5"/>
      <c r="F117" s="5"/>
      <c r="G117" s="5"/>
      <c r="H117" s="5"/>
      <c r="I117" s="5"/>
      <c r="J117" s="5"/>
      <c r="K117" s="5"/>
    </row>
    <row r="118" spans="2:11" ht="24" x14ac:dyDescent="0.25">
      <c r="B118" s="1077"/>
      <c r="C118" s="92"/>
      <c r="D118" s="45" t="s">
        <v>1228</v>
      </c>
      <c r="E118" s="5"/>
      <c r="F118" s="5"/>
      <c r="G118" s="5"/>
      <c r="H118" s="5"/>
      <c r="I118" s="5"/>
      <c r="J118" s="5"/>
      <c r="K118" s="5"/>
    </row>
    <row r="119" spans="2:11" ht="36" x14ac:dyDescent="0.25">
      <c r="B119" s="1077"/>
      <c r="C119" s="92"/>
      <c r="D119" s="45" t="s">
        <v>1229</v>
      </c>
      <c r="E119" s="5"/>
      <c r="F119" s="5"/>
      <c r="G119" s="5"/>
      <c r="H119" s="5"/>
      <c r="I119" s="5"/>
      <c r="J119" s="5"/>
      <c r="K119" s="5"/>
    </row>
    <row r="120" spans="2:11" ht="36" x14ac:dyDescent="0.25">
      <c r="B120" s="1077"/>
      <c r="C120" s="92"/>
      <c r="D120" s="45" t="s">
        <v>1230</v>
      </c>
      <c r="E120" s="5"/>
      <c r="F120" s="5"/>
      <c r="G120" s="5"/>
      <c r="H120" s="5"/>
      <c r="I120" s="5"/>
      <c r="J120" s="5"/>
      <c r="K120" s="5"/>
    </row>
    <row r="121" spans="2:11" ht="36" x14ac:dyDescent="0.25">
      <c r="B121" s="1077"/>
      <c r="C121" s="92"/>
      <c r="D121" s="45" t="s">
        <v>1231</v>
      </c>
      <c r="E121" s="5"/>
      <c r="F121" s="5"/>
      <c r="G121" s="5"/>
      <c r="H121" s="5"/>
      <c r="I121" s="5"/>
      <c r="J121" s="5"/>
      <c r="K121" s="5"/>
    </row>
    <row r="122" spans="2:11" ht="60" x14ac:dyDescent="0.25">
      <c r="B122" s="1077"/>
      <c r="C122" s="92"/>
      <c r="D122" s="45" t="s">
        <v>1232</v>
      </c>
      <c r="E122" s="5"/>
      <c r="F122" s="5"/>
      <c r="G122" s="5"/>
      <c r="H122" s="5"/>
      <c r="I122" s="5"/>
      <c r="J122" s="5"/>
      <c r="K122" s="5"/>
    </row>
    <row r="123" spans="2:11" ht="48" x14ac:dyDescent="0.25">
      <c r="B123" s="1077"/>
      <c r="C123" s="92"/>
      <c r="D123" s="45" t="s">
        <v>1233</v>
      </c>
      <c r="E123" s="5"/>
      <c r="F123" s="5"/>
      <c r="G123" s="5"/>
      <c r="H123" s="5"/>
      <c r="I123" s="5"/>
      <c r="J123" s="5"/>
      <c r="K123" s="5"/>
    </row>
    <row r="124" spans="2:11" ht="24" x14ac:dyDescent="0.25">
      <c r="B124" s="1077"/>
      <c r="C124" s="92"/>
      <c r="D124" s="45" t="s">
        <v>1234</v>
      </c>
      <c r="E124" s="5"/>
      <c r="F124" s="5"/>
      <c r="G124" s="5"/>
      <c r="H124" s="5"/>
      <c r="I124" s="5"/>
      <c r="J124" s="5"/>
      <c r="K124" s="5"/>
    </row>
    <row r="125" spans="2:11" ht="24" x14ac:dyDescent="0.25">
      <c r="B125" s="1077"/>
      <c r="C125" s="92"/>
      <c r="D125" s="45" t="s">
        <v>1235</v>
      </c>
      <c r="E125" s="5"/>
      <c r="F125" s="5"/>
      <c r="G125" s="5"/>
      <c r="H125" s="5"/>
      <c r="I125" s="5"/>
      <c r="J125" s="5"/>
      <c r="K125" s="5"/>
    </row>
    <row r="126" spans="2:11" ht="24" x14ac:dyDescent="0.25">
      <c r="B126" s="1077"/>
      <c r="C126" s="92"/>
      <c r="D126" s="45" t="s">
        <v>1236</v>
      </c>
      <c r="E126" s="5"/>
      <c r="F126" s="5"/>
      <c r="G126" s="5"/>
      <c r="H126" s="5"/>
      <c r="I126" s="5"/>
      <c r="J126" s="5"/>
      <c r="K126" s="5"/>
    </row>
    <row r="127" spans="2:11" ht="24" x14ac:dyDescent="0.25">
      <c r="B127" s="1077"/>
      <c r="C127" s="92"/>
      <c r="D127" s="45" t="s">
        <v>1237</v>
      </c>
      <c r="E127" s="5"/>
      <c r="F127" s="5"/>
      <c r="G127" s="5"/>
      <c r="H127" s="5"/>
      <c r="I127" s="5"/>
      <c r="J127" s="5"/>
      <c r="K127" s="5"/>
    </row>
    <row r="128" spans="2:11" ht="48" x14ac:dyDescent="0.25">
      <c r="B128" s="1077"/>
      <c r="C128" s="92"/>
      <c r="D128" s="45" t="s">
        <v>1238</v>
      </c>
      <c r="E128" s="5"/>
      <c r="F128" s="5"/>
      <c r="G128" s="5"/>
      <c r="H128" s="5"/>
      <c r="I128" s="5"/>
      <c r="J128" s="5"/>
      <c r="K128" s="5"/>
    </row>
    <row r="129" spans="2:11" ht="24" x14ac:dyDescent="0.25">
      <c r="B129" s="1077"/>
      <c r="C129" s="92"/>
      <c r="D129" s="45" t="s">
        <v>1239</v>
      </c>
      <c r="E129" s="5"/>
      <c r="F129" s="5"/>
      <c r="G129" s="5"/>
      <c r="H129" s="5"/>
      <c r="I129" s="5"/>
      <c r="J129" s="5"/>
      <c r="K129" s="5"/>
    </row>
    <row r="130" spans="2:11" ht="36.75" thickBot="1" x14ac:dyDescent="0.3">
      <c r="B130" s="1078"/>
      <c r="C130" s="2"/>
      <c r="D130" s="39" t="s">
        <v>1240</v>
      </c>
      <c r="E130" s="5"/>
      <c r="F130" s="5"/>
      <c r="G130" s="5"/>
      <c r="H130" s="5"/>
      <c r="I130" s="5"/>
      <c r="J130" s="5"/>
      <c r="K130" s="5"/>
    </row>
    <row r="131" spans="2:11" ht="24" x14ac:dyDescent="0.25">
      <c r="B131" s="1076" t="s">
        <v>553</v>
      </c>
      <c r="C131" s="92"/>
      <c r="D131" s="52" t="s">
        <v>1184</v>
      </c>
      <c r="E131" s="5"/>
      <c r="F131" s="5"/>
      <c r="G131" s="5"/>
      <c r="H131" s="5"/>
      <c r="I131" s="5"/>
      <c r="J131" s="5"/>
      <c r="K131" s="5"/>
    </row>
    <row r="132" spans="2:11" ht="25.35" customHeight="1" x14ac:dyDescent="0.25">
      <c r="B132" s="1077"/>
      <c r="C132" s="92"/>
      <c r="D132" s="45" t="s">
        <v>729</v>
      </c>
      <c r="E132" s="5"/>
      <c r="F132" s="5"/>
      <c r="G132" s="5"/>
      <c r="H132" s="5"/>
      <c r="I132" s="5"/>
      <c r="J132" s="5"/>
      <c r="K132" s="5"/>
    </row>
    <row r="133" spans="2:11" x14ac:dyDescent="0.25">
      <c r="B133" s="1077"/>
      <c r="C133" s="92"/>
      <c r="D133" s="45" t="s">
        <v>554</v>
      </c>
      <c r="E133" s="5"/>
      <c r="F133" s="5"/>
      <c r="G133" s="5"/>
      <c r="H133" s="5"/>
      <c r="I133" s="5"/>
      <c r="J133" s="5"/>
      <c r="K133" s="5"/>
    </row>
    <row r="134" spans="2:11" ht="37.5" x14ac:dyDescent="0.25">
      <c r="B134" s="1077"/>
      <c r="C134" s="92"/>
      <c r="D134" s="45" t="s">
        <v>1241</v>
      </c>
      <c r="E134" s="5"/>
      <c r="F134" s="5"/>
      <c r="G134" s="5"/>
      <c r="H134" s="5"/>
      <c r="I134" s="5"/>
      <c r="J134" s="5"/>
      <c r="K134" s="5"/>
    </row>
    <row r="135" spans="2:11" ht="37.5" x14ac:dyDescent="0.25">
      <c r="B135" s="1077"/>
      <c r="C135" s="92"/>
      <c r="D135" s="45" t="s">
        <v>1242</v>
      </c>
      <c r="E135" s="5"/>
      <c r="F135" s="5"/>
      <c r="G135" s="5"/>
      <c r="H135" s="5"/>
      <c r="I135" s="5"/>
      <c r="J135" s="5"/>
      <c r="K135" s="5"/>
    </row>
    <row r="136" spans="2:11" ht="37.5" x14ac:dyDescent="0.25">
      <c r="B136" s="1077"/>
      <c r="C136" s="92"/>
      <c r="D136" s="45" t="s">
        <v>1243</v>
      </c>
      <c r="E136" s="5"/>
      <c r="F136" s="5"/>
      <c r="G136" s="5"/>
      <c r="H136" s="5"/>
      <c r="I136" s="5"/>
      <c r="J136" s="5"/>
      <c r="K136" s="5"/>
    </row>
    <row r="137" spans="2:11" ht="37.5" x14ac:dyDescent="0.25">
      <c r="B137" s="1077"/>
      <c r="C137" s="92"/>
      <c r="D137" s="45" t="s">
        <v>1244</v>
      </c>
      <c r="E137" s="5"/>
      <c r="F137" s="5"/>
      <c r="G137" s="5"/>
      <c r="H137" s="5"/>
      <c r="I137" s="5"/>
      <c r="J137" s="5"/>
      <c r="K137" s="5"/>
    </row>
    <row r="138" spans="2:11" x14ac:dyDescent="0.25">
      <c r="B138" s="1077"/>
      <c r="C138" s="92"/>
      <c r="D138" s="45" t="s">
        <v>1245</v>
      </c>
      <c r="E138" s="5"/>
      <c r="F138" s="5"/>
      <c r="G138" s="5"/>
      <c r="H138" s="5"/>
      <c r="I138" s="5"/>
      <c r="J138" s="5"/>
      <c r="K138" s="5"/>
    </row>
    <row r="139" spans="2:11" x14ac:dyDescent="0.25">
      <c r="B139" s="1077"/>
      <c r="C139" s="92"/>
      <c r="D139" s="45" t="s">
        <v>1246</v>
      </c>
      <c r="E139" s="5"/>
      <c r="F139" s="5"/>
      <c r="G139" s="5"/>
      <c r="H139" s="5"/>
      <c r="I139" s="5"/>
      <c r="J139" s="5"/>
      <c r="K139" s="5"/>
    </row>
    <row r="140" spans="2:11" x14ac:dyDescent="0.25">
      <c r="B140" s="1077"/>
      <c r="C140" s="92"/>
      <c r="D140" s="45" t="s">
        <v>1247</v>
      </c>
      <c r="E140" s="5"/>
      <c r="F140" s="5"/>
      <c r="G140" s="5"/>
      <c r="H140" s="5"/>
      <c r="I140" s="5"/>
      <c r="J140" s="5"/>
      <c r="K140" s="5"/>
    </row>
    <row r="141" spans="2:11" x14ac:dyDescent="0.25">
      <c r="B141" s="1077"/>
      <c r="C141" s="92"/>
      <c r="D141" s="45" t="s">
        <v>1248</v>
      </c>
      <c r="E141" s="5"/>
      <c r="F141" s="5"/>
      <c r="G141" s="5"/>
      <c r="H141" s="5"/>
      <c r="I141" s="5"/>
      <c r="J141" s="5"/>
      <c r="K141" s="5"/>
    </row>
    <row r="142" spans="2:11" ht="84" x14ac:dyDescent="0.25">
      <c r="B142" s="1077"/>
      <c r="C142" s="92"/>
      <c r="D142" s="53" t="s">
        <v>718</v>
      </c>
      <c r="E142" s="5"/>
      <c r="F142" s="5"/>
      <c r="G142" s="5"/>
      <c r="H142" s="5"/>
      <c r="I142" s="5"/>
      <c r="J142" s="5"/>
      <c r="K142" s="5"/>
    </row>
    <row r="143" spans="2:11" x14ac:dyDescent="0.25">
      <c r="B143" s="1077"/>
      <c r="C143" s="92"/>
      <c r="D143" s="56" t="s">
        <v>692</v>
      </c>
      <c r="E143" s="5"/>
      <c r="F143" s="5"/>
      <c r="G143" s="5"/>
      <c r="H143" s="5"/>
      <c r="I143" s="5"/>
      <c r="J143" s="5"/>
      <c r="K143" s="5"/>
    </row>
    <row r="144" spans="2:11" ht="24" x14ac:dyDescent="0.25">
      <c r="B144" s="1077"/>
      <c r="C144" s="92"/>
      <c r="D144" s="52" t="s">
        <v>1249</v>
      </c>
      <c r="E144" s="5"/>
      <c r="F144" s="5"/>
      <c r="G144" s="5"/>
      <c r="H144" s="5"/>
      <c r="I144" s="5"/>
      <c r="J144" s="5"/>
      <c r="K144" s="5"/>
    </row>
    <row r="145" spans="2:11" ht="23.1" customHeight="1" x14ac:dyDescent="0.25">
      <c r="B145" s="1077"/>
      <c r="C145" s="92"/>
      <c r="D145" s="45" t="s">
        <v>729</v>
      </c>
      <c r="E145" s="5"/>
      <c r="F145" s="5"/>
      <c r="G145" s="5"/>
      <c r="H145" s="5"/>
      <c r="I145" s="5"/>
      <c r="J145" s="5"/>
      <c r="K145" s="5"/>
    </row>
    <row r="146" spans="2:11" x14ac:dyDescent="0.25">
      <c r="B146" s="1077"/>
      <c r="C146" s="92"/>
      <c r="D146" s="45" t="s">
        <v>554</v>
      </c>
      <c r="E146" s="5"/>
      <c r="F146" s="5"/>
      <c r="G146" s="5"/>
      <c r="H146" s="5"/>
      <c r="I146" s="5"/>
      <c r="J146" s="5"/>
      <c r="K146" s="5"/>
    </row>
    <row r="147" spans="2:11" ht="37.5" x14ac:dyDescent="0.25">
      <c r="B147" s="1077"/>
      <c r="C147" s="92"/>
      <c r="D147" s="45" t="s">
        <v>1250</v>
      </c>
      <c r="E147" s="5"/>
      <c r="F147" s="5"/>
      <c r="G147" s="5"/>
      <c r="H147" s="5"/>
      <c r="I147" s="5"/>
      <c r="J147" s="5"/>
      <c r="K147" s="5"/>
    </row>
    <row r="148" spans="2:11" ht="37.5" x14ac:dyDescent="0.25">
      <c r="B148" s="1077"/>
      <c r="C148" s="92"/>
      <c r="D148" s="45" t="s">
        <v>1251</v>
      </c>
      <c r="E148" s="5"/>
      <c r="F148" s="5"/>
      <c r="G148" s="5"/>
      <c r="H148" s="5"/>
      <c r="I148" s="5"/>
      <c r="J148" s="5"/>
      <c r="K148" s="5"/>
    </row>
    <row r="149" spans="2:11" ht="38.25" thickBot="1" x14ac:dyDescent="0.3">
      <c r="B149" s="1078"/>
      <c r="C149" s="2"/>
      <c r="D149" s="39" t="s">
        <v>1252</v>
      </c>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sheetData>
  <sheetProtection insertColumns="0" insertRows="0"/>
  <mergeCells count="42">
    <mergeCell ref="F36:F37"/>
    <mergeCell ref="G36:G37"/>
    <mergeCell ref="H36:H37"/>
    <mergeCell ref="J36:J37"/>
    <mergeCell ref="K36:K37"/>
    <mergeCell ref="I36:I37"/>
    <mergeCell ref="B10:D10"/>
    <mergeCell ref="F10:S10"/>
    <mergeCell ref="F11:S11"/>
    <mergeCell ref="E12:R12"/>
    <mergeCell ref="E13:R13"/>
    <mergeCell ref="B72:E73"/>
    <mergeCell ref="B75:D75"/>
    <mergeCell ref="B77:B93"/>
    <mergeCell ref="B95:B130"/>
    <mergeCell ref="B131:B149"/>
    <mergeCell ref="D34:D35"/>
    <mergeCell ref="E34:E35"/>
    <mergeCell ref="F34:K34"/>
    <mergeCell ref="C21:C22"/>
    <mergeCell ref="D21:D22"/>
    <mergeCell ref="B15:B19"/>
    <mergeCell ref="B49:E49"/>
    <mergeCell ref="B50:B56"/>
    <mergeCell ref="B58:E58"/>
    <mergeCell ref="B59:B65"/>
    <mergeCell ref="D15:L15"/>
    <mergeCell ref="D16:L16"/>
    <mergeCell ref="D19:L19"/>
    <mergeCell ref="D20:L20"/>
    <mergeCell ref="D31:L31"/>
    <mergeCell ref="D32:L32"/>
    <mergeCell ref="D33:L33"/>
    <mergeCell ref="D44:L44"/>
    <mergeCell ref="E21:E22"/>
    <mergeCell ref="F21:J21"/>
    <mergeCell ref="C34:C35"/>
    <mergeCell ref="A1:P1"/>
    <mergeCell ref="A2:P2"/>
    <mergeCell ref="A3:P3"/>
    <mergeCell ref="A4:D4"/>
    <mergeCell ref="A5:P5"/>
  </mergeCells>
  <conditionalFormatting sqref="H30">
    <cfRule type="containsText" dxfId="52" priority="5" operator="containsText" text="ERROR">
      <formula>NOT(ISERROR(SEARCH("ERROR",H30)))</formula>
    </cfRule>
  </conditionalFormatting>
  <conditionalFormatting sqref="F10">
    <cfRule type="notContainsBlanks" dxfId="51" priority="4">
      <formula>LEN(TRIM(F10))&gt;0</formula>
    </cfRule>
  </conditionalFormatting>
  <conditionalFormatting sqref="F11:S11">
    <cfRule type="expression" dxfId="50" priority="2">
      <formula>E11="NO SE REPORTA"</formula>
    </cfRule>
    <cfRule type="expression" dxfId="49" priority="3">
      <formula>E10="NO APLICA"</formula>
    </cfRule>
  </conditionalFormatting>
  <conditionalFormatting sqref="E12:R12">
    <cfRule type="expression" dxfId="48"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8:H18" xr:uid="{00000000-0002-0000-1D00-000000000000}">
      <formula1>0</formula1>
    </dataValidation>
    <dataValidation type="whole" operator="greaterThanOrEqual" allowBlank="1" showInputMessage="1" showErrorMessage="1" errorTitle="ERROR" error="Valor en PESOS (sin centavos)" sqref="F36:I36 F38:I42" xr:uid="{00000000-0002-0000-1D00-000001000000}">
      <formula1>0</formula1>
    </dataValidation>
    <dataValidation type="decimal" allowBlank="1" showInputMessage="1" showErrorMessage="1" errorTitle="ERROR" error="Escriba un valor entre 0% y 100%" sqref="F23:H29" xr:uid="{00000000-0002-0000-1D00-000002000000}">
      <formula1>0</formula1>
      <formula2>1</formula2>
    </dataValidation>
    <dataValidation allowBlank="1" showInputMessage="1" showErrorMessage="1" sqref="F43:I43 I23:I30 H30 J36:K36 J38:K43" xr:uid="{00000000-0002-0000-1D00-000003000000}"/>
    <dataValidation type="list" allowBlank="1" showInputMessage="1" showErrorMessage="1" sqref="E11" xr:uid="{00000000-0002-0000-1D00-000004000000}">
      <formula1>REPORTE</formula1>
    </dataValidation>
    <dataValidation type="list" allowBlank="1" showInputMessage="1" showErrorMessage="1" sqref="E10" xr:uid="{00000000-0002-0000-1D00-000005000000}">
      <formula1>SI</formula1>
    </dataValidation>
  </dataValidations>
  <hyperlinks>
    <hyperlink ref="B9" location="'ANEXO 3'!A1" display="VOLVER AL INDICE" xr:uid="{00000000-0004-0000-1D00-000000000000}"/>
    <hyperlink ref="E54" r:id="rId1" xr:uid="{00000000-0004-0000-1D00-000001000000}"/>
  </hyperlinks>
  <pageMargins left="0.25" right="0.25" top="0.75" bottom="0.75" header="0.3" footer="0.3"/>
  <pageSetup paperSize="178" orientation="landscape" horizontalDpi="1200" verticalDpi="1200" r:id="rId2"/>
  <ignoredErrors>
    <ignoredError sqref="D37:E39 E36" unlockedFormula="1"/>
    <ignoredError sqref="K36 J38:K42 J43" evalError="1"/>
  </ignoredErrors>
  <drawing r:id="rId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Hoja30">
    <tabColor theme="2"/>
  </sheetPr>
  <dimension ref="A1:U180"/>
  <sheetViews>
    <sheetView workbookViewId="0">
      <selection sqref="A1:P1"/>
    </sheetView>
  </sheetViews>
  <sheetFormatPr baseColWidth="10" defaultColWidth="10.7109375" defaultRowHeight="15" x14ac:dyDescent="0.25"/>
  <cols>
    <col min="1" max="1" width="1.85546875" customWidth="1"/>
    <col min="2" max="2" width="10.85546875" customWidth="1"/>
    <col min="3" max="3" width="5" style="85" bestFit="1" customWidth="1"/>
    <col min="4" max="4" width="34.85546875" customWidth="1"/>
    <col min="5" max="5" width="18.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135</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6" t="s">
        <v>459</v>
      </c>
      <c r="C8" s="204">
        <v>2022</v>
      </c>
      <c r="D8" s="208">
        <f>IF(E10="NO APLICA","NO APLICA",IF(E11="NO SE REPORTA","SIN INFORMACION",+G42))</f>
        <v>0.96079686677932297</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1696</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5"/>
      <c r="J14" s="5"/>
      <c r="K14" s="5"/>
    </row>
    <row r="15" spans="1:21" ht="15.6" customHeight="1" thickTop="1" thickBot="1" x14ac:dyDescent="0.3">
      <c r="B15" s="1168" t="s">
        <v>466</v>
      </c>
      <c r="C15" s="87"/>
      <c r="D15" s="1067" t="s">
        <v>765</v>
      </c>
      <c r="E15" s="1068"/>
      <c r="F15" s="1068"/>
      <c r="G15" s="1068"/>
      <c r="H15" s="1068"/>
      <c r="I15" s="1068"/>
      <c r="J15" s="1068"/>
      <c r="K15" s="1068"/>
      <c r="L15" s="1178"/>
    </row>
    <row r="16" spans="1:21" ht="15.75" thickBot="1" x14ac:dyDescent="0.3">
      <c r="B16" s="1169"/>
      <c r="C16" s="88" t="s">
        <v>420</v>
      </c>
      <c r="D16" s="37" t="s">
        <v>677</v>
      </c>
      <c r="E16" s="88" t="s">
        <v>487</v>
      </c>
      <c r="F16" s="88" t="s">
        <v>488</v>
      </c>
      <c r="G16" s="88" t="s">
        <v>489</v>
      </c>
      <c r="H16" s="88" t="s">
        <v>490</v>
      </c>
      <c r="I16" s="88" t="s">
        <v>1072</v>
      </c>
      <c r="J16" s="5"/>
      <c r="L16" s="20"/>
    </row>
    <row r="17" spans="2:12" ht="48.75" thickBot="1" x14ac:dyDescent="0.3">
      <c r="B17" s="1169"/>
      <c r="C17" s="89" t="s">
        <v>595</v>
      </c>
      <c r="D17" s="39" t="s">
        <v>1253</v>
      </c>
      <c r="E17" s="447">
        <v>3</v>
      </c>
      <c r="F17" s="447">
        <v>1</v>
      </c>
      <c r="G17" s="447">
        <v>1</v>
      </c>
      <c r="H17" s="6"/>
      <c r="I17" s="498">
        <f>SUM(E17:H17)</f>
        <v>5</v>
      </c>
      <c r="J17" s="5"/>
      <c r="L17" s="20"/>
    </row>
    <row r="18" spans="2:12" ht="15.75" thickBot="1" x14ac:dyDescent="0.3">
      <c r="B18" s="1169"/>
      <c r="C18" s="89" t="s">
        <v>597</v>
      </c>
      <c r="D18" s="39" t="s">
        <v>1188</v>
      </c>
      <c r="E18" s="451">
        <v>900000000</v>
      </c>
      <c r="F18" s="449">
        <v>382000000</v>
      </c>
      <c r="G18" s="182">
        <v>427810873</v>
      </c>
      <c r="H18" s="182"/>
      <c r="I18" s="132">
        <f>SUM(E18:H18)</f>
        <v>1709810873</v>
      </c>
      <c r="J18" s="5"/>
      <c r="L18" s="20"/>
    </row>
    <row r="19" spans="2:12" ht="15.75" thickBot="1" x14ac:dyDescent="0.3">
      <c r="B19" s="1169"/>
      <c r="C19" s="89" t="s">
        <v>599</v>
      </c>
      <c r="D19" s="39" t="s">
        <v>1254</v>
      </c>
      <c r="E19" s="451">
        <v>130991497</v>
      </c>
      <c r="F19" s="449">
        <v>382000000</v>
      </c>
      <c r="G19" s="182">
        <v>427810873</v>
      </c>
      <c r="H19" s="182"/>
      <c r="I19" s="132">
        <f>SUM(E19:H19)</f>
        <v>940802370</v>
      </c>
      <c r="J19" s="5"/>
      <c r="L19" s="20"/>
    </row>
    <row r="20" spans="2:12" x14ac:dyDescent="0.25">
      <c r="B20" s="210"/>
      <c r="C20" s="90"/>
      <c r="D20" s="1058"/>
      <c r="E20" s="1059"/>
      <c r="F20" s="1059"/>
      <c r="G20" s="1059"/>
      <c r="H20" s="1059"/>
      <c r="I20" s="1059"/>
      <c r="J20" s="1059"/>
      <c r="K20" s="1059"/>
      <c r="L20" s="1162"/>
    </row>
    <row r="21" spans="2:12" ht="15.75" thickBot="1" x14ac:dyDescent="0.3">
      <c r="B21" s="210"/>
      <c r="C21" s="90"/>
      <c r="D21" s="1082" t="s">
        <v>1255</v>
      </c>
      <c r="E21" s="1083"/>
      <c r="F21" s="1083"/>
      <c r="G21" s="1083"/>
      <c r="H21" s="1083"/>
      <c r="I21" s="1083"/>
      <c r="J21" s="1083"/>
      <c r="K21" s="1083"/>
      <c r="L21" s="1165"/>
    </row>
    <row r="22" spans="2:12" ht="15" customHeight="1" thickBot="1" x14ac:dyDescent="0.3">
      <c r="B22" s="210"/>
      <c r="C22" s="1207" t="s">
        <v>420</v>
      </c>
      <c r="D22" s="1248" t="s">
        <v>694</v>
      </c>
      <c r="E22" s="1248" t="s">
        <v>1075</v>
      </c>
      <c r="F22" s="1265" t="s">
        <v>1076</v>
      </c>
      <c r="G22" s="1266"/>
      <c r="H22" s="1265" t="s">
        <v>1141</v>
      </c>
      <c r="I22" s="1267"/>
      <c r="J22" s="1267"/>
      <c r="K22" s="1266"/>
      <c r="L22" s="115"/>
    </row>
    <row r="23" spans="2:12" ht="34.5" thickBot="1" x14ac:dyDescent="0.3">
      <c r="B23" s="210"/>
      <c r="C23" s="1208"/>
      <c r="D23" s="1249"/>
      <c r="E23" s="1249"/>
      <c r="F23" s="521" t="s">
        <v>1077</v>
      </c>
      <c r="G23" s="522" t="s">
        <v>1078</v>
      </c>
      <c r="H23" s="521" t="s">
        <v>1188</v>
      </c>
      <c r="I23" s="521" t="s">
        <v>776</v>
      </c>
      <c r="J23" s="521" t="s">
        <v>698</v>
      </c>
      <c r="K23" s="521" t="s">
        <v>699</v>
      </c>
      <c r="L23" s="11"/>
    </row>
    <row r="24" spans="2:12" ht="108.75" thickBot="1" x14ac:dyDescent="0.3">
      <c r="B24" s="210"/>
      <c r="C24" s="264">
        <v>1</v>
      </c>
      <c r="D24" s="454" t="s">
        <v>135</v>
      </c>
      <c r="E24" s="454" t="s">
        <v>1865</v>
      </c>
      <c r="F24" s="487">
        <v>1</v>
      </c>
      <c r="G24" s="487">
        <v>1</v>
      </c>
      <c r="H24" s="451">
        <v>427810873</v>
      </c>
      <c r="I24" s="451">
        <v>427810873</v>
      </c>
      <c r="J24" s="451">
        <v>416900351</v>
      </c>
      <c r="K24" s="451">
        <v>400556551</v>
      </c>
      <c r="L24" s="11"/>
    </row>
    <row r="25" spans="2:12" ht="15.75" thickBot="1" x14ac:dyDescent="0.3">
      <c r="B25" s="210"/>
      <c r="C25" s="264"/>
      <c r="D25" s="29"/>
      <c r="E25" s="28"/>
      <c r="F25" s="30"/>
      <c r="G25" s="30"/>
      <c r="H25" s="182"/>
      <c r="I25" s="182"/>
      <c r="J25" s="182"/>
      <c r="K25" s="182"/>
      <c r="L25" s="11"/>
    </row>
    <row r="26" spans="2:12" ht="15.75" thickBot="1" x14ac:dyDescent="0.3">
      <c r="B26" s="210"/>
      <c r="C26" s="264">
        <v>2</v>
      </c>
      <c r="D26" s="29"/>
      <c r="E26" s="28"/>
      <c r="F26" s="30"/>
      <c r="G26" s="30"/>
      <c r="H26" s="182"/>
      <c r="I26" s="182"/>
      <c r="J26" s="182"/>
      <c r="K26" s="182"/>
      <c r="L26" s="11"/>
    </row>
    <row r="27" spans="2:12" ht="15.75" thickBot="1" x14ac:dyDescent="0.3">
      <c r="B27" s="210"/>
      <c r="C27" s="264"/>
      <c r="D27" s="29"/>
      <c r="E27" s="28"/>
      <c r="F27" s="30"/>
      <c r="G27" s="30"/>
      <c r="H27" s="182"/>
      <c r="I27" s="182"/>
      <c r="J27" s="182"/>
      <c r="K27" s="182"/>
      <c r="L27" s="11"/>
    </row>
    <row r="28" spans="2:12" ht="15.75" thickBot="1" x14ac:dyDescent="0.3">
      <c r="B28" s="210"/>
      <c r="C28" s="264"/>
      <c r="D28" s="29"/>
      <c r="E28" s="28"/>
      <c r="F28" s="30"/>
      <c r="G28" s="30"/>
      <c r="H28" s="182"/>
      <c r="I28" s="182"/>
      <c r="J28" s="182"/>
      <c r="K28" s="182"/>
      <c r="L28" s="11"/>
    </row>
    <row r="29" spans="2:12" ht="15.75" thickBot="1" x14ac:dyDescent="0.3">
      <c r="B29" s="210"/>
      <c r="C29" s="264">
        <v>3</v>
      </c>
      <c r="D29" s="29"/>
      <c r="E29" s="28"/>
      <c r="F29" s="30"/>
      <c r="G29" s="30"/>
      <c r="H29" s="182"/>
      <c r="I29" s="182"/>
      <c r="J29" s="182"/>
      <c r="K29" s="182"/>
      <c r="L29" s="11"/>
    </row>
    <row r="30" spans="2:12" ht="15.75" thickBot="1" x14ac:dyDescent="0.3">
      <c r="B30" s="210"/>
      <c r="C30" s="74"/>
      <c r="D30" s="44" t="s">
        <v>594</v>
      </c>
      <c r="E30" s="124"/>
      <c r="F30" s="125"/>
      <c r="G30" s="37"/>
      <c r="H30" s="133">
        <f>SUM(H24:H29)</f>
        <v>427810873</v>
      </c>
      <c r="I30" s="133">
        <f>SUM(I24:I29)</f>
        <v>427810873</v>
      </c>
      <c r="J30" s="133">
        <f>SUM(J24:J29)</f>
        <v>416900351</v>
      </c>
      <c r="K30" s="133">
        <f>SUM(K24:K29)</f>
        <v>400556551</v>
      </c>
      <c r="L30" s="12"/>
    </row>
    <row r="31" spans="2:12" x14ac:dyDescent="0.25">
      <c r="B31" s="210"/>
      <c r="C31" s="90"/>
      <c r="D31" s="1058" t="s">
        <v>1256</v>
      </c>
      <c r="E31" s="1059"/>
      <c r="F31" s="1059"/>
      <c r="G31" s="1059"/>
      <c r="H31" s="1059"/>
      <c r="I31" s="1059"/>
      <c r="J31" s="1059"/>
      <c r="K31" s="1059"/>
      <c r="L31" s="1162"/>
    </row>
    <row r="32" spans="2:12" ht="24" customHeight="1" thickBot="1" x14ac:dyDescent="0.3">
      <c r="B32" s="210"/>
      <c r="C32" s="90"/>
      <c r="D32" s="1058" t="s">
        <v>1257</v>
      </c>
      <c r="E32" s="1059"/>
      <c r="F32" s="1059"/>
      <c r="G32" s="1059"/>
      <c r="H32" s="1059"/>
      <c r="I32" s="1059"/>
      <c r="J32" s="1059"/>
      <c r="K32" s="1059"/>
      <c r="L32" s="1162"/>
    </row>
    <row r="33" spans="2:14" ht="15.75" thickBot="1" x14ac:dyDescent="0.3">
      <c r="B33" s="210"/>
      <c r="C33" s="1277" t="s">
        <v>420</v>
      </c>
      <c r="D33" s="1280" t="s">
        <v>1145</v>
      </c>
      <c r="E33" s="66" t="s">
        <v>1258</v>
      </c>
      <c r="F33" s="1244" t="s">
        <v>1146</v>
      </c>
      <c r="G33" s="1245"/>
      <c r="H33" s="1268" t="s">
        <v>424</v>
      </c>
      <c r="I33" s="5"/>
      <c r="J33" s="5"/>
      <c r="L33" s="20"/>
    </row>
    <row r="34" spans="2:14" x14ac:dyDescent="0.25">
      <c r="B34" s="210"/>
      <c r="C34" s="1278"/>
      <c r="D34" s="1281"/>
      <c r="E34" s="1076" t="s">
        <v>1259</v>
      </c>
      <c r="F34" s="1076" t="s">
        <v>1147</v>
      </c>
      <c r="G34" s="45" t="s">
        <v>1148</v>
      </c>
      <c r="H34" s="1269"/>
      <c r="I34" s="5"/>
      <c r="J34" s="5"/>
      <c r="L34" s="20"/>
    </row>
    <row r="35" spans="2:14" ht="24.75" thickBot="1" x14ac:dyDescent="0.3">
      <c r="B35" s="210"/>
      <c r="C35" s="1279"/>
      <c r="D35" s="1282"/>
      <c r="E35" s="1078"/>
      <c r="F35" s="1078"/>
      <c r="G35" s="39" t="s">
        <v>1142</v>
      </c>
      <c r="H35" s="1270"/>
      <c r="I35" s="5"/>
      <c r="J35" s="5"/>
      <c r="L35" s="20"/>
    </row>
    <row r="36" spans="2:14" ht="15.75" thickBot="1" x14ac:dyDescent="0.3">
      <c r="B36" s="210"/>
      <c r="C36" s="306">
        <v>1</v>
      </c>
      <c r="D36" s="327">
        <v>1</v>
      </c>
      <c r="E36" s="30">
        <f t="shared" ref="E36:E41" si="0">+G24</f>
        <v>1</v>
      </c>
      <c r="F36" s="138">
        <f>IFERROR(J24/I24,0)</f>
        <v>0.9744968566986375</v>
      </c>
      <c r="G36" s="138">
        <f>IFERROR(K24/J24,0)</f>
        <v>0.96079686677932297</v>
      </c>
      <c r="H36" s="29"/>
      <c r="I36" s="5"/>
      <c r="J36" s="5"/>
      <c r="L36" s="20"/>
    </row>
    <row r="37" spans="2:14" ht="15.75" thickBot="1" x14ac:dyDescent="0.3">
      <c r="B37" s="210"/>
      <c r="C37" s="306">
        <v>2</v>
      </c>
      <c r="D37" s="327"/>
      <c r="E37" s="30">
        <f t="shared" si="0"/>
        <v>0</v>
      </c>
      <c r="F37" s="138">
        <f t="shared" ref="F37:G41" si="1">IFERROR(J25/I25,0)</f>
        <v>0</v>
      </c>
      <c r="G37" s="138">
        <f t="shared" si="1"/>
        <v>0</v>
      </c>
      <c r="H37" s="29"/>
      <c r="I37" s="5"/>
      <c r="J37" s="5"/>
      <c r="L37" s="20"/>
    </row>
    <row r="38" spans="2:14" ht="15.75" thickBot="1" x14ac:dyDescent="0.3">
      <c r="B38" s="210"/>
      <c r="C38" s="306">
        <v>3</v>
      </c>
      <c r="D38" s="327"/>
      <c r="E38" s="30">
        <f t="shared" si="0"/>
        <v>0</v>
      </c>
      <c r="F38" s="138">
        <f t="shared" si="1"/>
        <v>0</v>
      </c>
      <c r="G38" s="138">
        <f t="shared" si="1"/>
        <v>0</v>
      </c>
      <c r="H38" s="29"/>
      <c r="I38" s="5"/>
      <c r="J38" s="5"/>
      <c r="L38" s="20"/>
    </row>
    <row r="39" spans="2:14" ht="15.75" thickBot="1" x14ac:dyDescent="0.3">
      <c r="B39" s="210"/>
      <c r="C39" s="306">
        <v>4</v>
      </c>
      <c r="D39" s="327"/>
      <c r="E39" s="30">
        <f t="shared" si="0"/>
        <v>0</v>
      </c>
      <c r="F39" s="138">
        <f t="shared" si="1"/>
        <v>0</v>
      </c>
      <c r="G39" s="138">
        <f t="shared" si="1"/>
        <v>0</v>
      </c>
      <c r="H39" s="29"/>
      <c r="I39" s="5"/>
      <c r="J39" s="5"/>
      <c r="L39" s="20"/>
    </row>
    <row r="40" spans="2:14" ht="15.75" thickBot="1" x14ac:dyDescent="0.3">
      <c r="B40" s="210"/>
      <c r="C40" s="306">
        <v>5</v>
      </c>
      <c r="D40" s="327"/>
      <c r="E40" s="30">
        <f t="shared" si="0"/>
        <v>0</v>
      </c>
      <c r="F40" s="138">
        <f t="shared" si="1"/>
        <v>0</v>
      </c>
      <c r="G40" s="138">
        <f t="shared" si="1"/>
        <v>0</v>
      </c>
      <c r="H40" s="29"/>
      <c r="I40" s="5"/>
      <c r="J40" s="5"/>
      <c r="L40" s="20"/>
    </row>
    <row r="41" spans="2:14" ht="15.75" thickBot="1" x14ac:dyDescent="0.3">
      <c r="B41" s="210"/>
      <c r="C41" s="306">
        <v>6</v>
      </c>
      <c r="D41" s="327"/>
      <c r="E41" s="30">
        <f t="shared" si="0"/>
        <v>0</v>
      </c>
      <c r="F41" s="138">
        <f t="shared" si="1"/>
        <v>0</v>
      </c>
      <c r="G41" s="138">
        <f t="shared" si="1"/>
        <v>0</v>
      </c>
      <c r="H41" s="29"/>
      <c r="I41" s="5"/>
      <c r="J41" s="5"/>
      <c r="L41" s="20"/>
    </row>
    <row r="42" spans="2:14" ht="15.75" thickBot="1" x14ac:dyDescent="0.3">
      <c r="B42" s="46"/>
      <c r="C42" s="104"/>
      <c r="D42" s="190">
        <f>Formulas!$D$24</f>
        <v>1</v>
      </c>
      <c r="E42" s="198">
        <f>+D36*E36+D37*E37+D38*E38+D39*E39+D40*E40+D41*E41</f>
        <v>1</v>
      </c>
      <c r="F42" s="198">
        <f>+D36*F36+D37*F37+D38*F38+D39*F39+D40*F40+D41*F41</f>
        <v>0.9744968566986375</v>
      </c>
      <c r="G42" s="138">
        <f>Formulas!F24</f>
        <v>0.96079686677932297</v>
      </c>
      <c r="H42" s="29"/>
      <c r="I42" s="21"/>
      <c r="J42" s="21"/>
      <c r="K42" s="21"/>
      <c r="L42" s="22"/>
      <c r="N42" t="s">
        <v>1260</v>
      </c>
    </row>
    <row r="43" spans="2:14" ht="15.75" thickBot="1" x14ac:dyDescent="0.3">
      <c r="B43" s="36"/>
      <c r="C43" s="86"/>
      <c r="D43" s="5"/>
      <c r="E43" s="5"/>
      <c r="F43" s="5"/>
      <c r="G43" s="5"/>
      <c r="H43" s="5"/>
      <c r="I43" s="5"/>
      <c r="J43" s="5"/>
      <c r="K43" s="5"/>
    </row>
    <row r="44" spans="2:14" ht="108.75" thickBot="1" x14ac:dyDescent="0.3">
      <c r="B44" s="51" t="s">
        <v>502</v>
      </c>
      <c r="C44" s="96"/>
      <c r="D44" s="42" t="s">
        <v>1261</v>
      </c>
      <c r="E44" s="5"/>
      <c r="F44" s="5"/>
      <c r="G44" s="5"/>
      <c r="H44" s="5"/>
      <c r="I44" s="5"/>
      <c r="J44" s="5"/>
      <c r="K44" s="5"/>
    </row>
    <row r="45" spans="2:14" ht="48.6" customHeight="1" thickBot="1" x14ac:dyDescent="0.3">
      <c r="B45" s="46" t="s">
        <v>504</v>
      </c>
      <c r="C45" s="2"/>
      <c r="D45" s="39" t="s">
        <v>778</v>
      </c>
      <c r="E45" s="5"/>
      <c r="F45" s="5"/>
      <c r="G45" s="5"/>
      <c r="H45" s="5"/>
      <c r="I45" s="5"/>
      <c r="J45" s="5"/>
      <c r="K45" s="5"/>
    </row>
    <row r="46" spans="2:14" ht="15.75" thickBot="1" x14ac:dyDescent="0.3">
      <c r="B46" s="1"/>
      <c r="C46" s="74"/>
      <c r="D46" s="5"/>
      <c r="E46" s="5"/>
      <c r="F46" s="5"/>
      <c r="G46" s="5"/>
      <c r="H46" s="5"/>
      <c r="I46" s="5"/>
      <c r="J46" s="5"/>
      <c r="K46" s="5"/>
    </row>
    <row r="47" spans="2:14" ht="24" customHeight="1" thickBot="1" x14ac:dyDescent="0.3">
      <c r="B47" s="1085" t="s">
        <v>506</v>
      </c>
      <c r="C47" s="1086"/>
      <c r="D47" s="1086"/>
      <c r="E47" s="1087"/>
      <c r="F47" s="5"/>
      <c r="G47" s="5"/>
      <c r="H47" s="5"/>
      <c r="I47" s="5"/>
      <c r="J47" s="5"/>
      <c r="K47" s="5"/>
    </row>
    <row r="48" spans="2:14" ht="48.75" thickBot="1" x14ac:dyDescent="0.3">
      <c r="B48" s="1076">
        <v>1</v>
      </c>
      <c r="C48" s="92"/>
      <c r="D48" s="47" t="s">
        <v>507</v>
      </c>
      <c r="E48" s="676" t="s">
        <v>2</v>
      </c>
      <c r="F48" s="5"/>
      <c r="G48" s="5"/>
      <c r="H48" s="5"/>
      <c r="I48" s="5"/>
      <c r="J48" s="5"/>
      <c r="K48" s="5"/>
    </row>
    <row r="49" spans="2:11" ht="24.75" thickBot="1" x14ac:dyDescent="0.3">
      <c r="B49" s="1077"/>
      <c r="C49" s="92"/>
      <c r="D49" s="39" t="s">
        <v>7</v>
      </c>
      <c r="E49" s="676" t="s">
        <v>1710</v>
      </c>
      <c r="F49" s="5"/>
      <c r="G49" s="5"/>
      <c r="H49" s="5"/>
      <c r="I49" s="5"/>
      <c r="J49" s="5"/>
      <c r="K49" s="5"/>
    </row>
    <row r="50" spans="2:11" ht="15.75" thickBot="1" x14ac:dyDescent="0.3">
      <c r="B50" s="1077"/>
      <c r="C50" s="92"/>
      <c r="D50" s="39" t="s">
        <v>508</v>
      </c>
      <c r="E50" s="677" t="s">
        <v>1698</v>
      </c>
      <c r="F50" s="5"/>
      <c r="G50" s="5"/>
      <c r="H50" s="5"/>
      <c r="I50" s="5"/>
      <c r="J50" s="5"/>
      <c r="K50" s="5"/>
    </row>
    <row r="51" spans="2:11" ht="24.75" thickBot="1" x14ac:dyDescent="0.3">
      <c r="B51" s="1077"/>
      <c r="C51" s="92"/>
      <c r="D51" s="39" t="s">
        <v>9</v>
      </c>
      <c r="E51" s="677" t="s">
        <v>2356</v>
      </c>
      <c r="F51" s="5"/>
      <c r="G51" s="5"/>
      <c r="H51" s="5"/>
      <c r="I51" s="5"/>
      <c r="J51" s="5"/>
      <c r="K51" s="5"/>
    </row>
    <row r="52" spans="2:11" ht="15.75" thickBot="1" x14ac:dyDescent="0.3">
      <c r="B52" s="1077"/>
      <c r="C52" s="92"/>
      <c r="D52" s="39" t="s">
        <v>11</v>
      </c>
      <c r="E52" s="678" t="s">
        <v>1699</v>
      </c>
      <c r="F52" s="5"/>
      <c r="G52" s="5"/>
      <c r="H52" s="5"/>
      <c r="I52" s="5"/>
      <c r="J52" s="5"/>
      <c r="K52" s="5"/>
    </row>
    <row r="53" spans="2:11" ht="15.75" thickBot="1" x14ac:dyDescent="0.3">
      <c r="B53" s="1077"/>
      <c r="C53" s="92"/>
      <c r="D53" s="39" t="s">
        <v>13</v>
      </c>
      <c r="E53" s="679">
        <v>3138863457</v>
      </c>
      <c r="F53" s="5"/>
      <c r="G53" s="5"/>
      <c r="H53" s="5"/>
      <c r="I53" s="5"/>
      <c r="J53" s="5"/>
      <c r="K53" s="5"/>
    </row>
    <row r="54" spans="2:11" ht="24.75" thickBot="1" x14ac:dyDescent="0.3">
      <c r="B54" s="1078"/>
      <c r="C54" s="2"/>
      <c r="D54" s="39" t="s">
        <v>509</v>
      </c>
      <c r="E54" s="676" t="s">
        <v>1700</v>
      </c>
      <c r="F54" s="5"/>
      <c r="G54" s="5"/>
      <c r="H54" s="5"/>
      <c r="I54" s="5"/>
      <c r="J54" s="5"/>
      <c r="K54" s="5"/>
    </row>
    <row r="55" spans="2:11" ht="15.75" thickBot="1" x14ac:dyDescent="0.3">
      <c r="B55" s="1"/>
      <c r="C55" s="74"/>
      <c r="D55" s="5"/>
      <c r="E55" s="5"/>
      <c r="F55" s="5"/>
      <c r="G55" s="5"/>
      <c r="H55" s="5"/>
      <c r="I55" s="5"/>
      <c r="J55" s="5"/>
      <c r="K55" s="5"/>
    </row>
    <row r="56" spans="2:11" ht="15.75" thickBot="1" x14ac:dyDescent="0.3">
      <c r="B56" s="1085" t="s">
        <v>510</v>
      </c>
      <c r="C56" s="1086"/>
      <c r="D56" s="1086"/>
      <c r="E56" s="1087"/>
      <c r="F56" s="5"/>
      <c r="G56" s="5"/>
      <c r="H56" s="5"/>
      <c r="I56" s="5"/>
      <c r="J56" s="5"/>
      <c r="K56" s="5"/>
    </row>
    <row r="57" spans="2:11" ht="15.75" thickBot="1" x14ac:dyDescent="0.3">
      <c r="B57" s="1076">
        <v>1</v>
      </c>
      <c r="C57" s="92"/>
      <c r="D57" s="47" t="s">
        <v>507</v>
      </c>
      <c r="E57" s="211" t="s">
        <v>511</v>
      </c>
      <c r="F57" s="5"/>
      <c r="G57" s="5"/>
      <c r="H57" s="5"/>
      <c r="I57" s="5"/>
      <c r="J57" s="5"/>
      <c r="K57" s="5"/>
    </row>
    <row r="58" spans="2:11" ht="15.75" thickBot="1" x14ac:dyDescent="0.3">
      <c r="B58" s="1077"/>
      <c r="C58" s="92"/>
      <c r="D58" s="39" t="s">
        <v>7</v>
      </c>
      <c r="E58" s="211" t="s">
        <v>603</v>
      </c>
      <c r="F58" s="5"/>
      <c r="G58" s="5"/>
      <c r="H58" s="5"/>
      <c r="I58" s="5"/>
      <c r="J58" s="5"/>
      <c r="K58" s="5"/>
    </row>
    <row r="59" spans="2:11" ht="15.75" thickBot="1" x14ac:dyDescent="0.3">
      <c r="B59" s="1077"/>
      <c r="C59" s="92"/>
      <c r="D59" s="39" t="s">
        <v>508</v>
      </c>
      <c r="E59" s="162"/>
      <c r="F59" s="5"/>
      <c r="G59" s="5"/>
      <c r="H59" s="5"/>
      <c r="I59" s="5"/>
      <c r="J59" s="5"/>
      <c r="K59" s="5"/>
    </row>
    <row r="60" spans="2:11" ht="15.75" thickBot="1" x14ac:dyDescent="0.3">
      <c r="B60" s="1077"/>
      <c r="C60" s="92"/>
      <c r="D60" s="39" t="s">
        <v>9</v>
      </c>
      <c r="E60" s="162"/>
      <c r="F60" s="5"/>
      <c r="G60" s="5"/>
      <c r="H60" s="5"/>
      <c r="I60" s="5"/>
      <c r="J60" s="5"/>
      <c r="K60" s="5"/>
    </row>
    <row r="61" spans="2:11" ht="15.75" thickBot="1" x14ac:dyDescent="0.3">
      <c r="B61" s="1077"/>
      <c r="C61" s="92"/>
      <c r="D61" s="39" t="s">
        <v>11</v>
      </c>
      <c r="E61" s="162"/>
      <c r="F61" s="5"/>
      <c r="G61" s="5"/>
      <c r="H61" s="5"/>
      <c r="I61" s="5"/>
      <c r="J61" s="5"/>
      <c r="K61" s="5"/>
    </row>
    <row r="62" spans="2:11" ht="15.75" thickBot="1" x14ac:dyDescent="0.3">
      <c r="B62" s="1077"/>
      <c r="C62" s="92"/>
      <c r="D62" s="39" t="s">
        <v>13</v>
      </c>
      <c r="E62" s="162"/>
      <c r="F62" s="5"/>
      <c r="G62" s="5"/>
      <c r="H62" s="5"/>
      <c r="I62" s="5"/>
      <c r="J62" s="5"/>
      <c r="K62" s="5"/>
    </row>
    <row r="63" spans="2:11" ht="15.75" thickBot="1" x14ac:dyDescent="0.3">
      <c r="B63" s="1078"/>
      <c r="C63" s="2"/>
      <c r="D63" s="39" t="s">
        <v>509</v>
      </c>
      <c r="E63" s="162"/>
      <c r="F63" s="5"/>
      <c r="G63" s="5"/>
      <c r="H63" s="5"/>
      <c r="I63" s="5"/>
      <c r="J63" s="5"/>
      <c r="K63" s="5"/>
    </row>
    <row r="64" spans="2:11" ht="15.75" thickBot="1" x14ac:dyDescent="0.3">
      <c r="B64" s="1"/>
      <c r="C64" s="74"/>
      <c r="D64" s="5"/>
      <c r="E64" s="5"/>
      <c r="F64" s="5"/>
      <c r="G64" s="5"/>
      <c r="H64" s="5"/>
      <c r="I64" s="5"/>
      <c r="J64" s="5"/>
      <c r="K64" s="5"/>
    </row>
    <row r="65" spans="2:11" ht="15" customHeight="1" thickBot="1" x14ac:dyDescent="0.3">
      <c r="B65" s="120" t="s">
        <v>513</v>
      </c>
      <c r="C65" s="121"/>
      <c r="D65" s="121"/>
      <c r="E65" s="122"/>
      <c r="G65" s="5"/>
      <c r="H65" s="5"/>
      <c r="I65" s="5"/>
      <c r="J65" s="5"/>
      <c r="K65" s="5"/>
    </row>
    <row r="66" spans="2:11" ht="24.75" thickBot="1" x14ac:dyDescent="0.3">
      <c r="B66" s="46" t="s">
        <v>514</v>
      </c>
      <c r="C66" s="39" t="s">
        <v>515</v>
      </c>
      <c r="D66" s="39" t="s">
        <v>516</v>
      </c>
      <c r="E66" s="39" t="s">
        <v>517</v>
      </c>
      <c r="F66" s="5"/>
      <c r="G66" s="5"/>
      <c r="H66" s="5"/>
      <c r="I66" s="5"/>
      <c r="J66" s="5"/>
    </row>
    <row r="67" spans="2:11" ht="72.75" thickBot="1" x14ac:dyDescent="0.3">
      <c r="B67" s="48">
        <v>42401</v>
      </c>
      <c r="C67" s="39">
        <v>0.01</v>
      </c>
      <c r="D67" s="49" t="s">
        <v>1262</v>
      </c>
      <c r="E67" s="39"/>
      <c r="F67" s="5"/>
      <c r="G67" s="5"/>
      <c r="H67" s="5"/>
      <c r="I67" s="5"/>
      <c r="J67" s="5"/>
    </row>
    <row r="68" spans="2:11" ht="15.75" thickBot="1" x14ac:dyDescent="0.3">
      <c r="B68" s="3"/>
      <c r="C68" s="93"/>
      <c r="D68" s="5"/>
      <c r="E68" s="5"/>
      <c r="F68" s="5"/>
      <c r="G68" s="5"/>
      <c r="H68" s="5"/>
      <c r="I68" s="5"/>
      <c r="J68" s="5"/>
      <c r="K68" s="5"/>
    </row>
    <row r="69" spans="2:11" ht="15.75" thickBot="1" x14ac:dyDescent="0.3">
      <c r="B69" s="328" t="s">
        <v>424</v>
      </c>
      <c r="C69" s="94"/>
      <c r="D69" s="5"/>
      <c r="E69" s="5"/>
      <c r="F69" s="5"/>
      <c r="G69" s="5"/>
      <c r="H69" s="5"/>
      <c r="I69" s="5"/>
      <c r="J69" s="5"/>
      <c r="K69" s="5"/>
    </row>
    <row r="70" spans="2:11" x14ac:dyDescent="0.25">
      <c r="B70" s="1271"/>
      <c r="C70" s="1272"/>
      <c r="D70" s="1272"/>
      <c r="E70" s="1273"/>
      <c r="F70" s="5"/>
      <c r="G70" s="5"/>
      <c r="H70" s="5"/>
      <c r="I70" s="5"/>
      <c r="J70" s="5"/>
      <c r="K70" s="5"/>
    </row>
    <row r="71" spans="2:11" ht="15.75" thickBot="1" x14ac:dyDescent="0.3">
      <c r="B71" s="1274"/>
      <c r="C71" s="1275"/>
      <c r="D71" s="1275"/>
      <c r="E71" s="1276"/>
      <c r="F71" s="5"/>
      <c r="G71" s="5"/>
      <c r="H71" s="5"/>
      <c r="I71" s="5"/>
      <c r="J71" s="5"/>
      <c r="K71" s="5"/>
    </row>
    <row r="72" spans="2:11" x14ac:dyDescent="0.25">
      <c r="B72" s="1"/>
      <c r="C72" s="74"/>
      <c r="D72" s="5"/>
      <c r="E72" s="5"/>
      <c r="F72" s="5"/>
      <c r="G72" s="5"/>
      <c r="H72" s="5"/>
      <c r="I72" s="5"/>
      <c r="J72" s="5"/>
      <c r="K72" s="5"/>
    </row>
    <row r="73" spans="2:11" ht="15.75" thickBot="1" x14ac:dyDescent="0.3">
      <c r="B73" s="5"/>
      <c r="D73" s="5"/>
      <c r="E73" s="5"/>
      <c r="F73" s="5"/>
      <c r="G73" s="5"/>
      <c r="H73" s="5"/>
      <c r="I73" s="5"/>
      <c r="J73" s="5"/>
      <c r="K73" s="5"/>
    </row>
    <row r="74" spans="2:11" ht="24.75" thickBot="1" x14ac:dyDescent="0.3">
      <c r="B74" s="50" t="s">
        <v>519</v>
      </c>
      <c r="C74" s="95"/>
      <c r="D74" s="5"/>
      <c r="E74" s="5"/>
      <c r="F74" s="5"/>
      <c r="G74" s="5"/>
      <c r="H74" s="5"/>
      <c r="I74" s="5"/>
      <c r="J74" s="5"/>
      <c r="K74" s="5"/>
    </row>
    <row r="75" spans="2:11" ht="15.75" thickBot="1" x14ac:dyDescent="0.3">
      <c r="B75" s="36"/>
      <c r="C75" s="86"/>
      <c r="D75" s="5"/>
      <c r="E75" s="5"/>
      <c r="F75" s="5"/>
      <c r="G75" s="5"/>
      <c r="H75" s="5"/>
      <c r="I75" s="5"/>
      <c r="J75" s="5"/>
      <c r="K75" s="5"/>
    </row>
    <row r="76" spans="2:11" ht="48.75" thickBot="1" x14ac:dyDescent="0.3">
      <c r="B76" s="51" t="s">
        <v>520</v>
      </c>
      <c r="C76" s="96"/>
      <c r="D76" s="42" t="s">
        <v>1263</v>
      </c>
      <c r="E76" s="5"/>
      <c r="F76" s="5"/>
      <c r="G76" s="5"/>
      <c r="H76" s="5"/>
      <c r="I76" s="5"/>
      <c r="J76" s="5"/>
      <c r="K76" s="5"/>
    </row>
    <row r="77" spans="2:11" x14ac:dyDescent="0.25">
      <c r="B77" s="1076" t="s">
        <v>522</v>
      </c>
      <c r="C77" s="92"/>
      <c r="D77" s="52" t="s">
        <v>523</v>
      </c>
      <c r="E77" s="5"/>
      <c r="F77" s="5"/>
      <c r="G77" s="5"/>
      <c r="H77" s="5"/>
      <c r="I77" s="5"/>
      <c r="J77" s="5"/>
      <c r="K77" s="5"/>
    </row>
    <row r="78" spans="2:11" ht="108" x14ac:dyDescent="0.25">
      <c r="B78" s="1077"/>
      <c r="C78" s="92"/>
      <c r="D78" s="45" t="s">
        <v>1264</v>
      </c>
      <c r="E78" s="5"/>
      <c r="F78" s="5"/>
      <c r="G78" s="5"/>
      <c r="H78" s="5"/>
      <c r="I78" s="5"/>
      <c r="J78" s="5"/>
      <c r="K78" s="5"/>
    </row>
    <row r="79" spans="2:11" x14ac:dyDescent="0.25">
      <c r="B79" s="1077"/>
      <c r="C79" s="92"/>
      <c r="D79" s="45" t="s">
        <v>1265</v>
      </c>
      <c r="E79" s="5"/>
      <c r="F79" s="5"/>
      <c r="G79" s="5"/>
      <c r="H79" s="5"/>
      <c r="I79" s="5"/>
      <c r="J79" s="5"/>
      <c r="K79" s="5"/>
    </row>
    <row r="80" spans="2:11" ht="24" x14ac:dyDescent="0.25">
      <c r="B80" s="1077"/>
      <c r="C80" s="92"/>
      <c r="D80" s="45" t="s">
        <v>1266</v>
      </c>
      <c r="E80" s="5"/>
      <c r="F80" s="5"/>
      <c r="G80" s="5"/>
      <c r="H80" s="5"/>
      <c r="I80" s="5"/>
      <c r="J80" s="5"/>
      <c r="K80" s="5"/>
    </row>
    <row r="81" spans="2:11" ht="24" x14ac:dyDescent="0.25">
      <c r="B81" s="1077"/>
      <c r="C81" s="92"/>
      <c r="D81" s="45" t="s">
        <v>1267</v>
      </c>
      <c r="E81" s="5"/>
      <c r="F81" s="5"/>
      <c r="G81" s="5"/>
      <c r="H81" s="5"/>
      <c r="I81" s="5"/>
      <c r="J81" s="5"/>
      <c r="K81" s="5"/>
    </row>
    <row r="82" spans="2:11" x14ac:dyDescent="0.25">
      <c r="B82" s="1077"/>
      <c r="C82" s="92"/>
      <c r="D82" s="52" t="s">
        <v>748</v>
      </c>
      <c r="E82" s="5"/>
      <c r="F82" s="5"/>
      <c r="G82" s="5"/>
      <c r="H82" s="5"/>
      <c r="I82" s="5"/>
      <c r="J82" s="5"/>
      <c r="K82" s="5"/>
    </row>
    <row r="83" spans="2:11" ht="24" x14ac:dyDescent="0.25">
      <c r="B83" s="1077"/>
      <c r="C83" s="92"/>
      <c r="D83" s="45" t="s">
        <v>1268</v>
      </c>
      <c r="E83" s="5"/>
      <c r="F83" s="5"/>
      <c r="G83" s="5"/>
      <c r="H83" s="5"/>
      <c r="I83" s="5"/>
      <c r="J83" s="5"/>
      <c r="K83" s="5"/>
    </row>
    <row r="84" spans="2:11" x14ac:dyDescent="0.25">
      <c r="B84" s="1077"/>
      <c r="C84" s="92"/>
      <c r="D84" s="45" t="s">
        <v>1269</v>
      </c>
      <c r="E84" s="5"/>
      <c r="F84" s="5"/>
      <c r="G84" s="5"/>
      <c r="H84" s="5"/>
      <c r="I84" s="5"/>
      <c r="J84" s="5"/>
      <c r="K84" s="5"/>
    </row>
    <row r="85" spans="2:11" ht="36" x14ac:dyDescent="0.25">
      <c r="B85" s="1077"/>
      <c r="C85" s="92"/>
      <c r="D85" s="45" t="s">
        <v>1270</v>
      </c>
      <c r="E85" s="5"/>
      <c r="F85" s="5"/>
      <c r="G85" s="5"/>
      <c r="H85" s="5"/>
      <c r="I85" s="5"/>
      <c r="J85" s="5"/>
      <c r="K85" s="5"/>
    </row>
    <row r="86" spans="2:11" ht="36" x14ac:dyDescent="0.25">
      <c r="B86" s="1077"/>
      <c r="C86" s="92"/>
      <c r="D86" s="45" t="s">
        <v>1271</v>
      </c>
      <c r="E86" s="5"/>
      <c r="F86" s="5"/>
      <c r="G86" s="5"/>
      <c r="H86" s="5"/>
      <c r="I86" s="5"/>
      <c r="J86" s="5"/>
      <c r="K86" s="5"/>
    </row>
    <row r="87" spans="2:11" ht="24" x14ac:dyDescent="0.25">
      <c r="B87" s="1077"/>
      <c r="C87" s="92"/>
      <c r="D87" s="45" t="s">
        <v>1272</v>
      </c>
      <c r="E87" s="5"/>
      <c r="F87" s="5"/>
      <c r="G87" s="5"/>
      <c r="H87" s="5"/>
      <c r="I87" s="5"/>
      <c r="J87" s="5"/>
      <c r="K87" s="5"/>
    </row>
    <row r="88" spans="2:11" ht="48" x14ac:dyDescent="0.25">
      <c r="B88" s="1077"/>
      <c r="C88" s="92"/>
      <c r="D88" s="45" t="s">
        <v>1273</v>
      </c>
      <c r="E88" s="5"/>
      <c r="F88" s="5"/>
      <c r="G88" s="5"/>
      <c r="H88" s="5"/>
      <c r="I88" s="5"/>
      <c r="J88" s="5"/>
      <c r="K88" s="5"/>
    </row>
    <row r="89" spans="2:11" ht="36" x14ac:dyDescent="0.25">
      <c r="B89" s="1077"/>
      <c r="C89" s="92"/>
      <c r="D89" s="45" t="s">
        <v>1274</v>
      </c>
      <c r="E89" s="5"/>
      <c r="F89" s="5"/>
      <c r="G89" s="5"/>
      <c r="H89" s="5"/>
      <c r="I89" s="5"/>
      <c r="J89" s="5"/>
      <c r="K89" s="5"/>
    </row>
    <row r="90" spans="2:11" ht="24" x14ac:dyDescent="0.25">
      <c r="B90" s="1077"/>
      <c r="C90" s="92"/>
      <c r="D90" s="45" t="s">
        <v>1275</v>
      </c>
      <c r="E90" s="5"/>
      <c r="F90" s="5"/>
      <c r="G90" s="5"/>
      <c r="H90" s="5"/>
      <c r="I90" s="5"/>
      <c r="J90" s="5"/>
      <c r="K90" s="5"/>
    </row>
    <row r="91" spans="2:11" ht="24" x14ac:dyDescent="0.25">
      <c r="B91" s="1077"/>
      <c r="C91" s="92"/>
      <c r="D91" s="45" t="s">
        <v>1276</v>
      </c>
      <c r="E91" s="5"/>
      <c r="F91" s="5"/>
      <c r="G91" s="5"/>
      <c r="H91" s="5"/>
      <c r="I91" s="5"/>
      <c r="J91" s="5"/>
      <c r="K91" s="5"/>
    </row>
    <row r="92" spans="2:11" ht="60.75" thickBot="1" x14ac:dyDescent="0.3">
      <c r="B92" s="1078"/>
      <c r="C92" s="2"/>
      <c r="D92" s="55" t="s">
        <v>1277</v>
      </c>
      <c r="E92" s="5"/>
      <c r="F92" s="5"/>
      <c r="G92" s="5"/>
      <c r="H92" s="5"/>
      <c r="I92" s="5"/>
      <c r="J92" s="5"/>
      <c r="K92" s="5"/>
    </row>
    <row r="93" spans="2:11" x14ac:dyDescent="0.25">
      <c r="B93" s="1076" t="s">
        <v>535</v>
      </c>
      <c r="C93" s="97"/>
      <c r="D93" s="1076"/>
      <c r="E93" s="5"/>
      <c r="F93" s="5"/>
      <c r="G93" s="5"/>
      <c r="H93" s="5"/>
      <c r="I93" s="5"/>
      <c r="J93" s="5"/>
      <c r="K93" s="5"/>
    </row>
    <row r="94" spans="2:11" ht="15.75" thickBot="1" x14ac:dyDescent="0.3">
      <c r="B94" s="1078"/>
      <c r="C94" s="98"/>
      <c r="D94" s="1078"/>
      <c r="E94" s="5"/>
      <c r="F94" s="5"/>
      <c r="G94" s="5"/>
      <c r="H94" s="5"/>
      <c r="I94" s="5"/>
      <c r="J94" s="5"/>
      <c r="K94" s="5"/>
    </row>
    <row r="95" spans="2:11" ht="144" x14ac:dyDescent="0.25">
      <c r="B95" s="1076" t="s">
        <v>536</v>
      </c>
      <c r="C95" s="92"/>
      <c r="D95" s="45" t="s">
        <v>1278</v>
      </c>
      <c r="E95" s="5"/>
      <c r="F95" s="5"/>
      <c r="G95" s="5"/>
      <c r="H95" s="5"/>
      <c r="I95" s="5"/>
      <c r="J95" s="5"/>
      <c r="K95" s="5"/>
    </row>
    <row r="96" spans="2:11" ht="192" x14ac:dyDescent="0.25">
      <c r="B96" s="1077"/>
      <c r="C96" s="92"/>
      <c r="D96" s="45" t="s">
        <v>1279</v>
      </c>
      <c r="E96" s="5"/>
      <c r="F96" s="5"/>
      <c r="G96" s="5"/>
      <c r="H96" s="5"/>
      <c r="I96" s="5"/>
      <c r="J96" s="5"/>
      <c r="K96" s="5"/>
    </row>
    <row r="97" spans="2:11" ht="36" x14ac:dyDescent="0.25">
      <c r="B97" s="1077"/>
      <c r="C97" s="92"/>
      <c r="D97" s="45" t="s">
        <v>1280</v>
      </c>
      <c r="E97" s="5"/>
      <c r="F97" s="5"/>
      <c r="G97" s="5"/>
      <c r="H97" s="5"/>
      <c r="I97" s="5"/>
      <c r="J97" s="5"/>
      <c r="K97" s="5"/>
    </row>
    <row r="98" spans="2:11" ht="36" x14ac:dyDescent="0.25">
      <c r="B98" s="1077"/>
      <c r="C98" s="92"/>
      <c r="D98" s="45" t="s">
        <v>1281</v>
      </c>
      <c r="E98" s="5"/>
      <c r="F98" s="5"/>
      <c r="G98" s="5"/>
      <c r="H98" s="5"/>
      <c r="I98" s="5"/>
      <c r="J98" s="5"/>
      <c r="K98" s="5"/>
    </row>
    <row r="99" spans="2:11" ht="36" x14ac:dyDescent="0.25">
      <c r="B99" s="1077"/>
      <c r="C99" s="92"/>
      <c r="D99" s="45" t="s">
        <v>1282</v>
      </c>
      <c r="E99" s="5"/>
      <c r="F99" s="5"/>
      <c r="G99" s="5"/>
      <c r="H99" s="5"/>
      <c r="I99" s="5"/>
      <c r="J99" s="5"/>
      <c r="K99" s="5"/>
    </row>
    <row r="100" spans="2:11" ht="48" x14ac:dyDescent="0.25">
      <c r="B100" s="1077"/>
      <c r="C100" s="92"/>
      <c r="D100" s="45" t="s">
        <v>1283</v>
      </c>
      <c r="E100" s="5"/>
      <c r="F100" s="5"/>
      <c r="G100" s="5"/>
      <c r="H100" s="5"/>
      <c r="I100" s="5"/>
      <c r="J100" s="5"/>
      <c r="K100" s="5"/>
    </row>
    <row r="101" spans="2:11" ht="48" x14ac:dyDescent="0.25">
      <c r="B101" s="1077"/>
      <c r="C101" s="92"/>
      <c r="D101" s="45" t="s">
        <v>1284</v>
      </c>
      <c r="E101" s="5"/>
      <c r="F101" s="5"/>
      <c r="G101" s="5"/>
      <c r="H101" s="5"/>
      <c r="I101" s="5"/>
      <c r="J101" s="5"/>
      <c r="K101" s="5"/>
    </row>
    <row r="102" spans="2:11" ht="36" x14ac:dyDescent="0.25">
      <c r="B102" s="1077"/>
      <c r="C102" s="92"/>
      <c r="D102" s="24" t="s">
        <v>1285</v>
      </c>
      <c r="E102" s="5"/>
      <c r="F102" s="5"/>
      <c r="G102" s="5"/>
      <c r="H102" s="5"/>
      <c r="I102" s="5"/>
      <c r="J102" s="5"/>
      <c r="K102" s="5"/>
    </row>
    <row r="103" spans="2:11" ht="36" x14ac:dyDescent="0.25">
      <c r="B103" s="1077"/>
      <c r="C103" s="92"/>
      <c r="D103" s="24" t="s">
        <v>1286</v>
      </c>
      <c r="E103" s="5"/>
      <c r="F103" s="5"/>
      <c r="G103" s="5"/>
      <c r="H103" s="5"/>
      <c r="I103" s="5"/>
      <c r="J103" s="5"/>
      <c r="K103" s="5"/>
    </row>
    <row r="104" spans="2:11" ht="24" x14ac:dyDescent="0.25">
      <c r="B104" s="1077"/>
      <c r="C104" s="92"/>
      <c r="D104" s="24" t="s">
        <v>1287</v>
      </c>
      <c r="E104" s="5"/>
      <c r="F104" s="5"/>
      <c r="G104" s="5"/>
      <c r="H104" s="5"/>
      <c r="I104" s="5"/>
      <c r="J104" s="5"/>
      <c r="K104" s="5"/>
    </row>
    <row r="105" spans="2:11" ht="24" x14ac:dyDescent="0.25">
      <c r="B105" s="1077"/>
      <c r="C105" s="92"/>
      <c r="D105" s="24" t="s">
        <v>1288</v>
      </c>
      <c r="E105" s="5"/>
      <c r="F105" s="5"/>
      <c r="G105" s="5"/>
      <c r="H105" s="5"/>
      <c r="I105" s="5"/>
      <c r="J105" s="5"/>
      <c r="K105" s="5"/>
    </row>
    <row r="106" spans="2:11" ht="60" x14ac:dyDescent="0.25">
      <c r="B106" s="1077"/>
      <c r="C106" s="92"/>
      <c r="D106" s="24" t="s">
        <v>1289</v>
      </c>
      <c r="E106" s="5"/>
      <c r="F106" s="5"/>
      <c r="G106" s="5"/>
      <c r="H106" s="5"/>
      <c r="I106" s="5"/>
      <c r="J106" s="5"/>
      <c r="K106" s="5"/>
    </row>
    <row r="107" spans="2:11" ht="36" x14ac:dyDescent="0.25">
      <c r="B107" s="1077"/>
      <c r="C107" s="92"/>
      <c r="D107" s="24" t="s">
        <v>1290</v>
      </c>
      <c r="E107" s="5"/>
      <c r="F107" s="5"/>
      <c r="G107" s="5"/>
      <c r="H107" s="5"/>
      <c r="I107" s="5"/>
      <c r="J107" s="5"/>
      <c r="K107" s="5"/>
    </row>
    <row r="108" spans="2:11" ht="36" x14ac:dyDescent="0.25">
      <c r="B108" s="1077"/>
      <c r="C108" s="92"/>
      <c r="D108" s="24" t="s">
        <v>1291</v>
      </c>
      <c r="E108" s="5"/>
      <c r="F108" s="5"/>
      <c r="G108" s="5"/>
      <c r="H108" s="5"/>
      <c r="I108" s="5"/>
      <c r="J108" s="5"/>
      <c r="K108" s="5"/>
    </row>
    <row r="109" spans="2:11" ht="60" x14ac:dyDescent="0.25">
      <c r="B109" s="1077"/>
      <c r="C109" s="92"/>
      <c r="D109" s="24" t="s">
        <v>1292</v>
      </c>
      <c r="E109" s="5"/>
      <c r="F109" s="5"/>
      <c r="G109" s="5"/>
      <c r="H109" s="5"/>
      <c r="I109" s="5"/>
      <c r="J109" s="5"/>
      <c r="K109" s="5"/>
    </row>
    <row r="110" spans="2:11" ht="24" x14ac:dyDescent="0.25">
      <c r="B110" s="1077"/>
      <c r="C110" s="92"/>
      <c r="D110" s="24" t="s">
        <v>1293</v>
      </c>
      <c r="E110" s="5"/>
      <c r="F110" s="5"/>
      <c r="G110" s="5"/>
      <c r="H110" s="5"/>
      <c r="I110" s="5"/>
      <c r="J110" s="5"/>
      <c r="K110" s="5"/>
    </row>
    <row r="111" spans="2:11" ht="24" x14ac:dyDescent="0.25">
      <c r="B111" s="1077"/>
      <c r="C111" s="92"/>
      <c r="D111" s="24" t="s">
        <v>1294</v>
      </c>
      <c r="E111" s="5"/>
      <c r="F111" s="5"/>
      <c r="G111" s="5"/>
      <c r="H111" s="5"/>
      <c r="I111" s="5"/>
      <c r="J111" s="5"/>
      <c r="K111" s="5"/>
    </row>
    <row r="112" spans="2:11" x14ac:dyDescent="0.25">
      <c r="B112" s="1077"/>
      <c r="C112" s="92"/>
      <c r="D112" s="24" t="s">
        <v>1295</v>
      </c>
      <c r="E112" s="5"/>
      <c r="F112" s="5"/>
      <c r="G112" s="5"/>
      <c r="H112" s="5"/>
      <c r="I112" s="5"/>
      <c r="J112" s="5"/>
      <c r="K112" s="5"/>
    </row>
    <row r="113" spans="2:11" ht="36" x14ac:dyDescent="0.25">
      <c r="B113" s="1077"/>
      <c r="C113" s="92"/>
      <c r="D113" s="24" t="s">
        <v>1296</v>
      </c>
      <c r="E113" s="5"/>
      <c r="F113" s="5"/>
      <c r="G113" s="5"/>
      <c r="H113" s="5"/>
      <c r="I113" s="5"/>
      <c r="J113" s="5"/>
      <c r="K113" s="5"/>
    </row>
    <row r="114" spans="2:11" ht="36" x14ac:dyDescent="0.25">
      <c r="B114" s="1077"/>
      <c r="C114" s="92"/>
      <c r="D114" s="24" t="s">
        <v>1297</v>
      </c>
      <c r="E114" s="5"/>
      <c r="F114" s="5"/>
      <c r="G114" s="5"/>
      <c r="H114" s="5"/>
      <c r="I114" s="5"/>
      <c r="J114" s="5"/>
      <c r="K114" s="5"/>
    </row>
    <row r="115" spans="2:11" ht="36" x14ac:dyDescent="0.25">
      <c r="B115" s="1077"/>
      <c r="C115" s="92"/>
      <c r="D115" s="24" t="s">
        <v>1298</v>
      </c>
      <c r="E115" s="5"/>
      <c r="F115" s="5"/>
      <c r="G115" s="5"/>
      <c r="H115" s="5"/>
      <c r="I115" s="5"/>
      <c r="J115" s="5"/>
      <c r="K115" s="5"/>
    </row>
    <row r="116" spans="2:11" ht="252" x14ac:dyDescent="0.25">
      <c r="B116" s="1077"/>
      <c r="C116" s="92"/>
      <c r="D116" s="45" t="s">
        <v>1299</v>
      </c>
      <c r="E116" s="5"/>
      <c r="F116" s="5"/>
      <c r="G116" s="5"/>
      <c r="H116" s="5"/>
      <c r="I116" s="5"/>
      <c r="J116" s="5"/>
      <c r="K116" s="5"/>
    </row>
    <row r="117" spans="2:11" ht="60.75" thickBot="1" x14ac:dyDescent="0.3">
      <c r="B117" s="1078"/>
      <c r="C117" s="2"/>
      <c r="D117" s="39" t="s">
        <v>1300</v>
      </c>
      <c r="E117" s="5"/>
      <c r="F117" s="5"/>
      <c r="G117" s="5"/>
      <c r="H117" s="5"/>
      <c r="I117" s="5"/>
      <c r="J117" s="5"/>
      <c r="K117" s="5"/>
    </row>
    <row r="118" spans="2:11" ht="24" x14ac:dyDescent="0.25">
      <c r="B118" s="1076" t="s">
        <v>553</v>
      </c>
      <c r="C118" s="92"/>
      <c r="D118" s="52" t="s">
        <v>135</v>
      </c>
      <c r="E118" s="5"/>
      <c r="F118" s="5"/>
      <c r="G118" s="5"/>
      <c r="H118" s="5"/>
      <c r="I118" s="5"/>
      <c r="J118" s="5"/>
      <c r="K118" s="5"/>
    </row>
    <row r="119" spans="2:11" ht="20.45" customHeight="1" x14ac:dyDescent="0.25">
      <c r="B119" s="1077"/>
      <c r="C119" s="92"/>
      <c r="D119" s="15"/>
      <c r="E119" s="5"/>
      <c r="F119" s="5"/>
      <c r="G119" s="5"/>
      <c r="H119" s="5"/>
      <c r="I119" s="5"/>
      <c r="J119" s="5"/>
      <c r="K119" s="5"/>
    </row>
    <row r="120" spans="2:11" x14ac:dyDescent="0.25">
      <c r="B120" s="1077"/>
      <c r="C120" s="92"/>
      <c r="D120" s="45" t="s">
        <v>554</v>
      </c>
      <c r="E120" s="5"/>
      <c r="F120" s="5"/>
      <c r="G120" s="5"/>
      <c r="H120" s="5"/>
      <c r="I120" s="5"/>
      <c r="J120" s="5"/>
      <c r="K120" s="5"/>
    </row>
    <row r="121" spans="2:11" ht="37.5" x14ac:dyDescent="0.25">
      <c r="B121" s="1077"/>
      <c r="C121" s="92"/>
      <c r="D121" s="45" t="s">
        <v>1301</v>
      </c>
      <c r="E121" s="5"/>
      <c r="F121" s="5"/>
      <c r="G121" s="5"/>
      <c r="H121" s="5"/>
      <c r="I121" s="5"/>
      <c r="J121" s="5"/>
      <c r="K121" s="5"/>
    </row>
    <row r="122" spans="2:11" ht="37.5" x14ac:dyDescent="0.25">
      <c r="B122" s="1077"/>
      <c r="C122" s="92"/>
      <c r="D122" s="45" t="s">
        <v>1302</v>
      </c>
      <c r="E122" s="5"/>
      <c r="F122" s="5"/>
      <c r="G122" s="5"/>
      <c r="H122" s="5"/>
      <c r="I122" s="5"/>
      <c r="J122" s="5"/>
      <c r="K122" s="5"/>
    </row>
    <row r="123" spans="2:11" ht="37.5" x14ac:dyDescent="0.25">
      <c r="B123" s="1077"/>
      <c r="C123" s="92"/>
      <c r="D123" s="45" t="s">
        <v>1303</v>
      </c>
      <c r="E123" s="5"/>
      <c r="F123" s="5"/>
      <c r="G123" s="5"/>
      <c r="H123" s="5"/>
      <c r="I123" s="5"/>
      <c r="J123" s="5"/>
      <c r="K123" s="5"/>
    </row>
    <row r="124" spans="2:11" ht="37.5" x14ac:dyDescent="0.25">
      <c r="B124" s="1077"/>
      <c r="C124" s="92"/>
      <c r="D124" s="45" t="s">
        <v>1304</v>
      </c>
      <c r="E124" s="5"/>
      <c r="F124" s="5"/>
      <c r="G124" s="5"/>
      <c r="H124" s="5"/>
      <c r="I124" s="5"/>
      <c r="J124" s="5"/>
      <c r="K124" s="5"/>
    </row>
    <row r="125" spans="2:11" x14ac:dyDescent="0.25">
      <c r="B125" s="1077"/>
      <c r="C125" s="92"/>
      <c r="D125" s="45" t="s">
        <v>1305</v>
      </c>
      <c r="E125" s="5"/>
      <c r="F125" s="5"/>
      <c r="G125" s="5"/>
      <c r="H125" s="5"/>
      <c r="I125" s="5"/>
      <c r="J125" s="5"/>
      <c r="K125" s="5"/>
    </row>
    <row r="126" spans="2:11" x14ac:dyDescent="0.25">
      <c r="B126" s="1077"/>
      <c r="C126" s="92"/>
      <c r="D126" s="45" t="s">
        <v>1306</v>
      </c>
      <c r="E126" s="5"/>
      <c r="F126" s="5"/>
      <c r="G126" s="5"/>
      <c r="H126" s="5"/>
      <c r="I126" s="5"/>
      <c r="J126" s="5"/>
      <c r="K126" s="5"/>
    </row>
    <row r="127" spans="2:11" x14ac:dyDescent="0.25">
      <c r="B127" s="1077"/>
      <c r="C127" s="92"/>
      <c r="D127" s="45" t="s">
        <v>1307</v>
      </c>
      <c r="E127" s="5"/>
      <c r="F127" s="5"/>
      <c r="G127" s="5"/>
      <c r="H127" s="5"/>
      <c r="I127" s="5"/>
      <c r="J127" s="5"/>
      <c r="K127" s="5"/>
    </row>
    <row r="128" spans="2:11" x14ac:dyDescent="0.25">
      <c r="B128" s="1077"/>
      <c r="C128" s="92"/>
      <c r="D128" s="45" t="s">
        <v>1308</v>
      </c>
      <c r="E128" s="5"/>
      <c r="F128" s="5"/>
      <c r="G128" s="5"/>
      <c r="H128" s="5"/>
      <c r="I128" s="5"/>
      <c r="J128" s="5"/>
      <c r="K128" s="5"/>
    </row>
    <row r="129" spans="2:11" ht="84" x14ac:dyDescent="0.25">
      <c r="B129" s="1077"/>
      <c r="C129" s="92"/>
      <c r="D129" s="53" t="s">
        <v>718</v>
      </c>
      <c r="E129" s="5"/>
      <c r="F129" s="5"/>
      <c r="G129" s="5"/>
      <c r="H129" s="5"/>
      <c r="I129" s="5"/>
      <c r="J129" s="5"/>
      <c r="K129" s="5"/>
    </row>
    <row r="130" spans="2:11" x14ac:dyDescent="0.25">
      <c r="B130" s="1077"/>
      <c r="C130" s="92"/>
      <c r="D130" s="45" t="s">
        <v>692</v>
      </c>
      <c r="E130" s="5"/>
      <c r="F130" s="5"/>
      <c r="G130" s="5"/>
      <c r="H130" s="5"/>
      <c r="I130" s="5"/>
      <c r="J130" s="5"/>
      <c r="K130" s="5"/>
    </row>
    <row r="131" spans="2:11" ht="48" x14ac:dyDescent="0.25">
      <c r="B131" s="1077"/>
      <c r="C131" s="92"/>
      <c r="D131" s="52" t="s">
        <v>1309</v>
      </c>
      <c r="E131" s="5"/>
      <c r="F131" s="5"/>
      <c r="G131" s="5"/>
      <c r="H131" s="5"/>
      <c r="I131" s="5"/>
      <c r="J131" s="5"/>
      <c r="K131" s="5"/>
    </row>
    <row r="132" spans="2:11" x14ac:dyDescent="0.25">
      <c r="B132" s="1077"/>
      <c r="C132" s="92"/>
      <c r="D132" s="15"/>
      <c r="E132" s="5"/>
      <c r="F132" s="5"/>
      <c r="G132" s="5"/>
      <c r="H132" s="5"/>
      <c r="I132" s="5"/>
      <c r="J132" s="5"/>
      <c r="K132" s="5"/>
    </row>
    <row r="133" spans="2:11" x14ac:dyDescent="0.25">
      <c r="B133" s="1077"/>
      <c r="C133" s="92"/>
      <c r="D133" s="45" t="s">
        <v>554</v>
      </c>
      <c r="E133" s="5"/>
      <c r="F133" s="5"/>
      <c r="G133" s="5"/>
      <c r="H133" s="5"/>
      <c r="I133" s="5"/>
      <c r="J133" s="5"/>
      <c r="K133" s="5"/>
    </row>
    <row r="134" spans="2:11" ht="49.5" x14ac:dyDescent="0.25">
      <c r="B134" s="1077"/>
      <c r="C134" s="92"/>
      <c r="D134" s="45" t="s">
        <v>1310</v>
      </c>
      <c r="E134" s="5"/>
      <c r="F134" s="5"/>
      <c r="G134" s="5"/>
      <c r="H134" s="5"/>
      <c r="I134" s="5"/>
      <c r="J134" s="5"/>
      <c r="K134" s="5"/>
    </row>
    <row r="135" spans="2:11" ht="49.5" x14ac:dyDescent="0.25">
      <c r="B135" s="1077"/>
      <c r="C135" s="92"/>
      <c r="D135" s="45" t="s">
        <v>1311</v>
      </c>
      <c r="E135" s="5"/>
      <c r="F135" s="5"/>
      <c r="G135" s="5"/>
      <c r="H135" s="5"/>
      <c r="I135" s="5"/>
      <c r="J135" s="5"/>
      <c r="K135" s="5"/>
    </row>
    <row r="136" spans="2:11" ht="38.25" thickBot="1" x14ac:dyDescent="0.3">
      <c r="B136" s="1078"/>
      <c r="C136" s="2"/>
      <c r="D136" s="39" t="s">
        <v>1312</v>
      </c>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sheetData>
  <mergeCells count="37">
    <mergeCell ref="B10:D10"/>
    <mergeCell ref="F10:S10"/>
    <mergeCell ref="F11:S11"/>
    <mergeCell ref="E12:R12"/>
    <mergeCell ref="E13:R13"/>
    <mergeCell ref="B118:B136"/>
    <mergeCell ref="B70:E71"/>
    <mergeCell ref="C22:C23"/>
    <mergeCell ref="B77:B92"/>
    <mergeCell ref="B93:B94"/>
    <mergeCell ref="D93:D94"/>
    <mergeCell ref="B95:B117"/>
    <mergeCell ref="C33:C35"/>
    <mergeCell ref="D33:D35"/>
    <mergeCell ref="B47:E47"/>
    <mergeCell ref="B48:B54"/>
    <mergeCell ref="B56:E56"/>
    <mergeCell ref="B57:B63"/>
    <mergeCell ref="F33:G33"/>
    <mergeCell ref="H33:H35"/>
    <mergeCell ref="E34:E35"/>
    <mergeCell ref="F34:F35"/>
    <mergeCell ref="D31:L31"/>
    <mergeCell ref="D32:L32"/>
    <mergeCell ref="B15:B19"/>
    <mergeCell ref="D21:L21"/>
    <mergeCell ref="D22:D23"/>
    <mergeCell ref="E22:E23"/>
    <mergeCell ref="F22:G22"/>
    <mergeCell ref="H22:K22"/>
    <mergeCell ref="D15:L15"/>
    <mergeCell ref="D20:L20"/>
    <mergeCell ref="A1:P1"/>
    <mergeCell ref="A2:P2"/>
    <mergeCell ref="A3:P3"/>
    <mergeCell ref="A4:D4"/>
    <mergeCell ref="A5:P5"/>
  </mergeCells>
  <conditionalFormatting sqref="D42">
    <cfRule type="containsText" dxfId="47" priority="5" operator="containsText" text="ERROR">
      <formula>NOT(ISERROR(SEARCH("ERROR",D42)))</formula>
    </cfRule>
  </conditionalFormatting>
  <conditionalFormatting sqref="F10">
    <cfRule type="notContainsBlanks" dxfId="46" priority="4">
      <formula>LEN(TRIM(F10))&gt;0</formula>
    </cfRule>
  </conditionalFormatting>
  <conditionalFormatting sqref="F11:S11">
    <cfRule type="expression" dxfId="45" priority="2">
      <formula>E11="NO SE REPORTA"</formula>
    </cfRule>
    <cfRule type="expression" dxfId="44" priority="3">
      <formula>E10="NO APLICA"</formula>
    </cfRule>
  </conditionalFormatting>
  <conditionalFormatting sqref="E12:R12">
    <cfRule type="expression" dxfId="43"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xr:uid="{00000000-0002-0000-1E00-000000000000}">
      <formula1>0</formula1>
    </dataValidation>
    <dataValidation type="whole" operator="greaterThanOrEqual" allowBlank="1" showInputMessage="1" showErrorMessage="1" errorTitle="ERROR" error="Valor en PESOS (sin centavos)" sqref="E18:H19 H24:K29" xr:uid="{00000000-0002-0000-1E00-000001000000}">
      <formula1>0</formula1>
    </dataValidation>
    <dataValidation type="decimal" allowBlank="1" showInputMessage="1" showErrorMessage="1" errorTitle="ERROR" error="Escriba un valor entre 0% y 100%" sqref="F24:G29 E36:E41" xr:uid="{00000000-0002-0000-1E00-000002000000}">
      <formula1>0</formula1>
      <formula2>1</formula2>
    </dataValidation>
    <dataValidation allowBlank="1" showInputMessage="1" showErrorMessage="1" sqref="H30:K30 F36:G42 D42:E42" xr:uid="{00000000-0002-0000-1E00-000003000000}"/>
    <dataValidation type="list" allowBlank="1" showInputMessage="1" showErrorMessage="1" sqref="E11" xr:uid="{00000000-0002-0000-1E00-000004000000}">
      <formula1>REPORTE</formula1>
    </dataValidation>
    <dataValidation type="list" allowBlank="1" showInputMessage="1" showErrorMessage="1" sqref="E10" xr:uid="{00000000-0002-0000-1E00-000005000000}">
      <formula1>SI</formula1>
    </dataValidation>
  </dataValidations>
  <hyperlinks>
    <hyperlink ref="D92" r:id="rId1" xr:uid="{00000000-0004-0000-1E00-000000000000}"/>
    <hyperlink ref="B9" location="'ANEXO 3'!A1" display="VOLVER AL INDICE" xr:uid="{00000000-0004-0000-1E00-000001000000}"/>
    <hyperlink ref="E52" r:id="rId2" xr:uid="{00000000-0004-0000-1E00-000002000000}"/>
  </hyperlinks>
  <pageMargins left="0.25" right="0.25" top="0.75" bottom="0.75" header="0.3" footer="0.3"/>
  <pageSetup paperSize="178" orientation="landscape" horizontalDpi="1200" verticalDpi="1200" r:id="rId3"/>
  <ignoredErrors>
    <ignoredError sqref="E36:E41" unlockedFormula="1"/>
    <ignoredError sqref="G42" evalError="1"/>
  </ignoredErrors>
  <drawing r:id="rId4"/>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Hoja31">
    <tabColor theme="2"/>
  </sheetPr>
  <dimension ref="A1:U189"/>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9" max="9" width="11.42578125" style="13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136</v>
      </c>
      <c r="B5" s="1039"/>
      <c r="C5" s="1039"/>
      <c r="D5" s="1039"/>
      <c r="E5" s="1039"/>
      <c r="F5" s="1039"/>
      <c r="G5" s="1039"/>
      <c r="H5" s="1039"/>
      <c r="I5" s="1039"/>
      <c r="J5" s="1039"/>
      <c r="K5" s="1039"/>
      <c r="L5" s="1039"/>
      <c r="M5" s="1039"/>
      <c r="N5" s="1039"/>
      <c r="O5" s="1039"/>
      <c r="P5" s="1040"/>
    </row>
    <row r="6" spans="1:21" x14ac:dyDescent="0.25">
      <c r="B6" s="3" t="s">
        <v>456</v>
      </c>
      <c r="C6" s="93"/>
      <c r="D6" s="5"/>
      <c r="E6" s="72"/>
      <c r="F6" s="5" t="s">
        <v>457</v>
      </c>
      <c r="G6" s="5"/>
      <c r="H6" s="5"/>
      <c r="I6" s="85"/>
      <c r="J6" s="5"/>
      <c r="K6" s="5"/>
    </row>
    <row r="7" spans="1:21" ht="15.75" thickBot="1" x14ac:dyDescent="0.3">
      <c r="B7" s="73"/>
      <c r="C7" s="75"/>
      <c r="D7" s="5"/>
      <c r="E7" s="16"/>
      <c r="F7" s="5" t="s">
        <v>458</v>
      </c>
      <c r="G7" s="5"/>
      <c r="H7" s="5"/>
      <c r="I7" s="85"/>
      <c r="J7" s="5"/>
      <c r="K7" s="5"/>
    </row>
    <row r="8" spans="1:21" ht="15.75" thickBot="1" x14ac:dyDescent="0.3">
      <c r="B8" s="167" t="s">
        <v>459</v>
      </c>
      <c r="C8" s="204">
        <v>2022</v>
      </c>
      <c r="D8" s="208">
        <f>IF(E10="NO APLICA","NO APLICA",IF(E11="NO SE REPORTA","SIN INFORMACION",+G57))</f>
        <v>0.77247367963596891</v>
      </c>
      <c r="E8" s="205"/>
      <c r="F8" s="5" t="s">
        <v>460</v>
      </c>
      <c r="G8" s="5"/>
      <c r="H8" s="5"/>
      <c r="I8" s="85"/>
      <c r="J8" s="5"/>
      <c r="K8" s="5"/>
    </row>
    <row r="9" spans="1:21" x14ac:dyDescent="0.25">
      <c r="B9" s="346" t="s">
        <v>461</v>
      </c>
      <c r="D9" s="5"/>
      <c r="E9" s="5"/>
      <c r="F9" s="5"/>
      <c r="G9" s="5"/>
      <c r="H9" s="5"/>
      <c r="I9" s="8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1697</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85"/>
      <c r="J14" s="5"/>
      <c r="K14" s="5"/>
    </row>
    <row r="15" spans="1:21" x14ac:dyDescent="0.25">
      <c r="B15" s="1076" t="s">
        <v>466</v>
      </c>
      <c r="C15" s="87"/>
      <c r="D15" s="1067" t="s">
        <v>467</v>
      </c>
      <c r="E15" s="1068"/>
      <c r="F15" s="1068"/>
      <c r="G15" s="1068"/>
      <c r="H15" s="1068"/>
      <c r="I15" s="1069"/>
      <c r="J15" s="5"/>
      <c r="K15" s="5"/>
    </row>
    <row r="16" spans="1:21" x14ac:dyDescent="0.25">
      <c r="B16" s="1077"/>
      <c r="C16" s="90"/>
      <c r="D16" s="1221" t="s">
        <v>1313</v>
      </c>
      <c r="E16" s="1222"/>
      <c r="F16" s="1222"/>
      <c r="G16" s="1222"/>
      <c r="H16" s="1222"/>
      <c r="I16" s="1223"/>
      <c r="J16" s="5"/>
      <c r="K16" s="5"/>
    </row>
    <row r="17" spans="2:11" ht="15.75" thickBot="1" x14ac:dyDescent="0.3">
      <c r="B17" s="1077"/>
      <c r="C17" s="90"/>
      <c r="D17" s="1082"/>
      <c r="E17" s="1083"/>
      <c r="F17" s="1083"/>
      <c r="G17" s="1083"/>
      <c r="H17" s="1083"/>
      <c r="I17" s="1084"/>
      <c r="J17" s="5"/>
      <c r="K17" s="5"/>
    </row>
    <row r="18" spans="2:11" ht="15.75" thickBot="1" x14ac:dyDescent="0.3">
      <c r="B18" s="1077"/>
      <c r="C18" s="92"/>
      <c r="D18" s="42" t="s">
        <v>593</v>
      </c>
      <c r="E18" s="88" t="s">
        <v>487</v>
      </c>
      <c r="F18" s="88" t="s">
        <v>488</v>
      </c>
      <c r="G18" s="88" t="s">
        <v>489</v>
      </c>
      <c r="H18" s="88" t="s">
        <v>490</v>
      </c>
      <c r="I18" s="88" t="s">
        <v>594</v>
      </c>
      <c r="J18" s="5"/>
      <c r="K18" s="5"/>
    </row>
    <row r="19" spans="2:11" ht="36.75" thickBot="1" x14ac:dyDescent="0.3">
      <c r="B19" s="1077"/>
      <c r="C19" s="92"/>
      <c r="D19" s="39" t="s">
        <v>1314</v>
      </c>
      <c r="E19" s="447">
        <v>180</v>
      </c>
      <c r="F19" s="447">
        <v>1980</v>
      </c>
      <c r="G19" s="447">
        <v>722</v>
      </c>
      <c r="H19" s="447"/>
      <c r="I19" s="498">
        <f>SUM(E19:H19)</f>
        <v>2882</v>
      </c>
      <c r="J19" s="5"/>
      <c r="K19" s="5"/>
    </row>
    <row r="20" spans="2:11" ht="24.75" thickBot="1" x14ac:dyDescent="0.3">
      <c r="B20" s="1077"/>
      <c r="C20" s="92"/>
      <c r="D20" s="39" t="s">
        <v>1315</v>
      </c>
      <c r="E20" s="447">
        <v>2</v>
      </c>
      <c r="F20" s="447">
        <v>22</v>
      </c>
      <c r="G20" s="447">
        <v>8</v>
      </c>
      <c r="H20" s="447"/>
      <c r="I20" s="498">
        <f>SUM(E20:H20)</f>
        <v>32</v>
      </c>
      <c r="J20" s="5"/>
      <c r="K20" s="5"/>
    </row>
    <row r="21" spans="2:11" ht="36.75" thickBot="1" x14ac:dyDescent="0.3">
      <c r="B21" s="1077"/>
      <c r="C21" s="92"/>
      <c r="D21" s="39" t="s">
        <v>1316</v>
      </c>
      <c r="E21" s="524">
        <f>+E19/E20</f>
        <v>90</v>
      </c>
      <c r="F21" s="524">
        <f>+F19/F20</f>
        <v>90</v>
      </c>
      <c r="G21" s="524">
        <f>+G19/G20</f>
        <v>90.25</v>
      </c>
      <c r="H21" s="524" t="e">
        <f>+H19/H20</f>
        <v>#DIV/0!</v>
      </c>
      <c r="I21" s="524">
        <f>+I19/I20</f>
        <v>90.0625</v>
      </c>
      <c r="J21" s="5"/>
      <c r="K21" s="5"/>
    </row>
    <row r="22" spans="2:11" x14ac:dyDescent="0.25">
      <c r="B22" s="1077"/>
      <c r="C22" s="90"/>
      <c r="D22" s="1067"/>
      <c r="E22" s="1068"/>
      <c r="F22" s="1068"/>
      <c r="G22" s="1068"/>
      <c r="H22" s="1068"/>
      <c r="I22" s="1069"/>
      <c r="J22" s="5"/>
      <c r="K22" s="5"/>
    </row>
    <row r="23" spans="2:11" x14ac:dyDescent="0.25">
      <c r="B23" s="1077"/>
      <c r="C23" s="90"/>
      <c r="D23" s="1221" t="s">
        <v>1317</v>
      </c>
      <c r="E23" s="1222"/>
      <c r="F23" s="1222"/>
      <c r="G23" s="1222"/>
      <c r="H23" s="1222"/>
      <c r="I23" s="1223"/>
      <c r="J23" s="5"/>
      <c r="K23" s="5"/>
    </row>
    <row r="24" spans="2:11" ht="15.75" thickBot="1" x14ac:dyDescent="0.3">
      <c r="B24" s="1077"/>
      <c r="C24" s="90"/>
      <c r="D24" s="1061"/>
      <c r="E24" s="1062"/>
      <c r="F24" s="1062"/>
      <c r="G24" s="1062"/>
      <c r="H24" s="1062"/>
      <c r="I24" s="1063"/>
      <c r="J24" s="5"/>
      <c r="K24" s="5"/>
    </row>
    <row r="25" spans="2:11" ht="15.75" thickBot="1" x14ac:dyDescent="0.3">
      <c r="B25" s="1077"/>
      <c r="C25" s="92"/>
      <c r="D25" s="42" t="s">
        <v>593</v>
      </c>
      <c r="E25" s="88" t="s">
        <v>487</v>
      </c>
      <c r="F25" s="88" t="s">
        <v>488</v>
      </c>
      <c r="G25" s="88" t="s">
        <v>489</v>
      </c>
      <c r="H25" s="88" t="s">
        <v>490</v>
      </c>
      <c r="I25" s="88" t="s">
        <v>594</v>
      </c>
      <c r="J25" s="5"/>
      <c r="K25" s="5"/>
    </row>
    <row r="26" spans="2:11" ht="36.75" thickBot="1" x14ac:dyDescent="0.3">
      <c r="B26" s="1077"/>
      <c r="C26" s="92"/>
      <c r="D26" s="39" t="s">
        <v>2392</v>
      </c>
      <c r="E26" s="447">
        <v>15540</v>
      </c>
      <c r="F26" s="447">
        <v>17100</v>
      </c>
      <c r="G26" s="447">
        <v>19583</v>
      </c>
      <c r="H26" s="447"/>
      <c r="I26" s="498">
        <f>SUM(E26:H26)</f>
        <v>52223</v>
      </c>
      <c r="J26" s="5"/>
      <c r="K26" s="5"/>
    </row>
    <row r="27" spans="2:11" ht="36.75" thickBot="1" x14ac:dyDescent="0.3">
      <c r="B27" s="1077"/>
      <c r="C27" s="92"/>
      <c r="D27" s="39" t="s">
        <v>1318</v>
      </c>
      <c r="E27" s="447">
        <v>259</v>
      </c>
      <c r="F27" s="447">
        <v>285</v>
      </c>
      <c r="G27" s="447">
        <v>258</v>
      </c>
      <c r="H27" s="447"/>
      <c r="I27" s="498">
        <f>SUM(E27:H27)</f>
        <v>802</v>
      </c>
      <c r="J27" s="5"/>
      <c r="K27" s="5"/>
    </row>
    <row r="28" spans="2:11" ht="36.75" thickBot="1" x14ac:dyDescent="0.3">
      <c r="B28" s="1077"/>
      <c r="C28" s="92"/>
      <c r="D28" s="39" t="s">
        <v>1319</v>
      </c>
      <c r="E28" s="524">
        <f>+E26/E27</f>
        <v>60</v>
      </c>
      <c r="F28" s="524">
        <f>+F26/F27</f>
        <v>60</v>
      </c>
      <c r="G28" s="524">
        <f>+G26/G27</f>
        <v>75.903100775193792</v>
      </c>
      <c r="H28" s="524" t="e">
        <f>+H26/H27</f>
        <v>#DIV/0!</v>
      </c>
      <c r="I28" s="524">
        <f>+I26/I27</f>
        <v>65.115960099750623</v>
      </c>
      <c r="J28" s="5"/>
      <c r="K28" s="5"/>
    </row>
    <row r="29" spans="2:11" x14ac:dyDescent="0.25">
      <c r="B29" s="1077"/>
      <c r="C29" s="90"/>
      <c r="D29" s="1067"/>
      <c r="E29" s="1068"/>
      <c r="F29" s="1068"/>
      <c r="G29" s="1068"/>
      <c r="H29" s="1068"/>
      <c r="I29" s="1069"/>
      <c r="J29" s="5"/>
      <c r="K29" s="5"/>
    </row>
    <row r="30" spans="2:11" x14ac:dyDescent="0.25">
      <c r="B30" s="1077"/>
      <c r="C30" s="90"/>
      <c r="D30" s="1221" t="s">
        <v>1320</v>
      </c>
      <c r="E30" s="1222"/>
      <c r="F30" s="1222"/>
      <c r="G30" s="1222"/>
      <c r="H30" s="1222"/>
      <c r="I30" s="1223"/>
      <c r="J30" s="5"/>
      <c r="K30" s="5"/>
    </row>
    <row r="31" spans="2:11" ht="15.75" thickBot="1" x14ac:dyDescent="0.3">
      <c r="B31" s="1077"/>
      <c r="C31" s="90"/>
      <c r="D31" s="1082"/>
      <c r="E31" s="1083"/>
      <c r="F31" s="1083"/>
      <c r="G31" s="1083"/>
      <c r="H31" s="1083"/>
      <c r="I31" s="1084"/>
      <c r="J31" s="5"/>
      <c r="K31" s="5"/>
    </row>
    <row r="32" spans="2:11" ht="15.75" thickBot="1" x14ac:dyDescent="0.3">
      <c r="B32" s="1077"/>
      <c r="C32" s="92"/>
      <c r="D32" s="42" t="s">
        <v>593</v>
      </c>
      <c r="E32" s="88" t="s">
        <v>487</v>
      </c>
      <c r="F32" s="88" t="s">
        <v>488</v>
      </c>
      <c r="G32" s="88" t="s">
        <v>489</v>
      </c>
      <c r="H32" s="88" t="s">
        <v>490</v>
      </c>
      <c r="I32" s="88" t="s">
        <v>594</v>
      </c>
      <c r="J32" s="5"/>
      <c r="K32" s="5"/>
    </row>
    <row r="33" spans="2:11" ht="36.75" thickBot="1" x14ac:dyDescent="0.3">
      <c r="B33" s="1077"/>
      <c r="C33" s="92"/>
      <c r="D33" s="39" t="s">
        <v>1321</v>
      </c>
      <c r="E33" s="447">
        <v>900</v>
      </c>
      <c r="F33" s="447">
        <v>1140</v>
      </c>
      <c r="G33" s="447">
        <v>3757</v>
      </c>
      <c r="H33" s="447"/>
      <c r="I33" s="498">
        <f>SUM(E33:H33)</f>
        <v>5797</v>
      </c>
      <c r="J33" s="5"/>
      <c r="K33" s="5"/>
    </row>
    <row r="34" spans="2:11" ht="24.75" thickBot="1" x14ac:dyDescent="0.3">
      <c r="B34" s="1077"/>
      <c r="C34" s="92"/>
      <c r="D34" s="39" t="s">
        <v>1322</v>
      </c>
      <c r="E34" s="447">
        <v>15</v>
      </c>
      <c r="F34" s="447">
        <v>19</v>
      </c>
      <c r="G34" s="447">
        <v>29</v>
      </c>
      <c r="H34" s="447"/>
      <c r="I34" s="498">
        <f>SUM(E34:H34)</f>
        <v>63</v>
      </c>
      <c r="J34" s="5"/>
      <c r="K34" s="5"/>
    </row>
    <row r="35" spans="2:11" ht="36.75" thickBot="1" x14ac:dyDescent="0.3">
      <c r="B35" s="1077"/>
      <c r="C35" s="92"/>
      <c r="D35" s="39" t="s">
        <v>1323</v>
      </c>
      <c r="E35" s="524">
        <f>+E33/E34</f>
        <v>60</v>
      </c>
      <c r="F35" s="524">
        <f>+F33/F34</f>
        <v>60</v>
      </c>
      <c r="G35" s="524">
        <f>+G33/G34</f>
        <v>129.55172413793105</v>
      </c>
      <c r="H35" s="524" t="e">
        <f>+H33/H34</f>
        <v>#DIV/0!</v>
      </c>
      <c r="I35" s="524">
        <f>+I33/I34</f>
        <v>92.015873015873012</v>
      </c>
      <c r="J35" s="5"/>
      <c r="K35" s="5"/>
    </row>
    <row r="36" spans="2:11" x14ac:dyDescent="0.25">
      <c r="B36" s="1077"/>
      <c r="C36" s="90"/>
      <c r="D36" s="1067"/>
      <c r="E36" s="1068"/>
      <c r="F36" s="1068"/>
      <c r="G36" s="1068"/>
      <c r="H36" s="1068"/>
      <c r="I36" s="1069"/>
      <c r="J36" s="5"/>
      <c r="K36" s="5"/>
    </row>
    <row r="37" spans="2:11" x14ac:dyDescent="0.25">
      <c r="B37" s="1077"/>
      <c r="C37" s="90"/>
      <c r="D37" s="1221" t="s">
        <v>1324</v>
      </c>
      <c r="E37" s="1222"/>
      <c r="F37" s="1222"/>
      <c r="G37" s="1222"/>
      <c r="H37" s="1222"/>
      <c r="I37" s="1223"/>
      <c r="J37" s="5"/>
      <c r="K37" s="5"/>
    </row>
    <row r="38" spans="2:11" ht="15.75" thickBot="1" x14ac:dyDescent="0.3">
      <c r="B38" s="1077"/>
      <c r="C38" s="90"/>
      <c r="D38" s="1082"/>
      <c r="E38" s="1083"/>
      <c r="F38" s="1083"/>
      <c r="G38" s="1083"/>
      <c r="H38" s="1083"/>
      <c r="I38" s="1084"/>
      <c r="J38" s="5"/>
      <c r="K38" s="5"/>
    </row>
    <row r="39" spans="2:11" ht="15.75" thickBot="1" x14ac:dyDescent="0.3">
      <c r="B39" s="1077"/>
      <c r="C39" s="92"/>
      <c r="D39" s="42" t="s">
        <v>593</v>
      </c>
      <c r="E39" s="88" t="s">
        <v>487</v>
      </c>
      <c r="F39" s="88" t="s">
        <v>488</v>
      </c>
      <c r="G39" s="88" t="s">
        <v>489</v>
      </c>
      <c r="H39" s="88" t="s">
        <v>490</v>
      </c>
      <c r="I39" s="88" t="s">
        <v>594</v>
      </c>
      <c r="J39" s="5"/>
      <c r="K39" s="5"/>
    </row>
    <row r="40" spans="2:11" ht="48.75" thickBot="1" x14ac:dyDescent="0.3">
      <c r="B40" s="1077"/>
      <c r="C40" s="92"/>
      <c r="D40" s="39" t="s">
        <v>2393</v>
      </c>
      <c r="E40" s="447">
        <v>24075</v>
      </c>
      <c r="F40" s="447">
        <v>20767</v>
      </c>
      <c r="G40" s="447">
        <v>24207</v>
      </c>
      <c r="H40" s="447"/>
      <c r="I40" s="498">
        <f>SUM(E40:H40)</f>
        <v>69049</v>
      </c>
      <c r="J40" s="5"/>
      <c r="K40" s="5"/>
    </row>
    <row r="41" spans="2:11" ht="36.75" thickBot="1" x14ac:dyDescent="0.3">
      <c r="B41" s="1077"/>
      <c r="C41" s="92"/>
      <c r="D41" s="39" t="s">
        <v>1325</v>
      </c>
      <c r="E41" s="447">
        <v>963</v>
      </c>
      <c r="F41" s="447">
        <v>1076</v>
      </c>
      <c r="G41" s="447">
        <v>767</v>
      </c>
      <c r="H41" s="447"/>
      <c r="I41" s="498">
        <f>SUM(E41:H41)</f>
        <v>2806</v>
      </c>
      <c r="J41" s="5"/>
      <c r="K41" s="5"/>
    </row>
    <row r="42" spans="2:11" ht="36.75" thickBot="1" x14ac:dyDescent="0.3">
      <c r="B42" s="1077"/>
      <c r="C42" s="92"/>
      <c r="D42" s="39" t="s">
        <v>1326</v>
      </c>
      <c r="E42" s="524">
        <f>+E40/E41</f>
        <v>25</v>
      </c>
      <c r="F42" s="524">
        <f>+F40/F41</f>
        <v>19.300185873605948</v>
      </c>
      <c r="G42" s="524">
        <f>+G40/G41</f>
        <v>31.560625814863101</v>
      </c>
      <c r="H42" s="524" t="e">
        <f>+H40/H41</f>
        <v>#DIV/0!</v>
      </c>
      <c r="I42" s="524">
        <f>+I40/I41</f>
        <v>24.607626514611546</v>
      </c>
      <c r="J42" s="5"/>
      <c r="K42" s="5"/>
    </row>
    <row r="43" spans="2:11" x14ac:dyDescent="0.25">
      <c r="B43" s="1077"/>
      <c r="C43" s="90"/>
      <c r="D43" s="1067"/>
      <c r="E43" s="1068"/>
      <c r="F43" s="1068"/>
      <c r="G43" s="1068"/>
      <c r="H43" s="1068"/>
      <c r="I43" s="1069"/>
      <c r="J43" s="5"/>
      <c r="K43" s="5"/>
    </row>
    <row r="44" spans="2:11" x14ac:dyDescent="0.25">
      <c r="B44" s="1077"/>
      <c r="C44" s="90"/>
      <c r="D44" s="1221" t="s">
        <v>1327</v>
      </c>
      <c r="E44" s="1222"/>
      <c r="F44" s="1222"/>
      <c r="G44" s="1222"/>
      <c r="H44" s="1222"/>
      <c r="I44" s="1223"/>
      <c r="J44" s="5"/>
      <c r="K44" s="5"/>
    </row>
    <row r="45" spans="2:11" ht="15.75" thickBot="1" x14ac:dyDescent="0.3">
      <c r="B45" s="1077"/>
      <c r="C45" s="90"/>
      <c r="D45" s="1082"/>
      <c r="E45" s="1083"/>
      <c r="F45" s="1083"/>
      <c r="G45" s="1083"/>
      <c r="H45" s="1083"/>
      <c r="I45" s="1084"/>
      <c r="J45" s="5"/>
      <c r="K45" s="5"/>
    </row>
    <row r="46" spans="2:11" ht="15.75" thickBot="1" x14ac:dyDescent="0.3">
      <c r="B46" s="1077"/>
      <c r="C46" s="92"/>
      <c r="D46" s="42" t="s">
        <v>593</v>
      </c>
      <c r="E46" s="88" t="s">
        <v>487</v>
      </c>
      <c r="F46" s="88" t="s">
        <v>488</v>
      </c>
      <c r="G46" s="88" t="s">
        <v>489</v>
      </c>
      <c r="H46" s="88" t="s">
        <v>490</v>
      </c>
      <c r="I46" s="88" t="s">
        <v>594</v>
      </c>
      <c r="J46" s="5"/>
      <c r="K46" s="5"/>
    </row>
    <row r="47" spans="2:11" ht="36.75" thickBot="1" x14ac:dyDescent="0.3">
      <c r="B47" s="1077"/>
      <c r="C47" s="92"/>
      <c r="D47" s="39" t="s">
        <v>1328</v>
      </c>
      <c r="E47" s="447">
        <v>660</v>
      </c>
      <c r="F47" s="447">
        <v>1140</v>
      </c>
      <c r="G47" s="447">
        <v>1380</v>
      </c>
      <c r="H47" s="447"/>
      <c r="I47" s="498">
        <f>SUM(E47:H47)</f>
        <v>3180</v>
      </c>
      <c r="J47" s="5"/>
      <c r="K47" s="5"/>
    </row>
    <row r="48" spans="2:11" ht="36.75" thickBot="1" x14ac:dyDescent="0.3">
      <c r="B48" s="1077"/>
      <c r="C48" s="92"/>
      <c r="D48" s="39" t="s">
        <v>1329</v>
      </c>
      <c r="E48" s="447">
        <v>11</v>
      </c>
      <c r="F48" s="447">
        <v>19</v>
      </c>
      <c r="G48" s="447">
        <v>23</v>
      </c>
      <c r="H48" s="447"/>
      <c r="I48" s="498">
        <f>SUM(E48:H48)</f>
        <v>53</v>
      </c>
      <c r="J48" s="5"/>
      <c r="K48" s="5"/>
    </row>
    <row r="49" spans="2:11" ht="36.75" thickBot="1" x14ac:dyDescent="0.3">
      <c r="B49" s="1078"/>
      <c r="C49" s="2"/>
      <c r="D49" s="39" t="s">
        <v>1330</v>
      </c>
      <c r="E49" s="524">
        <f>+E47/E48</f>
        <v>60</v>
      </c>
      <c r="F49" s="524">
        <f>+F47/F48</f>
        <v>60</v>
      </c>
      <c r="G49" s="524">
        <f>+G47/G48</f>
        <v>60</v>
      </c>
      <c r="H49" s="524" t="e">
        <f>+H47/H48</f>
        <v>#DIV/0!</v>
      </c>
      <c r="I49" s="524">
        <f>+I47/I48</f>
        <v>60</v>
      </c>
      <c r="J49" s="5"/>
      <c r="K49" s="5"/>
    </row>
    <row r="50" spans="2:11" ht="15.75" thickBot="1" x14ac:dyDescent="0.3">
      <c r="C50"/>
      <c r="I50"/>
    </row>
    <row r="51" spans="2:11" ht="24.75" thickBot="1" x14ac:dyDescent="0.3">
      <c r="C51"/>
      <c r="D51" s="305" t="s">
        <v>1331</v>
      </c>
      <c r="E51" s="305" t="s">
        <v>1332</v>
      </c>
      <c r="F51" s="529" t="s">
        <v>1333</v>
      </c>
      <c r="G51" s="305" t="s">
        <v>1334</v>
      </c>
      <c r="I51"/>
    </row>
    <row r="52" spans="2:11" ht="15.75" thickBot="1" x14ac:dyDescent="0.3">
      <c r="C52"/>
      <c r="D52" s="51" t="str">
        <f>+D16</f>
        <v>Licencias ambientales</v>
      </c>
      <c r="E52" s="142">
        <f>+G21</f>
        <v>90.25</v>
      </c>
      <c r="F52" s="329">
        <v>90</v>
      </c>
      <c r="G52" s="181">
        <f>IF(F52/E52&gt;1,1,F52/E52)</f>
        <v>0.99722991689750695</v>
      </c>
      <c r="I52"/>
    </row>
    <row r="53" spans="2:11" ht="15.75" thickBot="1" x14ac:dyDescent="0.3">
      <c r="C53"/>
      <c r="D53" s="51" t="str">
        <f>+D23</f>
        <v>Concesiones de agua</v>
      </c>
      <c r="E53" s="142">
        <f>+G28</f>
        <v>75.903100775193792</v>
      </c>
      <c r="F53" s="329">
        <v>60</v>
      </c>
      <c r="G53" s="181">
        <f>IF(F53/E53&gt;1,1,F53/E53)</f>
        <v>0.7904815401113211</v>
      </c>
      <c r="I53"/>
    </row>
    <row r="54" spans="2:11" ht="15.75" thickBot="1" x14ac:dyDescent="0.3">
      <c r="C54"/>
      <c r="D54" s="51" t="str">
        <f>+D30</f>
        <v>Permisos de vertimiento de agua</v>
      </c>
      <c r="E54" s="142">
        <f>+G35</f>
        <v>129.55172413793105</v>
      </c>
      <c r="F54" s="329">
        <v>60</v>
      </c>
      <c r="G54" s="181">
        <f>IF(F54/E54&gt;1,1,F54/E54)</f>
        <v>0.46313548043651848</v>
      </c>
      <c r="I54"/>
    </row>
    <row r="55" spans="2:11" ht="15.75" thickBot="1" x14ac:dyDescent="0.3">
      <c r="C55"/>
      <c r="D55" s="51" t="str">
        <f>+D37</f>
        <v>Permisos de aprovechamiento forestal</v>
      </c>
      <c r="E55" s="142">
        <f>+G42</f>
        <v>31.560625814863101</v>
      </c>
      <c r="F55" s="329">
        <v>19.3</v>
      </c>
      <c r="G55" s="181">
        <f>IF(F55/E55&gt;1,1,F55/E55)</f>
        <v>0.61152146073449831</v>
      </c>
      <c r="I55"/>
    </row>
    <row r="56" spans="2:11" ht="15.75" thickBot="1" x14ac:dyDescent="0.3">
      <c r="C56"/>
      <c r="D56" s="51" t="str">
        <f>+D44</f>
        <v>Permisos de emisiones atmosféricas</v>
      </c>
      <c r="E56" s="142">
        <f>+G49</f>
        <v>60</v>
      </c>
      <c r="F56" s="329">
        <v>60</v>
      </c>
      <c r="G56" s="181">
        <f>IF(F56/E56&gt;1,1,F56/E56)</f>
        <v>1</v>
      </c>
      <c r="I56"/>
    </row>
    <row r="57" spans="2:11" ht="24.75" thickBot="1" x14ac:dyDescent="0.3">
      <c r="C57"/>
      <c r="D57" s="51" t="s">
        <v>1335</v>
      </c>
      <c r="E57" s="142">
        <f>AVERAGE(E52:E56)</f>
        <v>77.453090145597599</v>
      </c>
      <c r="F57" s="142">
        <f>AVERAGE(F52:F56)</f>
        <v>57.86</v>
      </c>
      <c r="G57" s="181">
        <f>AVERAGE(G52:G56)</f>
        <v>0.77247367963596891</v>
      </c>
      <c r="I57"/>
    </row>
    <row r="58" spans="2:11" x14ac:dyDescent="0.25">
      <c r="C58"/>
      <c r="I58"/>
    </row>
    <row r="59" spans="2:11" ht="15.75" thickBot="1" x14ac:dyDescent="0.3">
      <c r="C59"/>
      <c r="I59"/>
    </row>
    <row r="60" spans="2:11" ht="60" customHeight="1" thickBot="1" x14ac:dyDescent="0.3">
      <c r="B60" s="51" t="s">
        <v>502</v>
      </c>
      <c r="C60" s="197"/>
      <c r="D60" s="1079" t="s">
        <v>1336</v>
      </c>
      <c r="E60" s="1080"/>
      <c r="F60" s="1080"/>
      <c r="G60" s="1080"/>
      <c r="H60" s="1080"/>
      <c r="I60" s="1081"/>
      <c r="J60" s="5"/>
      <c r="K60" s="5"/>
    </row>
    <row r="61" spans="2:11" ht="36" customHeight="1" thickBot="1" x14ac:dyDescent="0.3">
      <c r="B61" s="46" t="s">
        <v>504</v>
      </c>
      <c r="C61" s="91"/>
      <c r="D61" s="1079" t="s">
        <v>602</v>
      </c>
      <c r="E61" s="1080"/>
      <c r="F61" s="1080"/>
      <c r="G61" s="1080"/>
      <c r="H61" s="1080"/>
      <c r="I61" s="1081"/>
      <c r="J61" s="5"/>
      <c r="K61" s="5"/>
    </row>
    <row r="62" spans="2:11" ht="15.75" thickBot="1" x14ac:dyDescent="0.3">
      <c r="B62" s="1"/>
      <c r="C62" s="74"/>
      <c r="D62" s="5"/>
      <c r="E62" s="5"/>
      <c r="F62" s="5"/>
      <c r="G62" s="5"/>
      <c r="H62" s="5"/>
      <c r="I62" s="85"/>
      <c r="J62" s="5"/>
      <c r="K62" s="5"/>
    </row>
    <row r="63" spans="2:11" ht="24" customHeight="1" thickBot="1" x14ac:dyDescent="0.3">
      <c r="B63" s="1085" t="s">
        <v>506</v>
      </c>
      <c r="C63" s="1086"/>
      <c r="D63" s="1086"/>
      <c r="E63" s="1087"/>
      <c r="F63" s="5"/>
      <c r="G63" s="5"/>
      <c r="H63" s="5"/>
      <c r="I63" s="85"/>
      <c r="J63" s="5"/>
      <c r="K63" s="5"/>
    </row>
    <row r="64" spans="2:11" ht="72.75" thickBot="1" x14ac:dyDescent="0.3">
      <c r="B64" s="1076">
        <v>1</v>
      </c>
      <c r="C64" s="92"/>
      <c r="D64" s="47" t="s">
        <v>507</v>
      </c>
      <c r="E64" s="676" t="s">
        <v>2</v>
      </c>
      <c r="F64" s="5"/>
      <c r="G64" s="5"/>
      <c r="H64" s="5"/>
      <c r="I64" s="85"/>
      <c r="J64" s="5"/>
      <c r="K64" s="5"/>
    </row>
    <row r="65" spans="2:11" ht="48.75" thickBot="1" x14ac:dyDescent="0.3">
      <c r="B65" s="1077"/>
      <c r="C65" s="92"/>
      <c r="D65" s="39" t="s">
        <v>7</v>
      </c>
      <c r="E65" s="676" t="s">
        <v>1672</v>
      </c>
      <c r="F65" s="5"/>
      <c r="G65" s="5"/>
      <c r="H65" s="5"/>
      <c r="I65" s="85"/>
      <c r="J65" s="5"/>
      <c r="K65" s="5"/>
    </row>
    <row r="66" spans="2:11" ht="24.75" thickBot="1" x14ac:dyDescent="0.3">
      <c r="B66" s="1077"/>
      <c r="C66" s="92"/>
      <c r="D66" s="39" t="s">
        <v>508</v>
      </c>
      <c r="E66" s="677" t="s">
        <v>2353</v>
      </c>
      <c r="F66" s="5"/>
      <c r="G66" s="5"/>
      <c r="H66" s="5"/>
      <c r="I66" s="85"/>
      <c r="J66" s="5"/>
      <c r="K66" s="5"/>
    </row>
    <row r="67" spans="2:11" ht="48.75" thickBot="1" x14ac:dyDescent="0.3">
      <c r="B67" s="1077"/>
      <c r="C67" s="92"/>
      <c r="D67" s="39" t="s">
        <v>9</v>
      </c>
      <c r="E67" s="677" t="s">
        <v>2354</v>
      </c>
      <c r="F67" s="5"/>
      <c r="G67" s="5"/>
      <c r="H67" s="5"/>
      <c r="I67" s="85"/>
      <c r="J67" s="5"/>
      <c r="K67" s="5"/>
    </row>
    <row r="68" spans="2:11" ht="30.75" thickBot="1" x14ac:dyDescent="0.3">
      <c r="B68" s="1077"/>
      <c r="C68" s="92"/>
      <c r="D68" s="39" t="s">
        <v>11</v>
      </c>
      <c r="E68" s="678" t="s">
        <v>2355</v>
      </c>
      <c r="F68" s="5"/>
      <c r="G68" s="5"/>
      <c r="H68" s="5"/>
      <c r="I68" s="85"/>
      <c r="J68" s="5"/>
      <c r="K68" s="5"/>
    </row>
    <row r="69" spans="2:11" ht="15.75" thickBot="1" x14ac:dyDescent="0.3">
      <c r="B69" s="1077"/>
      <c r="C69" s="92"/>
      <c r="D69" s="39" t="s">
        <v>13</v>
      </c>
      <c r="E69" s="679">
        <v>3133539818</v>
      </c>
      <c r="F69" s="319"/>
      <c r="G69" s="5"/>
      <c r="H69" s="5"/>
      <c r="I69" s="85"/>
      <c r="J69" s="5"/>
      <c r="K69" s="5"/>
    </row>
    <row r="70" spans="2:11" ht="24.75" thickBot="1" x14ac:dyDescent="0.3">
      <c r="B70" s="1078"/>
      <c r="C70" s="2"/>
      <c r="D70" s="39" t="s">
        <v>509</v>
      </c>
      <c r="E70" s="676" t="s">
        <v>1700</v>
      </c>
      <c r="F70" s="5"/>
      <c r="G70" s="5"/>
      <c r="H70" s="5"/>
      <c r="I70" s="85"/>
      <c r="J70" s="5"/>
      <c r="K70" s="5"/>
    </row>
    <row r="71" spans="2:11" ht="15.75" thickBot="1" x14ac:dyDescent="0.3">
      <c r="B71" s="1"/>
      <c r="C71" s="74"/>
      <c r="D71" s="5"/>
      <c r="E71" s="5"/>
      <c r="F71" s="5"/>
      <c r="G71" s="5"/>
      <c r="H71" s="5"/>
      <c r="I71" s="85"/>
      <c r="J71" s="5"/>
      <c r="K71" s="5"/>
    </row>
    <row r="72" spans="2:11" ht="15.75" thickBot="1" x14ac:dyDescent="0.3">
      <c r="B72" s="1085" t="s">
        <v>510</v>
      </c>
      <c r="C72" s="1086"/>
      <c r="D72" s="1086"/>
      <c r="E72" s="1087"/>
      <c r="F72" s="5"/>
      <c r="G72" s="5"/>
      <c r="H72" s="5"/>
      <c r="I72" s="85"/>
      <c r="J72" s="5"/>
      <c r="K72" s="5"/>
    </row>
    <row r="73" spans="2:11" ht="15.75" thickBot="1" x14ac:dyDescent="0.3">
      <c r="B73" s="1076">
        <v>1</v>
      </c>
      <c r="C73" s="92"/>
      <c r="D73" s="47" t="s">
        <v>507</v>
      </c>
      <c r="E73" s="211" t="s">
        <v>511</v>
      </c>
      <c r="F73" s="5"/>
      <c r="G73" s="5"/>
      <c r="H73" s="5"/>
      <c r="I73" s="85"/>
      <c r="J73" s="5"/>
      <c r="K73" s="5"/>
    </row>
    <row r="74" spans="2:11" ht="15.75" thickBot="1" x14ac:dyDescent="0.3">
      <c r="B74" s="1077"/>
      <c r="C74" s="92"/>
      <c r="D74" s="39" t="s">
        <v>7</v>
      </c>
      <c r="E74" s="211" t="s">
        <v>603</v>
      </c>
      <c r="F74" s="5"/>
      <c r="G74" s="5"/>
      <c r="H74" s="5"/>
      <c r="I74" s="85"/>
      <c r="J74" s="5"/>
      <c r="K74" s="5"/>
    </row>
    <row r="75" spans="2:11" ht="15.75" thickBot="1" x14ac:dyDescent="0.3">
      <c r="B75" s="1077"/>
      <c r="C75" s="92"/>
      <c r="D75" s="39" t="s">
        <v>508</v>
      </c>
      <c r="E75" s="162"/>
      <c r="F75" s="5"/>
      <c r="G75" s="5"/>
      <c r="H75" s="5"/>
      <c r="I75" s="85"/>
      <c r="J75" s="5"/>
      <c r="K75" s="5"/>
    </row>
    <row r="76" spans="2:11" ht="15.75" thickBot="1" x14ac:dyDescent="0.3">
      <c r="B76" s="1077"/>
      <c r="C76" s="92"/>
      <c r="D76" s="39" t="s">
        <v>9</v>
      </c>
      <c r="E76" s="162"/>
      <c r="F76" s="5"/>
      <c r="G76" s="5"/>
      <c r="H76" s="5"/>
      <c r="I76" s="85"/>
      <c r="J76" s="5"/>
      <c r="K76" s="5"/>
    </row>
    <row r="77" spans="2:11" ht="15.75" thickBot="1" x14ac:dyDescent="0.3">
      <c r="B77" s="1077"/>
      <c r="C77" s="92"/>
      <c r="D77" s="39" t="s">
        <v>11</v>
      </c>
      <c r="E77" s="162"/>
      <c r="F77" s="5"/>
      <c r="G77" s="5"/>
      <c r="H77" s="5"/>
      <c r="I77" s="85"/>
      <c r="J77" s="5"/>
      <c r="K77" s="5"/>
    </row>
    <row r="78" spans="2:11" ht="15.75" thickBot="1" x14ac:dyDescent="0.3">
      <c r="B78" s="1077"/>
      <c r="C78" s="92"/>
      <c r="D78" s="39" t="s">
        <v>13</v>
      </c>
      <c r="E78" s="162"/>
      <c r="F78" s="5"/>
      <c r="G78" s="5"/>
      <c r="H78" s="5"/>
      <c r="I78" s="85"/>
      <c r="J78" s="5"/>
      <c r="K78" s="5"/>
    </row>
    <row r="79" spans="2:11" ht="15.75" thickBot="1" x14ac:dyDescent="0.3">
      <c r="B79" s="1078"/>
      <c r="C79" s="2"/>
      <c r="D79" s="39" t="s">
        <v>509</v>
      </c>
      <c r="E79" s="162"/>
      <c r="F79" s="5"/>
      <c r="G79" s="5"/>
      <c r="H79" s="5"/>
      <c r="I79" s="85"/>
      <c r="J79" s="5"/>
      <c r="K79" s="5"/>
    </row>
    <row r="80" spans="2:11" ht="15.75" thickBot="1" x14ac:dyDescent="0.3">
      <c r="B80" s="1"/>
      <c r="C80" s="74"/>
      <c r="D80" s="5"/>
      <c r="E80" s="5"/>
      <c r="F80" s="5"/>
      <c r="G80" s="5"/>
      <c r="H80" s="5"/>
      <c r="I80" s="85"/>
      <c r="J80" s="5"/>
      <c r="K80" s="5"/>
    </row>
    <row r="81" spans="2:11" ht="15" customHeight="1" thickBot="1" x14ac:dyDescent="0.3">
      <c r="B81" s="117" t="s">
        <v>513</v>
      </c>
      <c r="C81" s="118"/>
      <c r="D81" s="118"/>
      <c r="E81" s="119"/>
      <c r="G81" s="5"/>
      <c r="H81" s="5"/>
      <c r="I81" s="85"/>
      <c r="J81" s="5"/>
      <c r="K81" s="5"/>
    </row>
    <row r="82" spans="2:11" ht="24.75" thickBot="1" x14ac:dyDescent="0.3">
      <c r="B82" s="46" t="s">
        <v>514</v>
      </c>
      <c r="C82" s="39" t="s">
        <v>515</v>
      </c>
      <c r="D82" s="39" t="s">
        <v>516</v>
      </c>
      <c r="E82" s="39" t="s">
        <v>517</v>
      </c>
      <c r="F82" s="5"/>
      <c r="G82" s="5"/>
      <c r="H82" s="5"/>
      <c r="I82" s="85"/>
      <c r="J82" s="5"/>
    </row>
    <row r="83" spans="2:11" ht="72.75" thickBot="1" x14ac:dyDescent="0.3">
      <c r="B83" s="48">
        <v>42401</v>
      </c>
      <c r="C83" s="39">
        <v>0.01</v>
      </c>
      <c r="D83" s="49" t="s">
        <v>1337</v>
      </c>
      <c r="E83" s="39"/>
      <c r="F83" s="5"/>
      <c r="G83" s="5"/>
      <c r="H83" s="5"/>
      <c r="I83" s="85"/>
      <c r="J83" s="5"/>
    </row>
    <row r="84" spans="2:11" ht="15.75" thickBot="1" x14ac:dyDescent="0.3">
      <c r="B84" s="1"/>
      <c r="C84" s="74"/>
      <c r="D84" s="5"/>
      <c r="E84" s="5"/>
      <c r="F84" s="5"/>
      <c r="G84" s="5"/>
      <c r="H84" s="5"/>
      <c r="I84" s="85"/>
      <c r="J84" s="5"/>
      <c r="K84" s="5"/>
    </row>
    <row r="85" spans="2:11" ht="15.75" thickBot="1" x14ac:dyDescent="0.3">
      <c r="B85" s="127" t="s">
        <v>424</v>
      </c>
      <c r="C85" s="94"/>
      <c r="D85" s="5"/>
      <c r="E85" s="5"/>
      <c r="F85" s="5"/>
      <c r="G85" s="5"/>
      <c r="H85" s="5"/>
      <c r="I85" s="85"/>
      <c r="J85" s="5"/>
      <c r="K85" s="5"/>
    </row>
    <row r="86" spans="2:11" x14ac:dyDescent="0.25">
      <c r="B86" s="1271"/>
      <c r="C86" s="1272"/>
      <c r="D86" s="1273"/>
      <c r="E86" s="5"/>
      <c r="F86" s="5"/>
      <c r="G86" s="5"/>
      <c r="H86" s="5"/>
      <c r="I86" s="85"/>
      <c r="J86" s="5"/>
      <c r="K86" s="5"/>
    </row>
    <row r="87" spans="2:11" ht="15.75" thickBot="1" x14ac:dyDescent="0.3">
      <c r="B87" s="1274"/>
      <c r="C87" s="1275"/>
      <c r="D87" s="1276"/>
      <c r="E87" s="5"/>
      <c r="F87" s="5"/>
      <c r="G87" s="5"/>
      <c r="H87" s="5"/>
      <c r="I87" s="85"/>
      <c r="J87" s="5"/>
      <c r="K87" s="5"/>
    </row>
    <row r="88" spans="2:11" ht="15.75" thickBot="1" x14ac:dyDescent="0.3">
      <c r="B88" s="5"/>
      <c r="D88" s="5"/>
      <c r="E88" s="5"/>
      <c r="F88" s="5"/>
      <c r="G88" s="5"/>
      <c r="H88" s="5"/>
      <c r="I88" s="85"/>
      <c r="J88" s="5"/>
      <c r="K88" s="5"/>
    </row>
    <row r="89" spans="2:11" ht="24.75" thickBot="1" x14ac:dyDescent="0.3">
      <c r="B89" s="50" t="s">
        <v>519</v>
      </c>
      <c r="C89" s="95"/>
      <c r="D89" s="5"/>
      <c r="E89" s="5"/>
      <c r="F89" s="5"/>
      <c r="G89" s="5"/>
      <c r="H89" s="5"/>
      <c r="I89" s="85"/>
      <c r="J89" s="5"/>
      <c r="K89" s="5"/>
    </row>
    <row r="90" spans="2:11" ht="15.75" thickBot="1" x14ac:dyDescent="0.3">
      <c r="B90" s="1"/>
      <c r="C90" s="74"/>
      <c r="D90" s="5"/>
      <c r="E90" s="5"/>
      <c r="F90" s="5"/>
      <c r="G90" s="5"/>
      <c r="H90" s="5"/>
      <c r="I90" s="85"/>
      <c r="J90" s="5"/>
      <c r="K90" s="5"/>
    </row>
    <row r="91" spans="2:11" ht="144" x14ac:dyDescent="0.25">
      <c r="B91" s="1076" t="s">
        <v>520</v>
      </c>
      <c r="C91" s="103"/>
      <c r="D91" s="62" t="s">
        <v>1338</v>
      </c>
      <c r="E91" s="5"/>
      <c r="F91" s="5"/>
      <c r="G91" s="5"/>
      <c r="H91" s="5"/>
      <c r="I91" s="85"/>
      <c r="J91" s="5"/>
      <c r="K91" s="5"/>
    </row>
    <row r="92" spans="2:11" ht="120.75" thickBot="1" x14ac:dyDescent="0.3">
      <c r="B92" s="1078"/>
      <c r="C92" s="2"/>
      <c r="D92" s="39" t="s">
        <v>1339</v>
      </c>
      <c r="E92" s="5"/>
      <c r="F92" s="5"/>
      <c r="G92" s="5"/>
      <c r="H92" s="5"/>
      <c r="I92" s="85"/>
      <c r="J92" s="5"/>
      <c r="K92" s="5"/>
    </row>
    <row r="93" spans="2:11" x14ac:dyDescent="0.25">
      <c r="B93" s="1076" t="s">
        <v>522</v>
      </c>
      <c r="C93" s="92"/>
      <c r="D93" s="52" t="s">
        <v>523</v>
      </c>
      <c r="E93" s="5"/>
      <c r="F93" s="5"/>
      <c r="G93" s="5"/>
      <c r="H93" s="5"/>
      <c r="I93" s="85"/>
      <c r="J93" s="5"/>
      <c r="K93" s="5"/>
    </row>
    <row r="94" spans="2:11" ht="108" x14ac:dyDescent="0.25">
      <c r="B94" s="1077"/>
      <c r="C94" s="92"/>
      <c r="D94" s="45" t="s">
        <v>1340</v>
      </c>
      <c r="E94" s="5"/>
      <c r="F94" s="5"/>
      <c r="G94" s="5"/>
      <c r="H94" s="5"/>
      <c r="I94" s="85"/>
      <c r="J94" s="5"/>
      <c r="K94" s="5"/>
    </row>
    <row r="95" spans="2:11" x14ac:dyDescent="0.25">
      <c r="B95" s="1077"/>
      <c r="C95" s="92"/>
      <c r="D95" s="52" t="s">
        <v>607</v>
      </c>
      <c r="E95" s="5"/>
      <c r="F95" s="5"/>
      <c r="G95" s="5"/>
      <c r="H95" s="5"/>
      <c r="I95" s="85"/>
      <c r="J95" s="5"/>
      <c r="K95" s="5"/>
    </row>
    <row r="96" spans="2:11" x14ac:dyDescent="0.25">
      <c r="B96" s="1077"/>
      <c r="C96" s="92"/>
      <c r="D96" s="45" t="s">
        <v>527</v>
      </c>
      <c r="E96" s="5"/>
      <c r="F96" s="5"/>
      <c r="G96" s="5"/>
      <c r="H96" s="5"/>
      <c r="I96" s="85"/>
      <c r="J96" s="5"/>
      <c r="K96" s="5"/>
    </row>
    <row r="97" spans="2:11" x14ac:dyDescent="0.25">
      <c r="B97" s="1077"/>
      <c r="C97" s="92"/>
      <c r="D97" s="45" t="s">
        <v>528</v>
      </c>
      <c r="E97" s="5"/>
      <c r="F97" s="5"/>
      <c r="G97" s="5"/>
      <c r="H97" s="5"/>
      <c r="I97" s="85"/>
      <c r="J97" s="5"/>
      <c r="K97" s="5"/>
    </row>
    <row r="98" spans="2:11" x14ac:dyDescent="0.25">
      <c r="B98" s="1077"/>
      <c r="C98" s="92"/>
      <c r="D98" s="45" t="s">
        <v>1341</v>
      </c>
      <c r="E98" s="5"/>
      <c r="F98" s="5"/>
      <c r="G98" s="5"/>
      <c r="H98" s="5"/>
      <c r="I98" s="85"/>
      <c r="J98" s="5"/>
      <c r="K98" s="5"/>
    </row>
    <row r="99" spans="2:11" ht="24" x14ac:dyDescent="0.25">
      <c r="B99" s="1077"/>
      <c r="C99" s="92"/>
      <c r="D99" s="45" t="s">
        <v>1342</v>
      </c>
      <c r="E99" s="5"/>
      <c r="F99" s="5"/>
      <c r="G99" s="5"/>
      <c r="H99" s="5"/>
      <c r="I99" s="85"/>
      <c r="J99" s="5"/>
      <c r="K99" s="5"/>
    </row>
    <row r="100" spans="2:11" ht="24" x14ac:dyDescent="0.25">
      <c r="B100" s="1077"/>
      <c r="C100" s="92"/>
      <c r="D100" s="45" t="s">
        <v>1343</v>
      </c>
      <c r="E100" s="5"/>
      <c r="F100" s="5"/>
      <c r="G100" s="5"/>
      <c r="H100" s="5"/>
      <c r="I100" s="85"/>
      <c r="J100" s="5"/>
      <c r="K100" s="5"/>
    </row>
    <row r="101" spans="2:11" ht="24" x14ac:dyDescent="0.25">
      <c r="B101" s="1077"/>
      <c r="C101" s="92"/>
      <c r="D101" s="45" t="s">
        <v>1344</v>
      </c>
      <c r="E101" s="5"/>
      <c r="F101" s="5"/>
      <c r="G101" s="5"/>
      <c r="H101" s="5"/>
      <c r="I101" s="85"/>
      <c r="J101" s="5"/>
      <c r="K101" s="5"/>
    </row>
    <row r="102" spans="2:11" ht="48" x14ac:dyDescent="0.25">
      <c r="B102" s="1077"/>
      <c r="C102" s="92"/>
      <c r="D102" s="45" t="s">
        <v>1345</v>
      </c>
      <c r="E102" s="5"/>
      <c r="F102" s="5"/>
      <c r="G102" s="5"/>
      <c r="H102" s="5"/>
      <c r="I102" s="85"/>
      <c r="J102" s="5"/>
      <c r="K102" s="5"/>
    </row>
    <row r="103" spans="2:11" ht="36.75" thickBot="1" x14ac:dyDescent="0.3">
      <c r="B103" s="1078"/>
      <c r="C103" s="2"/>
      <c r="D103" s="39" t="s">
        <v>1346</v>
      </c>
      <c r="E103" s="5"/>
      <c r="F103" s="5"/>
      <c r="G103" s="5"/>
      <c r="H103" s="5"/>
      <c r="I103" s="85"/>
      <c r="J103" s="5"/>
      <c r="K103" s="5"/>
    </row>
    <row r="104" spans="2:11" ht="24.75" thickBot="1" x14ac:dyDescent="0.3">
      <c r="B104" s="46" t="s">
        <v>535</v>
      </c>
      <c r="C104" s="2"/>
      <c r="D104" s="39"/>
      <c r="E104" s="5"/>
      <c r="F104" s="5"/>
      <c r="G104" s="5"/>
      <c r="H104" s="5"/>
      <c r="I104" s="85"/>
      <c r="J104" s="5"/>
      <c r="K104" s="5"/>
    </row>
    <row r="105" spans="2:11" ht="252" x14ac:dyDescent="0.25">
      <c r="B105" s="1076" t="s">
        <v>536</v>
      </c>
      <c r="C105" s="92"/>
      <c r="D105" s="45" t="s">
        <v>1347</v>
      </c>
      <c r="E105" s="5"/>
      <c r="F105" s="5"/>
      <c r="G105" s="5"/>
      <c r="H105" s="5"/>
      <c r="I105" s="85"/>
      <c r="J105" s="5"/>
      <c r="K105" s="5"/>
    </row>
    <row r="106" spans="2:11" ht="72" x14ac:dyDescent="0.25">
      <c r="B106" s="1077"/>
      <c r="C106" s="92"/>
      <c r="D106" s="45" t="s">
        <v>1348</v>
      </c>
      <c r="E106" s="5"/>
      <c r="F106" s="5"/>
      <c r="G106" s="5"/>
      <c r="H106" s="5"/>
      <c r="I106" s="85"/>
      <c r="J106" s="5"/>
      <c r="K106" s="5"/>
    </row>
    <row r="107" spans="2:11" ht="72" x14ac:dyDescent="0.25">
      <c r="B107" s="1077"/>
      <c r="C107" s="92"/>
      <c r="D107" s="45" t="s">
        <v>1349</v>
      </c>
      <c r="E107" s="5"/>
      <c r="F107" s="5"/>
      <c r="G107" s="5"/>
      <c r="H107" s="5"/>
      <c r="I107" s="85"/>
      <c r="J107" s="5"/>
      <c r="K107" s="5"/>
    </row>
    <row r="108" spans="2:11" ht="156" x14ac:dyDescent="0.25">
      <c r="B108" s="1077"/>
      <c r="C108" s="92"/>
      <c r="D108" s="45" t="s">
        <v>1350</v>
      </c>
      <c r="E108" s="5"/>
      <c r="F108" s="5"/>
      <c r="G108" s="5"/>
      <c r="H108" s="5"/>
      <c r="I108" s="85"/>
      <c r="J108" s="5"/>
      <c r="K108" s="5"/>
    </row>
    <row r="109" spans="2:11" ht="168" x14ac:dyDescent="0.25">
      <c r="B109" s="1077"/>
      <c r="C109" s="92"/>
      <c r="D109" s="45" t="s">
        <v>1351</v>
      </c>
      <c r="E109" s="5"/>
      <c r="F109" s="5"/>
      <c r="G109" s="5"/>
      <c r="H109" s="5"/>
      <c r="I109" s="85"/>
      <c r="J109" s="5"/>
      <c r="K109" s="5"/>
    </row>
    <row r="110" spans="2:11" ht="108" x14ac:dyDescent="0.25">
      <c r="B110" s="1077"/>
      <c r="C110" s="92"/>
      <c r="D110" s="45" t="s">
        <v>1352</v>
      </c>
      <c r="E110" s="5"/>
      <c r="F110" s="5"/>
      <c r="G110" s="5"/>
      <c r="H110" s="5"/>
      <c r="I110" s="85"/>
      <c r="J110" s="5"/>
      <c r="K110" s="5"/>
    </row>
    <row r="111" spans="2:11" ht="60.75" thickBot="1" x14ac:dyDescent="0.3">
      <c r="B111" s="1078"/>
      <c r="C111" s="2"/>
      <c r="D111" s="39" t="s">
        <v>1353</v>
      </c>
      <c r="E111" s="5"/>
      <c r="F111" s="5"/>
      <c r="G111" s="5"/>
      <c r="H111" s="5"/>
      <c r="I111" s="85"/>
      <c r="J111" s="5"/>
      <c r="K111" s="5"/>
    </row>
    <row r="112" spans="2:11" ht="36" x14ac:dyDescent="0.25">
      <c r="B112" s="1076" t="s">
        <v>553</v>
      </c>
      <c r="C112" s="92"/>
      <c r="D112" s="52" t="s">
        <v>136</v>
      </c>
      <c r="E112" s="5"/>
      <c r="F112" s="5"/>
      <c r="G112" s="5"/>
      <c r="H112" s="5"/>
      <c r="I112" s="85"/>
      <c r="J112" s="5"/>
      <c r="K112" s="5"/>
    </row>
    <row r="113" spans="2:11" x14ac:dyDescent="0.25">
      <c r="B113" s="1077"/>
      <c r="C113" s="92"/>
      <c r="D113" s="15"/>
      <c r="E113" s="5"/>
      <c r="F113" s="5"/>
      <c r="G113" s="5"/>
      <c r="H113" s="5"/>
      <c r="I113" s="85"/>
      <c r="J113" s="5"/>
      <c r="K113" s="5"/>
    </row>
    <row r="114" spans="2:11" x14ac:dyDescent="0.25">
      <c r="B114" s="1077"/>
      <c r="C114" s="92"/>
      <c r="D114" s="45" t="s">
        <v>554</v>
      </c>
      <c r="E114" s="5"/>
      <c r="F114" s="5"/>
      <c r="G114" s="5"/>
      <c r="H114" s="5"/>
      <c r="I114" s="85"/>
      <c r="J114" s="5"/>
      <c r="K114" s="5"/>
    </row>
    <row r="115" spans="2:11" ht="24" x14ac:dyDescent="0.25">
      <c r="B115" s="1077"/>
      <c r="C115" s="92"/>
      <c r="D115" s="45" t="s">
        <v>1354</v>
      </c>
      <c r="E115" s="5"/>
      <c r="F115" s="5"/>
      <c r="G115" s="5"/>
      <c r="H115" s="5"/>
      <c r="I115" s="85"/>
      <c r="J115" s="5"/>
      <c r="K115" s="5"/>
    </row>
    <row r="116" spans="2:11" ht="24" x14ac:dyDescent="0.25">
      <c r="B116" s="1077"/>
      <c r="C116" s="92"/>
      <c r="D116" s="45" t="s">
        <v>1355</v>
      </c>
      <c r="E116" s="5"/>
      <c r="F116" s="5"/>
      <c r="G116" s="5"/>
      <c r="H116" s="5"/>
      <c r="I116" s="85"/>
      <c r="J116" s="5"/>
      <c r="K116" s="5"/>
    </row>
    <row r="117" spans="2:11" ht="60" x14ac:dyDescent="0.25">
      <c r="B117" s="1077"/>
      <c r="C117" s="92"/>
      <c r="D117" s="45" t="s">
        <v>1356</v>
      </c>
      <c r="E117" s="5"/>
      <c r="F117" s="5"/>
      <c r="G117" s="5"/>
      <c r="H117" s="5"/>
      <c r="I117" s="85"/>
      <c r="J117" s="5"/>
      <c r="K117" s="5"/>
    </row>
    <row r="118" spans="2:11" ht="60" x14ac:dyDescent="0.25">
      <c r="B118" s="1077"/>
      <c r="C118" s="92"/>
      <c r="D118" s="45" t="s">
        <v>1357</v>
      </c>
      <c r="E118" s="5"/>
      <c r="F118" s="5"/>
      <c r="G118" s="5"/>
      <c r="H118" s="5"/>
      <c r="I118" s="85"/>
      <c r="J118" s="5"/>
      <c r="K118" s="5"/>
    </row>
    <row r="119" spans="2:11" ht="60" x14ac:dyDescent="0.25">
      <c r="B119" s="1077"/>
      <c r="C119" s="92"/>
      <c r="D119" s="57" t="s">
        <v>1358</v>
      </c>
      <c r="E119" s="5"/>
      <c r="F119" s="5"/>
      <c r="G119" s="5"/>
      <c r="H119" s="5"/>
      <c r="I119" s="85"/>
      <c r="J119" s="5"/>
      <c r="K119" s="5"/>
    </row>
    <row r="120" spans="2:11" ht="36" x14ac:dyDescent="0.25">
      <c r="B120" s="1077"/>
      <c r="C120" s="92"/>
      <c r="D120" s="45" t="s">
        <v>1359</v>
      </c>
      <c r="E120" s="5"/>
      <c r="F120" s="5"/>
      <c r="G120" s="5"/>
      <c r="H120" s="5"/>
      <c r="I120" s="85"/>
      <c r="J120" s="5"/>
      <c r="K120" s="5"/>
    </row>
    <row r="121" spans="2:11" ht="36" x14ac:dyDescent="0.25">
      <c r="B121" s="1077"/>
      <c r="C121" s="92"/>
      <c r="D121" s="45" t="s">
        <v>1360</v>
      </c>
      <c r="E121" s="5"/>
      <c r="F121" s="5"/>
      <c r="G121" s="5"/>
      <c r="H121" s="5"/>
      <c r="I121" s="85"/>
      <c r="J121" s="5"/>
      <c r="K121" s="5"/>
    </row>
    <row r="122" spans="2:11" ht="36" x14ac:dyDescent="0.25">
      <c r="B122" s="1077"/>
      <c r="C122" s="92"/>
      <c r="D122" s="45" t="s">
        <v>1361</v>
      </c>
      <c r="E122" s="5"/>
      <c r="F122" s="5"/>
      <c r="G122" s="5"/>
      <c r="H122" s="5"/>
      <c r="I122" s="85"/>
      <c r="J122" s="5"/>
      <c r="K122" s="5"/>
    </row>
    <row r="123" spans="2:11" ht="36" x14ac:dyDescent="0.25">
      <c r="B123" s="1077"/>
      <c r="C123" s="92"/>
      <c r="D123" s="45" t="s">
        <v>1362</v>
      </c>
      <c r="E123" s="5"/>
      <c r="F123" s="5"/>
      <c r="G123" s="5"/>
      <c r="H123" s="5"/>
      <c r="I123" s="85"/>
      <c r="J123" s="5"/>
      <c r="K123" s="5"/>
    </row>
    <row r="124" spans="2:11" ht="36.75" thickBot="1" x14ac:dyDescent="0.3">
      <c r="B124" s="1078"/>
      <c r="C124" s="2"/>
      <c r="D124" s="39" t="s">
        <v>1363</v>
      </c>
      <c r="E124" s="5"/>
      <c r="F124" s="5"/>
      <c r="G124" s="5"/>
      <c r="H124" s="5"/>
      <c r="I124" s="85"/>
      <c r="J124" s="5"/>
      <c r="K124" s="5"/>
    </row>
    <row r="125" spans="2:11" x14ac:dyDescent="0.25">
      <c r="B125" s="5"/>
      <c r="D125" s="5"/>
      <c r="E125" s="5"/>
      <c r="F125" s="5"/>
      <c r="G125" s="5"/>
      <c r="H125" s="5"/>
      <c r="I125" s="85"/>
      <c r="J125" s="5"/>
      <c r="K125" s="5"/>
    </row>
    <row r="126" spans="2:11" x14ac:dyDescent="0.25">
      <c r="B126" s="5"/>
      <c r="D126" s="5"/>
      <c r="E126" s="5"/>
      <c r="F126" s="5"/>
      <c r="G126" s="5"/>
      <c r="H126" s="5"/>
      <c r="I126" s="85"/>
      <c r="J126" s="5"/>
      <c r="K126" s="5"/>
    </row>
    <row r="127" spans="2:11" x14ac:dyDescent="0.25">
      <c r="B127" s="5"/>
      <c r="D127" s="5"/>
      <c r="E127" s="5"/>
      <c r="F127" s="5"/>
      <c r="G127" s="5"/>
      <c r="H127" s="5"/>
      <c r="I127" s="85"/>
      <c r="J127" s="5"/>
      <c r="K127" s="5"/>
    </row>
    <row r="128" spans="2:11" x14ac:dyDescent="0.25">
      <c r="B128" s="5"/>
      <c r="D128" s="5"/>
      <c r="E128" s="5"/>
      <c r="F128" s="5"/>
      <c r="G128" s="5"/>
      <c r="H128" s="5"/>
      <c r="I128" s="85"/>
      <c r="J128" s="5"/>
      <c r="K128" s="5"/>
    </row>
    <row r="129" spans="2:11" x14ac:dyDescent="0.25">
      <c r="B129" s="5"/>
      <c r="D129" s="5"/>
      <c r="E129" s="5"/>
      <c r="F129" s="5"/>
      <c r="G129" s="5"/>
      <c r="H129" s="5"/>
      <c r="I129" s="85"/>
      <c r="J129" s="5"/>
      <c r="K129" s="5"/>
    </row>
    <row r="130" spans="2:11" x14ac:dyDescent="0.25">
      <c r="B130" s="5"/>
      <c r="D130" s="5"/>
      <c r="E130" s="5"/>
      <c r="F130" s="5"/>
      <c r="G130" s="5"/>
      <c r="H130" s="5"/>
      <c r="I130" s="85"/>
      <c r="J130" s="5"/>
      <c r="K130" s="5"/>
    </row>
    <row r="131" spans="2:11" x14ac:dyDescent="0.25">
      <c r="B131" s="5"/>
      <c r="D131" s="5"/>
      <c r="E131" s="5"/>
      <c r="F131" s="5"/>
      <c r="G131" s="5"/>
      <c r="H131" s="5"/>
      <c r="I131" s="85"/>
      <c r="J131" s="5"/>
      <c r="K131" s="5"/>
    </row>
    <row r="132" spans="2:11" x14ac:dyDescent="0.25">
      <c r="B132" s="5"/>
      <c r="D132" s="5"/>
      <c r="E132" s="5"/>
      <c r="F132" s="5"/>
      <c r="G132" s="5"/>
      <c r="H132" s="5"/>
      <c r="I132" s="85"/>
      <c r="J132" s="5"/>
      <c r="K132" s="5"/>
    </row>
    <row r="133" spans="2:11" x14ac:dyDescent="0.25">
      <c r="B133" s="5"/>
      <c r="D133" s="5"/>
      <c r="E133" s="5"/>
      <c r="F133" s="5"/>
      <c r="G133" s="5"/>
      <c r="H133" s="5"/>
      <c r="I133" s="85"/>
      <c r="J133" s="5"/>
      <c r="K133" s="5"/>
    </row>
    <row r="134" spans="2:11" x14ac:dyDescent="0.25">
      <c r="B134" s="5"/>
      <c r="D134" s="5"/>
      <c r="E134" s="5"/>
      <c r="F134" s="5"/>
      <c r="G134" s="5"/>
      <c r="H134" s="5"/>
      <c r="I134" s="85"/>
      <c r="J134" s="5"/>
      <c r="K134" s="5"/>
    </row>
    <row r="135" spans="2:11" x14ac:dyDescent="0.25">
      <c r="B135" s="5"/>
      <c r="D135" s="5"/>
      <c r="E135" s="5"/>
      <c r="F135" s="5"/>
      <c r="G135" s="5"/>
      <c r="H135" s="5"/>
      <c r="I135" s="85"/>
      <c r="J135" s="5"/>
      <c r="K135" s="5"/>
    </row>
    <row r="136" spans="2:11" x14ac:dyDescent="0.25">
      <c r="B136" s="5"/>
      <c r="D136" s="5"/>
      <c r="E136" s="5"/>
      <c r="F136" s="5"/>
      <c r="G136" s="5"/>
      <c r="H136" s="5"/>
      <c r="I136" s="85"/>
      <c r="J136" s="5"/>
      <c r="K136" s="5"/>
    </row>
    <row r="137" spans="2:11" x14ac:dyDescent="0.25">
      <c r="B137" s="5"/>
      <c r="D137" s="5"/>
      <c r="E137" s="5"/>
      <c r="F137" s="5"/>
      <c r="G137" s="5"/>
      <c r="H137" s="5"/>
      <c r="I137" s="85"/>
      <c r="J137" s="5"/>
      <c r="K137" s="5"/>
    </row>
    <row r="138" spans="2:11" x14ac:dyDescent="0.25">
      <c r="B138" s="5"/>
      <c r="D138" s="5"/>
      <c r="E138" s="5"/>
      <c r="F138" s="5"/>
      <c r="G138" s="5"/>
      <c r="H138" s="5"/>
      <c r="I138" s="85"/>
      <c r="J138" s="5"/>
      <c r="K138" s="5"/>
    </row>
    <row r="139" spans="2:11" x14ac:dyDescent="0.25">
      <c r="B139" s="5"/>
      <c r="D139" s="5"/>
      <c r="E139" s="5"/>
      <c r="F139" s="5"/>
      <c r="G139" s="5"/>
      <c r="H139" s="5"/>
      <c r="I139" s="85"/>
      <c r="J139" s="5"/>
      <c r="K139" s="5"/>
    </row>
    <row r="140" spans="2:11" x14ac:dyDescent="0.25">
      <c r="B140" s="5"/>
      <c r="D140" s="5"/>
      <c r="E140" s="5"/>
      <c r="F140" s="5"/>
      <c r="G140" s="5"/>
      <c r="H140" s="5"/>
      <c r="I140" s="85"/>
      <c r="J140" s="5"/>
      <c r="K140" s="5"/>
    </row>
    <row r="141" spans="2:11" x14ac:dyDescent="0.25">
      <c r="B141" s="5"/>
      <c r="D141" s="5"/>
      <c r="E141" s="5"/>
      <c r="F141" s="5"/>
      <c r="G141" s="5"/>
      <c r="H141" s="5"/>
      <c r="I141" s="85"/>
      <c r="J141" s="5"/>
      <c r="K141" s="5"/>
    </row>
    <row r="142" spans="2:11" x14ac:dyDescent="0.25">
      <c r="B142" s="5"/>
      <c r="D142" s="5"/>
      <c r="E142" s="5"/>
      <c r="F142" s="5"/>
      <c r="G142" s="5"/>
      <c r="H142" s="5"/>
      <c r="I142" s="85"/>
      <c r="J142" s="5"/>
      <c r="K142" s="5"/>
    </row>
    <row r="143" spans="2:11" x14ac:dyDescent="0.25">
      <c r="B143" s="5"/>
      <c r="D143" s="5"/>
      <c r="E143" s="5"/>
      <c r="F143" s="5"/>
      <c r="G143" s="5"/>
      <c r="H143" s="5"/>
      <c r="I143" s="85"/>
      <c r="J143" s="5"/>
      <c r="K143" s="5"/>
    </row>
    <row r="144" spans="2:11" x14ac:dyDescent="0.25">
      <c r="B144" s="5"/>
      <c r="D144" s="5"/>
      <c r="E144" s="5"/>
      <c r="F144" s="5"/>
      <c r="G144" s="5"/>
      <c r="H144" s="5"/>
      <c r="I144" s="85"/>
      <c r="J144" s="5"/>
      <c r="K144" s="5"/>
    </row>
    <row r="145" spans="2:11" x14ac:dyDescent="0.25">
      <c r="B145" s="5"/>
      <c r="D145" s="5"/>
      <c r="E145" s="5"/>
      <c r="F145" s="5"/>
      <c r="G145" s="5"/>
      <c r="H145" s="5"/>
      <c r="I145" s="85"/>
      <c r="J145" s="5"/>
      <c r="K145" s="5"/>
    </row>
    <row r="146" spans="2:11" x14ac:dyDescent="0.25">
      <c r="B146" s="5"/>
      <c r="D146" s="5"/>
      <c r="E146" s="5"/>
      <c r="F146" s="5"/>
      <c r="G146" s="5"/>
      <c r="H146" s="5"/>
      <c r="I146" s="85"/>
      <c r="J146" s="5"/>
      <c r="K146" s="5"/>
    </row>
    <row r="147" spans="2:11" x14ac:dyDescent="0.25">
      <c r="B147" s="5"/>
      <c r="D147" s="5"/>
      <c r="E147" s="5"/>
      <c r="F147" s="5"/>
      <c r="G147" s="5"/>
      <c r="H147" s="5"/>
      <c r="I147" s="85"/>
      <c r="J147" s="5"/>
      <c r="K147" s="5"/>
    </row>
    <row r="148" spans="2:11" x14ac:dyDescent="0.25">
      <c r="B148" s="5"/>
      <c r="D148" s="5"/>
      <c r="E148" s="5"/>
      <c r="F148" s="5"/>
      <c r="G148" s="5"/>
      <c r="H148" s="5"/>
      <c r="I148" s="85"/>
      <c r="J148" s="5"/>
      <c r="K148" s="5"/>
    </row>
    <row r="149" spans="2:11" x14ac:dyDescent="0.25">
      <c r="B149" s="5"/>
      <c r="D149" s="5"/>
      <c r="E149" s="5"/>
      <c r="F149" s="5"/>
      <c r="G149" s="5"/>
      <c r="H149" s="5"/>
      <c r="I149" s="85"/>
      <c r="J149" s="5"/>
      <c r="K149" s="5"/>
    </row>
    <row r="150" spans="2:11" x14ac:dyDescent="0.25">
      <c r="B150" s="5"/>
      <c r="D150" s="5"/>
      <c r="E150" s="5"/>
      <c r="F150" s="5"/>
      <c r="G150" s="5"/>
      <c r="H150" s="5"/>
      <c r="I150" s="85"/>
      <c r="J150" s="5"/>
      <c r="K150" s="5"/>
    </row>
    <row r="151" spans="2:11" x14ac:dyDescent="0.25">
      <c r="B151" s="5"/>
      <c r="D151" s="5"/>
      <c r="E151" s="5"/>
      <c r="F151" s="5"/>
      <c r="G151" s="5"/>
      <c r="H151" s="5"/>
      <c r="I151" s="85"/>
      <c r="J151" s="5"/>
      <c r="K151" s="5"/>
    </row>
    <row r="152" spans="2:11" x14ac:dyDescent="0.25">
      <c r="B152" s="5"/>
      <c r="D152" s="5"/>
      <c r="E152" s="5"/>
      <c r="F152" s="5"/>
      <c r="G152" s="5"/>
      <c r="H152" s="5"/>
      <c r="I152" s="85"/>
      <c r="J152" s="5"/>
      <c r="K152" s="5"/>
    </row>
    <row r="153" spans="2:11" x14ac:dyDescent="0.25">
      <c r="B153" s="5"/>
      <c r="D153" s="5"/>
      <c r="E153" s="5"/>
      <c r="F153" s="5"/>
      <c r="G153" s="5"/>
      <c r="H153" s="5"/>
      <c r="I153" s="85"/>
      <c r="J153" s="5"/>
      <c r="K153" s="5"/>
    </row>
    <row r="154" spans="2:11" x14ac:dyDescent="0.25">
      <c r="B154" s="5"/>
      <c r="D154" s="5"/>
      <c r="E154" s="5"/>
      <c r="F154" s="5"/>
      <c r="G154" s="5"/>
      <c r="H154" s="5"/>
      <c r="I154" s="85"/>
      <c r="J154" s="5"/>
      <c r="K154" s="5"/>
    </row>
    <row r="155" spans="2:11" x14ac:dyDescent="0.25">
      <c r="B155" s="5"/>
      <c r="D155" s="5"/>
      <c r="E155" s="5"/>
      <c r="F155" s="5"/>
      <c r="G155" s="5"/>
      <c r="H155" s="5"/>
      <c r="I155" s="85"/>
      <c r="J155" s="5"/>
      <c r="K155" s="5"/>
    </row>
    <row r="156" spans="2:11" x14ac:dyDescent="0.25">
      <c r="B156" s="5"/>
      <c r="D156" s="5"/>
      <c r="E156" s="5"/>
      <c r="F156" s="5"/>
      <c r="G156" s="5"/>
      <c r="H156" s="5"/>
      <c r="I156" s="85"/>
      <c r="J156" s="5"/>
      <c r="K156" s="5"/>
    </row>
    <row r="157" spans="2:11" x14ac:dyDescent="0.25">
      <c r="B157" s="5"/>
      <c r="D157" s="5"/>
      <c r="E157" s="5"/>
      <c r="F157" s="5"/>
      <c r="G157" s="5"/>
      <c r="H157" s="5"/>
      <c r="I157" s="85"/>
      <c r="J157" s="5"/>
      <c r="K157" s="5"/>
    </row>
    <row r="158" spans="2:11" x14ac:dyDescent="0.25">
      <c r="B158" s="5"/>
      <c r="D158" s="5"/>
      <c r="E158" s="5"/>
      <c r="F158" s="5"/>
      <c r="G158" s="5"/>
      <c r="H158" s="5"/>
      <c r="I158" s="85"/>
      <c r="J158" s="5"/>
      <c r="K158" s="5"/>
    </row>
    <row r="159" spans="2:11" x14ac:dyDescent="0.25">
      <c r="B159" s="5"/>
      <c r="D159" s="5"/>
      <c r="E159" s="5"/>
      <c r="F159" s="5"/>
      <c r="G159" s="5"/>
      <c r="H159" s="5"/>
      <c r="I159" s="85"/>
      <c r="J159" s="5"/>
      <c r="K159" s="5"/>
    </row>
    <row r="160" spans="2:11" x14ac:dyDescent="0.25">
      <c r="B160" s="5"/>
      <c r="D160" s="5"/>
      <c r="E160" s="5"/>
      <c r="F160" s="5"/>
      <c r="G160" s="5"/>
      <c r="H160" s="5"/>
      <c r="I160" s="85"/>
      <c r="J160" s="5"/>
      <c r="K160" s="5"/>
    </row>
    <row r="161" spans="2:11" x14ac:dyDescent="0.25">
      <c r="B161" s="5"/>
      <c r="D161" s="5"/>
      <c r="E161" s="5"/>
      <c r="F161" s="5"/>
      <c r="G161" s="5"/>
      <c r="H161" s="5"/>
      <c r="I161" s="85"/>
      <c r="J161" s="5"/>
      <c r="K161" s="5"/>
    </row>
    <row r="162" spans="2:11" x14ac:dyDescent="0.25">
      <c r="B162" s="5"/>
      <c r="D162" s="5"/>
      <c r="E162" s="5"/>
      <c r="F162" s="5"/>
      <c r="G162" s="5"/>
      <c r="H162" s="5"/>
      <c r="I162" s="85"/>
      <c r="J162" s="5"/>
      <c r="K162" s="5"/>
    </row>
    <row r="163" spans="2:11" x14ac:dyDescent="0.25">
      <c r="B163" s="5"/>
      <c r="D163" s="5"/>
      <c r="E163" s="5"/>
      <c r="F163" s="5"/>
      <c r="G163" s="5"/>
      <c r="H163" s="5"/>
      <c r="I163" s="85"/>
      <c r="J163" s="5"/>
      <c r="K163" s="5"/>
    </row>
    <row r="164" spans="2:11" x14ac:dyDescent="0.25">
      <c r="B164" s="5"/>
      <c r="D164" s="5"/>
      <c r="E164" s="5"/>
      <c r="F164" s="5"/>
      <c r="G164" s="5"/>
      <c r="H164" s="5"/>
      <c r="I164" s="85"/>
      <c r="J164" s="5"/>
      <c r="K164" s="5"/>
    </row>
    <row r="165" spans="2:11" x14ac:dyDescent="0.25">
      <c r="B165" s="5"/>
      <c r="D165" s="5"/>
      <c r="E165" s="5"/>
      <c r="F165" s="5"/>
      <c r="G165" s="5"/>
      <c r="H165" s="5"/>
      <c r="I165" s="85"/>
      <c r="J165" s="5"/>
      <c r="K165" s="5"/>
    </row>
    <row r="166" spans="2:11" x14ac:dyDescent="0.25">
      <c r="B166" s="5"/>
      <c r="D166" s="5"/>
      <c r="E166" s="5"/>
      <c r="F166" s="5"/>
      <c r="G166" s="5"/>
      <c r="H166" s="5"/>
      <c r="I166" s="85"/>
      <c r="J166" s="5"/>
      <c r="K166" s="5"/>
    </row>
    <row r="167" spans="2:11" x14ac:dyDescent="0.25">
      <c r="B167" s="5"/>
      <c r="D167" s="5"/>
      <c r="E167" s="5"/>
      <c r="F167" s="5"/>
      <c r="G167" s="5"/>
      <c r="H167" s="5"/>
      <c r="I167" s="85"/>
      <c r="J167" s="5"/>
      <c r="K167" s="5"/>
    </row>
    <row r="168" spans="2:11" x14ac:dyDescent="0.25">
      <c r="B168" s="5"/>
      <c r="D168" s="5"/>
      <c r="E168" s="5"/>
      <c r="F168" s="5"/>
      <c r="G168" s="5"/>
      <c r="H168" s="5"/>
      <c r="I168" s="85"/>
      <c r="J168" s="5"/>
      <c r="K168" s="5"/>
    </row>
    <row r="169" spans="2:11" x14ac:dyDescent="0.25">
      <c r="B169" s="5"/>
      <c r="D169" s="5"/>
      <c r="E169" s="5"/>
      <c r="F169" s="5"/>
      <c r="G169" s="5"/>
      <c r="H169" s="5"/>
      <c r="I169" s="85"/>
      <c r="J169" s="5"/>
      <c r="K169" s="5"/>
    </row>
    <row r="170" spans="2:11" x14ac:dyDescent="0.25">
      <c r="B170" s="5"/>
      <c r="D170" s="5"/>
      <c r="E170" s="5"/>
      <c r="F170" s="5"/>
      <c r="G170" s="5"/>
      <c r="H170" s="5"/>
      <c r="I170" s="85"/>
      <c r="J170" s="5"/>
      <c r="K170" s="5"/>
    </row>
    <row r="171" spans="2:11" x14ac:dyDescent="0.25">
      <c r="B171" s="5"/>
      <c r="D171" s="5"/>
      <c r="E171" s="5"/>
      <c r="F171" s="5"/>
      <c r="G171" s="5"/>
      <c r="H171" s="5"/>
      <c r="I171" s="85"/>
      <c r="J171" s="5"/>
      <c r="K171" s="5"/>
    </row>
    <row r="172" spans="2:11" x14ac:dyDescent="0.25">
      <c r="B172" s="5"/>
      <c r="D172" s="5"/>
      <c r="E172" s="5"/>
      <c r="F172" s="5"/>
      <c r="G172" s="5"/>
      <c r="H172" s="5"/>
      <c r="I172" s="85"/>
      <c r="J172" s="5"/>
      <c r="K172" s="5"/>
    </row>
    <row r="173" spans="2:11" x14ac:dyDescent="0.25">
      <c r="B173" s="5"/>
      <c r="D173" s="5"/>
      <c r="E173" s="5"/>
      <c r="F173" s="5"/>
      <c r="G173" s="5"/>
      <c r="H173" s="5"/>
      <c r="I173" s="85"/>
      <c r="J173" s="5"/>
      <c r="K173" s="5"/>
    </row>
    <row r="174" spans="2:11" x14ac:dyDescent="0.25">
      <c r="B174" s="5"/>
      <c r="D174" s="5"/>
      <c r="E174" s="5"/>
      <c r="F174" s="5"/>
      <c r="G174" s="5"/>
      <c r="H174" s="5"/>
      <c r="I174" s="85"/>
      <c r="J174" s="5"/>
      <c r="K174" s="5"/>
    </row>
    <row r="175" spans="2:11" x14ac:dyDescent="0.25">
      <c r="B175" s="5"/>
      <c r="D175" s="5"/>
      <c r="E175" s="5"/>
      <c r="F175" s="5"/>
      <c r="G175" s="5"/>
      <c r="H175" s="5"/>
      <c r="I175" s="85"/>
      <c r="J175" s="5"/>
      <c r="K175" s="5"/>
    </row>
    <row r="176" spans="2:11" x14ac:dyDescent="0.25">
      <c r="B176" s="5"/>
      <c r="D176" s="5"/>
      <c r="E176" s="5"/>
      <c r="F176" s="5"/>
      <c r="G176" s="5"/>
      <c r="H176" s="5"/>
      <c r="I176" s="85"/>
      <c r="J176" s="5"/>
      <c r="K176" s="5"/>
    </row>
    <row r="177" spans="2:11" x14ac:dyDescent="0.25">
      <c r="B177" s="5"/>
      <c r="D177" s="5"/>
      <c r="E177" s="5"/>
      <c r="F177" s="5"/>
      <c r="G177" s="5"/>
      <c r="H177" s="5"/>
      <c r="I177" s="85"/>
      <c r="J177" s="5"/>
      <c r="K177" s="5"/>
    </row>
    <row r="178" spans="2:11" x14ac:dyDescent="0.25">
      <c r="B178" s="5"/>
      <c r="D178" s="5"/>
      <c r="E178" s="5"/>
      <c r="F178" s="5"/>
      <c r="G178" s="5"/>
      <c r="H178" s="5"/>
      <c r="I178" s="85"/>
      <c r="J178" s="5"/>
      <c r="K178" s="5"/>
    </row>
    <row r="179" spans="2:11" x14ac:dyDescent="0.25">
      <c r="B179" s="5"/>
      <c r="D179" s="5"/>
      <c r="E179" s="5"/>
      <c r="F179" s="5"/>
      <c r="G179" s="5"/>
      <c r="H179" s="5"/>
      <c r="I179" s="85"/>
      <c r="J179" s="5"/>
      <c r="K179" s="5"/>
    </row>
    <row r="180" spans="2:11" x14ac:dyDescent="0.25">
      <c r="B180" s="5"/>
      <c r="D180" s="5"/>
      <c r="E180" s="5"/>
      <c r="F180" s="5"/>
      <c r="G180" s="5"/>
      <c r="H180" s="5"/>
      <c r="I180" s="85"/>
      <c r="J180" s="5"/>
      <c r="K180" s="5"/>
    </row>
    <row r="181" spans="2:11" x14ac:dyDescent="0.25">
      <c r="B181" s="5"/>
      <c r="D181" s="5"/>
      <c r="E181" s="5"/>
      <c r="F181" s="5"/>
      <c r="G181" s="5"/>
      <c r="H181" s="5"/>
      <c r="I181" s="85"/>
      <c r="J181" s="5"/>
      <c r="K181" s="5"/>
    </row>
    <row r="182" spans="2:11" x14ac:dyDescent="0.25">
      <c r="B182" s="5"/>
      <c r="D182" s="5"/>
      <c r="E182" s="5"/>
      <c r="F182" s="5"/>
      <c r="G182" s="5"/>
      <c r="H182" s="5"/>
      <c r="I182" s="85"/>
      <c r="J182" s="5"/>
      <c r="K182" s="5"/>
    </row>
    <row r="183" spans="2:11" x14ac:dyDescent="0.25">
      <c r="B183" s="5"/>
      <c r="D183" s="5"/>
      <c r="E183" s="5"/>
      <c r="F183" s="5"/>
      <c r="G183" s="5"/>
      <c r="H183" s="5"/>
      <c r="I183" s="85"/>
      <c r="J183" s="5"/>
      <c r="K183" s="5"/>
    </row>
    <row r="184" spans="2:11" x14ac:dyDescent="0.25">
      <c r="B184" s="5"/>
      <c r="D184" s="5"/>
      <c r="E184" s="5"/>
      <c r="F184" s="5"/>
      <c r="G184" s="5"/>
      <c r="H184" s="5"/>
      <c r="I184" s="85"/>
      <c r="J184" s="5"/>
      <c r="K184" s="5"/>
    </row>
    <row r="185" spans="2:11" x14ac:dyDescent="0.25">
      <c r="B185" s="5"/>
      <c r="D185" s="5"/>
      <c r="E185" s="5"/>
      <c r="F185" s="5"/>
      <c r="G185" s="5"/>
      <c r="H185" s="5"/>
      <c r="I185" s="85"/>
      <c r="J185" s="5"/>
      <c r="K185" s="5"/>
    </row>
    <row r="186" spans="2:11" x14ac:dyDescent="0.25">
      <c r="B186" s="5"/>
      <c r="D186" s="5"/>
      <c r="E186" s="5"/>
      <c r="F186" s="5"/>
      <c r="G186" s="5"/>
      <c r="H186" s="5"/>
      <c r="I186" s="85"/>
      <c r="J186" s="5"/>
      <c r="K186" s="5"/>
    </row>
    <row r="187" spans="2:11" x14ac:dyDescent="0.25">
      <c r="B187" s="5"/>
      <c r="D187" s="5"/>
      <c r="E187" s="5"/>
      <c r="F187" s="5"/>
      <c r="G187" s="5"/>
      <c r="H187" s="5"/>
      <c r="I187" s="85"/>
      <c r="J187" s="5"/>
      <c r="K187" s="5"/>
    </row>
    <row r="188" spans="2:11" x14ac:dyDescent="0.25">
      <c r="B188" s="5"/>
      <c r="D188" s="5"/>
      <c r="E188" s="5"/>
      <c r="F188" s="5"/>
      <c r="G188" s="5"/>
      <c r="H188" s="5"/>
      <c r="I188" s="85"/>
      <c r="J188" s="5"/>
      <c r="K188" s="5"/>
    </row>
    <row r="189" spans="2:11" x14ac:dyDescent="0.25">
      <c r="B189" s="5"/>
      <c r="D189" s="5"/>
      <c r="E189" s="5"/>
      <c r="F189" s="5"/>
      <c r="G189" s="5"/>
      <c r="H189" s="5"/>
      <c r="I189" s="85"/>
      <c r="J189" s="5"/>
      <c r="K189" s="5"/>
    </row>
  </sheetData>
  <sheetProtection insertColumns="0" insertRows="0"/>
  <mergeCells count="37">
    <mergeCell ref="B10:D10"/>
    <mergeCell ref="F10:S10"/>
    <mergeCell ref="F11:S11"/>
    <mergeCell ref="E12:R12"/>
    <mergeCell ref="E13:R13"/>
    <mergeCell ref="D37:I37"/>
    <mergeCell ref="B91:B92"/>
    <mergeCell ref="B93:B103"/>
    <mergeCell ref="B105:B111"/>
    <mergeCell ref="B112:B124"/>
    <mergeCell ref="B15:B49"/>
    <mergeCell ref="D15:I15"/>
    <mergeCell ref="D16:I16"/>
    <mergeCell ref="D17:I17"/>
    <mergeCell ref="D22:I22"/>
    <mergeCell ref="D23:I23"/>
    <mergeCell ref="D24:I24"/>
    <mergeCell ref="D29:I29"/>
    <mergeCell ref="D30:I30"/>
    <mergeCell ref="D31:I31"/>
    <mergeCell ref="D36:I36"/>
    <mergeCell ref="D38:I38"/>
    <mergeCell ref="D43:I43"/>
    <mergeCell ref="D44:I44"/>
    <mergeCell ref="D45:I45"/>
    <mergeCell ref="D60:I60"/>
    <mergeCell ref="B86:D87"/>
    <mergeCell ref="D61:I61"/>
    <mergeCell ref="B63:E63"/>
    <mergeCell ref="B64:B70"/>
    <mergeCell ref="B72:E72"/>
    <mergeCell ref="B73:B79"/>
    <mergeCell ref="A1:P1"/>
    <mergeCell ref="A2:P2"/>
    <mergeCell ref="A3:P3"/>
    <mergeCell ref="A4:D4"/>
    <mergeCell ref="A5:P5"/>
  </mergeCells>
  <conditionalFormatting sqref="F10">
    <cfRule type="notContainsBlanks" dxfId="42" priority="4">
      <formula>LEN(TRIM(F10))&gt;0</formula>
    </cfRule>
  </conditionalFormatting>
  <conditionalFormatting sqref="F11:S11">
    <cfRule type="expression" dxfId="41" priority="2">
      <formula>E11="NO SE REPORTA"</formula>
    </cfRule>
    <cfRule type="expression" dxfId="40" priority="3">
      <formula>E10="NO APLICA"</formula>
    </cfRule>
  </conditionalFormatting>
  <conditionalFormatting sqref="E12:R12">
    <cfRule type="expression" dxfId="39" priority="1">
      <formula>E11="SI SE REPORTA"</formula>
    </cfRule>
  </conditionalFormatting>
  <dataValidations xWindow="979" yWindow="476" count="4">
    <dataValidation type="whole" operator="greaterThanOrEqual" allowBlank="1" showErrorMessage="1" errorTitle="ERROR" error="Escriba un número igual o mayor que 0" promptTitle="ERROR" prompt="Escriba un número igual o mayor que 0" sqref="E19:H20 E26:H27 E33:H34 E40:H41 E47:H48" xr:uid="{00000000-0002-0000-1F00-000000000000}">
      <formula1>0</formula1>
    </dataValidation>
    <dataValidation allowBlank="1" showInputMessage="1" showErrorMessage="1" sqref="E49:H49 E52:E57 G52:G57 F57 E21:H21 I26:I28 E28:H28 E35:I35 I33:I34 I40:I42 E42:H42 I47:I49" xr:uid="{00000000-0002-0000-1F00-000001000000}"/>
    <dataValidation type="list" allowBlank="1" showInputMessage="1" showErrorMessage="1" sqref="E11" xr:uid="{00000000-0002-0000-1F00-000002000000}">
      <formula1>REPORTE</formula1>
    </dataValidation>
    <dataValidation type="list" allowBlank="1" showInputMessage="1" showErrorMessage="1" sqref="E10" xr:uid="{00000000-0002-0000-1F00-000003000000}">
      <formula1>SI</formula1>
    </dataValidation>
  </dataValidations>
  <hyperlinks>
    <hyperlink ref="B9" location="'ANEXO 3'!A1" display="VOLVER AL INDICE" xr:uid="{00000000-0004-0000-1F00-000000000000}"/>
    <hyperlink ref="E68" r:id="rId1" xr:uid="{00000000-0004-0000-1F00-000001000000}"/>
  </hyperlinks>
  <pageMargins left="0.25" right="0.25" top="0.75" bottom="0.75" header="0.3" footer="0.3"/>
  <pageSetup paperSize="178" orientation="landscape" horizontalDpi="1200" verticalDpi="1200" r:id="rId2"/>
  <ignoredErrors>
    <ignoredError sqref="E21:I21 E28:I28 E35:I35 E42 E49:F49 E57:G57 G52 G53 G54 G55 G56 H49:I49 G42:I42" evalError="1"/>
    <ignoredError sqref="I26" formulaRange="1"/>
  </ignoredErrors>
  <drawing r:id="rId3"/>
  <legacyDrawing r:id="rId4"/>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Hoja32">
    <tabColor theme="2"/>
  </sheetPr>
  <dimension ref="A1:U197"/>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9" max="9" width="11.42578125" style="13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137</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85"/>
      <c r="J6" s="5"/>
      <c r="K6" s="5"/>
    </row>
    <row r="7" spans="1:21" ht="15.75" thickBot="1" x14ac:dyDescent="0.3">
      <c r="B7" s="73"/>
      <c r="C7" s="75"/>
      <c r="D7" s="5"/>
      <c r="E7" s="16"/>
      <c r="F7" s="5" t="s">
        <v>458</v>
      </c>
      <c r="G7" s="5"/>
      <c r="H7" s="5"/>
      <c r="I7" s="85"/>
      <c r="J7" s="5"/>
      <c r="K7" s="5"/>
    </row>
    <row r="8" spans="1:21" ht="15.75" thickBot="1" x14ac:dyDescent="0.3">
      <c r="B8" s="167" t="s">
        <v>459</v>
      </c>
      <c r="C8" s="204">
        <v>2022</v>
      </c>
      <c r="D8" s="208">
        <f>IF(E10="NO APLICA","NO APLICA",IF(E11="NO SE REPORTA","SIN INFORMACION",+G122))</f>
        <v>0.99399999999999999</v>
      </c>
      <c r="E8" s="205"/>
      <c r="F8" s="5" t="s">
        <v>460</v>
      </c>
      <c r="G8" s="5"/>
      <c r="H8" s="5"/>
      <c r="I8" s="85"/>
      <c r="J8" s="5"/>
      <c r="K8" s="5"/>
    </row>
    <row r="9" spans="1:21" x14ac:dyDescent="0.25">
      <c r="B9" s="346" t="s">
        <v>461</v>
      </c>
      <c r="C9" s="86"/>
      <c r="D9" s="5"/>
      <c r="E9" s="5"/>
      <c r="F9" s="5"/>
      <c r="G9" s="5"/>
      <c r="H9" s="5"/>
      <c r="I9" s="8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1697</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C14" s="86"/>
      <c r="D14" s="5"/>
      <c r="E14" s="5"/>
      <c r="F14" s="5"/>
      <c r="G14" s="5"/>
      <c r="H14" s="5"/>
      <c r="I14" s="85"/>
      <c r="J14" s="5"/>
      <c r="K14" s="5"/>
    </row>
    <row r="15" spans="1:21" x14ac:dyDescent="0.25">
      <c r="B15" s="1076" t="s">
        <v>466</v>
      </c>
      <c r="C15" s="87"/>
      <c r="D15" s="1067" t="s">
        <v>467</v>
      </c>
      <c r="E15" s="1068"/>
      <c r="F15" s="1068"/>
      <c r="G15" s="1068"/>
      <c r="H15" s="1068"/>
      <c r="I15" s="1069"/>
      <c r="J15" s="5"/>
      <c r="K15" s="5"/>
    </row>
    <row r="16" spans="1:21" x14ac:dyDescent="0.25">
      <c r="B16" s="1077"/>
      <c r="C16" s="90"/>
      <c r="D16" s="1221" t="s">
        <v>1364</v>
      </c>
      <c r="E16" s="1222"/>
      <c r="F16" s="1222"/>
      <c r="G16" s="1222"/>
      <c r="H16" s="1222"/>
      <c r="I16" s="1223"/>
      <c r="J16" s="5"/>
      <c r="K16" s="5"/>
    </row>
    <row r="17" spans="2:11" ht="15.75" thickBot="1" x14ac:dyDescent="0.3">
      <c r="B17" s="1077"/>
      <c r="C17" s="90"/>
      <c r="D17" s="1058"/>
      <c r="E17" s="1059"/>
      <c r="F17" s="1059"/>
      <c r="G17" s="1059"/>
      <c r="H17" s="1059"/>
      <c r="I17" s="1060"/>
      <c r="J17" s="5"/>
      <c r="K17" s="5"/>
    </row>
    <row r="18" spans="2:11" ht="36.75" thickBot="1" x14ac:dyDescent="0.3">
      <c r="B18" s="1077"/>
      <c r="C18" s="92"/>
      <c r="D18" s="42" t="s">
        <v>2585</v>
      </c>
      <c r="E18" s="476">
        <v>101</v>
      </c>
      <c r="F18" s="5"/>
      <c r="G18" s="5"/>
      <c r="H18" s="5"/>
      <c r="I18" s="299"/>
      <c r="J18" s="5"/>
      <c r="K18" s="5"/>
    </row>
    <row r="19" spans="2:11" ht="36.75" thickBot="1" x14ac:dyDescent="0.3">
      <c r="B19" s="1077"/>
      <c r="C19" s="92"/>
      <c r="D19" s="39" t="s">
        <v>1365</v>
      </c>
      <c r="E19" s="476">
        <v>101</v>
      </c>
      <c r="F19" s="5"/>
      <c r="G19" s="5"/>
      <c r="H19" s="5"/>
      <c r="I19" s="299"/>
      <c r="J19" s="5"/>
      <c r="K19" s="5"/>
    </row>
    <row r="20" spans="2:11" ht="15.75" thickBot="1" x14ac:dyDescent="0.3">
      <c r="B20" s="1077"/>
      <c r="C20" s="90"/>
      <c r="D20" s="1082"/>
      <c r="E20" s="1083"/>
      <c r="F20" s="1083"/>
      <c r="G20" s="1083"/>
      <c r="H20" s="1083"/>
      <c r="I20" s="1084"/>
      <c r="J20" s="5"/>
      <c r="K20" s="5"/>
    </row>
    <row r="21" spans="2:11" ht="15.75" thickBot="1" x14ac:dyDescent="0.3">
      <c r="B21" s="1077"/>
      <c r="C21" s="92"/>
      <c r="D21" s="42" t="s">
        <v>593</v>
      </c>
      <c r="E21" s="88" t="s">
        <v>487</v>
      </c>
      <c r="F21" s="88" t="s">
        <v>488</v>
      </c>
      <c r="G21" s="88" t="s">
        <v>489</v>
      </c>
      <c r="H21" s="88" t="s">
        <v>490</v>
      </c>
      <c r="I21" s="88" t="s">
        <v>594</v>
      </c>
      <c r="J21" s="5"/>
      <c r="K21" s="5"/>
    </row>
    <row r="22" spans="2:11" ht="24.75" thickBot="1" x14ac:dyDescent="0.3">
      <c r="B22" s="1077"/>
      <c r="C22" s="92"/>
      <c r="D22" s="39" t="s">
        <v>1366</v>
      </c>
      <c r="E22" s="484">
        <v>79</v>
      </c>
      <c r="F22" s="484">
        <v>94</v>
      </c>
      <c r="G22" s="484">
        <v>101</v>
      </c>
      <c r="H22" s="143"/>
      <c r="I22" s="300">
        <f>SUM(E22:H22)</f>
        <v>274</v>
      </c>
      <c r="J22" s="5"/>
      <c r="K22" s="5"/>
    </row>
    <row r="23" spans="2:11" ht="24.75" thickBot="1" x14ac:dyDescent="0.3">
      <c r="B23" s="1077"/>
      <c r="C23" s="92"/>
      <c r="D23" s="39" t="s">
        <v>1367</v>
      </c>
      <c r="E23" s="484">
        <v>79</v>
      </c>
      <c r="F23" s="484">
        <v>94</v>
      </c>
      <c r="G23" s="484">
        <v>101</v>
      </c>
      <c r="H23" s="143"/>
      <c r="I23" s="300">
        <f>SUM(E23:H23)</f>
        <v>274</v>
      </c>
      <c r="J23" s="5"/>
      <c r="K23" s="5"/>
    </row>
    <row r="24" spans="2:11" ht="24.75" thickBot="1" x14ac:dyDescent="0.3">
      <c r="B24" s="1077"/>
      <c r="C24" s="92"/>
      <c r="D24" s="39" t="s">
        <v>1368</v>
      </c>
      <c r="E24" s="181">
        <f>+E23/E22</f>
        <v>1</v>
      </c>
      <c r="F24" s="181">
        <f>+F23/F22</f>
        <v>1</v>
      </c>
      <c r="G24" s="181">
        <f>+G23/G22</f>
        <v>1</v>
      </c>
      <c r="H24" s="181" t="e">
        <f>+H23/H22</f>
        <v>#DIV/0!</v>
      </c>
      <c r="I24" s="181">
        <f>+I23/I22</f>
        <v>1</v>
      </c>
      <c r="J24" s="5"/>
      <c r="K24" s="5"/>
    </row>
    <row r="25" spans="2:11" x14ac:dyDescent="0.25">
      <c r="B25" s="1077"/>
      <c r="C25" s="90"/>
      <c r="D25" s="1067" t="s">
        <v>1369</v>
      </c>
      <c r="E25" s="1068"/>
      <c r="F25" s="1068"/>
      <c r="G25" s="1068"/>
      <c r="H25" s="1068"/>
      <c r="I25" s="1069"/>
      <c r="J25" s="5"/>
      <c r="K25" s="5"/>
    </row>
    <row r="26" spans="2:11" ht="15.75" thickBot="1" x14ac:dyDescent="0.3">
      <c r="B26" s="1077"/>
      <c r="C26" s="90"/>
      <c r="D26" s="1058"/>
      <c r="E26" s="1059"/>
      <c r="F26" s="1059"/>
      <c r="G26" s="1059"/>
      <c r="H26" s="1059"/>
      <c r="I26" s="1060"/>
      <c r="J26" s="5"/>
      <c r="K26" s="5"/>
    </row>
    <row r="27" spans="2:11" ht="48" x14ac:dyDescent="0.25">
      <c r="B27" s="1077"/>
      <c r="C27" s="92"/>
      <c r="D27" s="1286" t="s">
        <v>1370</v>
      </c>
      <c r="E27" s="1248" t="s">
        <v>1371</v>
      </c>
      <c r="F27" s="1248" t="s">
        <v>1372</v>
      </c>
      <c r="G27" s="1248" t="s">
        <v>1373</v>
      </c>
      <c r="H27" s="490" t="s">
        <v>1374</v>
      </c>
      <c r="I27" s="299"/>
      <c r="J27" s="5"/>
      <c r="K27" s="5"/>
    </row>
    <row r="28" spans="2:11" ht="15.75" thickBot="1" x14ac:dyDescent="0.3">
      <c r="B28" s="1077"/>
      <c r="C28" s="92"/>
      <c r="D28" s="1287"/>
      <c r="E28" s="1249"/>
      <c r="F28" s="1249"/>
      <c r="G28" s="1249"/>
      <c r="H28" s="491" t="s">
        <v>1375</v>
      </c>
      <c r="I28" s="299"/>
      <c r="J28" s="5"/>
      <c r="K28" s="5"/>
    </row>
    <row r="29" spans="2:11" ht="15.75" thickBot="1" x14ac:dyDescent="0.3">
      <c r="B29" s="1077"/>
      <c r="C29" s="92"/>
      <c r="D29" s="29" t="s">
        <v>1720</v>
      </c>
      <c r="E29" s="484">
        <v>86</v>
      </c>
      <c r="F29" s="484">
        <v>86</v>
      </c>
      <c r="G29" s="484">
        <v>86</v>
      </c>
      <c r="H29" s="484">
        <v>86</v>
      </c>
      <c r="I29" s="299"/>
      <c r="J29" s="5"/>
      <c r="K29" s="5"/>
    </row>
    <row r="30" spans="2:11" ht="15.75" thickBot="1" x14ac:dyDescent="0.3">
      <c r="B30" s="1077"/>
      <c r="C30" s="92"/>
      <c r="D30" s="29" t="s">
        <v>1721</v>
      </c>
      <c r="E30" s="484">
        <v>2</v>
      </c>
      <c r="F30" s="484">
        <v>2</v>
      </c>
      <c r="G30" s="484">
        <v>2</v>
      </c>
      <c r="H30" s="484">
        <v>2</v>
      </c>
      <c r="I30" s="299"/>
      <c r="J30" s="5"/>
      <c r="K30" s="5"/>
    </row>
    <row r="31" spans="2:11" ht="15.75" thickBot="1" x14ac:dyDescent="0.3">
      <c r="B31" s="1077"/>
      <c r="C31" s="92"/>
      <c r="D31" s="29" t="s">
        <v>1722</v>
      </c>
      <c r="E31" s="484">
        <v>11</v>
      </c>
      <c r="F31" s="484">
        <v>11</v>
      </c>
      <c r="G31" s="484">
        <v>11</v>
      </c>
      <c r="H31" s="484">
        <v>11</v>
      </c>
      <c r="I31" s="299"/>
      <c r="J31" s="5"/>
      <c r="K31" s="5"/>
    </row>
    <row r="32" spans="2:11" ht="15.75" thickBot="1" x14ac:dyDescent="0.3">
      <c r="B32" s="1077"/>
      <c r="C32" s="92"/>
      <c r="D32" s="29" t="s">
        <v>2407</v>
      </c>
      <c r="E32" s="484">
        <v>2</v>
      </c>
      <c r="F32" s="484">
        <v>2</v>
      </c>
      <c r="G32" s="484">
        <v>2</v>
      </c>
      <c r="H32" s="484">
        <v>2</v>
      </c>
      <c r="I32" s="299"/>
      <c r="J32" s="5"/>
      <c r="K32" s="5"/>
    </row>
    <row r="33" spans="2:11" ht="15.75" thickBot="1" x14ac:dyDescent="0.3">
      <c r="B33" s="1077"/>
      <c r="C33" s="92"/>
      <c r="D33" s="29"/>
      <c r="E33" s="484"/>
      <c r="F33" s="484"/>
      <c r="G33" s="484"/>
      <c r="H33" s="484"/>
      <c r="I33" s="299"/>
      <c r="J33" s="5"/>
      <c r="K33" s="5"/>
    </row>
    <row r="34" spans="2:11" ht="15.75" thickBot="1" x14ac:dyDescent="0.3">
      <c r="B34" s="1077"/>
      <c r="C34" s="92"/>
      <c r="D34" s="29"/>
      <c r="E34" s="143"/>
      <c r="F34" s="143"/>
      <c r="G34" s="143"/>
      <c r="H34" s="143"/>
      <c r="I34" s="299"/>
      <c r="J34" s="5"/>
      <c r="K34" s="5"/>
    </row>
    <row r="35" spans="2:11" ht="15.75" thickBot="1" x14ac:dyDescent="0.3">
      <c r="B35" s="1077"/>
      <c r="C35" s="92"/>
      <c r="D35" s="29"/>
      <c r="E35" s="143"/>
      <c r="F35" s="143"/>
      <c r="G35" s="143"/>
      <c r="H35" s="143"/>
      <c r="I35" s="299"/>
      <c r="J35" s="5"/>
      <c r="K35" s="5"/>
    </row>
    <row r="36" spans="2:11" ht="15.75" thickBot="1" x14ac:dyDescent="0.3">
      <c r="B36" s="1077"/>
      <c r="C36" s="92"/>
      <c r="D36" s="29"/>
      <c r="E36" s="143"/>
      <c r="F36" s="143"/>
      <c r="G36" s="143"/>
      <c r="H36" s="143"/>
      <c r="I36" s="299"/>
      <c r="J36" s="5"/>
      <c r="K36" s="5"/>
    </row>
    <row r="37" spans="2:11" ht="15.75" thickBot="1" x14ac:dyDescent="0.3">
      <c r="B37" s="1077"/>
      <c r="C37" s="92"/>
      <c r="D37" s="29"/>
      <c r="E37" s="143"/>
      <c r="F37" s="143"/>
      <c r="G37" s="143"/>
      <c r="H37" s="143"/>
      <c r="I37" s="299"/>
      <c r="J37" s="5"/>
      <c r="K37" s="5"/>
    </row>
    <row r="38" spans="2:11" ht="15.75" thickBot="1" x14ac:dyDescent="0.3">
      <c r="B38" s="1077"/>
      <c r="C38" s="92"/>
      <c r="D38" s="29"/>
      <c r="E38" s="143"/>
      <c r="F38" s="143"/>
      <c r="G38" s="143"/>
      <c r="H38" s="143"/>
      <c r="I38" s="299"/>
      <c r="J38" s="5"/>
      <c r="K38" s="5"/>
    </row>
    <row r="39" spans="2:11" ht="15.75" thickBot="1" x14ac:dyDescent="0.3">
      <c r="B39" s="1077"/>
      <c r="C39" s="92"/>
      <c r="D39" s="29"/>
      <c r="E39" s="143"/>
      <c r="F39" s="143"/>
      <c r="G39" s="143"/>
      <c r="H39" s="143"/>
      <c r="I39" s="299"/>
      <c r="J39" s="5"/>
      <c r="K39" s="5"/>
    </row>
    <row r="40" spans="2:11" ht="15.75" thickBot="1" x14ac:dyDescent="0.3">
      <c r="B40" s="1077"/>
      <c r="C40" s="92"/>
      <c r="D40" s="29"/>
      <c r="E40" s="143"/>
      <c r="F40" s="143"/>
      <c r="G40" s="143"/>
      <c r="H40" s="143"/>
      <c r="I40" s="299"/>
      <c r="J40" s="5"/>
      <c r="K40" s="5"/>
    </row>
    <row r="41" spans="2:11" ht="15.75" thickBot="1" x14ac:dyDescent="0.3">
      <c r="B41" s="1077"/>
      <c r="C41" s="92"/>
      <c r="D41" s="39" t="s">
        <v>594</v>
      </c>
      <c r="E41" s="301">
        <f>SUM(E29:E40)</f>
        <v>101</v>
      </c>
      <c r="F41" s="301">
        <f>SUM(F29:F40)</f>
        <v>101</v>
      </c>
      <c r="G41" s="301">
        <f>SUM(G29:G40)</f>
        <v>101</v>
      </c>
      <c r="H41" s="301">
        <f>SUM(H29:H40)</f>
        <v>101</v>
      </c>
      <c r="I41" s="299"/>
      <c r="J41" s="5"/>
      <c r="K41" s="5"/>
    </row>
    <row r="42" spans="2:11" x14ac:dyDescent="0.25">
      <c r="B42" s="1077"/>
      <c r="C42" s="90"/>
      <c r="D42" s="1058"/>
      <c r="E42" s="1059"/>
      <c r="F42" s="1059"/>
      <c r="G42" s="1059"/>
      <c r="H42" s="1059"/>
      <c r="I42" s="1060"/>
      <c r="J42" s="5"/>
      <c r="K42" s="5"/>
    </row>
    <row r="43" spans="2:11" x14ac:dyDescent="0.25">
      <c r="B43" s="1077"/>
      <c r="C43" s="90"/>
      <c r="D43" s="1221" t="s">
        <v>1376</v>
      </c>
      <c r="E43" s="1222"/>
      <c r="F43" s="1222"/>
      <c r="G43" s="1222"/>
      <c r="H43" s="1222"/>
      <c r="I43" s="1223"/>
      <c r="J43" s="5"/>
      <c r="K43" s="5"/>
    </row>
    <row r="44" spans="2:11" ht="15.75" thickBot="1" x14ac:dyDescent="0.3">
      <c r="B44" s="1077"/>
      <c r="C44" s="90"/>
      <c r="D44" s="1058"/>
      <c r="E44" s="1059"/>
      <c r="F44" s="1059"/>
      <c r="G44" s="1059"/>
      <c r="H44" s="1059"/>
      <c r="I44" s="1060"/>
      <c r="J44" s="5"/>
      <c r="K44" s="5"/>
    </row>
    <row r="45" spans="2:11" ht="15.75" thickBot="1" x14ac:dyDescent="0.3">
      <c r="B45" s="1077"/>
      <c r="C45" s="92"/>
      <c r="D45" s="42" t="s">
        <v>593</v>
      </c>
      <c r="E45" s="88" t="s">
        <v>1377</v>
      </c>
      <c r="F45" s="5"/>
      <c r="G45" s="5"/>
      <c r="H45" s="5"/>
      <c r="I45" s="299"/>
      <c r="J45" s="5"/>
      <c r="K45" s="5"/>
    </row>
    <row r="46" spans="2:11" ht="15.75" thickBot="1" x14ac:dyDescent="0.3">
      <c r="B46" s="1077"/>
      <c r="C46" s="92"/>
      <c r="D46" s="39" t="s">
        <v>2586</v>
      </c>
      <c r="E46" s="476">
        <v>7349</v>
      </c>
      <c r="F46" s="5"/>
      <c r="G46" s="5"/>
      <c r="H46" s="5"/>
      <c r="I46" s="299"/>
      <c r="J46" s="5"/>
      <c r="K46" s="5"/>
    </row>
    <row r="47" spans="2:11" ht="24.75" thickBot="1" x14ac:dyDescent="0.3">
      <c r="B47" s="1077"/>
      <c r="C47" s="92"/>
      <c r="D47" s="39" t="s">
        <v>2587</v>
      </c>
      <c r="E47" s="476">
        <v>7349</v>
      </c>
      <c r="F47" s="5"/>
      <c r="G47" s="5"/>
      <c r="H47" s="5"/>
      <c r="I47" s="299"/>
      <c r="J47" s="5"/>
      <c r="K47" s="5"/>
    </row>
    <row r="48" spans="2:11" ht="24.75" thickBot="1" x14ac:dyDescent="0.3">
      <c r="B48" s="1077"/>
      <c r="C48" s="92"/>
      <c r="D48" s="39" t="s">
        <v>2588</v>
      </c>
      <c r="E48" s="476">
        <v>7349</v>
      </c>
      <c r="F48" s="5"/>
      <c r="G48" s="5"/>
      <c r="H48" s="5"/>
      <c r="I48" s="299"/>
      <c r="J48" s="5"/>
      <c r="K48" s="5"/>
    </row>
    <row r="49" spans="2:11" x14ac:dyDescent="0.25">
      <c r="B49" s="1077"/>
      <c r="C49" s="90"/>
      <c r="D49" s="1058"/>
      <c r="E49" s="1059"/>
      <c r="F49" s="1059"/>
      <c r="G49" s="1059"/>
      <c r="H49" s="1059"/>
      <c r="I49" s="1060"/>
      <c r="J49" s="5"/>
      <c r="K49" s="5"/>
    </row>
    <row r="50" spans="2:11" x14ac:dyDescent="0.25">
      <c r="B50" s="1077"/>
      <c r="C50" s="90"/>
      <c r="D50" s="1058" t="s">
        <v>1378</v>
      </c>
      <c r="E50" s="1059"/>
      <c r="F50" s="1059"/>
      <c r="G50" s="1059"/>
      <c r="H50" s="1059"/>
      <c r="I50" s="1060"/>
      <c r="J50" s="5"/>
      <c r="K50" s="5"/>
    </row>
    <row r="51" spans="2:11" ht="15.75" thickBot="1" x14ac:dyDescent="0.3">
      <c r="B51" s="1077"/>
      <c r="C51" s="90"/>
      <c r="D51" s="1082"/>
      <c r="E51" s="1083"/>
      <c r="F51" s="1083"/>
      <c r="G51" s="1083"/>
      <c r="H51" s="1083"/>
      <c r="I51" s="1084"/>
      <c r="J51" s="5"/>
      <c r="K51" s="5"/>
    </row>
    <row r="52" spans="2:11" ht="15.75" thickBot="1" x14ac:dyDescent="0.3">
      <c r="B52" s="1077"/>
      <c r="C52" s="92"/>
      <c r="D52" s="42" t="s">
        <v>593</v>
      </c>
      <c r="E52" s="88" t="s">
        <v>487</v>
      </c>
      <c r="F52" s="88" t="s">
        <v>488</v>
      </c>
      <c r="G52" s="88" t="s">
        <v>489</v>
      </c>
      <c r="H52" s="88" t="s">
        <v>490</v>
      </c>
      <c r="I52" s="88" t="s">
        <v>594</v>
      </c>
      <c r="J52" s="5"/>
      <c r="K52" s="5"/>
    </row>
    <row r="53" spans="2:11" ht="24.75" thickBot="1" x14ac:dyDescent="0.3">
      <c r="B53" s="1077"/>
      <c r="C53" s="92"/>
      <c r="D53" s="39" t="s">
        <v>1379</v>
      </c>
      <c r="E53" s="476">
        <v>1538</v>
      </c>
      <c r="F53" s="476">
        <v>4480</v>
      </c>
      <c r="G53" s="143">
        <v>7349</v>
      </c>
      <c r="H53" s="143"/>
      <c r="I53" s="301">
        <f>SUM(E53:H53)</f>
        <v>13367</v>
      </c>
      <c r="J53" s="5"/>
      <c r="K53" s="5"/>
    </row>
    <row r="54" spans="2:11" ht="24.75" thickBot="1" x14ac:dyDescent="0.3">
      <c r="B54" s="1077"/>
      <c r="C54" s="92"/>
      <c r="D54" s="39" t="s">
        <v>1380</v>
      </c>
      <c r="E54" s="476">
        <v>1538</v>
      </c>
      <c r="F54" s="476">
        <v>4480</v>
      </c>
      <c r="G54" s="143">
        <v>7117</v>
      </c>
      <c r="H54" s="143"/>
      <c r="I54" s="301">
        <f>SUM(E54:H54)</f>
        <v>13135</v>
      </c>
      <c r="J54" s="5"/>
      <c r="K54" s="5"/>
    </row>
    <row r="55" spans="2:11" ht="24.75" thickBot="1" x14ac:dyDescent="0.3">
      <c r="B55" s="1077"/>
      <c r="C55" s="92"/>
      <c r="D55" s="39" t="s">
        <v>1381</v>
      </c>
      <c r="E55" s="181">
        <f>+E54/E53</f>
        <v>1</v>
      </c>
      <c r="F55" s="181">
        <f>+F54/F53</f>
        <v>1</v>
      </c>
      <c r="G55" s="181">
        <f>+G54/G53</f>
        <v>0.96843107905837533</v>
      </c>
      <c r="H55" s="181" t="e">
        <f>+H54/H53</f>
        <v>#DIV/0!</v>
      </c>
      <c r="I55" s="181">
        <f>+I54/I53</f>
        <v>0.98264382434353259</v>
      </c>
      <c r="J55" s="5"/>
      <c r="K55" s="5"/>
    </row>
    <row r="56" spans="2:11" x14ac:dyDescent="0.25">
      <c r="B56" s="1077"/>
      <c r="C56" s="90"/>
      <c r="D56" s="1067"/>
      <c r="E56" s="1068"/>
      <c r="F56" s="1068"/>
      <c r="G56" s="1068"/>
      <c r="H56" s="1068"/>
      <c r="I56" s="1069"/>
      <c r="J56" s="5"/>
      <c r="K56" s="5"/>
    </row>
    <row r="57" spans="2:11" x14ac:dyDescent="0.25">
      <c r="B57" s="1077"/>
      <c r="C57" s="90"/>
      <c r="D57" s="1058" t="s">
        <v>1382</v>
      </c>
      <c r="E57" s="1059"/>
      <c r="F57" s="1059"/>
      <c r="G57" s="1059"/>
      <c r="H57" s="1059"/>
      <c r="I57" s="1060"/>
      <c r="J57" s="5"/>
      <c r="K57" s="5"/>
    </row>
    <row r="58" spans="2:11" ht="15.75" thickBot="1" x14ac:dyDescent="0.3">
      <c r="B58" s="1077"/>
      <c r="C58" s="90"/>
      <c r="D58" s="1082"/>
      <c r="E58" s="1083"/>
      <c r="F58" s="1083"/>
      <c r="G58" s="1083"/>
      <c r="H58" s="1083"/>
      <c r="I58" s="1084"/>
      <c r="J58" s="5"/>
      <c r="K58" s="5"/>
    </row>
    <row r="59" spans="2:11" ht="15.75" thickBot="1" x14ac:dyDescent="0.3">
      <c r="B59" s="1077"/>
      <c r="C59" s="92"/>
      <c r="D59" s="42" t="s">
        <v>593</v>
      </c>
      <c r="E59" s="88" t="s">
        <v>487</v>
      </c>
      <c r="F59" s="88" t="s">
        <v>488</v>
      </c>
      <c r="G59" s="88" t="s">
        <v>489</v>
      </c>
      <c r="H59" s="88" t="s">
        <v>490</v>
      </c>
      <c r="I59" s="88" t="s">
        <v>594</v>
      </c>
      <c r="J59" s="5"/>
      <c r="K59" s="5"/>
    </row>
    <row r="60" spans="2:11" ht="24.75" thickBot="1" x14ac:dyDescent="0.3">
      <c r="B60" s="1077"/>
      <c r="C60" s="92"/>
      <c r="D60" s="39" t="s">
        <v>1383</v>
      </c>
      <c r="E60" s="476">
        <v>62</v>
      </c>
      <c r="F60" s="476">
        <v>63</v>
      </c>
      <c r="G60" s="476">
        <v>71</v>
      </c>
      <c r="H60" s="143"/>
      <c r="I60" s="494">
        <f>SUM(E60:H60)</f>
        <v>196</v>
      </c>
      <c r="J60" s="5"/>
      <c r="K60" s="5"/>
    </row>
    <row r="61" spans="2:11" ht="24.75" thickBot="1" x14ac:dyDescent="0.3">
      <c r="B61" s="1077"/>
      <c r="C61" s="92"/>
      <c r="D61" s="39" t="s">
        <v>1384</v>
      </c>
      <c r="E61" s="476">
        <v>62</v>
      </c>
      <c r="F61" s="476">
        <v>63</v>
      </c>
      <c r="G61" s="476">
        <v>71</v>
      </c>
      <c r="H61" s="143"/>
      <c r="I61" s="494">
        <f>SUM(E61:H61)</f>
        <v>196</v>
      </c>
      <c r="J61" s="5"/>
      <c r="K61" s="5"/>
    </row>
    <row r="62" spans="2:11" ht="24.75" thickBot="1" x14ac:dyDescent="0.3">
      <c r="B62" s="1077"/>
      <c r="C62" s="92"/>
      <c r="D62" s="39" t="s">
        <v>1385</v>
      </c>
      <c r="E62" s="181">
        <f>+E61/E60</f>
        <v>1</v>
      </c>
      <c r="F62" s="181">
        <f>+F61/F60</f>
        <v>1</v>
      </c>
      <c r="G62" s="181">
        <f>+G61/G60</f>
        <v>1</v>
      </c>
      <c r="H62" s="181" t="e">
        <f>+H61/H60</f>
        <v>#DIV/0!</v>
      </c>
      <c r="I62" s="181">
        <f>+I61/I60</f>
        <v>1</v>
      </c>
      <c r="J62" s="5"/>
      <c r="K62" s="5"/>
    </row>
    <row r="63" spans="2:11" x14ac:dyDescent="0.25">
      <c r="B63" s="1077"/>
      <c r="C63" s="90"/>
      <c r="D63" s="1067"/>
      <c r="E63" s="1068"/>
      <c r="F63" s="1068"/>
      <c r="G63" s="1068"/>
      <c r="H63" s="1068"/>
      <c r="I63" s="1069"/>
      <c r="J63" s="5"/>
      <c r="K63" s="5"/>
    </row>
    <row r="64" spans="2:11" x14ac:dyDescent="0.25">
      <c r="B64" s="1077"/>
      <c r="C64" s="90"/>
      <c r="D64" s="1221" t="s">
        <v>1386</v>
      </c>
      <c r="E64" s="1222"/>
      <c r="F64" s="1222"/>
      <c r="G64" s="1222"/>
      <c r="H64" s="1222"/>
      <c r="I64" s="1223"/>
      <c r="J64" s="5"/>
      <c r="K64" s="5"/>
    </row>
    <row r="65" spans="2:11" ht="15.75" thickBot="1" x14ac:dyDescent="0.3">
      <c r="B65" s="1077"/>
      <c r="C65" s="90"/>
      <c r="D65" s="1058"/>
      <c r="E65" s="1059"/>
      <c r="F65" s="1059"/>
      <c r="G65" s="1059"/>
      <c r="H65" s="1059"/>
      <c r="I65" s="1060"/>
      <c r="J65" s="5"/>
      <c r="K65" s="5"/>
    </row>
    <row r="66" spans="2:11" ht="15.75" thickBot="1" x14ac:dyDescent="0.3">
      <c r="B66" s="1077"/>
      <c r="C66" s="92"/>
      <c r="D66" s="42" t="s">
        <v>593</v>
      </c>
      <c r="E66" s="88" t="s">
        <v>1377</v>
      </c>
      <c r="F66" s="5"/>
      <c r="G66" s="5"/>
      <c r="H66" s="5"/>
      <c r="I66" s="299"/>
      <c r="J66" s="5"/>
      <c r="K66" s="5"/>
    </row>
    <row r="67" spans="2:11" ht="24.75" thickBot="1" x14ac:dyDescent="0.3">
      <c r="B67" s="1077"/>
      <c r="C67" s="92"/>
      <c r="D67" s="39" t="s">
        <v>2589</v>
      </c>
      <c r="E67" s="476">
        <v>161</v>
      </c>
      <c r="F67" s="5"/>
      <c r="G67" s="5"/>
      <c r="H67" s="5"/>
      <c r="I67" s="299"/>
      <c r="J67" s="5"/>
      <c r="K67" s="5"/>
    </row>
    <row r="68" spans="2:11" ht="24.75" thickBot="1" x14ac:dyDescent="0.3">
      <c r="B68" s="1077"/>
      <c r="C68" s="92"/>
      <c r="D68" s="39" t="s">
        <v>2590</v>
      </c>
      <c r="E68" s="476">
        <v>161</v>
      </c>
      <c r="F68" s="5"/>
      <c r="G68" s="5"/>
      <c r="H68" s="5"/>
      <c r="I68" s="299"/>
      <c r="J68" s="5"/>
      <c r="K68" s="5"/>
    </row>
    <row r="69" spans="2:11" ht="24.75" thickBot="1" x14ac:dyDescent="0.3">
      <c r="B69" s="1077"/>
      <c r="C69" s="92"/>
      <c r="D69" s="39" t="s">
        <v>2591</v>
      </c>
      <c r="E69" s="476">
        <v>161</v>
      </c>
      <c r="F69" s="5"/>
      <c r="G69" s="5"/>
      <c r="H69" s="5"/>
      <c r="I69" s="299"/>
      <c r="J69" s="5"/>
      <c r="K69" s="5"/>
    </row>
    <row r="70" spans="2:11" x14ac:dyDescent="0.25">
      <c r="B70" s="1077"/>
      <c r="C70" s="90"/>
      <c r="D70" s="1058"/>
      <c r="E70" s="1059"/>
      <c r="F70" s="1059"/>
      <c r="G70" s="1059"/>
      <c r="H70" s="1059"/>
      <c r="I70" s="1060"/>
      <c r="J70" s="5"/>
      <c r="K70" s="5"/>
    </row>
    <row r="71" spans="2:11" x14ac:dyDescent="0.25">
      <c r="B71" s="1077"/>
      <c r="C71" s="90"/>
      <c r="D71" s="1058" t="s">
        <v>1387</v>
      </c>
      <c r="E71" s="1059"/>
      <c r="F71" s="1059"/>
      <c r="G71" s="1059"/>
      <c r="H71" s="1059"/>
      <c r="I71" s="1060"/>
      <c r="J71" s="5"/>
      <c r="K71" s="5"/>
    </row>
    <row r="72" spans="2:11" ht="15.75" thickBot="1" x14ac:dyDescent="0.3">
      <c r="B72" s="1077"/>
      <c r="C72" s="90"/>
      <c r="D72" s="1082"/>
      <c r="E72" s="1083"/>
      <c r="F72" s="1083"/>
      <c r="G72" s="1083"/>
      <c r="H72" s="1083"/>
      <c r="I72" s="1084"/>
      <c r="J72" s="5"/>
      <c r="K72" s="5"/>
    </row>
    <row r="73" spans="2:11" ht="15.75" thickBot="1" x14ac:dyDescent="0.3">
      <c r="B73" s="1077"/>
      <c r="C73" s="92"/>
      <c r="D73" s="42" t="s">
        <v>593</v>
      </c>
      <c r="E73" s="489" t="s">
        <v>487</v>
      </c>
      <c r="F73" s="489" t="s">
        <v>488</v>
      </c>
      <c r="G73" s="489" t="s">
        <v>489</v>
      </c>
      <c r="H73" s="489" t="s">
        <v>490</v>
      </c>
      <c r="I73" s="88" t="s">
        <v>594</v>
      </c>
      <c r="J73" s="5"/>
      <c r="K73" s="5"/>
    </row>
    <row r="74" spans="2:11" ht="36.75" thickBot="1" x14ac:dyDescent="0.3">
      <c r="B74" s="1077"/>
      <c r="C74" s="92"/>
      <c r="D74" s="39" t="s">
        <v>1388</v>
      </c>
      <c r="E74" s="476">
        <v>52</v>
      </c>
      <c r="F74" s="476">
        <v>142</v>
      </c>
      <c r="G74" s="476">
        <v>161</v>
      </c>
      <c r="H74" s="476"/>
      <c r="I74" s="494">
        <f>SUM(E74:H74)</f>
        <v>355</v>
      </c>
      <c r="J74" s="5"/>
      <c r="K74" s="5"/>
    </row>
    <row r="75" spans="2:11" ht="24.75" thickBot="1" x14ac:dyDescent="0.3">
      <c r="B75" s="1077"/>
      <c r="C75" s="92"/>
      <c r="D75" s="39" t="s">
        <v>1389</v>
      </c>
      <c r="E75" s="476">
        <v>52</v>
      </c>
      <c r="F75" s="476">
        <v>142</v>
      </c>
      <c r="G75" s="476">
        <v>161</v>
      </c>
      <c r="H75" s="476"/>
      <c r="I75" s="494">
        <f>SUM(E75:H75)</f>
        <v>355</v>
      </c>
      <c r="J75" s="5"/>
      <c r="K75" s="5"/>
    </row>
    <row r="76" spans="2:11" ht="24.75" thickBot="1" x14ac:dyDescent="0.3">
      <c r="B76" s="1077"/>
      <c r="C76" s="92"/>
      <c r="D76" s="39" t="s">
        <v>1390</v>
      </c>
      <c r="E76" s="181">
        <f>+E75/E74</f>
        <v>1</v>
      </c>
      <c r="F76" s="181">
        <f>+F75/F74</f>
        <v>1</v>
      </c>
      <c r="G76" s="181">
        <f>+G75/G74</f>
        <v>1</v>
      </c>
      <c r="H76" s="181" t="e">
        <f>+H75/H74</f>
        <v>#DIV/0!</v>
      </c>
      <c r="I76" s="181">
        <f>+I75/I74</f>
        <v>1</v>
      </c>
      <c r="J76" s="5"/>
      <c r="K76" s="5"/>
    </row>
    <row r="77" spans="2:11" ht="15.75" thickBot="1" x14ac:dyDescent="0.3">
      <c r="B77" s="1077"/>
      <c r="C77" s="99"/>
      <c r="D77" s="128"/>
      <c r="E77" s="302"/>
      <c r="F77" s="302"/>
      <c r="G77" s="302"/>
      <c r="H77" s="302"/>
      <c r="I77" s="303"/>
      <c r="J77" s="5"/>
      <c r="K77" s="5"/>
    </row>
    <row r="78" spans="2:11" x14ac:dyDescent="0.25">
      <c r="B78" s="1077"/>
      <c r="C78" s="90"/>
      <c r="D78" s="1288" t="s">
        <v>1391</v>
      </c>
      <c r="E78" s="1289"/>
      <c r="F78" s="1289"/>
      <c r="G78" s="1289"/>
      <c r="H78" s="1289"/>
      <c r="I78" s="1290"/>
      <c r="J78" s="5"/>
      <c r="K78" s="5"/>
    </row>
    <row r="79" spans="2:11" ht="15.75" thickBot="1" x14ac:dyDescent="0.3">
      <c r="B79" s="1077"/>
      <c r="C79" s="90"/>
      <c r="D79" s="1082"/>
      <c r="E79" s="1083"/>
      <c r="F79" s="1083"/>
      <c r="G79" s="1083"/>
      <c r="H79" s="1083"/>
      <c r="I79" s="1084"/>
      <c r="J79" s="5"/>
      <c r="K79" s="5"/>
    </row>
    <row r="80" spans="2:11" ht="15.75" thickBot="1" x14ac:dyDescent="0.3">
      <c r="B80" s="1077"/>
      <c r="C80" s="92"/>
      <c r="D80" s="42" t="s">
        <v>593</v>
      </c>
      <c r="E80" s="88" t="s">
        <v>487</v>
      </c>
      <c r="F80" s="88" t="s">
        <v>488</v>
      </c>
      <c r="G80" s="88" t="s">
        <v>489</v>
      </c>
      <c r="H80" s="88" t="s">
        <v>490</v>
      </c>
      <c r="I80" s="88" t="s">
        <v>594</v>
      </c>
      <c r="J80" s="5"/>
      <c r="K80" s="5"/>
    </row>
    <row r="81" spans="2:11" ht="24.75" thickBot="1" x14ac:dyDescent="0.3">
      <c r="B81" s="1077"/>
      <c r="C81" s="92"/>
      <c r="D81" s="39" t="s">
        <v>1392</v>
      </c>
      <c r="E81" s="476">
        <v>3</v>
      </c>
      <c r="F81" s="476">
        <v>3</v>
      </c>
      <c r="G81" s="476">
        <v>3</v>
      </c>
      <c r="H81" s="143"/>
      <c r="I81" s="494">
        <f>SUM(E81:H81)</f>
        <v>9</v>
      </c>
      <c r="J81" s="5"/>
      <c r="K81" s="5"/>
    </row>
    <row r="82" spans="2:11" ht="24.75" thickBot="1" x14ac:dyDescent="0.3">
      <c r="B82" s="1077"/>
      <c r="C82" s="92"/>
      <c r="D82" s="39" t="s">
        <v>1393</v>
      </c>
      <c r="E82" s="476">
        <v>3</v>
      </c>
      <c r="F82" s="476">
        <v>3</v>
      </c>
      <c r="G82" s="476">
        <v>3</v>
      </c>
      <c r="H82" s="143"/>
      <c r="I82" s="494">
        <f>SUM(E82:H82)</f>
        <v>9</v>
      </c>
      <c r="J82" s="5"/>
      <c r="K82" s="5"/>
    </row>
    <row r="83" spans="2:11" ht="24.75" thickBot="1" x14ac:dyDescent="0.3">
      <c r="B83" s="1077"/>
      <c r="C83" s="92"/>
      <c r="D83" s="39" t="s">
        <v>1394</v>
      </c>
      <c r="E83" s="181">
        <f>+E82/E81</f>
        <v>1</v>
      </c>
      <c r="F83" s="181">
        <f>+F82/F81</f>
        <v>1</v>
      </c>
      <c r="G83" s="181">
        <f>+G82/G81</f>
        <v>1</v>
      </c>
      <c r="H83" s="181" t="e">
        <f>+H82/H81</f>
        <v>#DIV/0!</v>
      </c>
      <c r="I83" s="181">
        <f>+I82/I81</f>
        <v>1</v>
      </c>
      <c r="J83" s="5"/>
      <c r="K83" s="5"/>
    </row>
    <row r="84" spans="2:11" x14ac:dyDescent="0.25">
      <c r="B84" s="1077"/>
      <c r="C84" s="90"/>
      <c r="D84" s="1067"/>
      <c r="E84" s="1068"/>
      <c r="F84" s="1068"/>
      <c r="G84" s="1068"/>
      <c r="H84" s="1068"/>
      <c r="I84" s="1069"/>
      <c r="J84" s="5"/>
      <c r="K84" s="5"/>
    </row>
    <row r="85" spans="2:11" ht="15.75" thickBot="1" x14ac:dyDescent="0.3">
      <c r="B85" s="1077"/>
      <c r="C85" s="90"/>
      <c r="D85" s="1221" t="s">
        <v>1395</v>
      </c>
      <c r="E85" s="1222"/>
      <c r="F85" s="1222"/>
      <c r="G85" s="1222"/>
      <c r="H85" s="1222"/>
      <c r="I85" s="1223"/>
      <c r="J85" s="5"/>
      <c r="K85" s="5"/>
    </row>
    <row r="86" spans="2:11" ht="15.75" thickBot="1" x14ac:dyDescent="0.3">
      <c r="B86" s="1077"/>
      <c r="C86" s="92"/>
      <c r="D86" s="42" t="s">
        <v>593</v>
      </c>
      <c r="E86" s="489" t="s">
        <v>1377</v>
      </c>
      <c r="F86" s="5"/>
      <c r="G86" s="5"/>
      <c r="H86" s="5"/>
      <c r="I86" s="299"/>
      <c r="J86" s="5"/>
      <c r="K86" s="5"/>
    </row>
    <row r="87" spans="2:11" ht="24.75" thickBot="1" x14ac:dyDescent="0.3">
      <c r="B87" s="1077"/>
      <c r="C87" s="92"/>
      <c r="D87" s="39" t="s">
        <v>2592</v>
      </c>
      <c r="E87" s="476">
        <f>686+243</f>
        <v>929</v>
      </c>
      <c r="F87" s="5"/>
      <c r="G87" s="5"/>
      <c r="H87" s="5"/>
      <c r="I87" s="299"/>
      <c r="J87" s="5"/>
      <c r="K87" s="5"/>
    </row>
    <row r="88" spans="2:11" ht="24.75" thickBot="1" x14ac:dyDescent="0.3">
      <c r="B88" s="1077"/>
      <c r="C88" s="92"/>
      <c r="D88" s="39" t="s">
        <v>2593</v>
      </c>
      <c r="E88" s="476">
        <f>686+243</f>
        <v>929</v>
      </c>
      <c r="F88" s="5"/>
      <c r="G88" s="5"/>
      <c r="H88" s="5"/>
      <c r="I88" s="299"/>
      <c r="J88" s="5"/>
      <c r="K88" s="5"/>
    </row>
    <row r="89" spans="2:11" x14ac:dyDescent="0.25">
      <c r="B89" s="1077"/>
      <c r="C89" s="90"/>
      <c r="D89" s="1058"/>
      <c r="E89" s="1059"/>
      <c r="F89" s="1059"/>
      <c r="G89" s="1059"/>
      <c r="H89" s="1059"/>
      <c r="I89" s="1060"/>
      <c r="J89" s="5"/>
      <c r="K89" s="5"/>
    </row>
    <row r="90" spans="2:11" ht="15.75" thickBot="1" x14ac:dyDescent="0.3">
      <c r="B90" s="1077"/>
      <c r="C90" s="90"/>
      <c r="D90" s="1082" t="s">
        <v>1396</v>
      </c>
      <c r="E90" s="1083"/>
      <c r="F90" s="1083"/>
      <c r="G90" s="1083"/>
      <c r="H90" s="1083"/>
      <c r="I90" s="1084"/>
      <c r="J90" s="5"/>
      <c r="K90" s="5"/>
    </row>
    <row r="91" spans="2:11" ht="15.75" thickBot="1" x14ac:dyDescent="0.3">
      <c r="B91" s="1077"/>
      <c r="C91" s="92"/>
      <c r="D91" s="42" t="s">
        <v>593</v>
      </c>
      <c r="E91" s="88" t="s">
        <v>487</v>
      </c>
      <c r="F91" s="88" t="s">
        <v>488</v>
      </c>
      <c r="G91" s="88" t="s">
        <v>489</v>
      </c>
      <c r="H91" s="88" t="s">
        <v>490</v>
      </c>
      <c r="I91" s="88" t="s">
        <v>594</v>
      </c>
      <c r="J91" s="5"/>
      <c r="K91" s="5"/>
    </row>
    <row r="92" spans="2:11" ht="36.75" thickBot="1" x14ac:dyDescent="0.3">
      <c r="B92" s="1077"/>
      <c r="C92" s="92"/>
      <c r="D92" s="39" t="s">
        <v>1397</v>
      </c>
      <c r="E92" s="476">
        <v>820</v>
      </c>
      <c r="F92" s="476">
        <v>879</v>
      </c>
      <c r="G92" s="476">
        <v>929</v>
      </c>
      <c r="H92" s="484"/>
      <c r="I92" s="494">
        <f>SUM(E92:H92)</f>
        <v>2628</v>
      </c>
      <c r="J92" s="5"/>
      <c r="K92" s="5"/>
    </row>
    <row r="93" spans="2:11" ht="24.75" thickBot="1" x14ac:dyDescent="0.3">
      <c r="B93" s="1077"/>
      <c r="C93" s="92"/>
      <c r="D93" s="39" t="s">
        <v>1398</v>
      </c>
      <c r="E93" s="476">
        <v>820</v>
      </c>
      <c r="F93" s="476">
        <v>879</v>
      </c>
      <c r="G93" s="476">
        <v>929</v>
      </c>
      <c r="H93" s="484"/>
      <c r="I93" s="494">
        <f>SUM(E93:H93)</f>
        <v>2628</v>
      </c>
      <c r="J93" s="5"/>
      <c r="K93" s="5"/>
    </row>
    <row r="94" spans="2:11" ht="36.75" thickBot="1" x14ac:dyDescent="0.3">
      <c r="B94" s="1077"/>
      <c r="C94" s="92"/>
      <c r="D94" s="39" t="s">
        <v>1399</v>
      </c>
      <c r="E94" s="470">
        <f>+E93/E92</f>
        <v>1</v>
      </c>
      <c r="F94" s="470">
        <f>+F93/F92</f>
        <v>1</v>
      </c>
      <c r="G94" s="470">
        <f>+G93/G92</f>
        <v>1</v>
      </c>
      <c r="H94" s="470" t="e">
        <f>+H93/H92</f>
        <v>#DIV/0!</v>
      </c>
      <c r="I94" s="470">
        <f>+I93/I92</f>
        <v>1</v>
      </c>
      <c r="J94" s="5"/>
      <c r="K94" s="5"/>
    </row>
    <row r="95" spans="2:11" x14ac:dyDescent="0.25">
      <c r="B95" s="1077"/>
      <c r="C95" s="90"/>
      <c r="D95" s="1067"/>
      <c r="E95" s="1068"/>
      <c r="F95" s="1068"/>
      <c r="G95" s="1068"/>
      <c r="H95" s="1068"/>
      <c r="I95" s="1069"/>
      <c r="J95" s="5"/>
      <c r="K95" s="5"/>
    </row>
    <row r="96" spans="2:11" x14ac:dyDescent="0.25">
      <c r="B96" s="1077"/>
      <c r="C96" s="90"/>
      <c r="D96" s="1058" t="s">
        <v>1400</v>
      </c>
      <c r="E96" s="1059"/>
      <c r="F96" s="1059"/>
      <c r="G96" s="1059"/>
      <c r="H96" s="1059"/>
      <c r="I96" s="1060"/>
      <c r="J96" s="5"/>
      <c r="K96" s="5"/>
    </row>
    <row r="97" spans="2:11" ht="15.75" thickBot="1" x14ac:dyDescent="0.3">
      <c r="B97" s="1077"/>
      <c r="C97" s="90"/>
      <c r="D97" s="1082"/>
      <c r="E97" s="1083"/>
      <c r="F97" s="1083"/>
      <c r="G97" s="1083"/>
      <c r="H97" s="1083"/>
      <c r="I97" s="1084"/>
      <c r="J97" s="5"/>
      <c r="K97" s="5"/>
    </row>
    <row r="98" spans="2:11" ht="15.75" thickBot="1" x14ac:dyDescent="0.3">
      <c r="B98" s="1077"/>
      <c r="C98" s="92"/>
      <c r="D98" s="42" t="s">
        <v>593</v>
      </c>
      <c r="E98" s="489" t="s">
        <v>487</v>
      </c>
      <c r="F98" s="489" t="s">
        <v>488</v>
      </c>
      <c r="G98" s="489" t="s">
        <v>489</v>
      </c>
      <c r="H98" s="489" t="s">
        <v>490</v>
      </c>
      <c r="I98" s="88" t="s">
        <v>594</v>
      </c>
      <c r="J98" s="5"/>
      <c r="K98" s="5"/>
    </row>
    <row r="99" spans="2:11" ht="24.75" thickBot="1" x14ac:dyDescent="0.3">
      <c r="B99" s="1077"/>
      <c r="C99" s="92"/>
      <c r="D99" s="39" t="s">
        <v>1401</v>
      </c>
      <c r="E99" s="476">
        <v>6791</v>
      </c>
      <c r="F99" s="476">
        <v>8643</v>
      </c>
      <c r="G99" s="476">
        <f>6079+1032</f>
        <v>7111</v>
      </c>
      <c r="H99" s="476"/>
      <c r="I99" s="495">
        <f>SUM(E99:H99)</f>
        <v>22545</v>
      </c>
      <c r="J99" s="5"/>
      <c r="K99" s="5"/>
    </row>
    <row r="100" spans="2:11" ht="24.75" thickBot="1" x14ac:dyDescent="0.3">
      <c r="B100" s="1077"/>
      <c r="C100" s="92"/>
      <c r="D100" s="39" t="s">
        <v>1402</v>
      </c>
      <c r="E100" s="476">
        <v>6791</v>
      </c>
      <c r="F100" s="476">
        <v>8643</v>
      </c>
      <c r="G100" s="476">
        <v>7111</v>
      </c>
      <c r="H100" s="476"/>
      <c r="I100" s="495">
        <f>SUM(E100:H100)</f>
        <v>22545</v>
      </c>
      <c r="J100" s="5"/>
      <c r="K100" s="5"/>
    </row>
    <row r="101" spans="2:11" ht="36.75" thickBot="1" x14ac:dyDescent="0.3">
      <c r="B101" s="1077"/>
      <c r="C101" s="92"/>
      <c r="D101" s="39" t="s">
        <v>1403</v>
      </c>
      <c r="E101" s="470">
        <f>+E100/E99</f>
        <v>1</v>
      </c>
      <c r="F101" s="470">
        <f>+F100/F99</f>
        <v>1</v>
      </c>
      <c r="G101" s="470">
        <f>+G100/G99</f>
        <v>1</v>
      </c>
      <c r="H101" s="470" t="e">
        <f>+H100/H99</f>
        <v>#DIV/0!</v>
      </c>
      <c r="I101" s="470">
        <f>+I100/I99</f>
        <v>1</v>
      </c>
      <c r="J101" s="5"/>
      <c r="K101" s="5"/>
    </row>
    <row r="102" spans="2:11" x14ac:dyDescent="0.25">
      <c r="B102" s="1077"/>
      <c r="C102" s="90"/>
      <c r="D102" s="1067"/>
      <c r="E102" s="1068"/>
      <c r="F102" s="1068"/>
      <c r="G102" s="1068"/>
      <c r="H102" s="1068"/>
      <c r="I102" s="1069"/>
      <c r="J102" s="5"/>
      <c r="K102" s="5"/>
    </row>
    <row r="103" spans="2:11" x14ac:dyDescent="0.25">
      <c r="B103" s="1077"/>
      <c r="C103" s="90"/>
      <c r="D103" s="1221" t="s">
        <v>1404</v>
      </c>
      <c r="E103" s="1222"/>
      <c r="F103" s="1222"/>
      <c r="G103" s="1222"/>
      <c r="H103" s="1222"/>
      <c r="I103" s="1223"/>
      <c r="J103" s="5"/>
      <c r="K103" s="5"/>
    </row>
    <row r="104" spans="2:11" ht="15.75" thickBot="1" x14ac:dyDescent="0.3">
      <c r="B104" s="1077"/>
      <c r="C104" s="90"/>
      <c r="D104" s="1058"/>
      <c r="E104" s="1059"/>
      <c r="F104" s="1059"/>
      <c r="G104" s="1059"/>
      <c r="H104" s="1059"/>
      <c r="I104" s="1060"/>
      <c r="J104" s="5"/>
      <c r="K104" s="5"/>
    </row>
    <row r="105" spans="2:11" ht="15.75" thickBot="1" x14ac:dyDescent="0.3">
      <c r="B105" s="1077"/>
      <c r="C105" s="92"/>
      <c r="D105" s="42" t="s">
        <v>593</v>
      </c>
      <c r="E105" s="489" t="s">
        <v>1377</v>
      </c>
      <c r="F105" s="5"/>
      <c r="G105" s="5"/>
      <c r="H105" s="5"/>
      <c r="I105" s="299"/>
      <c r="J105" s="5"/>
      <c r="K105" s="5"/>
    </row>
    <row r="106" spans="2:11" ht="24.75" thickBot="1" x14ac:dyDescent="0.3">
      <c r="B106" s="1077"/>
      <c r="C106" s="92"/>
      <c r="D106" s="39" t="s">
        <v>2594</v>
      </c>
      <c r="E106" s="476">
        <v>55</v>
      </c>
      <c r="F106" s="5"/>
      <c r="G106" s="5"/>
      <c r="H106" s="5"/>
      <c r="I106" s="299"/>
      <c r="J106" s="5"/>
      <c r="K106" s="5"/>
    </row>
    <row r="107" spans="2:11" ht="24.75" thickBot="1" x14ac:dyDescent="0.3">
      <c r="B107" s="1077"/>
      <c r="C107" s="92"/>
      <c r="D107" s="39" t="s">
        <v>2595</v>
      </c>
      <c r="E107" s="476">
        <v>55</v>
      </c>
      <c r="F107" s="5"/>
      <c r="G107" s="5"/>
      <c r="H107" s="5"/>
      <c r="I107" s="299"/>
      <c r="J107" s="5"/>
      <c r="K107" s="5"/>
    </row>
    <row r="108" spans="2:11" x14ac:dyDescent="0.25">
      <c r="B108" s="1077"/>
      <c r="C108" s="90"/>
      <c r="D108" s="1058"/>
      <c r="E108" s="1059"/>
      <c r="F108" s="1059"/>
      <c r="G108" s="1059"/>
      <c r="H108" s="1059"/>
      <c r="I108" s="1060"/>
      <c r="J108" s="5"/>
      <c r="K108" s="5"/>
    </row>
    <row r="109" spans="2:11" x14ac:dyDescent="0.25">
      <c r="B109" s="1077"/>
      <c r="C109" s="90"/>
      <c r="D109" s="1058" t="s">
        <v>1405</v>
      </c>
      <c r="E109" s="1059"/>
      <c r="F109" s="1059"/>
      <c r="G109" s="1059"/>
      <c r="H109" s="1059"/>
      <c r="I109" s="1060"/>
      <c r="J109" s="5"/>
      <c r="K109" s="5"/>
    </row>
    <row r="110" spans="2:11" ht="15.75" thickBot="1" x14ac:dyDescent="0.3">
      <c r="B110" s="1077"/>
      <c r="C110" s="90"/>
      <c r="D110" s="1082"/>
      <c r="E110" s="1083"/>
      <c r="F110" s="1083"/>
      <c r="G110" s="1083"/>
      <c r="H110" s="1083"/>
      <c r="I110" s="1084"/>
      <c r="J110" s="5"/>
      <c r="K110" s="5"/>
    </row>
    <row r="111" spans="2:11" ht="15.75" thickBot="1" x14ac:dyDescent="0.3">
      <c r="B111" s="1077"/>
      <c r="C111" s="92"/>
      <c r="D111" s="42" t="s">
        <v>593</v>
      </c>
      <c r="E111" s="489" t="s">
        <v>487</v>
      </c>
      <c r="F111" s="489" t="s">
        <v>488</v>
      </c>
      <c r="G111" s="489" t="s">
        <v>489</v>
      </c>
      <c r="H111" s="489" t="s">
        <v>490</v>
      </c>
      <c r="I111" s="88" t="s">
        <v>594</v>
      </c>
      <c r="J111" s="5"/>
      <c r="K111" s="5"/>
    </row>
    <row r="112" spans="2:11" ht="36.75" thickBot="1" x14ac:dyDescent="0.3">
      <c r="B112" s="1077"/>
      <c r="C112" s="92"/>
      <c r="D112" s="39" t="s">
        <v>1406</v>
      </c>
      <c r="E112" s="476">
        <v>73</v>
      </c>
      <c r="F112" s="476">
        <v>46</v>
      </c>
      <c r="G112" s="476">
        <v>55</v>
      </c>
      <c r="H112" s="476"/>
      <c r="I112" s="496">
        <f>SUM(E112:H112)</f>
        <v>174</v>
      </c>
      <c r="J112" s="5"/>
      <c r="K112" s="5"/>
    </row>
    <row r="113" spans="2:11" ht="24.75" thickBot="1" x14ac:dyDescent="0.3">
      <c r="B113" s="1077"/>
      <c r="C113" s="92"/>
      <c r="D113" s="39" t="s">
        <v>1407</v>
      </c>
      <c r="E113" s="476">
        <v>73</v>
      </c>
      <c r="F113" s="476">
        <v>46</v>
      </c>
      <c r="G113" s="476">
        <v>55</v>
      </c>
      <c r="H113" s="476"/>
      <c r="I113" s="496">
        <f>SUM(E113:H113)</f>
        <v>174</v>
      </c>
      <c r="J113" s="5"/>
      <c r="K113" s="5"/>
    </row>
    <row r="114" spans="2:11" ht="24.75" thickBot="1" x14ac:dyDescent="0.3">
      <c r="B114" s="1078"/>
      <c r="C114" s="2"/>
      <c r="D114" s="39" t="s">
        <v>1408</v>
      </c>
      <c r="E114" s="470">
        <f>+E113/E112</f>
        <v>1</v>
      </c>
      <c r="F114" s="470">
        <f>+F113/F112</f>
        <v>1</v>
      </c>
      <c r="G114" s="470">
        <f>+G113/G112</f>
        <v>1</v>
      </c>
      <c r="H114" s="470" t="e">
        <f>+H113/H112</f>
        <v>#DIV/0!</v>
      </c>
      <c r="I114" s="470">
        <f>+I113/I112</f>
        <v>1</v>
      </c>
      <c r="J114" s="5"/>
      <c r="K114" s="5"/>
    </row>
    <row r="115" spans="2:11" ht="15.75" thickBot="1" x14ac:dyDescent="0.3">
      <c r="B115" s="36"/>
      <c r="C115" s="86"/>
      <c r="D115" s="5"/>
      <c r="E115" s="5"/>
      <c r="F115" s="5"/>
      <c r="G115" s="5"/>
      <c r="H115" s="5"/>
      <c r="I115" s="85"/>
      <c r="J115" s="5"/>
      <c r="K115" s="5"/>
    </row>
    <row r="116" spans="2:11" ht="36.75" thickBot="1" x14ac:dyDescent="0.3">
      <c r="B116" s="36"/>
      <c r="C116" s="86"/>
      <c r="D116" s="51" t="s">
        <v>1331</v>
      </c>
      <c r="E116" s="305" t="s">
        <v>1409</v>
      </c>
      <c r="F116" s="305" t="s">
        <v>1145</v>
      </c>
      <c r="G116" s="305" t="s">
        <v>1410</v>
      </c>
      <c r="H116" s="5"/>
      <c r="I116" s="85"/>
      <c r="J116" s="5"/>
      <c r="K116" s="5"/>
    </row>
    <row r="117" spans="2:11" ht="24.75" thickBot="1" x14ac:dyDescent="0.3">
      <c r="B117" s="36"/>
      <c r="C117" s="86"/>
      <c r="D117" s="51" t="str">
        <f>+D24</f>
        <v>Porcentaje de licencias ambientales con seguimiento (PLACS)</v>
      </c>
      <c r="E117" s="470">
        <f>+E24</f>
        <v>1</v>
      </c>
      <c r="F117" s="493">
        <v>0.2</v>
      </c>
      <c r="G117" s="914">
        <f>+E117*F117</f>
        <v>0.2</v>
      </c>
      <c r="H117" s="5"/>
      <c r="I117" s="85"/>
      <c r="J117" s="5"/>
      <c r="K117" s="5"/>
    </row>
    <row r="118" spans="2:11" ht="24.75" thickBot="1" x14ac:dyDescent="0.3">
      <c r="B118" s="36"/>
      <c r="C118" s="86"/>
      <c r="D118" s="51" t="str">
        <f>+D55</f>
        <v>Porcentaje de concesiones de agua con seguimiento (PCACS)</v>
      </c>
      <c r="E118" s="470">
        <v>0.97</v>
      </c>
      <c r="F118" s="493">
        <v>0.2</v>
      </c>
      <c r="G118" s="914">
        <f>+E118*F118</f>
        <v>0.19400000000000001</v>
      </c>
      <c r="H118" s="5"/>
      <c r="I118" s="85"/>
      <c r="J118" s="5"/>
      <c r="K118" s="5"/>
    </row>
    <row r="119" spans="2:11" ht="24.75" thickBot="1" x14ac:dyDescent="0.3">
      <c r="B119" s="36"/>
      <c r="C119" s="86"/>
      <c r="D119" s="51" t="str">
        <f>+D76</f>
        <v>Porcentaje de permisos de vertimiento de agua con seguimiento (PVACS)</v>
      </c>
      <c r="E119" s="470">
        <f>+E76</f>
        <v>1</v>
      </c>
      <c r="F119" s="493">
        <v>0.2</v>
      </c>
      <c r="G119" s="914">
        <f>+E119*F119</f>
        <v>0.2</v>
      </c>
      <c r="H119" s="5"/>
      <c r="I119" s="85"/>
      <c r="J119" s="5"/>
      <c r="K119" s="5"/>
    </row>
    <row r="120" spans="2:11" ht="36.75" thickBot="1" x14ac:dyDescent="0.3">
      <c r="B120" s="36"/>
      <c r="C120" s="86"/>
      <c r="D120" s="51" t="str">
        <f>+D94</f>
        <v>Porcentaje de permisos de aprovechamiento forestal con seguimiento (PPAFCS)</v>
      </c>
      <c r="E120" s="470">
        <f>+E94</f>
        <v>1</v>
      </c>
      <c r="F120" s="493">
        <v>0.2</v>
      </c>
      <c r="G120" s="914">
        <f>+E120*F120</f>
        <v>0.2</v>
      </c>
      <c r="H120" s="5"/>
      <c r="I120" s="85"/>
      <c r="J120" s="5"/>
      <c r="K120" s="5"/>
    </row>
    <row r="121" spans="2:11" ht="24.75" thickBot="1" x14ac:dyDescent="0.3">
      <c r="B121" s="36"/>
      <c r="C121" s="86"/>
      <c r="D121" s="51" t="str">
        <f>+D114</f>
        <v>Porcentaje de permisos de emisiones atmosféricas con seguimiento (PEACS)</v>
      </c>
      <c r="E121" s="470">
        <f>+E114</f>
        <v>1</v>
      </c>
      <c r="F121" s="493">
        <v>0.2</v>
      </c>
      <c r="G121" s="914">
        <f>+E121*F121</f>
        <v>0.2</v>
      </c>
      <c r="H121" s="5"/>
      <c r="I121" s="85"/>
      <c r="J121" s="5"/>
      <c r="K121" s="5"/>
    </row>
    <row r="122" spans="2:11" ht="24.75" thickBot="1" x14ac:dyDescent="0.3">
      <c r="B122" s="36"/>
      <c r="C122" s="86"/>
      <c r="D122" s="51" t="s">
        <v>1335</v>
      </c>
      <c r="E122" s="305"/>
      <c r="F122" s="492">
        <f>+Formulas!D26</f>
        <v>1</v>
      </c>
      <c r="G122" s="914">
        <f>SUM(G117:G121)</f>
        <v>0.99399999999999999</v>
      </c>
      <c r="H122" s="5"/>
      <c r="I122" s="85"/>
      <c r="J122" s="5"/>
      <c r="K122" s="5"/>
    </row>
    <row r="123" spans="2:11" ht="15.75" thickBot="1" x14ac:dyDescent="0.3">
      <c r="B123" s="36"/>
      <c r="C123" s="86"/>
      <c r="D123" s="5"/>
      <c r="E123" s="5"/>
      <c r="F123" s="5"/>
      <c r="G123" s="5"/>
      <c r="H123" s="5"/>
      <c r="I123" s="85"/>
      <c r="J123" s="5"/>
      <c r="K123" s="5"/>
    </row>
    <row r="124" spans="2:11" ht="108.75" thickBot="1" x14ac:dyDescent="0.3">
      <c r="B124" s="51" t="s">
        <v>502</v>
      </c>
      <c r="C124" s="96"/>
      <c r="D124" s="42" t="s">
        <v>1411</v>
      </c>
      <c r="E124" s="5"/>
      <c r="F124" s="5"/>
      <c r="G124" s="5"/>
      <c r="H124" s="5"/>
      <c r="I124" s="85"/>
      <c r="J124" s="5"/>
      <c r="K124" s="5"/>
    </row>
    <row r="125" spans="2:11" ht="72.75" thickBot="1" x14ac:dyDescent="0.3">
      <c r="B125" s="46" t="s">
        <v>504</v>
      </c>
      <c r="C125" s="2"/>
      <c r="D125" s="39" t="s">
        <v>602</v>
      </c>
      <c r="E125" s="5"/>
      <c r="F125" s="5"/>
      <c r="G125" s="5"/>
      <c r="H125" s="5"/>
      <c r="I125" s="85"/>
      <c r="J125" s="5"/>
      <c r="K125" s="5"/>
    </row>
    <row r="126" spans="2:11" ht="15.75" thickBot="1" x14ac:dyDescent="0.3">
      <c r="B126" s="1"/>
      <c r="C126" s="74"/>
      <c r="D126" s="5"/>
      <c r="E126" s="5"/>
      <c r="F126" s="5"/>
      <c r="G126" s="5"/>
      <c r="H126" s="5"/>
      <c r="I126" s="85"/>
      <c r="J126" s="5"/>
      <c r="K126" s="5"/>
    </row>
    <row r="127" spans="2:11" ht="24" customHeight="1" thickBot="1" x14ac:dyDescent="0.3">
      <c r="B127" s="1085" t="s">
        <v>506</v>
      </c>
      <c r="C127" s="1086"/>
      <c r="D127" s="1086"/>
      <c r="E127" s="1087"/>
      <c r="F127" s="5"/>
      <c r="G127" s="5"/>
      <c r="H127" s="5"/>
      <c r="I127" s="85"/>
      <c r="J127" s="5"/>
      <c r="K127" s="5"/>
    </row>
    <row r="128" spans="2:11" ht="72.75" thickBot="1" x14ac:dyDescent="0.3">
      <c r="B128" s="1076">
        <v>1</v>
      </c>
      <c r="C128" s="92"/>
      <c r="D128" s="47" t="s">
        <v>507</v>
      </c>
      <c r="E128" s="467" t="s">
        <v>2</v>
      </c>
      <c r="F128" s="5"/>
      <c r="G128" s="5"/>
      <c r="H128" s="5"/>
      <c r="I128" s="85"/>
      <c r="J128" s="5"/>
      <c r="K128" s="5"/>
    </row>
    <row r="129" spans="2:11" ht="48.75" thickBot="1" x14ac:dyDescent="0.3">
      <c r="B129" s="1077"/>
      <c r="C129" s="92"/>
      <c r="D129" s="39" t="s">
        <v>7</v>
      </c>
      <c r="E129" s="467" t="s">
        <v>1672</v>
      </c>
      <c r="F129" s="5"/>
      <c r="G129" s="5"/>
      <c r="H129" s="5"/>
      <c r="I129" s="85"/>
      <c r="J129" s="5"/>
      <c r="K129" s="5"/>
    </row>
    <row r="130" spans="2:11" ht="24.75" thickBot="1" x14ac:dyDescent="0.3">
      <c r="B130" s="1077"/>
      <c r="C130" s="92"/>
      <c r="D130" s="39" t="s">
        <v>508</v>
      </c>
      <c r="E130" s="467" t="s">
        <v>2353</v>
      </c>
      <c r="F130" s="5"/>
      <c r="G130" s="5"/>
      <c r="H130" s="5"/>
      <c r="I130" s="85"/>
      <c r="J130" s="5"/>
      <c r="K130" s="5"/>
    </row>
    <row r="131" spans="2:11" ht="48.75" thickBot="1" x14ac:dyDescent="0.3">
      <c r="B131" s="1077"/>
      <c r="C131" s="92"/>
      <c r="D131" s="39" t="s">
        <v>9</v>
      </c>
      <c r="E131" s="467" t="s">
        <v>2354</v>
      </c>
      <c r="F131" s="5"/>
      <c r="G131" s="5"/>
      <c r="H131" s="5"/>
      <c r="I131" s="85"/>
      <c r="J131" s="5"/>
      <c r="K131" s="5"/>
    </row>
    <row r="132" spans="2:11" ht="30.75" thickBot="1" x14ac:dyDescent="0.3">
      <c r="B132" s="1077"/>
      <c r="C132" s="92"/>
      <c r="D132" s="39" t="s">
        <v>11</v>
      </c>
      <c r="E132" s="468" t="s">
        <v>2355</v>
      </c>
      <c r="F132" s="5"/>
      <c r="G132" s="5"/>
      <c r="H132" s="5"/>
      <c r="I132" s="85"/>
      <c r="J132" s="5"/>
      <c r="K132" s="5"/>
    </row>
    <row r="133" spans="2:11" ht="15.75" thickBot="1" x14ac:dyDescent="0.3">
      <c r="B133" s="1077"/>
      <c r="C133" s="92"/>
      <c r="D133" s="39" t="s">
        <v>13</v>
      </c>
      <c r="E133" s="477">
        <v>3133539818</v>
      </c>
      <c r="F133" s="319"/>
      <c r="G133" s="5"/>
      <c r="H133" s="5"/>
      <c r="I133" s="85"/>
      <c r="J133" s="5"/>
      <c r="K133" s="5"/>
    </row>
    <row r="134" spans="2:11" ht="24.75" thickBot="1" x14ac:dyDescent="0.3">
      <c r="B134" s="1078"/>
      <c r="C134" s="2"/>
      <c r="D134" s="39" t="s">
        <v>509</v>
      </c>
      <c r="E134" s="467" t="s">
        <v>1700</v>
      </c>
      <c r="F134" s="5"/>
      <c r="G134" s="5"/>
      <c r="H134" s="5"/>
      <c r="I134" s="85"/>
      <c r="J134" s="5"/>
      <c r="K134" s="5"/>
    </row>
    <row r="135" spans="2:11" ht="15.75" thickBot="1" x14ac:dyDescent="0.3">
      <c r="B135" s="1"/>
      <c r="C135" s="74"/>
      <c r="D135" s="5"/>
      <c r="E135" s="5"/>
      <c r="F135" s="5"/>
      <c r="G135" s="5"/>
      <c r="H135" s="5"/>
      <c r="I135" s="85"/>
      <c r="J135" s="5"/>
      <c r="K135" s="5"/>
    </row>
    <row r="136" spans="2:11" ht="15.75" thickBot="1" x14ac:dyDescent="0.3">
      <c r="B136" s="1085" t="s">
        <v>510</v>
      </c>
      <c r="C136" s="1086"/>
      <c r="D136" s="1086"/>
      <c r="E136" s="1087"/>
      <c r="F136" s="5"/>
      <c r="G136" s="5"/>
      <c r="H136" s="5"/>
      <c r="I136" s="85"/>
      <c r="J136" s="5"/>
      <c r="K136" s="5"/>
    </row>
    <row r="137" spans="2:11" ht="15.75" thickBot="1" x14ac:dyDescent="0.3">
      <c r="B137" s="1076">
        <v>1</v>
      </c>
      <c r="C137" s="92"/>
      <c r="D137" s="47" t="s">
        <v>507</v>
      </c>
      <c r="E137" s="211" t="s">
        <v>511</v>
      </c>
      <c r="F137" s="5"/>
      <c r="G137" s="5"/>
      <c r="H137" s="5"/>
      <c r="I137" s="85"/>
      <c r="J137" s="5"/>
      <c r="K137" s="5"/>
    </row>
    <row r="138" spans="2:11" ht="15.75" thickBot="1" x14ac:dyDescent="0.3">
      <c r="B138" s="1077"/>
      <c r="C138" s="92"/>
      <c r="D138" s="39" t="s">
        <v>7</v>
      </c>
      <c r="E138" s="211" t="s">
        <v>603</v>
      </c>
      <c r="F138" s="5"/>
      <c r="G138" s="5"/>
      <c r="H138" s="5"/>
      <c r="I138" s="85"/>
      <c r="J138" s="5"/>
      <c r="K138" s="5"/>
    </row>
    <row r="139" spans="2:11" ht="15.75" thickBot="1" x14ac:dyDescent="0.3">
      <c r="B139" s="1077"/>
      <c r="C139" s="92"/>
      <c r="D139" s="39" t="s">
        <v>508</v>
      </c>
      <c r="E139" s="162"/>
      <c r="F139" s="5"/>
      <c r="G139" s="5"/>
      <c r="H139" s="5"/>
      <c r="I139" s="85"/>
      <c r="J139" s="5"/>
      <c r="K139" s="5"/>
    </row>
    <row r="140" spans="2:11" ht="15.75" thickBot="1" x14ac:dyDescent="0.3">
      <c r="B140" s="1077"/>
      <c r="C140" s="92"/>
      <c r="D140" s="39" t="s">
        <v>9</v>
      </c>
      <c r="E140" s="162"/>
      <c r="F140" s="5"/>
      <c r="G140" s="5"/>
      <c r="H140" s="5"/>
      <c r="I140" s="85"/>
      <c r="J140" s="5"/>
      <c r="K140" s="5"/>
    </row>
    <row r="141" spans="2:11" ht="15.75" thickBot="1" x14ac:dyDescent="0.3">
      <c r="B141" s="1077"/>
      <c r="C141" s="92"/>
      <c r="D141" s="39" t="s">
        <v>11</v>
      </c>
      <c r="E141" s="162"/>
      <c r="F141" s="5"/>
      <c r="G141" s="5"/>
      <c r="H141" s="5"/>
      <c r="I141" s="85"/>
      <c r="J141" s="5"/>
      <c r="K141" s="5"/>
    </row>
    <row r="142" spans="2:11" ht="15.75" thickBot="1" x14ac:dyDescent="0.3">
      <c r="B142" s="1077"/>
      <c r="C142" s="92"/>
      <c r="D142" s="39" t="s">
        <v>13</v>
      </c>
      <c r="E142" s="162"/>
      <c r="F142" s="5"/>
      <c r="G142" s="5"/>
      <c r="H142" s="5"/>
      <c r="I142" s="85"/>
      <c r="J142" s="5"/>
      <c r="K142" s="5"/>
    </row>
    <row r="143" spans="2:11" ht="15.75" thickBot="1" x14ac:dyDescent="0.3">
      <c r="B143" s="1078"/>
      <c r="C143" s="2"/>
      <c r="D143" s="39" t="s">
        <v>509</v>
      </c>
      <c r="E143" s="162"/>
      <c r="F143" s="5"/>
      <c r="G143" s="5"/>
      <c r="H143" s="5"/>
      <c r="I143" s="85"/>
      <c r="J143" s="5"/>
      <c r="K143" s="5"/>
    </row>
    <row r="144" spans="2:11" ht="15.75" thickBot="1" x14ac:dyDescent="0.3">
      <c r="B144" s="1"/>
      <c r="C144" s="74"/>
      <c r="D144" s="5"/>
      <c r="E144" s="5"/>
      <c r="F144" s="5"/>
      <c r="G144" s="5"/>
      <c r="H144" s="5"/>
      <c r="I144" s="85"/>
      <c r="J144" s="5"/>
      <c r="K144" s="5"/>
    </row>
    <row r="145" spans="2:11" ht="15" customHeight="1" thickBot="1" x14ac:dyDescent="0.3">
      <c r="B145" s="161" t="s">
        <v>513</v>
      </c>
      <c r="C145" s="121"/>
      <c r="D145" s="121"/>
      <c r="E145" s="122"/>
      <c r="G145" s="5"/>
      <c r="H145" s="5"/>
      <c r="I145" s="85"/>
      <c r="J145" s="5"/>
      <c r="K145" s="5"/>
    </row>
    <row r="146" spans="2:11" ht="24.75" thickBot="1" x14ac:dyDescent="0.3">
      <c r="B146" s="46" t="s">
        <v>514</v>
      </c>
      <c r="C146" s="39" t="s">
        <v>515</v>
      </c>
      <c r="D146" s="39" t="s">
        <v>516</v>
      </c>
      <c r="E146" s="39" t="s">
        <v>517</v>
      </c>
      <c r="F146" s="5"/>
      <c r="G146" s="5"/>
      <c r="H146" s="5"/>
      <c r="I146" s="85"/>
      <c r="J146" s="5"/>
    </row>
    <row r="147" spans="2:11" ht="60.75" thickBot="1" x14ac:dyDescent="0.3">
      <c r="B147" s="48">
        <v>42401</v>
      </c>
      <c r="C147" s="39">
        <v>0.01</v>
      </c>
      <c r="D147" s="49" t="s">
        <v>1412</v>
      </c>
      <c r="E147" s="39"/>
      <c r="F147" s="5"/>
      <c r="G147" s="5"/>
      <c r="H147" s="5"/>
      <c r="I147" s="85"/>
      <c r="J147" s="5"/>
    </row>
    <row r="148" spans="2:11" ht="15.75" thickBot="1" x14ac:dyDescent="0.3">
      <c r="B148" s="3"/>
      <c r="C148" s="93"/>
      <c r="D148" s="5"/>
      <c r="E148" s="5"/>
      <c r="F148" s="5"/>
      <c r="G148" s="5"/>
      <c r="H148" s="5"/>
      <c r="I148" s="85"/>
      <c r="J148" s="5"/>
      <c r="K148" s="5"/>
    </row>
    <row r="149" spans="2:11" ht="15.75" thickBot="1" x14ac:dyDescent="0.3">
      <c r="B149" s="127" t="s">
        <v>424</v>
      </c>
      <c r="C149" s="94"/>
      <c r="D149" s="5"/>
      <c r="E149" s="5"/>
      <c r="F149" s="5"/>
      <c r="G149" s="5"/>
      <c r="H149" s="5"/>
      <c r="I149" s="85"/>
      <c r="J149" s="5"/>
      <c r="K149" s="5"/>
    </row>
    <row r="150" spans="2:11" ht="63" customHeight="1" thickBot="1" x14ac:dyDescent="0.3">
      <c r="B150" s="1283"/>
      <c r="C150" s="1284"/>
      <c r="D150" s="1284"/>
      <c r="E150" s="1285"/>
      <c r="F150" s="5"/>
      <c r="G150" s="5"/>
      <c r="H150" s="5"/>
      <c r="I150" s="85"/>
      <c r="J150" s="5"/>
      <c r="K150" s="5"/>
    </row>
    <row r="151" spans="2:11" ht="15.75" thickBot="1" x14ac:dyDescent="0.3">
      <c r="B151" s="5"/>
      <c r="D151" s="5"/>
      <c r="E151" s="5"/>
      <c r="F151" s="5"/>
      <c r="G151" s="5"/>
      <c r="H151" s="5"/>
      <c r="I151" s="85"/>
      <c r="J151" s="5"/>
      <c r="K151" s="5"/>
    </row>
    <row r="152" spans="2:11" ht="24.75" thickBot="1" x14ac:dyDescent="0.3">
      <c r="B152" s="50" t="s">
        <v>519</v>
      </c>
      <c r="C152" s="95"/>
      <c r="D152" s="5"/>
      <c r="E152" s="5"/>
      <c r="F152" s="5"/>
      <c r="G152" s="5"/>
      <c r="H152" s="5"/>
      <c r="I152" s="85"/>
      <c r="J152" s="5"/>
      <c r="K152" s="5"/>
    </row>
    <row r="153" spans="2:11" ht="15.75" thickBot="1" x14ac:dyDescent="0.3">
      <c r="B153" s="1" t="s">
        <v>427</v>
      </c>
      <c r="C153" s="74"/>
      <c r="D153" s="5"/>
      <c r="E153" s="5"/>
      <c r="F153" s="5"/>
      <c r="G153" s="5"/>
      <c r="H153" s="5"/>
      <c r="I153" s="85"/>
      <c r="J153" s="5"/>
      <c r="K153" s="5"/>
    </row>
    <row r="154" spans="2:11" ht="60.75" thickBot="1" x14ac:dyDescent="0.3">
      <c r="B154" s="51" t="s">
        <v>520</v>
      </c>
      <c r="C154" s="96"/>
      <c r="D154" s="42" t="s">
        <v>1413</v>
      </c>
      <c r="E154" s="5"/>
      <c r="F154" s="5"/>
      <c r="G154" s="5"/>
      <c r="H154" s="5"/>
      <c r="I154" s="85"/>
      <c r="J154" s="5"/>
      <c r="K154" s="5"/>
    </row>
    <row r="155" spans="2:11" x14ac:dyDescent="0.25">
      <c r="B155" s="1076" t="s">
        <v>522</v>
      </c>
      <c r="C155" s="92"/>
      <c r="D155" s="52" t="s">
        <v>523</v>
      </c>
      <c r="E155" s="5"/>
      <c r="F155" s="5"/>
      <c r="G155" s="5"/>
      <c r="H155" s="5"/>
      <c r="I155" s="85"/>
      <c r="J155" s="5"/>
      <c r="K155" s="5"/>
    </row>
    <row r="156" spans="2:11" ht="108" x14ac:dyDescent="0.25">
      <c r="B156" s="1077"/>
      <c r="C156" s="92"/>
      <c r="D156" s="45" t="s">
        <v>1414</v>
      </c>
      <c r="E156" s="5"/>
      <c r="F156" s="5"/>
      <c r="G156" s="5"/>
      <c r="H156" s="5"/>
      <c r="I156" s="85"/>
      <c r="J156" s="5"/>
      <c r="K156" s="5"/>
    </row>
    <row r="157" spans="2:11" x14ac:dyDescent="0.25">
      <c r="B157" s="1077"/>
      <c r="C157" s="92"/>
      <c r="D157" s="52" t="s">
        <v>607</v>
      </c>
      <c r="E157" s="5"/>
      <c r="F157" s="5"/>
      <c r="G157" s="5"/>
      <c r="H157" s="5"/>
      <c r="I157" s="85"/>
      <c r="J157" s="5"/>
      <c r="K157" s="5"/>
    </row>
    <row r="158" spans="2:11" x14ac:dyDescent="0.25">
      <c r="B158" s="1077"/>
      <c r="C158" s="92"/>
      <c r="D158" s="45" t="s">
        <v>527</v>
      </c>
      <c r="E158" s="5"/>
      <c r="F158" s="5"/>
      <c r="G158" s="5"/>
      <c r="H158" s="5"/>
      <c r="I158" s="85"/>
      <c r="J158" s="5"/>
      <c r="K158" s="5"/>
    </row>
    <row r="159" spans="2:11" x14ac:dyDescent="0.25">
      <c r="B159" s="1077"/>
      <c r="C159" s="92"/>
      <c r="D159" s="45" t="s">
        <v>528</v>
      </c>
      <c r="E159" s="5"/>
      <c r="F159" s="5"/>
      <c r="G159" s="5"/>
      <c r="H159" s="5"/>
      <c r="I159" s="85"/>
      <c r="J159" s="5"/>
      <c r="K159" s="5"/>
    </row>
    <row r="160" spans="2:11" x14ac:dyDescent="0.25">
      <c r="B160" s="1077"/>
      <c r="C160" s="92"/>
      <c r="D160" s="45" t="s">
        <v>1341</v>
      </c>
      <c r="E160" s="5"/>
      <c r="F160" s="5"/>
      <c r="G160" s="5"/>
      <c r="H160" s="5"/>
      <c r="I160" s="85"/>
      <c r="J160" s="5"/>
      <c r="K160" s="5"/>
    </row>
    <row r="161" spans="2:11" ht="36.75" thickBot="1" x14ac:dyDescent="0.3">
      <c r="B161" s="1078"/>
      <c r="C161" s="2"/>
      <c r="D161" s="39" t="s">
        <v>1415</v>
      </c>
      <c r="E161" s="5"/>
      <c r="F161" s="5"/>
      <c r="G161" s="5"/>
      <c r="H161" s="5"/>
      <c r="I161" s="85"/>
      <c r="J161" s="5"/>
      <c r="K161" s="5"/>
    </row>
    <row r="162" spans="2:11" ht="24.75" thickBot="1" x14ac:dyDescent="0.3">
      <c r="B162" s="46" t="s">
        <v>535</v>
      </c>
      <c r="C162" s="2"/>
      <c r="D162" s="39"/>
      <c r="E162" s="5"/>
      <c r="F162" s="5"/>
      <c r="G162" s="5"/>
      <c r="H162" s="5"/>
      <c r="I162" s="85"/>
      <c r="J162" s="5"/>
      <c r="K162" s="5"/>
    </row>
    <row r="163" spans="2:11" ht="312" x14ac:dyDescent="0.25">
      <c r="B163" s="1076" t="s">
        <v>536</v>
      </c>
      <c r="C163" s="92"/>
      <c r="D163" s="45" t="s">
        <v>1416</v>
      </c>
      <c r="E163" s="5"/>
      <c r="F163" s="5"/>
      <c r="G163" s="5"/>
      <c r="H163" s="5"/>
      <c r="I163" s="85"/>
      <c r="J163" s="5"/>
      <c r="K163" s="5"/>
    </row>
    <row r="164" spans="2:11" ht="324" x14ac:dyDescent="0.25">
      <c r="B164" s="1077"/>
      <c r="C164" s="92"/>
      <c r="D164" s="45" t="s">
        <v>1417</v>
      </c>
      <c r="E164" s="5"/>
      <c r="F164" s="5"/>
      <c r="G164" s="5"/>
      <c r="H164" s="5"/>
      <c r="I164" s="85"/>
      <c r="J164" s="5"/>
      <c r="K164" s="5"/>
    </row>
    <row r="165" spans="2:11" ht="108" x14ac:dyDescent="0.25">
      <c r="B165" s="1077"/>
      <c r="C165" s="92"/>
      <c r="D165" s="45" t="s">
        <v>1418</v>
      </c>
      <c r="E165" s="5"/>
      <c r="F165" s="5"/>
      <c r="G165" s="5"/>
      <c r="H165" s="5"/>
      <c r="I165" s="85"/>
      <c r="J165" s="5"/>
      <c r="K165" s="5"/>
    </row>
    <row r="166" spans="2:11" ht="72.75" thickBot="1" x14ac:dyDescent="0.3">
      <c r="B166" s="1078"/>
      <c r="C166" s="2"/>
      <c r="D166" s="39" t="s">
        <v>1419</v>
      </c>
      <c r="E166" s="5"/>
      <c r="F166" s="5"/>
      <c r="G166" s="5"/>
      <c r="H166" s="5"/>
      <c r="I166" s="85"/>
      <c r="J166" s="5"/>
      <c r="K166" s="5"/>
    </row>
    <row r="167" spans="2:11" ht="24" x14ac:dyDescent="0.25">
      <c r="B167" s="1076" t="s">
        <v>553</v>
      </c>
      <c r="C167" s="92"/>
      <c r="D167" s="52" t="s">
        <v>137</v>
      </c>
      <c r="E167" s="5"/>
      <c r="F167" s="5"/>
      <c r="G167" s="5"/>
      <c r="H167" s="5"/>
      <c r="I167" s="85"/>
      <c r="J167" s="5"/>
      <c r="K167" s="5"/>
    </row>
    <row r="168" spans="2:11" x14ac:dyDescent="0.25">
      <c r="B168" s="1077"/>
      <c r="C168" s="92"/>
      <c r="D168" s="15"/>
      <c r="E168" s="5"/>
      <c r="F168" s="5"/>
      <c r="G168" s="5"/>
      <c r="H168" s="5"/>
      <c r="I168" s="85"/>
      <c r="J168" s="5"/>
      <c r="K168" s="5"/>
    </row>
    <row r="169" spans="2:11" x14ac:dyDescent="0.25">
      <c r="B169" s="1077"/>
      <c r="C169" s="92"/>
      <c r="D169" s="45" t="s">
        <v>554</v>
      </c>
      <c r="E169" s="5"/>
      <c r="F169" s="5"/>
      <c r="G169" s="5"/>
      <c r="H169" s="5"/>
      <c r="I169" s="85"/>
      <c r="J169" s="5"/>
      <c r="K169" s="5"/>
    </row>
    <row r="170" spans="2:11" ht="37.5" x14ac:dyDescent="0.25">
      <c r="B170" s="1077"/>
      <c r="C170" s="92"/>
      <c r="D170" s="45" t="s">
        <v>1420</v>
      </c>
      <c r="E170" s="5"/>
      <c r="F170" s="5"/>
      <c r="G170" s="5"/>
      <c r="H170" s="5"/>
      <c r="I170" s="85"/>
      <c r="J170" s="5"/>
      <c r="K170" s="5"/>
    </row>
    <row r="171" spans="2:11" ht="37.5" x14ac:dyDescent="0.25">
      <c r="B171" s="1077"/>
      <c r="C171" s="92"/>
      <c r="D171" s="45" t="s">
        <v>1421</v>
      </c>
      <c r="E171" s="5"/>
      <c r="F171" s="5"/>
      <c r="G171" s="5"/>
      <c r="H171" s="5"/>
      <c r="I171" s="85"/>
      <c r="J171" s="5"/>
      <c r="K171" s="5"/>
    </row>
    <row r="172" spans="2:11" ht="60" x14ac:dyDescent="0.25">
      <c r="B172" s="1077"/>
      <c r="C172" s="92"/>
      <c r="D172" s="45" t="s">
        <v>1422</v>
      </c>
      <c r="E172" s="5"/>
      <c r="F172" s="5"/>
      <c r="G172" s="5"/>
      <c r="H172" s="5"/>
      <c r="I172" s="85"/>
      <c r="J172" s="5"/>
      <c r="K172" s="5"/>
    </row>
    <row r="173" spans="2:11" ht="97.5" x14ac:dyDescent="0.25">
      <c r="B173" s="1077"/>
      <c r="C173" s="92"/>
      <c r="D173" s="45" t="s">
        <v>1423</v>
      </c>
      <c r="E173" s="5"/>
      <c r="F173" s="5"/>
      <c r="G173" s="5"/>
      <c r="H173" s="5"/>
      <c r="I173" s="85"/>
      <c r="J173" s="5"/>
      <c r="K173" s="5"/>
    </row>
    <row r="174" spans="2:11" ht="24" x14ac:dyDescent="0.25">
      <c r="B174" s="1077"/>
      <c r="C174" s="92"/>
      <c r="D174" s="52" t="s">
        <v>1424</v>
      </c>
      <c r="E174" s="5"/>
      <c r="F174" s="5"/>
      <c r="G174" s="5"/>
      <c r="H174" s="5"/>
      <c r="I174" s="85"/>
      <c r="J174" s="5"/>
      <c r="K174" s="5"/>
    </row>
    <row r="175" spans="2:11" x14ac:dyDescent="0.25">
      <c r="B175" s="1077"/>
      <c r="C175" s="92"/>
      <c r="D175" s="15"/>
      <c r="E175" s="5"/>
      <c r="F175" s="5"/>
      <c r="G175" s="5"/>
      <c r="H175" s="5"/>
      <c r="I175" s="85"/>
      <c r="J175" s="5"/>
      <c r="K175" s="5"/>
    </row>
    <row r="176" spans="2:11" x14ac:dyDescent="0.25">
      <c r="B176" s="1077"/>
      <c r="C176" s="92"/>
      <c r="D176" s="45" t="s">
        <v>554</v>
      </c>
      <c r="E176" s="5"/>
      <c r="F176" s="5"/>
      <c r="G176" s="5"/>
      <c r="H176" s="5"/>
      <c r="I176" s="85"/>
      <c r="J176" s="5"/>
      <c r="K176" s="5"/>
    </row>
    <row r="177" spans="2:11" ht="37.5" x14ac:dyDescent="0.25">
      <c r="B177" s="1077"/>
      <c r="C177" s="92"/>
      <c r="D177" s="45" t="s">
        <v>1425</v>
      </c>
      <c r="E177" s="5"/>
      <c r="F177" s="5"/>
      <c r="G177" s="5"/>
      <c r="H177" s="5"/>
      <c r="I177" s="85"/>
      <c r="J177" s="5"/>
      <c r="K177" s="5"/>
    </row>
    <row r="178" spans="2:11" ht="37.5" x14ac:dyDescent="0.25">
      <c r="B178" s="1077"/>
      <c r="C178" s="92"/>
      <c r="D178" s="45" t="s">
        <v>1426</v>
      </c>
      <c r="E178" s="5"/>
      <c r="F178" s="5"/>
      <c r="G178" s="5"/>
      <c r="H178" s="5"/>
      <c r="I178" s="85"/>
      <c r="J178" s="5"/>
      <c r="K178" s="5"/>
    </row>
    <row r="179" spans="2:11" ht="37.5" x14ac:dyDescent="0.25">
      <c r="B179" s="1077"/>
      <c r="C179" s="92"/>
      <c r="D179" s="45" t="s">
        <v>1427</v>
      </c>
      <c r="E179" s="5"/>
      <c r="F179" s="5"/>
      <c r="G179" s="5"/>
      <c r="H179" s="5"/>
      <c r="I179" s="85"/>
      <c r="J179" s="5"/>
      <c r="K179" s="5"/>
    </row>
    <row r="180" spans="2:11" ht="60" x14ac:dyDescent="0.25">
      <c r="B180" s="1077"/>
      <c r="C180" s="92"/>
      <c r="D180" s="45" t="s">
        <v>1422</v>
      </c>
      <c r="E180" s="5"/>
      <c r="F180" s="5"/>
      <c r="G180" s="5"/>
      <c r="H180" s="5"/>
      <c r="I180" s="85"/>
      <c r="J180" s="5"/>
      <c r="K180" s="5"/>
    </row>
    <row r="181" spans="2:11" ht="60.75" thickBot="1" x14ac:dyDescent="0.3">
      <c r="B181" s="1078"/>
      <c r="C181" s="2"/>
      <c r="D181" s="39" t="s">
        <v>1428</v>
      </c>
      <c r="E181" s="5"/>
      <c r="F181" s="5"/>
      <c r="G181" s="5"/>
      <c r="H181" s="5"/>
      <c r="I181" s="85"/>
      <c r="J181" s="5"/>
      <c r="K181" s="5"/>
    </row>
    <row r="182" spans="2:11" x14ac:dyDescent="0.25">
      <c r="B182" s="5"/>
      <c r="D182" s="5"/>
      <c r="E182" s="5"/>
      <c r="F182" s="5"/>
      <c r="G182" s="5"/>
      <c r="H182" s="5"/>
      <c r="I182" s="85"/>
      <c r="J182" s="5"/>
      <c r="K182" s="5"/>
    </row>
    <row r="183" spans="2:11" x14ac:dyDescent="0.25">
      <c r="B183" s="5"/>
      <c r="D183" s="5"/>
      <c r="E183" s="5"/>
      <c r="F183" s="5"/>
      <c r="G183" s="5"/>
      <c r="H183" s="5"/>
      <c r="I183" s="85"/>
      <c r="J183" s="5"/>
      <c r="K183" s="5"/>
    </row>
    <row r="184" spans="2:11" x14ac:dyDescent="0.25">
      <c r="B184" s="5"/>
      <c r="D184" s="5"/>
      <c r="E184" s="5"/>
      <c r="F184" s="5"/>
      <c r="G184" s="5"/>
      <c r="H184" s="5"/>
      <c r="I184" s="85"/>
      <c r="J184" s="5"/>
      <c r="K184" s="5"/>
    </row>
    <row r="185" spans="2:11" x14ac:dyDescent="0.25">
      <c r="B185" s="5"/>
      <c r="D185" s="5"/>
      <c r="E185" s="5"/>
      <c r="F185" s="5"/>
      <c r="G185" s="5"/>
      <c r="H185" s="5"/>
      <c r="I185" s="85"/>
      <c r="J185" s="5"/>
      <c r="K185" s="5"/>
    </row>
    <row r="186" spans="2:11" x14ac:dyDescent="0.25">
      <c r="B186" s="5"/>
      <c r="D186" s="5"/>
      <c r="E186" s="5"/>
      <c r="F186" s="5"/>
      <c r="G186" s="5"/>
      <c r="H186" s="5"/>
      <c r="I186" s="85"/>
      <c r="J186" s="5"/>
      <c r="K186" s="5"/>
    </row>
    <row r="187" spans="2:11" x14ac:dyDescent="0.25">
      <c r="B187" s="5"/>
      <c r="D187" s="5"/>
      <c r="E187" s="5"/>
      <c r="F187" s="5"/>
      <c r="G187" s="5"/>
      <c r="H187" s="5"/>
      <c r="I187" s="85"/>
      <c r="J187" s="5"/>
      <c r="K187" s="5"/>
    </row>
    <row r="188" spans="2:11" x14ac:dyDescent="0.25">
      <c r="B188" s="5"/>
      <c r="D188" s="5"/>
      <c r="E188" s="5"/>
      <c r="F188" s="5"/>
      <c r="G188" s="5"/>
      <c r="H188" s="5"/>
      <c r="I188" s="85"/>
      <c r="J188" s="5"/>
      <c r="K188" s="5"/>
    </row>
    <row r="189" spans="2:11" x14ac:dyDescent="0.25">
      <c r="B189" s="5"/>
      <c r="D189" s="5"/>
      <c r="E189" s="5"/>
      <c r="F189" s="5"/>
      <c r="G189" s="5"/>
      <c r="H189" s="5"/>
      <c r="I189" s="85"/>
      <c r="J189" s="5"/>
      <c r="K189" s="5"/>
    </row>
    <row r="190" spans="2:11" x14ac:dyDescent="0.25">
      <c r="B190" s="5"/>
      <c r="D190" s="5"/>
      <c r="E190" s="5"/>
      <c r="F190" s="5"/>
      <c r="G190" s="5"/>
      <c r="H190" s="5"/>
      <c r="I190" s="85"/>
      <c r="J190" s="5"/>
      <c r="K190" s="5"/>
    </row>
    <row r="191" spans="2:11" x14ac:dyDescent="0.25">
      <c r="B191" s="5"/>
      <c r="D191" s="5"/>
      <c r="E191" s="5"/>
      <c r="F191" s="5"/>
      <c r="G191" s="5"/>
      <c r="H191" s="5"/>
      <c r="I191" s="85"/>
      <c r="J191" s="5"/>
      <c r="K191" s="5"/>
    </row>
    <row r="192" spans="2:11" x14ac:dyDescent="0.25">
      <c r="B192" s="5"/>
      <c r="D192" s="5"/>
      <c r="E192" s="5"/>
      <c r="F192" s="5"/>
      <c r="G192" s="5"/>
      <c r="H192" s="5"/>
      <c r="I192" s="85"/>
      <c r="J192" s="5"/>
      <c r="K192" s="5"/>
    </row>
    <row r="193" spans="2:11" x14ac:dyDescent="0.25">
      <c r="B193" s="5"/>
      <c r="D193" s="5"/>
      <c r="E193" s="5"/>
      <c r="F193" s="5"/>
      <c r="G193" s="5"/>
      <c r="H193" s="5"/>
      <c r="I193" s="85"/>
      <c r="J193" s="5"/>
      <c r="K193" s="5"/>
    </row>
    <row r="194" spans="2:11" x14ac:dyDescent="0.25">
      <c r="B194" s="5"/>
      <c r="D194" s="5"/>
      <c r="E194" s="5"/>
      <c r="F194" s="5"/>
      <c r="G194" s="5"/>
      <c r="H194" s="5"/>
      <c r="I194" s="85"/>
      <c r="J194" s="5"/>
      <c r="K194" s="5"/>
    </row>
    <row r="195" spans="2:11" x14ac:dyDescent="0.25">
      <c r="B195" s="5"/>
      <c r="D195" s="5"/>
      <c r="E195" s="5"/>
      <c r="F195" s="5"/>
      <c r="G195" s="5"/>
      <c r="H195" s="5"/>
      <c r="I195" s="85"/>
      <c r="J195" s="5"/>
      <c r="K195" s="5"/>
    </row>
    <row r="196" spans="2:11" x14ac:dyDescent="0.25">
      <c r="B196" s="5"/>
      <c r="D196" s="5"/>
      <c r="E196" s="5"/>
      <c r="F196" s="5"/>
      <c r="G196" s="5"/>
      <c r="H196" s="5"/>
      <c r="I196" s="85"/>
      <c r="J196" s="5"/>
      <c r="K196" s="5"/>
    </row>
    <row r="197" spans="2:11" x14ac:dyDescent="0.25">
      <c r="B197" s="5"/>
      <c r="D197" s="5"/>
      <c r="E197" s="5"/>
      <c r="F197" s="5"/>
      <c r="G197" s="5"/>
      <c r="H197" s="5"/>
      <c r="I197" s="85"/>
      <c r="J197" s="5"/>
      <c r="K197" s="5"/>
    </row>
  </sheetData>
  <mergeCells count="59">
    <mergeCell ref="A1:P1"/>
    <mergeCell ref="A2:P2"/>
    <mergeCell ref="A3:P3"/>
    <mergeCell ref="A4:D4"/>
    <mergeCell ref="A5:P5"/>
    <mergeCell ref="B10:D10"/>
    <mergeCell ref="F10:S10"/>
    <mergeCell ref="F11:S11"/>
    <mergeCell ref="E12:R12"/>
    <mergeCell ref="E13:R13"/>
    <mergeCell ref="B150:E150"/>
    <mergeCell ref="B155:B161"/>
    <mergeCell ref="B163:B166"/>
    <mergeCell ref="B167:B181"/>
    <mergeCell ref="D27:D28"/>
    <mergeCell ref="E27:E28"/>
    <mergeCell ref="D56:I56"/>
    <mergeCell ref="D57:I57"/>
    <mergeCell ref="D58:I58"/>
    <mergeCell ref="D63:I63"/>
    <mergeCell ref="D64:I64"/>
    <mergeCell ref="D65:I65"/>
    <mergeCell ref="D70:I70"/>
    <mergeCell ref="D103:I103"/>
    <mergeCell ref="D72:I72"/>
    <mergeCell ref="D78:I78"/>
    <mergeCell ref="G27:G28"/>
    <mergeCell ref="B15:B114"/>
    <mergeCell ref="D15:I15"/>
    <mergeCell ref="D16:I16"/>
    <mergeCell ref="D17:I17"/>
    <mergeCell ref="D20:I20"/>
    <mergeCell ref="D25:I25"/>
    <mergeCell ref="D26:I26"/>
    <mergeCell ref="D42:I42"/>
    <mergeCell ref="D43:I43"/>
    <mergeCell ref="F27:F28"/>
    <mergeCell ref="D71:I71"/>
    <mergeCell ref="D44:I44"/>
    <mergeCell ref="D49:I49"/>
    <mergeCell ref="D50:I50"/>
    <mergeCell ref="D51:I51"/>
    <mergeCell ref="D84:I84"/>
    <mergeCell ref="D85:I85"/>
    <mergeCell ref="D89:I89"/>
    <mergeCell ref="D90:I90"/>
    <mergeCell ref="D79:I79"/>
    <mergeCell ref="D95:I95"/>
    <mergeCell ref="D96:I96"/>
    <mergeCell ref="D97:I97"/>
    <mergeCell ref="D102:I102"/>
    <mergeCell ref="B136:E136"/>
    <mergeCell ref="B137:B143"/>
    <mergeCell ref="D104:I104"/>
    <mergeCell ref="D108:I108"/>
    <mergeCell ref="D109:I109"/>
    <mergeCell ref="D110:I110"/>
    <mergeCell ref="B127:E127"/>
    <mergeCell ref="B128:B134"/>
  </mergeCells>
  <conditionalFormatting sqref="F122">
    <cfRule type="containsText" dxfId="38" priority="6" operator="containsText" text="ERROR">
      <formula>NOT(ISERROR(SEARCH("ERROR",F122)))</formula>
    </cfRule>
  </conditionalFormatting>
  <conditionalFormatting sqref="F10">
    <cfRule type="notContainsBlanks" dxfId="37" priority="5">
      <formula>LEN(TRIM(F10))&gt;0</formula>
    </cfRule>
  </conditionalFormatting>
  <conditionalFormatting sqref="F11:S11">
    <cfRule type="expression" dxfId="36" priority="3">
      <formula>E11="NO SE REPORTA"</formula>
    </cfRule>
    <cfRule type="expression" dxfId="35" priority="4">
      <formula>E10="NO APLICA"</formula>
    </cfRule>
  </conditionalFormatting>
  <conditionalFormatting sqref="E12:R12">
    <cfRule type="expression" dxfId="34" priority="1">
      <formula>E11="SI SE REPORTA"</formula>
    </cfRule>
  </conditionalFormatting>
  <dataValidations count="5">
    <dataValidation type="whole" operator="greaterThanOrEqual" allowBlank="1" showErrorMessage="1" errorTitle="ERROR" error="Escriba un número igual o mayor que 0" promptTitle="ERROR" prompt="Escriba un número igual o mayor que 0" sqref="E99:H100 E60:H61 E92:H93 E29:H40 E22:H23 E46:E48 E53:H54 E67:E69 E74:H75 E112:H113 E106:E107 E81:H82 E18:E19 E87:E88" xr:uid="{00000000-0002-0000-2000-000000000000}">
      <formula1>0</formula1>
    </dataValidation>
    <dataValidation allowBlank="1" showInputMessage="1" showErrorMessage="1" sqref="E62:H62 E76:I76 I74:I75 I81:I83 E83:H83 E24:H24 E41:H41 I53:I55 E55:H55 I60:I62" xr:uid="{00000000-0002-0000-2000-000001000000}"/>
    <dataValidation type="decimal" allowBlank="1" showInputMessage="1" showErrorMessage="1" errorTitle="ERROR" error="Escriba un valor entre 0% y 100%" sqref="F117:F121" xr:uid="{00000000-0002-0000-2000-000002000000}">
      <formula1>0</formula1>
      <formula2>1</formula2>
    </dataValidation>
    <dataValidation type="list" allowBlank="1" showInputMessage="1" showErrorMessage="1" sqref="E11" xr:uid="{00000000-0002-0000-2000-000003000000}">
      <formula1>REPORTE</formula1>
    </dataValidation>
    <dataValidation type="list" allowBlank="1" showInputMessage="1" showErrorMessage="1" sqref="E10" xr:uid="{00000000-0002-0000-2000-000004000000}">
      <formula1>SI</formula1>
    </dataValidation>
  </dataValidations>
  <hyperlinks>
    <hyperlink ref="B9" location="'ANEXO 3'!A1" display="VOLVER AL INDICE" xr:uid="{00000000-0004-0000-2000-000000000000}"/>
    <hyperlink ref="E132" r:id="rId1" xr:uid="{00000000-0004-0000-2000-000001000000}"/>
  </hyperlinks>
  <pageMargins left="0.25" right="0.25" top="0.75" bottom="0.75" header="0.3" footer="0.3"/>
  <pageSetup paperSize="178" orientation="landscape" horizontalDpi="1200" verticalDpi="1200" r:id="rId2"/>
  <ignoredErrors>
    <ignoredError sqref="E24:I24 E55:I55 E62:I62 E76:I76 E83:I83 E94:I94 E101:I101 E114:I114 E122:F122 E117 G118 E119 G119 E120 G120 E121 G121" evalError="1"/>
    <ignoredError sqref="E87:E88 G99:G100" unlockedFormula="1"/>
  </ignoredErrors>
  <drawing r:id="rId3"/>
  <legacyDrawing r:id="rId4"/>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Hoja33">
    <tabColor theme="2"/>
  </sheetPr>
  <dimension ref="A1:U179"/>
  <sheetViews>
    <sheetView workbookViewId="0">
      <selection activeCell="L21" sqref="L2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138</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f>IF(E10="NO APLICA","NO APLICA",IF(E11="NO SE REPORTA","SIN INFORMACION",+G21))</f>
        <v>0.63009612197547238</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1697</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5"/>
      <c r="J14" s="5"/>
      <c r="K14" s="5"/>
    </row>
    <row r="15" spans="1:21" x14ac:dyDescent="0.25">
      <c r="B15" s="1076" t="s">
        <v>466</v>
      </c>
      <c r="C15" s="87"/>
      <c r="D15" s="1067"/>
      <c r="E15" s="1068"/>
      <c r="F15" s="1068"/>
      <c r="G15" s="1068"/>
      <c r="H15" s="1068"/>
      <c r="I15" s="1069"/>
      <c r="J15" s="5"/>
      <c r="K15" s="5"/>
    </row>
    <row r="16" spans="1:21" ht="15.75" thickBot="1" x14ac:dyDescent="0.3">
      <c r="B16" s="1077"/>
      <c r="C16" s="90"/>
      <c r="D16" s="1082" t="s">
        <v>467</v>
      </c>
      <c r="E16" s="1083"/>
      <c r="F16" s="1083"/>
      <c r="G16" s="1083"/>
      <c r="H16" s="1083"/>
      <c r="I16" s="1084"/>
      <c r="J16" s="5"/>
      <c r="K16" s="5"/>
    </row>
    <row r="17" spans="2:11" ht="15.75" thickBot="1" x14ac:dyDescent="0.3">
      <c r="B17" s="1077"/>
      <c r="C17" s="92"/>
      <c r="D17" s="42" t="s">
        <v>593</v>
      </c>
      <c r="E17" s="88" t="s">
        <v>487</v>
      </c>
      <c r="F17" s="88" t="s">
        <v>488</v>
      </c>
      <c r="G17" s="88" t="s">
        <v>489</v>
      </c>
      <c r="H17" s="88" t="s">
        <v>490</v>
      </c>
      <c r="I17" s="88" t="s">
        <v>594</v>
      </c>
      <c r="J17" s="5"/>
      <c r="K17" s="5"/>
    </row>
    <row r="18" spans="2:11" ht="36.75" thickBot="1" x14ac:dyDescent="0.3">
      <c r="B18" s="1077"/>
      <c r="C18" s="92"/>
      <c r="D18" s="39" t="s">
        <v>1429</v>
      </c>
      <c r="E18" s="476">
        <v>4861</v>
      </c>
      <c r="F18" s="476">
        <v>4639</v>
      </c>
      <c r="G18" s="476">
        <v>3017</v>
      </c>
      <c r="H18" s="143"/>
      <c r="I18" s="473">
        <f>SUM(E18:H18)</f>
        <v>12517</v>
      </c>
      <c r="J18" s="5"/>
      <c r="K18" s="5"/>
    </row>
    <row r="19" spans="2:11" ht="36.75" thickBot="1" x14ac:dyDescent="0.3">
      <c r="B19" s="1077"/>
      <c r="C19" s="92"/>
      <c r="D19" s="39" t="s">
        <v>1430</v>
      </c>
      <c r="E19" s="476">
        <v>146</v>
      </c>
      <c r="F19" s="476">
        <v>284</v>
      </c>
      <c r="G19" s="476">
        <v>223</v>
      </c>
      <c r="H19" s="143"/>
      <c r="I19" s="473">
        <f>SUM(E19:H19)</f>
        <v>653</v>
      </c>
      <c r="J19" s="5"/>
      <c r="K19" s="5"/>
    </row>
    <row r="20" spans="2:11" ht="36.75" thickBot="1" x14ac:dyDescent="0.3">
      <c r="B20" s="1077"/>
      <c r="C20" s="92"/>
      <c r="D20" s="39" t="s">
        <v>1431</v>
      </c>
      <c r="E20" s="476">
        <v>1857</v>
      </c>
      <c r="F20" s="476">
        <v>2519</v>
      </c>
      <c r="G20" s="476">
        <v>1678</v>
      </c>
      <c r="H20" s="143"/>
      <c r="I20" s="473">
        <f>SUM(E20:H20)</f>
        <v>6054</v>
      </c>
      <c r="J20" s="5"/>
      <c r="K20" s="5"/>
    </row>
    <row r="21" spans="2:11" ht="24.75" thickBot="1" x14ac:dyDescent="0.3">
      <c r="B21" s="1078"/>
      <c r="C21" s="2"/>
      <c r="D21" s="39" t="s">
        <v>1432</v>
      </c>
      <c r="E21" s="497">
        <f>+(E19+E20)/E18</f>
        <v>0.41205513268874716</v>
      </c>
      <c r="F21" s="497">
        <f>+(F19+F20)/F18</f>
        <v>0.60422504850183234</v>
      </c>
      <c r="G21" s="497">
        <f>+(G19+G20)/G18</f>
        <v>0.63009612197547238</v>
      </c>
      <c r="H21" s="497" t="e">
        <f>+(H19+H20)/H18</f>
        <v>#DIV/0!</v>
      </c>
      <c r="I21" s="497">
        <f>+(I19+I20)/I18</f>
        <v>0.535831269473516</v>
      </c>
      <c r="J21" s="5"/>
      <c r="K21" s="5"/>
    </row>
    <row r="22" spans="2:11" ht="36" customHeight="1" thickBot="1" x14ac:dyDescent="0.3">
      <c r="B22" s="46" t="s">
        <v>502</v>
      </c>
      <c r="C22" s="91"/>
      <c r="D22" s="1079" t="s">
        <v>1433</v>
      </c>
      <c r="E22" s="1080"/>
      <c r="F22" s="1080"/>
      <c r="G22" s="1080"/>
      <c r="H22" s="1080"/>
      <c r="I22" s="1081"/>
      <c r="J22" s="5"/>
      <c r="K22" s="5"/>
    </row>
    <row r="23" spans="2:11" ht="36" customHeight="1" thickBot="1" x14ac:dyDescent="0.3">
      <c r="B23" s="46" t="s">
        <v>504</v>
      </c>
      <c r="C23" s="91"/>
      <c r="D23" s="1079" t="s">
        <v>602</v>
      </c>
      <c r="E23" s="1080"/>
      <c r="F23" s="1080"/>
      <c r="G23" s="1080"/>
      <c r="H23" s="1080"/>
      <c r="I23" s="1081"/>
      <c r="J23" s="5"/>
      <c r="K23" s="5"/>
    </row>
    <row r="24" spans="2:11" ht="15.75" thickBot="1" x14ac:dyDescent="0.3">
      <c r="B24" s="1"/>
      <c r="C24" s="74"/>
      <c r="D24" s="5"/>
      <c r="E24" s="5"/>
      <c r="F24" s="5"/>
      <c r="G24" s="5"/>
      <c r="H24" s="5"/>
      <c r="I24" s="5"/>
      <c r="J24" s="5"/>
      <c r="K24" s="5"/>
    </row>
    <row r="25" spans="2:11" ht="24" customHeight="1" thickBot="1" x14ac:dyDescent="0.3">
      <c r="B25" s="1085" t="s">
        <v>506</v>
      </c>
      <c r="C25" s="1086"/>
      <c r="D25" s="1086"/>
      <c r="E25" s="1087"/>
      <c r="F25" s="5"/>
      <c r="G25" s="5"/>
      <c r="H25" s="5"/>
      <c r="I25" s="5"/>
      <c r="J25" s="5"/>
      <c r="K25" s="5"/>
    </row>
    <row r="26" spans="2:11" ht="72.75" thickBot="1" x14ac:dyDescent="0.3">
      <c r="B26" s="1076">
        <v>1</v>
      </c>
      <c r="C26" s="92"/>
      <c r="D26" s="47" t="s">
        <v>507</v>
      </c>
      <c r="E26" s="467" t="s">
        <v>2</v>
      </c>
      <c r="F26" s="5"/>
      <c r="G26" s="5"/>
      <c r="H26" s="5"/>
      <c r="I26" s="5"/>
      <c r="J26" s="5"/>
      <c r="K26" s="5"/>
    </row>
    <row r="27" spans="2:11" ht="48.75" thickBot="1" x14ac:dyDescent="0.3">
      <c r="B27" s="1077"/>
      <c r="C27" s="92"/>
      <c r="D27" s="39" t="s">
        <v>7</v>
      </c>
      <c r="E27" s="467" t="s">
        <v>1672</v>
      </c>
      <c r="F27" s="5"/>
      <c r="G27" s="5"/>
      <c r="H27" s="5"/>
      <c r="I27" s="5"/>
      <c r="J27" s="5"/>
      <c r="K27" s="5"/>
    </row>
    <row r="28" spans="2:11" ht="24.75" thickBot="1" x14ac:dyDescent="0.3">
      <c r="B28" s="1077"/>
      <c r="C28" s="92"/>
      <c r="D28" s="39" t="s">
        <v>508</v>
      </c>
      <c r="E28" s="467" t="s">
        <v>2353</v>
      </c>
      <c r="F28" s="5"/>
      <c r="G28" s="5"/>
      <c r="H28" s="5"/>
      <c r="I28" s="5"/>
      <c r="J28" s="5"/>
      <c r="K28" s="5"/>
    </row>
    <row r="29" spans="2:11" ht="48.75" thickBot="1" x14ac:dyDescent="0.3">
      <c r="B29" s="1077"/>
      <c r="C29" s="92"/>
      <c r="D29" s="39" t="s">
        <v>9</v>
      </c>
      <c r="E29" s="467" t="s">
        <v>2354</v>
      </c>
      <c r="F29" s="5"/>
      <c r="G29" s="5"/>
      <c r="H29" s="5"/>
      <c r="I29" s="5"/>
      <c r="J29" s="5"/>
      <c r="K29" s="5"/>
    </row>
    <row r="30" spans="2:11" ht="30.75" thickBot="1" x14ac:dyDescent="0.3">
      <c r="B30" s="1077"/>
      <c r="C30" s="92"/>
      <c r="D30" s="39" t="s">
        <v>11</v>
      </c>
      <c r="E30" s="468" t="s">
        <v>2355</v>
      </c>
      <c r="F30" s="479"/>
      <c r="G30" s="5"/>
      <c r="H30" s="5"/>
      <c r="I30" s="5"/>
      <c r="J30" s="5"/>
      <c r="K30" s="5"/>
    </row>
    <row r="31" spans="2:11" ht="15.75" thickBot="1" x14ac:dyDescent="0.3">
      <c r="B31" s="1077"/>
      <c r="C31" s="92"/>
      <c r="D31" s="39" t="s">
        <v>13</v>
      </c>
      <c r="E31" s="477">
        <v>3133539818</v>
      </c>
      <c r="F31" s="319"/>
      <c r="G31" s="5"/>
      <c r="H31" s="5"/>
      <c r="I31" s="5"/>
      <c r="J31" s="5"/>
      <c r="K31" s="5"/>
    </row>
    <row r="32" spans="2:11" ht="24.75" thickBot="1" x14ac:dyDescent="0.3">
      <c r="B32" s="1078"/>
      <c r="C32" s="2"/>
      <c r="D32" s="39" t="s">
        <v>509</v>
      </c>
      <c r="E32" s="478" t="s">
        <v>1700</v>
      </c>
      <c r="F32" s="5"/>
      <c r="G32" s="5"/>
      <c r="H32" s="5"/>
      <c r="I32" s="5"/>
      <c r="J32" s="5"/>
      <c r="K32" s="5"/>
    </row>
    <row r="33" spans="2:11" ht="15.75" thickBot="1" x14ac:dyDescent="0.3">
      <c r="B33" s="1"/>
      <c r="C33" s="74"/>
      <c r="D33" s="5"/>
      <c r="E33" s="5"/>
      <c r="F33" s="5"/>
      <c r="G33" s="5"/>
      <c r="H33" s="5"/>
      <c r="I33" s="5"/>
      <c r="J33" s="5"/>
      <c r="K33" s="5"/>
    </row>
    <row r="34" spans="2:11" ht="15.75" thickBot="1" x14ac:dyDescent="0.3">
      <c r="B34" s="1085" t="s">
        <v>510</v>
      </c>
      <c r="C34" s="1086"/>
      <c r="D34" s="1086"/>
      <c r="E34" s="1087"/>
      <c r="F34" s="5"/>
      <c r="G34" s="5"/>
      <c r="H34" s="5"/>
      <c r="I34" s="5"/>
      <c r="J34" s="5"/>
      <c r="K34" s="5"/>
    </row>
    <row r="35" spans="2:11" ht="15.75" thickBot="1" x14ac:dyDescent="0.3">
      <c r="B35" s="1076">
        <v>1</v>
      </c>
      <c r="C35" s="92"/>
      <c r="D35" s="47" t="s">
        <v>507</v>
      </c>
      <c r="E35" s="211" t="s">
        <v>511</v>
      </c>
      <c r="F35" s="5"/>
      <c r="G35" s="5"/>
      <c r="H35" s="5"/>
      <c r="I35" s="5"/>
      <c r="J35" s="5"/>
      <c r="K35" s="5"/>
    </row>
    <row r="36" spans="2:11" ht="15.75" thickBot="1" x14ac:dyDescent="0.3">
      <c r="B36" s="1077"/>
      <c r="C36" s="92"/>
      <c r="D36" s="39" t="s">
        <v>7</v>
      </c>
      <c r="E36" s="304" t="s">
        <v>512</v>
      </c>
      <c r="F36" s="5"/>
      <c r="G36" s="5"/>
      <c r="H36" s="5"/>
      <c r="I36" s="5"/>
      <c r="J36" s="5"/>
      <c r="K36" s="5"/>
    </row>
    <row r="37" spans="2:11" ht="15.75" thickBot="1" x14ac:dyDescent="0.3">
      <c r="B37" s="1077"/>
      <c r="C37" s="92"/>
      <c r="D37" s="39" t="s">
        <v>508</v>
      </c>
      <c r="E37" s="162"/>
      <c r="F37" s="5"/>
      <c r="G37" s="5"/>
      <c r="H37" s="5"/>
      <c r="I37" s="5"/>
      <c r="J37" s="5"/>
      <c r="K37" s="5"/>
    </row>
    <row r="38" spans="2:11" ht="15.75" thickBot="1" x14ac:dyDescent="0.3">
      <c r="B38" s="1077"/>
      <c r="C38" s="92"/>
      <c r="D38" s="39" t="s">
        <v>9</v>
      </c>
      <c r="E38" s="162"/>
      <c r="F38" s="5"/>
      <c r="G38" s="5"/>
      <c r="H38" s="5"/>
      <c r="I38" s="5"/>
      <c r="J38" s="5"/>
      <c r="K38" s="5"/>
    </row>
    <row r="39" spans="2:11" ht="15.75" thickBot="1" x14ac:dyDescent="0.3">
      <c r="B39" s="1077"/>
      <c r="C39" s="92"/>
      <c r="D39" s="39" t="s">
        <v>11</v>
      </c>
      <c r="E39" s="162"/>
      <c r="F39" s="5"/>
      <c r="G39" s="5"/>
      <c r="H39" s="5"/>
      <c r="I39" s="5"/>
      <c r="J39" s="5"/>
      <c r="K39" s="5"/>
    </row>
    <row r="40" spans="2:11" ht="15.75" thickBot="1" x14ac:dyDescent="0.3">
      <c r="B40" s="1077"/>
      <c r="C40" s="92"/>
      <c r="D40" s="39" t="s">
        <v>13</v>
      </c>
      <c r="E40" s="162"/>
      <c r="F40" s="5"/>
      <c r="G40" s="5"/>
      <c r="H40" s="5"/>
      <c r="I40" s="5"/>
      <c r="J40" s="5"/>
      <c r="K40" s="5"/>
    </row>
    <row r="41" spans="2:11" ht="15.75" thickBot="1" x14ac:dyDescent="0.3">
      <c r="B41" s="1078"/>
      <c r="C41" s="2"/>
      <c r="D41" s="39" t="s">
        <v>509</v>
      </c>
      <c r="E41" s="162"/>
      <c r="F41" s="5"/>
      <c r="G41" s="5"/>
      <c r="H41" s="5"/>
      <c r="I41" s="5"/>
      <c r="J41" s="5"/>
      <c r="K41" s="5"/>
    </row>
    <row r="42" spans="2:11" ht="15.75" thickBot="1" x14ac:dyDescent="0.3">
      <c r="B42" s="1"/>
      <c r="C42" s="74"/>
      <c r="D42" s="5"/>
      <c r="E42" s="5"/>
      <c r="F42" s="5"/>
      <c r="G42" s="5"/>
      <c r="H42" s="5"/>
      <c r="I42" s="5"/>
      <c r="J42" s="5"/>
      <c r="K42" s="5"/>
    </row>
    <row r="43" spans="2:11" ht="15" customHeight="1" thickBot="1" x14ac:dyDescent="0.3">
      <c r="B43" s="120" t="s">
        <v>513</v>
      </c>
      <c r="C43" s="121"/>
      <c r="D43" s="121"/>
      <c r="E43" s="122"/>
      <c r="G43" s="5"/>
      <c r="H43" s="5"/>
      <c r="I43" s="5"/>
      <c r="J43" s="5"/>
      <c r="K43" s="5"/>
    </row>
    <row r="44" spans="2:11" ht="24.75" thickBot="1" x14ac:dyDescent="0.3">
      <c r="B44" s="46" t="s">
        <v>514</v>
      </c>
      <c r="C44" s="39" t="s">
        <v>515</v>
      </c>
      <c r="D44" s="39" t="s">
        <v>516</v>
      </c>
      <c r="E44" s="39" t="s">
        <v>517</v>
      </c>
      <c r="F44" s="5"/>
      <c r="G44" s="5"/>
      <c r="H44" s="5"/>
      <c r="I44" s="5"/>
      <c r="J44" s="5"/>
    </row>
    <row r="45" spans="2:11" ht="60.75" thickBot="1" x14ac:dyDescent="0.3">
      <c r="B45" s="48">
        <v>42401</v>
      </c>
      <c r="C45" s="39">
        <v>0.01</v>
      </c>
      <c r="D45" s="49" t="s">
        <v>1434</v>
      </c>
      <c r="E45" s="39"/>
      <c r="F45" s="5"/>
      <c r="G45" s="5"/>
      <c r="H45" s="5"/>
      <c r="I45" s="5"/>
      <c r="J45" s="5"/>
    </row>
    <row r="46" spans="2:11" ht="15.75" thickBot="1" x14ac:dyDescent="0.3">
      <c r="B46" s="1"/>
      <c r="C46" s="74"/>
      <c r="D46" s="5"/>
      <c r="E46" s="5"/>
      <c r="F46" s="5"/>
      <c r="G46" s="5"/>
      <c r="H46" s="5"/>
      <c r="I46" s="5"/>
      <c r="J46" s="5"/>
      <c r="K46" s="5"/>
    </row>
    <row r="47" spans="2:11" x14ac:dyDescent="0.25">
      <c r="B47" s="127" t="s">
        <v>424</v>
      </c>
      <c r="C47" s="94"/>
      <c r="D47" s="5"/>
      <c r="E47" s="5"/>
      <c r="F47" s="5"/>
      <c r="G47" s="5"/>
      <c r="H47" s="5"/>
      <c r="I47" s="5"/>
      <c r="J47" s="5"/>
      <c r="K47" s="5"/>
    </row>
    <row r="48" spans="2:11" x14ac:dyDescent="0.25">
      <c r="B48" s="1291"/>
      <c r="C48" s="1292"/>
      <c r="D48" s="1292"/>
      <c r="E48" s="1293"/>
      <c r="F48" s="5"/>
      <c r="G48" s="5"/>
      <c r="H48" s="5"/>
      <c r="I48" s="5"/>
      <c r="J48" s="5"/>
      <c r="K48" s="5"/>
    </row>
    <row r="49" spans="2:11" x14ac:dyDescent="0.25">
      <c r="B49" s="1294"/>
      <c r="C49" s="1295"/>
      <c r="D49" s="1295"/>
      <c r="E49" s="1296"/>
      <c r="F49" s="5"/>
      <c r="G49" s="5"/>
      <c r="H49" s="5"/>
      <c r="I49" s="5"/>
      <c r="J49" s="5"/>
      <c r="K49" s="5"/>
    </row>
    <row r="50" spans="2:11" ht="15.75" thickBot="1" x14ac:dyDescent="0.3">
      <c r="B50" s="5"/>
      <c r="D50" s="5"/>
      <c r="E50" s="5"/>
      <c r="F50" s="5"/>
      <c r="G50" s="5"/>
      <c r="H50" s="5"/>
      <c r="I50" s="5"/>
      <c r="J50" s="5"/>
      <c r="K50" s="5"/>
    </row>
    <row r="51" spans="2:11" ht="24.75" thickBot="1" x14ac:dyDescent="0.3">
      <c r="B51" s="50" t="s">
        <v>519</v>
      </c>
      <c r="C51" s="95"/>
      <c r="D51" s="5"/>
      <c r="E51" s="5"/>
      <c r="F51" s="5"/>
      <c r="G51" s="5"/>
      <c r="H51" s="5"/>
      <c r="I51" s="5"/>
      <c r="J51" s="5"/>
      <c r="K51" s="5"/>
    </row>
    <row r="52" spans="2:11" ht="15.75" thickBot="1" x14ac:dyDescent="0.3">
      <c r="B52" s="1"/>
      <c r="C52" s="74"/>
      <c r="D52" s="5"/>
      <c r="E52" s="5"/>
      <c r="F52" s="5"/>
      <c r="G52" s="5"/>
      <c r="H52" s="5"/>
      <c r="I52" s="5"/>
      <c r="J52" s="5"/>
      <c r="K52" s="5"/>
    </row>
    <row r="53" spans="2:11" ht="84.75" thickBot="1" x14ac:dyDescent="0.3">
      <c r="B53" s="51" t="s">
        <v>520</v>
      </c>
      <c r="C53" s="96"/>
      <c r="D53" s="42" t="s">
        <v>1435</v>
      </c>
      <c r="E53" s="5"/>
      <c r="F53" s="5"/>
      <c r="G53" s="5"/>
      <c r="H53" s="5"/>
      <c r="I53" s="5"/>
      <c r="J53" s="5"/>
      <c r="K53" s="5"/>
    </row>
    <row r="54" spans="2:11" x14ac:dyDescent="0.25">
      <c r="B54" s="1076" t="s">
        <v>522</v>
      </c>
      <c r="C54" s="92"/>
      <c r="D54" s="52" t="s">
        <v>523</v>
      </c>
      <c r="E54" s="5"/>
      <c r="F54" s="5"/>
      <c r="G54" s="5"/>
      <c r="H54" s="5"/>
      <c r="I54" s="5"/>
      <c r="J54" s="5"/>
      <c r="K54" s="5"/>
    </row>
    <row r="55" spans="2:11" ht="72" x14ac:dyDescent="0.25">
      <c r="B55" s="1077"/>
      <c r="C55" s="92"/>
      <c r="D55" s="52" t="s">
        <v>1436</v>
      </c>
      <c r="E55" s="5"/>
      <c r="F55" s="5"/>
      <c r="G55" s="5"/>
      <c r="H55" s="5"/>
      <c r="I55" s="5"/>
      <c r="J55" s="5"/>
      <c r="K55" s="5"/>
    </row>
    <row r="56" spans="2:11" x14ac:dyDescent="0.25">
      <c r="B56" s="1077"/>
      <c r="C56" s="92"/>
      <c r="D56" s="52" t="s">
        <v>607</v>
      </c>
      <c r="E56" s="5"/>
      <c r="F56" s="5"/>
      <c r="G56" s="5"/>
      <c r="H56" s="5"/>
      <c r="I56" s="5"/>
      <c r="J56" s="5"/>
      <c r="K56" s="5"/>
    </row>
    <row r="57" spans="2:11" ht="24" x14ac:dyDescent="0.25">
      <c r="B57" s="1077"/>
      <c r="C57" s="92"/>
      <c r="D57" s="45" t="s">
        <v>1437</v>
      </c>
      <c r="E57" s="5"/>
      <c r="F57" s="5"/>
      <c r="G57" s="5"/>
      <c r="H57" s="5"/>
      <c r="I57" s="5"/>
      <c r="J57" s="5"/>
      <c r="K57" s="5"/>
    </row>
    <row r="58" spans="2:11" ht="24" x14ac:dyDescent="0.25">
      <c r="B58" s="1077"/>
      <c r="C58" s="92"/>
      <c r="D58" s="45" t="s">
        <v>1438</v>
      </c>
      <c r="E58" s="5"/>
      <c r="F58" s="5"/>
      <c r="G58" s="5"/>
      <c r="H58" s="5"/>
      <c r="I58" s="5"/>
      <c r="J58" s="5"/>
      <c r="K58" s="5"/>
    </row>
    <row r="59" spans="2:11" ht="15.75" thickBot="1" x14ac:dyDescent="0.3">
      <c r="B59" s="1078"/>
      <c r="C59" s="2"/>
      <c r="D59" s="39" t="s">
        <v>528</v>
      </c>
      <c r="E59" s="5"/>
      <c r="F59" s="5"/>
      <c r="G59" s="5"/>
      <c r="H59" s="5"/>
      <c r="I59" s="5"/>
      <c r="J59" s="5"/>
      <c r="K59" s="5"/>
    </row>
    <row r="60" spans="2:11" ht="24.75" thickBot="1" x14ac:dyDescent="0.3">
      <c r="B60" s="46" t="s">
        <v>535</v>
      </c>
      <c r="C60" s="2"/>
      <c r="D60" s="39"/>
      <c r="E60" s="5"/>
      <c r="F60" s="5"/>
      <c r="G60" s="5"/>
      <c r="H60" s="5"/>
      <c r="I60" s="5"/>
      <c r="J60" s="5"/>
      <c r="K60" s="5"/>
    </row>
    <row r="61" spans="2:11" ht="132" x14ac:dyDescent="0.25">
      <c r="B61" s="1076" t="s">
        <v>536</v>
      </c>
      <c r="C61" s="92"/>
      <c r="D61" s="45" t="s">
        <v>1439</v>
      </c>
      <c r="E61" s="5"/>
      <c r="F61" s="5"/>
      <c r="G61" s="5"/>
      <c r="H61" s="5"/>
      <c r="I61" s="5"/>
      <c r="J61" s="5"/>
      <c r="K61" s="5"/>
    </row>
    <row r="62" spans="2:11" ht="324" x14ac:dyDescent="0.25">
      <c r="B62" s="1077"/>
      <c r="C62" s="92"/>
      <c r="D62" s="45" t="s">
        <v>1440</v>
      </c>
      <c r="E62" s="5"/>
      <c r="F62" s="5"/>
      <c r="G62" s="5"/>
      <c r="H62" s="5"/>
      <c r="I62" s="5"/>
      <c r="J62" s="5"/>
      <c r="K62" s="5"/>
    </row>
    <row r="63" spans="2:11" ht="84" x14ac:dyDescent="0.25">
      <c r="B63" s="1077"/>
      <c r="C63" s="92"/>
      <c r="D63" s="45" t="s">
        <v>1441</v>
      </c>
      <c r="E63" s="5"/>
      <c r="F63" s="5"/>
      <c r="G63" s="5"/>
      <c r="H63" s="5"/>
      <c r="I63" s="5"/>
      <c r="J63" s="5"/>
      <c r="K63" s="5"/>
    </row>
    <row r="64" spans="2:11" ht="72" x14ac:dyDescent="0.25">
      <c r="B64" s="1077"/>
      <c r="C64" s="92"/>
      <c r="D64" s="45" t="s">
        <v>1442</v>
      </c>
      <c r="E64" s="5"/>
      <c r="F64" s="5"/>
      <c r="G64" s="5"/>
      <c r="H64" s="5"/>
      <c r="I64" s="5"/>
      <c r="J64" s="5"/>
      <c r="K64" s="5"/>
    </row>
    <row r="65" spans="2:11" ht="60.75" thickBot="1" x14ac:dyDescent="0.3">
      <c r="B65" s="1078"/>
      <c r="C65" s="2"/>
      <c r="D65" s="39" t="s">
        <v>1443</v>
      </c>
      <c r="E65" s="5"/>
      <c r="F65" s="5"/>
      <c r="G65" s="5"/>
      <c r="H65" s="5"/>
      <c r="I65" s="5"/>
      <c r="J65" s="5"/>
      <c r="K65" s="5"/>
    </row>
    <row r="66" spans="2:11" x14ac:dyDescent="0.25">
      <c r="B66" s="1076" t="s">
        <v>553</v>
      </c>
      <c r="C66" s="92"/>
      <c r="D66" s="45"/>
      <c r="E66" s="5"/>
      <c r="F66" s="5"/>
      <c r="G66" s="5"/>
      <c r="H66" s="5"/>
      <c r="I66" s="5"/>
      <c r="J66" s="5"/>
      <c r="K66" s="5"/>
    </row>
    <row r="67" spans="2:11" x14ac:dyDescent="0.25">
      <c r="B67" s="1077"/>
      <c r="C67" s="92"/>
      <c r="D67" s="15"/>
      <c r="E67" s="5"/>
      <c r="F67" s="5"/>
      <c r="G67" s="5"/>
      <c r="H67" s="5"/>
      <c r="I67" s="5"/>
      <c r="J67" s="5"/>
      <c r="K67" s="5"/>
    </row>
    <row r="68" spans="2:11" x14ac:dyDescent="0.25">
      <c r="B68" s="1077"/>
      <c r="C68" s="92"/>
      <c r="D68" s="45" t="s">
        <v>554</v>
      </c>
      <c r="E68" s="5"/>
      <c r="F68" s="5"/>
      <c r="G68" s="5"/>
      <c r="H68" s="5"/>
      <c r="I68" s="5"/>
      <c r="J68" s="5"/>
      <c r="K68" s="5"/>
    </row>
    <row r="69" spans="2:11" ht="25.5" x14ac:dyDescent="0.25">
      <c r="B69" s="1077"/>
      <c r="C69" s="92"/>
      <c r="D69" s="45" t="s">
        <v>1444</v>
      </c>
      <c r="E69" s="5"/>
      <c r="F69" s="5"/>
      <c r="G69" s="5"/>
      <c r="H69" s="5"/>
      <c r="I69" s="5"/>
      <c r="J69" s="5"/>
      <c r="K69" s="5"/>
    </row>
    <row r="70" spans="2:11" ht="37.5" x14ac:dyDescent="0.25">
      <c r="B70" s="1077"/>
      <c r="C70" s="92"/>
      <c r="D70" s="45" t="s">
        <v>1445</v>
      </c>
      <c r="E70" s="5"/>
      <c r="F70" s="5"/>
      <c r="G70" s="5"/>
      <c r="H70" s="5"/>
      <c r="I70" s="5"/>
      <c r="J70" s="5"/>
      <c r="K70" s="5"/>
    </row>
    <row r="71" spans="2:11" ht="37.5" x14ac:dyDescent="0.25">
      <c r="B71" s="1077"/>
      <c r="C71" s="92"/>
      <c r="D71" s="45" t="s">
        <v>1446</v>
      </c>
      <c r="E71" s="5"/>
      <c r="F71" s="5"/>
      <c r="G71" s="5"/>
      <c r="H71" s="5"/>
      <c r="I71" s="5"/>
      <c r="J71" s="5"/>
      <c r="K71" s="5"/>
    </row>
    <row r="72" spans="2:11" ht="36" x14ac:dyDescent="0.25">
      <c r="B72" s="1077"/>
      <c r="C72" s="92"/>
      <c r="D72" s="45" t="s">
        <v>1447</v>
      </c>
      <c r="E72" s="5"/>
      <c r="F72" s="5"/>
      <c r="G72" s="5"/>
      <c r="H72" s="5"/>
      <c r="I72" s="5"/>
      <c r="J72" s="5"/>
      <c r="K72" s="5"/>
    </row>
    <row r="73" spans="2:11" ht="120.75" thickBot="1" x14ac:dyDescent="0.3">
      <c r="B73" s="1078"/>
      <c r="C73" s="2"/>
      <c r="D73" s="39" t="s">
        <v>1448</v>
      </c>
      <c r="E73" s="5"/>
      <c r="F73" s="5"/>
      <c r="G73" s="5"/>
      <c r="H73" s="5"/>
      <c r="I73" s="5"/>
      <c r="J73" s="5"/>
      <c r="K73" s="5"/>
    </row>
    <row r="74" spans="2:11" x14ac:dyDescent="0.25">
      <c r="B74" s="5"/>
      <c r="D74" s="5"/>
      <c r="E74" s="5"/>
      <c r="F74" s="5"/>
      <c r="G74" s="5"/>
      <c r="H74" s="5"/>
      <c r="I74" s="5"/>
      <c r="J74" s="5"/>
      <c r="K74" s="5"/>
    </row>
    <row r="75" spans="2:11" x14ac:dyDescent="0.25">
      <c r="B75" s="5"/>
      <c r="D75" s="5"/>
      <c r="E75" s="5"/>
      <c r="F75" s="5"/>
      <c r="G75" s="5"/>
      <c r="H75" s="5"/>
      <c r="I75" s="5"/>
      <c r="J75" s="5"/>
      <c r="K75" s="5"/>
    </row>
    <row r="76" spans="2:11" x14ac:dyDescent="0.25">
      <c r="B76" s="5"/>
      <c r="D76" s="5"/>
      <c r="E76" s="5"/>
      <c r="F76" s="5"/>
      <c r="G76" s="5"/>
      <c r="H76" s="5"/>
      <c r="I76" s="5"/>
      <c r="J76" s="5"/>
      <c r="K76" s="5"/>
    </row>
    <row r="77" spans="2:11" x14ac:dyDescent="0.25">
      <c r="B77" s="5"/>
      <c r="D77" s="5"/>
      <c r="E77" s="5"/>
      <c r="F77" s="5"/>
      <c r="G77" s="5"/>
      <c r="H77" s="5"/>
      <c r="I77" s="5"/>
      <c r="J77" s="5"/>
      <c r="K77" s="5"/>
    </row>
    <row r="78" spans="2:11" x14ac:dyDescent="0.25">
      <c r="B78" s="5"/>
      <c r="D78" s="5"/>
      <c r="E78" s="5"/>
      <c r="F78" s="5"/>
      <c r="G78" s="5"/>
      <c r="H78" s="5"/>
      <c r="I78" s="5"/>
      <c r="J78" s="5"/>
      <c r="K78" s="5"/>
    </row>
    <row r="79" spans="2:11" x14ac:dyDescent="0.25">
      <c r="B79" s="5"/>
      <c r="D79" s="5"/>
      <c r="E79" s="5"/>
      <c r="F79" s="5"/>
      <c r="G79" s="5"/>
      <c r="H79" s="5"/>
      <c r="I79" s="5"/>
      <c r="J79" s="5"/>
      <c r="K79" s="5"/>
    </row>
    <row r="80" spans="2:11" x14ac:dyDescent="0.25">
      <c r="B80" s="5"/>
      <c r="D80" s="5"/>
      <c r="E80" s="5"/>
      <c r="F80" s="5"/>
      <c r="G80" s="5"/>
      <c r="H80" s="5"/>
      <c r="I80" s="5"/>
      <c r="J80" s="5"/>
      <c r="K80" s="5"/>
    </row>
    <row r="81" spans="2:11" x14ac:dyDescent="0.25">
      <c r="B81" s="5"/>
      <c r="D81" s="5"/>
      <c r="E81" s="5"/>
      <c r="F81" s="5"/>
      <c r="G81" s="5"/>
      <c r="H81" s="5"/>
      <c r="I81" s="5"/>
      <c r="J81" s="5"/>
      <c r="K81" s="5"/>
    </row>
    <row r="82" spans="2:11" x14ac:dyDescent="0.25">
      <c r="B82" s="5"/>
      <c r="D82" s="5"/>
      <c r="E82" s="5"/>
      <c r="F82" s="5"/>
      <c r="G82" s="5"/>
      <c r="H82" s="5"/>
      <c r="I82" s="5"/>
      <c r="J82" s="5"/>
      <c r="K82" s="5"/>
    </row>
    <row r="83" spans="2:11" x14ac:dyDescent="0.25">
      <c r="B83" s="5"/>
      <c r="D83" s="5"/>
      <c r="E83" s="5"/>
      <c r="F83" s="5"/>
      <c r="G83" s="5"/>
      <c r="H83" s="5"/>
      <c r="I83" s="5"/>
      <c r="J83" s="5"/>
      <c r="K83" s="5"/>
    </row>
    <row r="84" spans="2:11" x14ac:dyDescent="0.25">
      <c r="B84" s="5"/>
      <c r="D84" s="5"/>
      <c r="E84" s="5"/>
      <c r="F84" s="5"/>
      <c r="G84" s="5"/>
      <c r="H84" s="5"/>
      <c r="I84" s="5"/>
      <c r="J84" s="5"/>
      <c r="K84" s="5"/>
    </row>
    <row r="85" spans="2:11" x14ac:dyDescent="0.25">
      <c r="B85" s="5"/>
      <c r="D85" s="5"/>
      <c r="E85" s="5"/>
      <c r="F85" s="5"/>
      <c r="G85" s="5"/>
      <c r="H85" s="5"/>
      <c r="I85" s="5"/>
      <c r="J85" s="5"/>
      <c r="K85" s="5"/>
    </row>
    <row r="86" spans="2:11" x14ac:dyDescent="0.25">
      <c r="B86" s="5"/>
      <c r="D86" s="5"/>
      <c r="E86" s="5"/>
      <c r="F86" s="5"/>
      <c r="G86" s="5"/>
      <c r="H86" s="5"/>
      <c r="I86" s="5"/>
      <c r="J86" s="5"/>
      <c r="K86" s="5"/>
    </row>
    <row r="87" spans="2:11" x14ac:dyDescent="0.25">
      <c r="B87" s="5"/>
      <c r="D87" s="5"/>
      <c r="E87" s="5"/>
      <c r="F87" s="5"/>
      <c r="G87" s="5"/>
      <c r="H87" s="5"/>
      <c r="I87" s="5"/>
      <c r="J87" s="5"/>
      <c r="K87" s="5"/>
    </row>
    <row r="88" spans="2:11" x14ac:dyDescent="0.25">
      <c r="B88" s="5"/>
      <c r="D88" s="5"/>
      <c r="E88" s="5"/>
      <c r="F88" s="5"/>
      <c r="G88" s="5"/>
      <c r="H88" s="5"/>
      <c r="I88" s="5"/>
      <c r="J88" s="5"/>
      <c r="K88" s="5"/>
    </row>
    <row r="89" spans="2:11" x14ac:dyDescent="0.25">
      <c r="B89" s="5"/>
      <c r="D89" s="5"/>
      <c r="E89" s="5"/>
      <c r="F89" s="5"/>
      <c r="G89" s="5"/>
      <c r="H89" s="5"/>
      <c r="I89" s="5"/>
      <c r="J89" s="5"/>
      <c r="K89" s="5"/>
    </row>
    <row r="90" spans="2:11" x14ac:dyDescent="0.25">
      <c r="B90" s="5"/>
      <c r="D90" s="5"/>
      <c r="E90" s="5"/>
      <c r="F90" s="5"/>
      <c r="G90" s="5"/>
      <c r="H90" s="5"/>
      <c r="I90" s="5"/>
      <c r="J90" s="5"/>
      <c r="K90" s="5"/>
    </row>
    <row r="91" spans="2:11" x14ac:dyDescent="0.25">
      <c r="B91" s="5"/>
      <c r="D91" s="5"/>
      <c r="E91" s="5"/>
      <c r="F91" s="5"/>
      <c r="G91" s="5"/>
      <c r="H91" s="5"/>
      <c r="I91" s="5"/>
      <c r="J91" s="5"/>
      <c r="K91" s="5"/>
    </row>
    <row r="92" spans="2:11" x14ac:dyDescent="0.25">
      <c r="B92" s="5"/>
      <c r="D92" s="5"/>
      <c r="E92" s="5"/>
      <c r="F92" s="5"/>
      <c r="G92" s="5"/>
      <c r="H92" s="5"/>
      <c r="I92" s="5"/>
      <c r="J92" s="5"/>
      <c r="K92" s="5"/>
    </row>
    <row r="93" spans="2:11" x14ac:dyDescent="0.25">
      <c r="B93" s="5"/>
      <c r="D93" s="5"/>
      <c r="E93" s="5"/>
      <c r="F93" s="5"/>
      <c r="G93" s="5"/>
      <c r="H93" s="5"/>
      <c r="I93" s="5"/>
      <c r="J93" s="5"/>
      <c r="K93" s="5"/>
    </row>
    <row r="94" spans="2:11" x14ac:dyDescent="0.25">
      <c r="B94" s="5"/>
      <c r="D94" s="5"/>
      <c r="E94" s="5"/>
      <c r="F94" s="5"/>
      <c r="G94" s="5"/>
      <c r="H94" s="5"/>
      <c r="I94" s="5"/>
      <c r="J94" s="5"/>
      <c r="K94" s="5"/>
    </row>
    <row r="95" spans="2:11" x14ac:dyDescent="0.25">
      <c r="B95" s="5"/>
      <c r="D95" s="5"/>
      <c r="E95" s="5"/>
      <c r="F95" s="5"/>
      <c r="G95" s="5"/>
      <c r="H95" s="5"/>
      <c r="I95" s="5"/>
      <c r="J95" s="5"/>
      <c r="K95" s="5"/>
    </row>
    <row r="96" spans="2:11" x14ac:dyDescent="0.25">
      <c r="B96" s="5"/>
      <c r="D96" s="5"/>
      <c r="E96" s="5"/>
      <c r="F96" s="5"/>
      <c r="G96" s="5"/>
      <c r="H96" s="5"/>
      <c r="I96" s="5"/>
      <c r="J96" s="5"/>
      <c r="K96" s="5"/>
    </row>
    <row r="97" spans="2:11" x14ac:dyDescent="0.25">
      <c r="B97" s="5"/>
      <c r="D97" s="5"/>
      <c r="E97" s="5"/>
      <c r="F97" s="5"/>
      <c r="G97" s="5"/>
      <c r="H97" s="5"/>
      <c r="I97" s="5"/>
      <c r="J97" s="5"/>
      <c r="K97" s="5"/>
    </row>
    <row r="98" spans="2:11" x14ac:dyDescent="0.25">
      <c r="B98" s="5"/>
      <c r="D98" s="5"/>
      <c r="E98" s="5"/>
      <c r="F98" s="5"/>
      <c r="G98" s="5"/>
      <c r="H98" s="5"/>
      <c r="I98" s="5"/>
      <c r="J98" s="5"/>
      <c r="K98" s="5"/>
    </row>
    <row r="99" spans="2:11" x14ac:dyDescent="0.25">
      <c r="B99" s="5"/>
      <c r="D99" s="5"/>
      <c r="E99" s="5"/>
      <c r="F99" s="5"/>
      <c r="G99" s="5"/>
      <c r="H99" s="5"/>
      <c r="I99" s="5"/>
      <c r="J99" s="5"/>
      <c r="K99" s="5"/>
    </row>
    <row r="100" spans="2:11" x14ac:dyDescent="0.25">
      <c r="B100" s="5"/>
      <c r="D100" s="5"/>
      <c r="E100" s="5"/>
      <c r="F100" s="5"/>
      <c r="G100" s="5"/>
      <c r="H100" s="5"/>
      <c r="I100" s="5"/>
      <c r="J100" s="5"/>
      <c r="K100" s="5"/>
    </row>
    <row r="101" spans="2:11" x14ac:dyDescent="0.25">
      <c r="B101" s="5"/>
      <c r="D101" s="5"/>
      <c r="E101" s="5"/>
      <c r="F101" s="5"/>
      <c r="G101" s="5"/>
      <c r="H101" s="5"/>
      <c r="I101" s="5"/>
      <c r="J101" s="5"/>
      <c r="K101" s="5"/>
    </row>
    <row r="102" spans="2:11" x14ac:dyDescent="0.25">
      <c r="B102" s="5"/>
      <c r="D102" s="5"/>
      <c r="E102" s="5"/>
      <c r="F102" s="5"/>
      <c r="G102" s="5"/>
      <c r="H102" s="5"/>
      <c r="I102" s="5"/>
      <c r="J102" s="5"/>
      <c r="K102" s="5"/>
    </row>
    <row r="103" spans="2:11" x14ac:dyDescent="0.25">
      <c r="B103" s="5"/>
      <c r="D103" s="5"/>
      <c r="E103" s="5"/>
      <c r="F103" s="5"/>
      <c r="G103" s="5"/>
      <c r="H103" s="5"/>
      <c r="I103" s="5"/>
      <c r="J103" s="5"/>
      <c r="K103" s="5"/>
    </row>
    <row r="104" spans="2:11" x14ac:dyDescent="0.25">
      <c r="B104" s="5"/>
      <c r="D104" s="5"/>
      <c r="E104" s="5"/>
      <c r="F104" s="5"/>
      <c r="G104" s="5"/>
      <c r="H104" s="5"/>
      <c r="I104" s="5"/>
      <c r="J104" s="5"/>
      <c r="K104" s="5"/>
    </row>
    <row r="105" spans="2:11" x14ac:dyDescent="0.25">
      <c r="B105" s="5"/>
      <c r="D105" s="5"/>
      <c r="E105" s="5"/>
      <c r="F105" s="5"/>
      <c r="G105" s="5"/>
      <c r="H105" s="5"/>
      <c r="I105" s="5"/>
      <c r="J105" s="5"/>
      <c r="K105" s="5"/>
    </row>
    <row r="106" spans="2:11" x14ac:dyDescent="0.25">
      <c r="B106" s="5"/>
      <c r="D106" s="5"/>
      <c r="E106" s="5"/>
      <c r="F106" s="5"/>
      <c r="G106" s="5"/>
      <c r="H106" s="5"/>
      <c r="I106" s="5"/>
      <c r="J106" s="5"/>
      <c r="K106" s="5"/>
    </row>
    <row r="107" spans="2:11" x14ac:dyDescent="0.25">
      <c r="B107" s="5"/>
      <c r="D107" s="5"/>
      <c r="E107" s="5"/>
      <c r="F107" s="5"/>
      <c r="G107" s="5"/>
      <c r="H107" s="5"/>
      <c r="I107" s="5"/>
      <c r="J107" s="5"/>
      <c r="K107" s="5"/>
    </row>
    <row r="108" spans="2:11" x14ac:dyDescent="0.25">
      <c r="B108" s="5"/>
      <c r="D108" s="5"/>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sheetData>
  <mergeCells count="23">
    <mergeCell ref="A1:P1"/>
    <mergeCell ref="A2:P2"/>
    <mergeCell ref="A3:P3"/>
    <mergeCell ref="A4:D4"/>
    <mergeCell ref="A5:P5"/>
    <mergeCell ref="B10:D10"/>
    <mergeCell ref="F10:S10"/>
    <mergeCell ref="F11:S11"/>
    <mergeCell ref="E12:R12"/>
    <mergeCell ref="E13:R13"/>
    <mergeCell ref="B54:B59"/>
    <mergeCell ref="B61:B65"/>
    <mergeCell ref="B66:B73"/>
    <mergeCell ref="B15:B21"/>
    <mergeCell ref="D15:I15"/>
    <mergeCell ref="D16:I16"/>
    <mergeCell ref="D22:I22"/>
    <mergeCell ref="D23:I23"/>
    <mergeCell ref="B25:E25"/>
    <mergeCell ref="B26:B32"/>
    <mergeCell ref="B34:E34"/>
    <mergeCell ref="B35:B41"/>
    <mergeCell ref="B48:E49"/>
  </mergeCells>
  <conditionalFormatting sqref="F10">
    <cfRule type="notContainsBlanks" dxfId="33" priority="5">
      <formula>LEN(TRIM(F10))&gt;0</formula>
    </cfRule>
  </conditionalFormatting>
  <conditionalFormatting sqref="F11:S11">
    <cfRule type="expression" dxfId="32" priority="3">
      <formula>E11="NO SE REPORTA"</formula>
    </cfRule>
    <cfRule type="expression" dxfId="31" priority="4">
      <formula>E10="NO APLICA"</formula>
    </cfRule>
  </conditionalFormatting>
  <conditionalFormatting sqref="E12:R12">
    <cfRule type="expression" dxfId="30" priority="1">
      <formula>E11="SI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8:H20" xr:uid="{00000000-0002-0000-2100-000000000000}">
      <formula1>0</formula1>
    </dataValidation>
    <dataValidation type="list" allowBlank="1" showInputMessage="1" showErrorMessage="1" sqref="E11" xr:uid="{00000000-0002-0000-2100-000001000000}">
      <formula1>REPORTE</formula1>
    </dataValidation>
    <dataValidation type="list" allowBlank="1" showInputMessage="1" showErrorMessage="1" sqref="E10" xr:uid="{00000000-0002-0000-2100-000002000000}">
      <formula1>SI</formula1>
    </dataValidation>
  </dataValidations>
  <hyperlinks>
    <hyperlink ref="B9" location="'ANEXO 3'!A1" display="VOLVER AL INDICE" xr:uid="{00000000-0004-0000-2100-000000000000}"/>
    <hyperlink ref="E30" r:id="rId1" xr:uid="{00000000-0004-0000-2100-000001000000}"/>
  </hyperlinks>
  <pageMargins left="0.25" right="0.25" top="0.75" bottom="0.75" header="0.3" footer="0.3"/>
  <pageSetup paperSize="178" orientation="landscape" horizontalDpi="1200" verticalDpi="1200" r:id="rId2"/>
  <ignoredErrors>
    <ignoredError sqref="H21" evalError="1"/>
  </ignoredErrors>
  <drawing r:id="rId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Hoja34">
    <tabColor theme="2"/>
  </sheetPr>
  <dimension ref="A1:U91"/>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 style="85" bestFit="1" customWidth="1"/>
    <col min="4" max="4" width="34.85546875" customWidth="1"/>
    <col min="5" max="5" width="12.140625" customWidth="1"/>
    <col min="7" max="7" width="13.425781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tr">
        <f>'Datos Generales'!C6</f>
        <v>2022-II</v>
      </c>
      <c r="F4" s="383"/>
      <c r="G4" s="383"/>
      <c r="H4" s="383"/>
      <c r="I4" s="383"/>
      <c r="J4" s="383"/>
      <c r="K4" s="383"/>
      <c r="L4" s="384"/>
      <c r="M4" s="384"/>
      <c r="N4" s="384"/>
      <c r="O4" s="384"/>
      <c r="P4" s="385"/>
      <c r="Q4"/>
      <c r="R4"/>
    </row>
    <row r="5" spans="1:21" ht="16.5" customHeight="1" thickBot="1" x14ac:dyDescent="0.3">
      <c r="A5" s="1038" t="s">
        <v>139</v>
      </c>
      <c r="B5" s="1039"/>
      <c r="C5" s="1039"/>
      <c r="D5" s="1039"/>
      <c r="E5" s="1039"/>
      <c r="F5" s="1039"/>
      <c r="G5" s="1039"/>
      <c r="H5" s="1039"/>
      <c r="I5" s="1039"/>
      <c r="J5" s="1039"/>
      <c r="K5" s="1039"/>
      <c r="L5" s="1039"/>
      <c r="M5" s="1039"/>
      <c r="N5" s="1039"/>
      <c r="O5" s="1039"/>
      <c r="P5" s="1040"/>
    </row>
    <row r="6" spans="1:21" ht="15.75" thickBot="1" x14ac:dyDescent="0.3">
      <c r="B6" s="1" t="s">
        <v>456</v>
      </c>
      <c r="C6" s="74"/>
      <c r="D6" s="5"/>
      <c r="E6" s="72"/>
      <c r="F6" s="5" t="s">
        <v>457</v>
      </c>
      <c r="G6" s="5"/>
      <c r="H6" s="5"/>
      <c r="I6" s="5"/>
      <c r="J6" s="5"/>
      <c r="K6" s="5"/>
    </row>
    <row r="7" spans="1:21" ht="15.75" thickBot="1" x14ac:dyDescent="0.3">
      <c r="B7" s="167" t="s">
        <v>459</v>
      </c>
      <c r="C7" s="204">
        <v>2022</v>
      </c>
      <c r="D7" s="206">
        <f>IF(E9="NO APLICA","NO APLICA",IF(E10="NO SE REPORTA","SIN INFORMACION",+G17))</f>
        <v>1</v>
      </c>
      <c r="E7" s="214"/>
      <c r="F7" s="5" t="s">
        <v>458</v>
      </c>
      <c r="G7" s="5"/>
      <c r="H7" s="5"/>
      <c r="I7" s="5"/>
      <c r="J7" s="5"/>
      <c r="K7" s="5"/>
    </row>
    <row r="8" spans="1:21" x14ac:dyDescent="0.25">
      <c r="B8" s="346" t="s">
        <v>461</v>
      </c>
      <c r="E8" s="205"/>
      <c r="F8" s="5" t="s">
        <v>460</v>
      </c>
      <c r="G8" s="5"/>
      <c r="H8" s="5"/>
      <c r="I8" s="5"/>
      <c r="J8" s="5"/>
      <c r="K8" s="5"/>
    </row>
    <row r="9" spans="1:21" x14ac:dyDescent="0.25">
      <c r="B9" s="1046" t="s">
        <v>462</v>
      </c>
      <c r="C9" s="1046"/>
      <c r="D9" s="1046"/>
      <c r="E9" s="349" t="s">
        <v>463</v>
      </c>
      <c r="F9" s="1053" t="str">
        <f>IF(E9="NO APLICA","      ESCRIBA EL NÚMERO DEL ACUERDO DEL CONSEJO DIRECTIVO EN EL CUAL DECIDE LA NO PROCEDENCIA DE LA APLICACIÓN DEL INDICADOR",IF(E10="NO SE REPORTA","      ESCRIBA EL NÚMERO DEL ACUERDO DEL CONSEJO DIRECTIVO EN LA CUAL SE APRUEBA LA AGENDA DE IMPLEMENTACION DEL INDICADOR",""))</f>
        <v/>
      </c>
      <c r="G9" s="1054"/>
      <c r="H9" s="1054"/>
      <c r="I9" s="1054"/>
      <c r="J9" s="1054"/>
      <c r="K9" s="1054"/>
      <c r="L9" s="1054"/>
      <c r="M9" s="1054"/>
      <c r="N9" s="1054"/>
      <c r="O9" s="1054"/>
      <c r="P9" s="1054"/>
      <c r="Q9" s="1054"/>
      <c r="R9" s="1054"/>
      <c r="S9" s="1054"/>
      <c r="T9" s="5"/>
      <c r="U9" s="5"/>
    </row>
    <row r="10" spans="1:21" ht="14.45" customHeight="1" x14ac:dyDescent="0.25">
      <c r="B10" s="348"/>
      <c r="C10" s="86"/>
      <c r="D10" s="167" t="str">
        <f>IF(E9="SI APLICA","¿El indicador no se reporta por limitaciones de información disponible? ","")</f>
        <v xml:space="preserve">¿El indicador no se reporta por limitaciones de información disponible? </v>
      </c>
      <c r="E10" s="350" t="s">
        <v>464</v>
      </c>
      <c r="F10" s="1047"/>
      <c r="G10" s="1048"/>
      <c r="H10" s="1048"/>
      <c r="I10" s="1048"/>
      <c r="J10" s="1048"/>
      <c r="K10" s="1048"/>
      <c r="L10" s="1048"/>
      <c r="M10" s="1048"/>
      <c r="N10" s="1048"/>
      <c r="O10" s="1048"/>
      <c r="P10" s="1048"/>
      <c r="Q10" s="1048"/>
      <c r="R10" s="1048"/>
      <c r="S10" s="1048"/>
    </row>
    <row r="11" spans="1:21" ht="23.45" customHeight="1" x14ac:dyDescent="0.25">
      <c r="B11" s="346"/>
      <c r="C11" s="86"/>
      <c r="D11" s="167" t="str">
        <f>IF(E10="SI SE REPORTA","¿Qué programas o proyectos del Plan de Acción están asociados al indicador? ","")</f>
        <v xml:space="preserve">¿Qué programas o proyectos del Plan de Acción están asociados al indicador? </v>
      </c>
      <c r="E11" s="1049" t="s">
        <v>1701</v>
      </c>
      <c r="F11" s="1049"/>
      <c r="G11" s="1049"/>
      <c r="H11" s="1049"/>
      <c r="I11" s="1049"/>
      <c r="J11" s="1049"/>
      <c r="K11" s="1049"/>
      <c r="L11" s="1049"/>
      <c r="M11" s="1049"/>
      <c r="N11" s="1049"/>
      <c r="O11" s="1049"/>
      <c r="P11" s="1049"/>
      <c r="Q11" s="1049"/>
      <c r="R11" s="1049"/>
    </row>
    <row r="12" spans="1:21" ht="21.95" customHeight="1" thickBot="1" x14ac:dyDescent="0.3">
      <c r="B12" s="346"/>
      <c r="C12" s="86"/>
      <c r="D12" s="167" t="s">
        <v>465</v>
      </c>
      <c r="E12" s="1050"/>
      <c r="F12" s="1051"/>
      <c r="G12" s="1051"/>
      <c r="H12" s="1051"/>
      <c r="I12" s="1051"/>
      <c r="J12" s="1051"/>
      <c r="K12" s="1051"/>
      <c r="L12" s="1051"/>
      <c r="M12" s="1051"/>
      <c r="N12" s="1051"/>
      <c r="O12" s="1051"/>
      <c r="P12" s="1051"/>
      <c r="Q12" s="1051"/>
      <c r="R12" s="1052"/>
    </row>
    <row r="13" spans="1:21" ht="15.75" customHeight="1" thickBot="1" x14ac:dyDescent="0.3">
      <c r="B13" s="1194" t="s">
        <v>466</v>
      </c>
      <c r="C13" s="100"/>
      <c r="D13" s="1079" t="s">
        <v>467</v>
      </c>
      <c r="E13" s="1080"/>
      <c r="F13" s="1080"/>
      <c r="G13" s="1080"/>
      <c r="H13" s="1080"/>
      <c r="I13" s="1068"/>
      <c r="J13" s="1069"/>
      <c r="K13" s="5"/>
    </row>
    <row r="14" spans="1:21" ht="15.75" thickBot="1" x14ac:dyDescent="0.3">
      <c r="B14" s="1195"/>
      <c r="C14" s="96" t="s">
        <v>420</v>
      </c>
      <c r="D14" s="42" t="s">
        <v>593</v>
      </c>
      <c r="E14" s="88" t="s">
        <v>487</v>
      </c>
      <c r="F14" s="88" t="s">
        <v>488</v>
      </c>
      <c r="G14" s="88" t="s">
        <v>489</v>
      </c>
      <c r="H14" s="480" t="s">
        <v>490</v>
      </c>
      <c r="I14" s="282"/>
      <c r="J14" s="234"/>
      <c r="K14" s="5"/>
    </row>
    <row r="15" spans="1:21" ht="84.75" thickBot="1" x14ac:dyDescent="0.3">
      <c r="B15" s="1195"/>
      <c r="C15" s="2" t="s">
        <v>595</v>
      </c>
      <c r="D15" s="39" t="s">
        <v>1449</v>
      </c>
      <c r="E15" s="447">
        <v>37</v>
      </c>
      <c r="F15" s="447">
        <v>37</v>
      </c>
      <c r="G15" s="447">
        <v>37</v>
      </c>
      <c r="H15" s="481">
        <v>37</v>
      </c>
      <c r="I15" s="319"/>
      <c r="J15" s="20"/>
      <c r="K15" s="5"/>
    </row>
    <row r="16" spans="1:21" ht="84.75" thickBot="1" x14ac:dyDescent="0.3">
      <c r="B16" s="1195"/>
      <c r="C16" s="2" t="s">
        <v>597</v>
      </c>
      <c r="D16" s="39" t="s">
        <v>1450</v>
      </c>
      <c r="E16" s="447">
        <v>37</v>
      </c>
      <c r="F16" s="447">
        <v>37</v>
      </c>
      <c r="G16" s="447">
        <v>37</v>
      </c>
      <c r="H16" s="481"/>
      <c r="I16" s="319"/>
      <c r="J16" s="20"/>
      <c r="K16" s="5"/>
    </row>
    <row r="17" spans="2:11" ht="72.599999999999994" customHeight="1" thickBot="1" x14ac:dyDescent="0.3">
      <c r="B17" s="1195"/>
      <c r="C17" s="2" t="s">
        <v>599</v>
      </c>
      <c r="D17" s="39" t="s">
        <v>1451</v>
      </c>
      <c r="E17" s="144">
        <f>+E16/E15</f>
        <v>1</v>
      </c>
      <c r="F17" s="144">
        <f>+F16/F15</f>
        <v>1</v>
      </c>
      <c r="G17" s="144">
        <f>+G16/G15</f>
        <v>1</v>
      </c>
      <c r="H17" s="318">
        <f>+H16/H15</f>
        <v>0</v>
      </c>
      <c r="I17" s="320"/>
      <c r="J17" s="22"/>
      <c r="K17" s="5"/>
    </row>
    <row r="18" spans="2:11" x14ac:dyDescent="0.25">
      <c r="B18" s="1195"/>
      <c r="C18" s="101"/>
      <c r="D18" s="1067"/>
      <c r="E18" s="1068"/>
      <c r="F18" s="1068"/>
      <c r="G18" s="1068"/>
      <c r="H18" s="1068"/>
      <c r="I18" s="1059"/>
      <c r="J18" s="1060"/>
      <c r="K18" s="5"/>
    </row>
    <row r="19" spans="2:11" ht="24" customHeight="1" thickBot="1" x14ac:dyDescent="0.3">
      <c r="B19" s="1195"/>
      <c r="C19" s="101"/>
      <c r="D19" s="1058" t="s">
        <v>1452</v>
      </c>
      <c r="E19" s="1059"/>
      <c r="F19" s="1059"/>
      <c r="G19" s="1059"/>
      <c r="H19" s="1059"/>
      <c r="I19" s="1059"/>
      <c r="J19" s="1060"/>
      <c r="K19" s="5"/>
    </row>
    <row r="20" spans="2:11" ht="24.75" thickBot="1" x14ac:dyDescent="0.3">
      <c r="B20" s="1195"/>
      <c r="C20" s="527" t="s">
        <v>420</v>
      </c>
      <c r="D20" s="489" t="s">
        <v>287</v>
      </c>
      <c r="E20" s="527" t="s">
        <v>1453</v>
      </c>
      <c r="F20" s="527" t="s">
        <v>1454</v>
      </c>
      <c r="G20" s="527" t="s">
        <v>424</v>
      </c>
      <c r="H20" s="5"/>
      <c r="J20" s="20"/>
      <c r="K20" s="5"/>
    </row>
    <row r="21" spans="2:11" ht="409.6" thickBot="1" x14ac:dyDescent="0.3">
      <c r="B21" s="1195"/>
      <c r="C21" s="194">
        <v>1</v>
      </c>
      <c r="D21" s="454" t="s">
        <v>1715</v>
      </c>
      <c r="E21" s="447">
        <v>37</v>
      </c>
      <c r="F21" s="454" t="s">
        <v>1716</v>
      </c>
      <c r="G21" s="454"/>
      <c r="H21" s="5"/>
      <c r="J21" s="20"/>
      <c r="K21" s="5"/>
    </row>
    <row r="22" spans="2:11" ht="409.6" thickBot="1" x14ac:dyDescent="0.3">
      <c r="B22" s="1195"/>
      <c r="C22" s="525">
        <v>2</v>
      </c>
      <c r="D22" s="454" t="s">
        <v>1717</v>
      </c>
      <c r="E22" s="526">
        <v>37</v>
      </c>
      <c r="F22" s="454" t="s">
        <v>1716</v>
      </c>
      <c r="G22" s="454"/>
      <c r="H22" s="5"/>
      <c r="J22" s="20"/>
      <c r="K22" s="5"/>
    </row>
    <row r="23" spans="2:11" ht="27.75" customHeight="1" thickBot="1" x14ac:dyDescent="0.3">
      <c r="B23" s="1195"/>
      <c r="C23" s="525">
        <v>3</v>
      </c>
      <c r="D23" s="454" t="s">
        <v>1718</v>
      </c>
      <c r="E23" s="526">
        <v>37</v>
      </c>
      <c r="F23" s="454" t="s">
        <v>1716</v>
      </c>
      <c r="G23" s="454"/>
      <c r="H23" s="5"/>
      <c r="J23" s="20"/>
      <c r="K23" s="5"/>
    </row>
    <row r="24" spans="2:11" ht="409.6" thickBot="1" x14ac:dyDescent="0.3">
      <c r="B24" s="1195"/>
      <c r="C24" s="525">
        <v>4</v>
      </c>
      <c r="D24" s="454" t="s">
        <v>1719</v>
      </c>
      <c r="E24" s="447">
        <v>37</v>
      </c>
      <c r="F24" s="454" t="s">
        <v>1716</v>
      </c>
      <c r="G24" s="454"/>
      <c r="H24" s="5"/>
      <c r="J24" s="20"/>
      <c r="K24" s="5"/>
    </row>
    <row r="25" spans="2:11" ht="15.75" thickBot="1" x14ac:dyDescent="0.3">
      <c r="B25" s="1195"/>
      <c r="C25" s="525">
        <v>5</v>
      </c>
      <c r="D25" s="454"/>
      <c r="E25" s="526"/>
      <c r="F25" s="454"/>
      <c r="G25" s="454"/>
      <c r="H25" s="5"/>
      <c r="J25" s="20"/>
      <c r="K25" s="5"/>
    </row>
    <row r="26" spans="2:11" ht="15.75" thickBot="1" x14ac:dyDescent="0.3">
      <c r="B26" s="1195"/>
      <c r="C26" s="525">
        <v>6</v>
      </c>
      <c r="D26" s="454"/>
      <c r="E26" s="526"/>
      <c r="F26" s="454"/>
      <c r="G26" s="454"/>
      <c r="H26" s="5"/>
      <c r="J26" s="20"/>
      <c r="K26" s="5"/>
    </row>
    <row r="27" spans="2:11" ht="15.75" thickBot="1" x14ac:dyDescent="0.3">
      <c r="B27" s="1195"/>
      <c r="C27" s="525">
        <v>7</v>
      </c>
      <c r="D27" s="454"/>
      <c r="E27" s="526"/>
      <c r="F27" s="454"/>
      <c r="G27" s="454"/>
      <c r="H27" s="5"/>
      <c r="J27" s="20"/>
      <c r="K27" s="5"/>
    </row>
    <row r="28" spans="2:11" ht="15.75" thickBot="1" x14ac:dyDescent="0.3">
      <c r="B28" s="1195"/>
      <c r="C28" s="2">
        <v>8</v>
      </c>
      <c r="D28" s="29"/>
      <c r="E28" s="6"/>
      <c r="F28" s="28"/>
      <c r="G28" s="28"/>
      <c r="H28" s="5"/>
      <c r="J28" s="20"/>
      <c r="K28" s="5"/>
    </row>
    <row r="29" spans="2:11" ht="15.75" thickBot="1" x14ac:dyDescent="0.3">
      <c r="B29" s="1195"/>
      <c r="C29" s="2">
        <v>9</v>
      </c>
      <c r="D29" s="29"/>
      <c r="E29" s="6"/>
      <c r="F29" s="28"/>
      <c r="G29" s="28"/>
      <c r="H29" s="5"/>
      <c r="J29" s="20"/>
      <c r="K29" s="5"/>
    </row>
    <row r="30" spans="2:11" ht="15.75" thickBot="1" x14ac:dyDescent="0.3">
      <c r="B30" s="1196"/>
      <c r="C30" s="2">
        <v>10</v>
      </c>
      <c r="D30" s="29"/>
      <c r="E30" s="6"/>
      <c r="F30" s="28"/>
      <c r="G30" s="28"/>
      <c r="H30" s="21"/>
      <c r="J30" s="22"/>
      <c r="K30" s="5"/>
    </row>
    <row r="31" spans="2:11" ht="24" customHeight="1" thickBot="1" x14ac:dyDescent="0.3">
      <c r="B31" s="59" t="s">
        <v>502</v>
      </c>
      <c r="C31" s="102"/>
      <c r="D31" s="1079" t="s">
        <v>1455</v>
      </c>
      <c r="E31" s="1080"/>
      <c r="F31" s="1080"/>
      <c r="G31" s="1080"/>
      <c r="H31" s="1080"/>
      <c r="I31" s="1080"/>
      <c r="J31" s="1081"/>
      <c r="K31" s="5"/>
    </row>
    <row r="32" spans="2:11" ht="18.75" thickBot="1" x14ac:dyDescent="0.3">
      <c r="B32" s="59" t="s">
        <v>504</v>
      </c>
      <c r="C32" s="102"/>
      <c r="D32" s="1079" t="s">
        <v>702</v>
      </c>
      <c r="E32" s="1080"/>
      <c r="F32" s="1080"/>
      <c r="G32" s="1080"/>
      <c r="H32" s="1080"/>
      <c r="I32" s="1080"/>
      <c r="J32" s="1081"/>
      <c r="K32" s="5"/>
    </row>
    <row r="33" spans="2:11" ht="15.75" thickBot="1" x14ac:dyDescent="0.3">
      <c r="B33" s="1"/>
      <c r="C33" s="74"/>
      <c r="D33" s="5"/>
      <c r="E33" s="5"/>
      <c r="F33" s="5"/>
      <c r="G33" s="5"/>
      <c r="H33" s="5"/>
      <c r="I33" s="5"/>
      <c r="J33" s="5"/>
      <c r="K33" s="5"/>
    </row>
    <row r="34" spans="2:11" ht="24" customHeight="1" thickBot="1" x14ac:dyDescent="0.3">
      <c r="B34" s="1085" t="s">
        <v>506</v>
      </c>
      <c r="C34" s="1086"/>
      <c r="D34" s="1086"/>
      <c r="E34" s="1087"/>
      <c r="F34" s="5"/>
      <c r="G34" s="5"/>
      <c r="H34" s="5"/>
      <c r="I34" s="5"/>
      <c r="J34" s="5"/>
      <c r="K34" s="5"/>
    </row>
    <row r="35" spans="2:11" ht="15.75" thickBot="1" x14ac:dyDescent="0.3">
      <c r="B35" s="1076">
        <v>1</v>
      </c>
      <c r="C35" s="92"/>
      <c r="D35" s="47" t="s">
        <v>507</v>
      </c>
      <c r="E35" s="29" t="s">
        <v>1637</v>
      </c>
      <c r="F35" s="5"/>
      <c r="G35" s="5"/>
      <c r="H35" s="5"/>
      <c r="I35" s="5"/>
      <c r="J35" s="5"/>
      <c r="K35" s="5"/>
    </row>
    <row r="36" spans="2:11" ht="15.75" thickBot="1" x14ac:dyDescent="0.3">
      <c r="B36" s="1077"/>
      <c r="C36" s="92"/>
      <c r="D36" s="39" t="s">
        <v>7</v>
      </c>
      <c r="E36" s="29" t="s">
        <v>1702</v>
      </c>
      <c r="F36" s="5"/>
      <c r="G36" s="5"/>
      <c r="H36" s="5"/>
      <c r="I36" s="5"/>
      <c r="J36" s="5"/>
      <c r="K36" s="5"/>
    </row>
    <row r="37" spans="2:11" ht="36.75" thickBot="1" x14ac:dyDescent="0.3">
      <c r="B37" s="1077"/>
      <c r="C37" s="92"/>
      <c r="D37" s="39" t="s">
        <v>508</v>
      </c>
      <c r="E37" s="28" t="s">
        <v>1684</v>
      </c>
      <c r="F37" s="5"/>
      <c r="G37" s="5"/>
      <c r="H37" s="5"/>
      <c r="I37" s="5"/>
      <c r="J37" s="5"/>
      <c r="K37" s="5"/>
    </row>
    <row r="38" spans="2:11" ht="36.75" thickBot="1" x14ac:dyDescent="0.3">
      <c r="B38" s="1077"/>
      <c r="C38" s="92"/>
      <c r="D38" s="39" t="s">
        <v>9</v>
      </c>
      <c r="E38" s="28" t="s">
        <v>1667</v>
      </c>
      <c r="F38" s="5"/>
      <c r="G38" s="5"/>
      <c r="H38" s="5"/>
      <c r="I38" s="5"/>
      <c r="J38" s="5"/>
      <c r="K38" s="5"/>
    </row>
    <row r="39" spans="2:11" ht="15.75" thickBot="1" x14ac:dyDescent="0.3">
      <c r="B39" s="1077"/>
      <c r="C39" s="92"/>
      <c r="D39" s="39" t="s">
        <v>11</v>
      </c>
      <c r="E39" s="482" t="s">
        <v>1703</v>
      </c>
      <c r="F39" s="5"/>
      <c r="G39" s="5"/>
      <c r="H39" s="5"/>
      <c r="I39" s="5"/>
      <c r="J39" s="5"/>
      <c r="K39" s="5"/>
    </row>
    <row r="40" spans="2:11" ht="15.75" thickBot="1" x14ac:dyDescent="0.3">
      <c r="B40" s="1077"/>
      <c r="C40" s="92"/>
      <c r="D40" s="39" t="s">
        <v>13</v>
      </c>
      <c r="E40" s="157">
        <v>3138863438</v>
      </c>
      <c r="F40" s="5"/>
      <c r="G40" s="5"/>
      <c r="H40" s="5"/>
      <c r="I40" s="5"/>
      <c r="J40" s="5"/>
      <c r="K40" s="5"/>
    </row>
    <row r="41" spans="2:11" ht="15.75" thickBot="1" x14ac:dyDescent="0.3">
      <c r="B41" s="1078"/>
      <c r="C41" s="2"/>
      <c r="D41" s="39" t="s">
        <v>509</v>
      </c>
      <c r="E41" s="29" t="s">
        <v>1681</v>
      </c>
      <c r="F41" s="5"/>
      <c r="G41" s="5"/>
      <c r="H41" s="5"/>
      <c r="I41" s="5"/>
      <c r="J41" s="5"/>
      <c r="K41" s="5"/>
    </row>
    <row r="42" spans="2:11" ht="15.75" thickBot="1" x14ac:dyDescent="0.3">
      <c r="B42" s="1"/>
      <c r="C42" s="74"/>
      <c r="D42" s="5"/>
      <c r="E42" s="5"/>
      <c r="F42" s="5"/>
      <c r="G42" s="5"/>
      <c r="H42" s="5"/>
      <c r="I42" s="5"/>
      <c r="J42" s="5"/>
      <c r="K42" s="5"/>
    </row>
    <row r="43" spans="2:11" ht="15.75" thickBot="1" x14ac:dyDescent="0.3">
      <c r="B43" s="1085" t="s">
        <v>510</v>
      </c>
      <c r="C43" s="1086"/>
      <c r="D43" s="1086"/>
      <c r="E43" s="1087"/>
      <c r="F43" s="5"/>
      <c r="G43" s="5"/>
      <c r="H43" s="5"/>
      <c r="I43" s="5"/>
      <c r="J43" s="5"/>
      <c r="K43" s="5"/>
    </row>
    <row r="44" spans="2:11" ht="15.75" thickBot="1" x14ac:dyDescent="0.3">
      <c r="B44" s="1076">
        <v>1</v>
      </c>
      <c r="C44" s="92"/>
      <c r="D44" s="47" t="s">
        <v>507</v>
      </c>
      <c r="E44" s="211" t="s">
        <v>511</v>
      </c>
      <c r="F44" s="5"/>
      <c r="G44" s="5"/>
      <c r="H44" s="5"/>
      <c r="I44" s="5"/>
      <c r="J44" s="5"/>
      <c r="K44" s="5"/>
    </row>
    <row r="45" spans="2:11" ht="15.75" thickBot="1" x14ac:dyDescent="0.3">
      <c r="B45" s="1077"/>
      <c r="C45" s="92"/>
      <c r="D45" s="39" t="s">
        <v>7</v>
      </c>
      <c r="E45" s="211" t="s">
        <v>512</v>
      </c>
      <c r="F45" s="5"/>
      <c r="G45" s="5"/>
      <c r="H45" s="5"/>
      <c r="I45" s="5"/>
      <c r="J45" s="5"/>
      <c r="K45" s="5"/>
    </row>
    <row r="46" spans="2:11" ht="15.75" thickBot="1" x14ac:dyDescent="0.3">
      <c r="B46" s="1077"/>
      <c r="C46" s="92"/>
      <c r="D46" s="39" t="s">
        <v>508</v>
      </c>
      <c r="E46" s="321"/>
      <c r="F46" s="5"/>
      <c r="G46" s="5"/>
      <c r="H46" s="5"/>
      <c r="I46" s="5"/>
      <c r="J46" s="5"/>
      <c r="K46" s="5"/>
    </row>
    <row r="47" spans="2:11" ht="15.75" thickBot="1" x14ac:dyDescent="0.3">
      <c r="B47" s="1077"/>
      <c r="C47" s="92"/>
      <c r="D47" s="39" t="s">
        <v>9</v>
      </c>
      <c r="E47" s="321"/>
      <c r="F47" s="5"/>
      <c r="G47" s="5"/>
      <c r="H47" s="5"/>
      <c r="I47" s="5"/>
      <c r="J47" s="5"/>
      <c r="K47" s="5"/>
    </row>
    <row r="48" spans="2:11" ht="15.75" thickBot="1" x14ac:dyDescent="0.3">
      <c r="B48" s="1077"/>
      <c r="C48" s="92"/>
      <c r="D48" s="39" t="s">
        <v>11</v>
      </c>
      <c r="E48" s="321"/>
      <c r="F48" s="5"/>
      <c r="G48" s="5"/>
      <c r="H48" s="5"/>
      <c r="I48" s="5"/>
      <c r="J48" s="5"/>
      <c r="K48" s="5"/>
    </row>
    <row r="49" spans="2:11" ht="15.75" thickBot="1" x14ac:dyDescent="0.3">
      <c r="B49" s="1077"/>
      <c r="C49" s="92"/>
      <c r="D49" s="39" t="s">
        <v>13</v>
      </c>
      <c r="E49" s="321"/>
      <c r="F49" s="5"/>
      <c r="G49" s="5"/>
      <c r="H49" s="5"/>
      <c r="I49" s="5"/>
      <c r="J49" s="5"/>
      <c r="K49" s="5"/>
    </row>
    <row r="50" spans="2:11" ht="15.75" thickBot="1" x14ac:dyDescent="0.3">
      <c r="B50" s="1078"/>
      <c r="C50" s="2"/>
      <c r="D50" s="39" t="s">
        <v>509</v>
      </c>
      <c r="E50" s="321"/>
      <c r="F50" s="5"/>
      <c r="G50" s="5"/>
      <c r="H50" s="5"/>
      <c r="I50" s="5"/>
      <c r="J50" s="5"/>
      <c r="K50" s="5"/>
    </row>
    <row r="51" spans="2:11" x14ac:dyDescent="0.25">
      <c r="B51" s="1"/>
      <c r="C51" s="74"/>
      <c r="D51" s="5"/>
      <c r="E51" s="5"/>
      <c r="F51" s="5"/>
      <c r="G51" s="5"/>
      <c r="H51" s="5"/>
      <c r="I51" s="5"/>
      <c r="J51" s="5"/>
      <c r="K51" s="5"/>
    </row>
    <row r="52" spans="2:11" ht="15.75" thickBot="1" x14ac:dyDescent="0.3">
      <c r="B52" s="1"/>
      <c r="C52" s="74"/>
      <c r="D52" s="5"/>
      <c r="E52" s="5"/>
      <c r="F52" s="5"/>
      <c r="G52" s="5"/>
      <c r="H52" s="5"/>
      <c r="I52" s="5"/>
      <c r="J52" s="5"/>
      <c r="K52" s="5"/>
    </row>
    <row r="53" spans="2:11" ht="15" customHeight="1" thickBot="1" x14ac:dyDescent="0.3">
      <c r="B53" s="117" t="s">
        <v>513</v>
      </c>
      <c r="C53" s="118"/>
      <c r="D53" s="118"/>
      <c r="E53" s="119"/>
      <c r="G53" s="5"/>
      <c r="H53" s="5"/>
      <c r="I53" s="5"/>
      <c r="J53" s="5"/>
      <c r="K53" s="5"/>
    </row>
    <row r="54" spans="2:11" ht="24.75" thickBot="1" x14ac:dyDescent="0.3">
      <c r="B54" s="46" t="s">
        <v>514</v>
      </c>
      <c r="C54" s="39" t="s">
        <v>515</v>
      </c>
      <c r="D54" s="39" t="s">
        <v>516</v>
      </c>
      <c r="E54" s="39" t="s">
        <v>517</v>
      </c>
      <c r="F54" s="5"/>
      <c r="G54" s="5"/>
      <c r="H54" s="5"/>
      <c r="I54" s="5"/>
      <c r="J54" s="5"/>
    </row>
    <row r="55" spans="2:11" ht="120.75" thickBot="1" x14ac:dyDescent="0.3">
      <c r="B55" s="48">
        <v>42401</v>
      </c>
      <c r="C55" s="39">
        <v>0.01</v>
      </c>
      <c r="D55" s="49" t="s">
        <v>1456</v>
      </c>
      <c r="E55" s="39"/>
      <c r="F55" s="5"/>
      <c r="G55" s="5"/>
      <c r="H55" s="5"/>
      <c r="I55" s="5"/>
      <c r="J55" s="5"/>
    </row>
    <row r="56" spans="2:11" ht="15.75" thickBot="1" x14ac:dyDescent="0.3">
      <c r="B56" s="3"/>
      <c r="C56" s="93"/>
      <c r="D56" s="5"/>
      <c r="E56" s="5"/>
      <c r="F56" s="5"/>
      <c r="G56" s="5"/>
      <c r="H56" s="5"/>
      <c r="I56" s="5"/>
      <c r="J56" s="5"/>
      <c r="K56" s="5"/>
    </row>
    <row r="57" spans="2:11" x14ac:dyDescent="0.25">
      <c r="B57" s="127" t="s">
        <v>424</v>
      </c>
      <c r="C57" s="94"/>
      <c r="D57" s="5"/>
      <c r="E57" s="5"/>
      <c r="F57" s="5"/>
      <c r="G57" s="5"/>
      <c r="H57" s="5"/>
      <c r="I57" s="5"/>
      <c r="J57" s="5"/>
      <c r="K57" s="5"/>
    </row>
    <row r="58" spans="2:11" x14ac:dyDescent="0.25">
      <c r="B58" s="1291"/>
      <c r="C58" s="1292"/>
      <c r="D58" s="1292"/>
      <c r="E58" s="1293"/>
      <c r="F58" s="5"/>
      <c r="G58" s="5"/>
      <c r="H58" s="5"/>
      <c r="I58" s="5"/>
      <c r="J58" s="5"/>
      <c r="K58" s="5"/>
    </row>
    <row r="59" spans="2:11" x14ac:dyDescent="0.25">
      <c r="B59" s="1294"/>
      <c r="C59" s="1295"/>
      <c r="D59" s="1295"/>
      <c r="E59" s="1296"/>
      <c r="F59" s="5"/>
      <c r="G59" s="5"/>
      <c r="H59" s="5"/>
      <c r="I59" s="5"/>
      <c r="J59" s="5"/>
      <c r="K59" s="5"/>
    </row>
    <row r="60" spans="2:11" x14ac:dyDescent="0.25">
      <c r="B60" s="1"/>
      <c r="C60" s="74"/>
      <c r="D60" s="5"/>
      <c r="E60" s="5"/>
      <c r="F60" s="5"/>
      <c r="G60" s="5"/>
      <c r="H60" s="5"/>
      <c r="I60" s="5"/>
      <c r="J60" s="5"/>
      <c r="K60" s="5"/>
    </row>
    <row r="61" spans="2:11" ht="15.75" thickBot="1" x14ac:dyDescent="0.3">
      <c r="B61" s="5"/>
      <c r="D61" s="5"/>
      <c r="E61" s="5"/>
      <c r="F61" s="5"/>
      <c r="G61" s="5"/>
      <c r="H61" s="5"/>
      <c r="I61" s="5"/>
      <c r="J61" s="5"/>
      <c r="K61" s="5"/>
    </row>
    <row r="62" spans="2:11" ht="15.75" thickBot="1" x14ac:dyDescent="0.3">
      <c r="B62" s="1085" t="s">
        <v>519</v>
      </c>
      <c r="C62" s="1086"/>
      <c r="D62" s="1087"/>
      <c r="E62" s="5"/>
      <c r="F62" s="5"/>
      <c r="G62" s="5"/>
      <c r="H62" s="5"/>
      <c r="I62" s="5"/>
      <c r="J62" s="5"/>
      <c r="K62" s="5"/>
    </row>
    <row r="63" spans="2:11" ht="120" x14ac:dyDescent="0.25">
      <c r="B63" s="1076" t="s">
        <v>520</v>
      </c>
      <c r="C63" s="92"/>
      <c r="D63" s="45" t="s">
        <v>1457</v>
      </c>
      <c r="E63" s="5"/>
      <c r="F63" s="5"/>
      <c r="G63" s="5"/>
      <c r="H63" s="5"/>
      <c r="I63" s="5"/>
      <c r="J63" s="5"/>
      <c r="K63" s="5"/>
    </row>
    <row r="64" spans="2:11" x14ac:dyDescent="0.25">
      <c r="B64" s="1077"/>
      <c r="C64" s="92"/>
      <c r="D64" s="52" t="s">
        <v>523</v>
      </c>
      <c r="E64" s="5"/>
      <c r="F64" s="5"/>
      <c r="G64" s="5"/>
      <c r="H64" s="5"/>
      <c r="I64" s="5"/>
      <c r="J64" s="5"/>
      <c r="K64" s="5"/>
    </row>
    <row r="65" spans="2:11" ht="144" x14ac:dyDescent="0.25">
      <c r="B65" s="1077"/>
      <c r="C65" s="92"/>
      <c r="D65" s="45" t="s">
        <v>1458</v>
      </c>
      <c r="E65" s="5"/>
      <c r="F65" s="5"/>
      <c r="G65" s="5"/>
      <c r="H65" s="5"/>
      <c r="I65" s="5"/>
      <c r="J65" s="5"/>
      <c r="K65" s="5"/>
    </row>
    <row r="66" spans="2:11" x14ac:dyDescent="0.25">
      <c r="B66" s="1077"/>
      <c r="C66" s="92"/>
      <c r="D66" s="52" t="s">
        <v>526</v>
      </c>
      <c r="E66" s="5"/>
      <c r="F66" s="5"/>
      <c r="G66" s="5"/>
      <c r="H66" s="5"/>
      <c r="I66" s="5"/>
      <c r="J66" s="5"/>
      <c r="K66" s="5"/>
    </row>
    <row r="67" spans="2:11" ht="372.75" thickBot="1" x14ac:dyDescent="0.3">
      <c r="B67" s="1078"/>
      <c r="C67" s="2"/>
      <c r="D67" s="39" t="s">
        <v>1459</v>
      </c>
      <c r="E67" s="5"/>
      <c r="F67" s="5"/>
      <c r="G67" s="5"/>
      <c r="H67" s="5"/>
      <c r="I67" s="5"/>
      <c r="J67" s="5"/>
      <c r="K67" s="5"/>
    </row>
    <row r="68" spans="2:11" ht="348" x14ac:dyDescent="0.25">
      <c r="B68" s="1076" t="s">
        <v>522</v>
      </c>
      <c r="C68" s="92"/>
      <c r="D68" s="24" t="s">
        <v>1460</v>
      </c>
      <c r="E68" s="5"/>
      <c r="F68" s="5"/>
      <c r="G68" s="5"/>
      <c r="H68" s="5"/>
      <c r="I68" s="5"/>
      <c r="J68" s="5"/>
      <c r="K68" s="5"/>
    </row>
    <row r="69" spans="2:11" ht="264" x14ac:dyDescent="0.25">
      <c r="B69" s="1077"/>
      <c r="C69" s="92"/>
      <c r="D69" s="24" t="s">
        <v>1461</v>
      </c>
      <c r="E69" s="5"/>
      <c r="F69" s="5"/>
      <c r="G69" s="5"/>
      <c r="H69" s="5"/>
      <c r="I69" s="5"/>
      <c r="J69" s="5"/>
      <c r="K69" s="5"/>
    </row>
    <row r="70" spans="2:11" ht="36" x14ac:dyDescent="0.25">
      <c r="B70" s="1077"/>
      <c r="C70" s="92"/>
      <c r="D70" s="24" t="s">
        <v>1462</v>
      </c>
      <c r="E70" s="5"/>
      <c r="F70" s="5"/>
      <c r="G70" s="5"/>
      <c r="H70" s="5"/>
      <c r="I70" s="5"/>
      <c r="J70" s="5"/>
      <c r="K70" s="5"/>
    </row>
    <row r="71" spans="2:11" ht="24" x14ac:dyDescent="0.25">
      <c r="B71" s="1077"/>
      <c r="C71" s="92"/>
      <c r="D71" s="24" t="s">
        <v>1463</v>
      </c>
      <c r="E71" s="5"/>
      <c r="F71" s="5"/>
      <c r="G71" s="5"/>
      <c r="H71" s="5"/>
      <c r="I71" s="5"/>
      <c r="J71" s="5"/>
      <c r="K71" s="5"/>
    </row>
    <row r="72" spans="2:11" x14ac:dyDescent="0.25">
      <c r="B72" s="1077"/>
      <c r="C72" s="92"/>
      <c r="D72" s="52" t="s">
        <v>748</v>
      </c>
      <c r="E72" s="5"/>
      <c r="F72" s="5"/>
      <c r="G72" s="5"/>
      <c r="H72" s="5"/>
      <c r="I72" s="5"/>
      <c r="J72" s="5"/>
      <c r="K72" s="5"/>
    </row>
    <row r="73" spans="2:11" ht="15.75" thickBot="1" x14ac:dyDescent="0.3">
      <c r="B73" s="1078"/>
      <c r="C73" s="2"/>
      <c r="D73" s="39" t="s">
        <v>749</v>
      </c>
      <c r="E73" s="5"/>
      <c r="F73" s="5"/>
      <c r="G73" s="5"/>
      <c r="H73" s="5"/>
      <c r="I73" s="5"/>
      <c r="J73" s="5"/>
      <c r="K73" s="5"/>
    </row>
    <row r="74" spans="2:11" ht="24.75" thickBot="1" x14ac:dyDescent="0.3">
      <c r="B74" s="46" t="s">
        <v>535</v>
      </c>
      <c r="C74" s="2"/>
      <c r="D74" s="39"/>
      <c r="E74" s="5"/>
      <c r="F74" s="5"/>
      <c r="G74" s="5"/>
      <c r="H74" s="5"/>
      <c r="I74" s="5"/>
      <c r="J74" s="5"/>
      <c r="K74" s="5"/>
    </row>
    <row r="75" spans="2:11" ht="396" x14ac:dyDescent="0.25">
      <c r="B75" s="1076" t="s">
        <v>536</v>
      </c>
      <c r="C75" s="92"/>
      <c r="D75" s="45" t="s">
        <v>1464</v>
      </c>
      <c r="E75" s="5"/>
      <c r="F75" s="5"/>
      <c r="G75" s="5"/>
      <c r="H75" s="5"/>
      <c r="I75" s="5"/>
      <c r="J75" s="5"/>
      <c r="K75" s="5"/>
    </row>
    <row r="76" spans="2:11" ht="216" x14ac:dyDescent="0.25">
      <c r="B76" s="1077"/>
      <c r="C76" s="92"/>
      <c r="D76" s="45" t="s">
        <v>1465</v>
      </c>
      <c r="E76" s="5"/>
      <c r="F76" s="5"/>
      <c r="G76" s="5"/>
      <c r="H76" s="5"/>
      <c r="I76" s="5"/>
      <c r="J76" s="5"/>
      <c r="K76" s="5"/>
    </row>
    <row r="77" spans="2:11" ht="120" x14ac:dyDescent="0.25">
      <c r="B77" s="1077"/>
      <c r="C77" s="92"/>
      <c r="D77" s="45" t="s">
        <v>1466</v>
      </c>
      <c r="E77" s="5"/>
      <c r="F77" s="5"/>
      <c r="G77" s="5"/>
      <c r="H77" s="5"/>
      <c r="I77" s="5"/>
      <c r="J77" s="5"/>
      <c r="K77" s="5"/>
    </row>
    <row r="78" spans="2:11" ht="108" x14ac:dyDescent="0.25">
      <c r="B78" s="1077"/>
      <c r="C78" s="92"/>
      <c r="D78" s="45" t="s">
        <v>1467</v>
      </c>
      <c r="E78" s="5"/>
      <c r="F78" s="5"/>
      <c r="G78" s="5"/>
      <c r="H78" s="5"/>
      <c r="I78" s="5"/>
      <c r="J78" s="5"/>
      <c r="K78" s="5"/>
    </row>
    <row r="79" spans="2:11" ht="252" x14ac:dyDescent="0.25">
      <c r="B79" s="1077"/>
      <c r="C79" s="92"/>
      <c r="D79" s="45" t="s">
        <v>1468</v>
      </c>
      <c r="E79" s="5"/>
      <c r="F79" s="5"/>
      <c r="G79" s="5"/>
      <c r="H79" s="5"/>
      <c r="I79" s="5"/>
      <c r="J79" s="5"/>
      <c r="K79" s="5"/>
    </row>
    <row r="80" spans="2:11" ht="48" x14ac:dyDescent="0.25">
      <c r="B80" s="1077"/>
      <c r="C80" s="92"/>
      <c r="D80" s="45" t="s">
        <v>1469</v>
      </c>
      <c r="E80" s="5"/>
      <c r="F80" s="5"/>
      <c r="G80" s="5"/>
      <c r="H80" s="5"/>
      <c r="I80" s="5"/>
      <c r="J80" s="5"/>
      <c r="K80" s="5"/>
    </row>
    <row r="81" spans="2:11" ht="96" x14ac:dyDescent="0.25">
      <c r="B81" s="1077"/>
      <c r="C81" s="92"/>
      <c r="D81" s="60" t="s">
        <v>1470</v>
      </c>
      <c r="E81" s="5"/>
      <c r="F81" s="5"/>
      <c r="G81" s="5"/>
      <c r="H81" s="5"/>
      <c r="I81" s="5"/>
      <c r="J81" s="5"/>
      <c r="K81" s="5"/>
    </row>
    <row r="82" spans="2:11" ht="60" x14ac:dyDescent="0.25">
      <c r="B82" s="1077"/>
      <c r="C82" s="92"/>
      <c r="D82" s="60" t="s">
        <v>1471</v>
      </c>
      <c r="E82" s="5"/>
      <c r="F82" s="5"/>
      <c r="G82" s="5"/>
      <c r="H82" s="5"/>
      <c r="I82" s="5"/>
      <c r="J82" s="5"/>
      <c r="K82" s="5"/>
    </row>
    <row r="83" spans="2:11" ht="52.5" thickBot="1" x14ac:dyDescent="0.3">
      <c r="B83" s="1078"/>
      <c r="C83" s="2"/>
      <c r="D83" s="61" t="s">
        <v>1472</v>
      </c>
      <c r="E83" s="5"/>
      <c r="F83" s="5"/>
      <c r="G83" s="5"/>
      <c r="H83" s="5"/>
      <c r="I83" s="5"/>
      <c r="J83" s="5"/>
      <c r="K83" s="5"/>
    </row>
    <row r="84" spans="2:11" ht="15.75" thickBot="1" x14ac:dyDescent="0.3">
      <c r="B84" s="1"/>
      <c r="C84" s="74"/>
      <c r="D84" s="5"/>
      <c r="E84" s="5"/>
      <c r="F84" s="5"/>
      <c r="G84" s="5"/>
      <c r="H84" s="5"/>
      <c r="I84" s="5"/>
      <c r="J84" s="5"/>
      <c r="K84" s="5"/>
    </row>
    <row r="85" spans="2:11" ht="48" x14ac:dyDescent="0.25">
      <c r="B85" s="1076" t="s">
        <v>553</v>
      </c>
      <c r="C85" s="103"/>
      <c r="D85" s="63" t="s">
        <v>1473</v>
      </c>
      <c r="E85" s="5"/>
      <c r="F85" s="5"/>
      <c r="G85" s="5"/>
      <c r="H85" s="5"/>
      <c r="I85" s="5"/>
      <c r="J85" s="5"/>
      <c r="K85" s="5"/>
    </row>
    <row r="86" spans="2:11" x14ac:dyDescent="0.25">
      <c r="B86" s="1077"/>
      <c r="C86" s="92"/>
      <c r="D86" s="15"/>
      <c r="E86" s="5"/>
      <c r="F86" s="5"/>
      <c r="G86" s="5"/>
      <c r="H86" s="5"/>
      <c r="I86" s="5"/>
      <c r="J86" s="5"/>
      <c r="K86" s="5"/>
    </row>
    <row r="87" spans="2:11" x14ac:dyDescent="0.25">
      <c r="B87" s="1077"/>
      <c r="C87" s="92"/>
      <c r="D87" s="45" t="s">
        <v>554</v>
      </c>
      <c r="E87" s="5"/>
      <c r="F87" s="5"/>
      <c r="G87" s="5"/>
      <c r="H87" s="5"/>
      <c r="I87" s="5"/>
      <c r="J87" s="5"/>
      <c r="K87" s="5"/>
    </row>
    <row r="88" spans="2:11" ht="109.5" x14ac:dyDescent="0.25">
      <c r="B88" s="1077"/>
      <c r="C88" s="92"/>
      <c r="D88" s="45" t="s">
        <v>1474</v>
      </c>
      <c r="E88" s="5"/>
      <c r="F88" s="5"/>
      <c r="G88" s="5"/>
      <c r="H88" s="5"/>
      <c r="I88" s="5"/>
      <c r="J88" s="5"/>
      <c r="K88" s="5"/>
    </row>
    <row r="89" spans="2:11" ht="97.5" x14ac:dyDescent="0.25">
      <c r="B89" s="1077"/>
      <c r="C89" s="92"/>
      <c r="D89" s="45" t="s">
        <v>1475</v>
      </c>
      <c r="E89" s="5"/>
      <c r="F89" s="5"/>
      <c r="G89" s="5"/>
      <c r="H89" s="5"/>
      <c r="I89" s="5"/>
      <c r="J89" s="5"/>
      <c r="K89" s="5"/>
    </row>
    <row r="90" spans="2:11" ht="98.25" thickBot="1" x14ac:dyDescent="0.3">
      <c r="B90" s="1078"/>
      <c r="C90" s="2"/>
      <c r="D90" s="39" t="s">
        <v>1476</v>
      </c>
      <c r="E90" s="5"/>
      <c r="F90" s="5"/>
      <c r="G90" s="5"/>
      <c r="H90" s="5"/>
      <c r="I90" s="5"/>
      <c r="J90" s="5"/>
      <c r="K90" s="5"/>
    </row>
    <row r="91" spans="2:11" x14ac:dyDescent="0.25">
      <c r="B91" s="5"/>
      <c r="D91" s="5"/>
      <c r="E91" s="5"/>
      <c r="F91" s="5"/>
      <c r="G91" s="5"/>
      <c r="H91" s="5"/>
      <c r="I91" s="5"/>
      <c r="J91" s="5"/>
      <c r="K91" s="5"/>
    </row>
  </sheetData>
  <sheetProtection insertRows="0"/>
  <mergeCells count="26">
    <mergeCell ref="A1:P1"/>
    <mergeCell ref="A2:P2"/>
    <mergeCell ref="A3:P3"/>
    <mergeCell ref="A4:D4"/>
    <mergeCell ref="A5:P5"/>
    <mergeCell ref="B9:D9"/>
    <mergeCell ref="F9:S9"/>
    <mergeCell ref="F10:S10"/>
    <mergeCell ref="E11:R11"/>
    <mergeCell ref="E12:R12"/>
    <mergeCell ref="D13:J13"/>
    <mergeCell ref="D18:J18"/>
    <mergeCell ref="D19:J19"/>
    <mergeCell ref="B62:D62"/>
    <mergeCell ref="D31:J31"/>
    <mergeCell ref="D32:J32"/>
    <mergeCell ref="B34:E34"/>
    <mergeCell ref="B35:B41"/>
    <mergeCell ref="B43:E43"/>
    <mergeCell ref="B44:B50"/>
    <mergeCell ref="B58:E59"/>
    <mergeCell ref="B63:B67"/>
    <mergeCell ref="B68:B73"/>
    <mergeCell ref="B75:B83"/>
    <mergeCell ref="B85:B90"/>
    <mergeCell ref="B13:B30"/>
  </mergeCells>
  <conditionalFormatting sqref="F9">
    <cfRule type="notContainsBlanks" dxfId="29" priority="4">
      <formula>LEN(TRIM(F9))&gt;0</formula>
    </cfRule>
  </conditionalFormatting>
  <conditionalFormatting sqref="F10:S10">
    <cfRule type="expression" dxfId="28" priority="2">
      <formula>E10="NO SE REPORTA"</formula>
    </cfRule>
    <cfRule type="expression" dxfId="27" priority="3">
      <formula>E9="NO APLICA"</formula>
    </cfRule>
  </conditionalFormatting>
  <conditionalFormatting sqref="E11:R11">
    <cfRule type="expression" dxfId="26" priority="1">
      <formula>E10="SI SE REPORTA"</formula>
    </cfRule>
  </conditionalFormatting>
  <dataValidations count="3">
    <dataValidation type="whole" operator="greaterThanOrEqual" allowBlank="1" showErrorMessage="1" errorTitle="ERROR" error="Escriba un número igual o mayor que 0" promptTitle="ERROR" prompt="Escriba un número igual o mayor que 0" sqref="E15:H16 E21:E30" xr:uid="{00000000-0002-0000-2200-000000000000}">
      <formula1>0</formula1>
    </dataValidation>
    <dataValidation type="list" allowBlank="1" showInputMessage="1" showErrorMessage="1" sqref="E10" xr:uid="{00000000-0002-0000-2200-000001000000}">
      <formula1>REPORTE</formula1>
    </dataValidation>
    <dataValidation type="list" allowBlank="1" showInputMessage="1" showErrorMessage="1" sqref="E9" xr:uid="{00000000-0002-0000-2200-000002000000}">
      <formula1>SI</formula1>
    </dataValidation>
  </dataValidations>
  <hyperlinks>
    <hyperlink ref="B8" location="'ANEXO 3'!A1" display="VOLVER AL INDICE" xr:uid="{00000000-0004-0000-2200-000000000000}"/>
    <hyperlink ref="E39" r:id="rId1" xr:uid="{00000000-0004-0000-2200-000001000000}"/>
  </hyperlinks>
  <pageMargins left="0.25" right="0.25" top="0.75" bottom="0.75" header="0.3" footer="0.3"/>
  <pageSetup paperSize="178" orientation="landscape" horizontalDpi="1200" verticalDpi="1200" r:id="rId2"/>
  <drawing r:id="rId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Hoja35">
    <tabColor theme="2"/>
  </sheetPr>
  <dimension ref="A1:U139"/>
  <sheetViews>
    <sheetView workbookViewId="0">
      <selection sqref="A1:P1"/>
    </sheetView>
  </sheetViews>
  <sheetFormatPr baseColWidth="10" defaultColWidth="10.7109375" defaultRowHeight="15" x14ac:dyDescent="0.25"/>
  <cols>
    <col min="1" max="1" width="1.85546875" customWidth="1"/>
    <col min="2" max="2" width="10.42578125" customWidth="1"/>
    <col min="3" max="3" width="5" style="85" bestFit="1" customWidth="1"/>
    <col min="4" max="4" width="34.85546875" customWidth="1"/>
    <col min="5" max="5" width="12.140625" customWidth="1"/>
    <col min="6" max="6" width="12.57031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140</v>
      </c>
      <c r="B5" s="1039"/>
      <c r="C5" s="1039"/>
      <c r="D5" s="1039"/>
      <c r="E5" s="1039"/>
      <c r="F5" s="1039"/>
      <c r="G5" s="1039"/>
      <c r="H5" s="1039"/>
      <c r="I5" s="1039"/>
      <c r="J5" s="1039"/>
      <c r="K5" s="1039"/>
      <c r="L5" s="1039"/>
      <c r="M5" s="1039"/>
      <c r="N5" s="1039"/>
      <c r="O5" s="1039"/>
      <c r="P5" s="1040"/>
    </row>
    <row r="6" spans="1:21" x14ac:dyDescent="0.25">
      <c r="B6" s="1" t="s">
        <v>456</v>
      </c>
      <c r="C6" s="74"/>
      <c r="D6" s="5"/>
      <c r="E6" s="203"/>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f>IF(E10="NO APLICA","NO APLICA",IF(E11="NO SE REPORTA","SIN INFORMACION",+F81))</f>
        <v>1</v>
      </c>
      <c r="E8" s="205"/>
      <c r="F8" s="5" t="s">
        <v>460</v>
      </c>
      <c r="G8" s="5"/>
      <c r="H8" s="5"/>
      <c r="I8" s="5"/>
      <c r="J8" s="5"/>
      <c r="K8" s="5"/>
    </row>
    <row r="9" spans="1:21" x14ac:dyDescent="0.25">
      <c r="B9" s="346" t="s">
        <v>461</v>
      </c>
      <c r="C9" s="86"/>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C14" s="86"/>
      <c r="D14" s="5"/>
      <c r="E14" s="5"/>
      <c r="F14" s="5"/>
      <c r="G14" s="5"/>
      <c r="H14" s="5"/>
      <c r="I14" s="5"/>
      <c r="J14" s="5"/>
      <c r="K14" s="5"/>
    </row>
    <row r="15" spans="1:21" ht="15" customHeight="1" thickTop="1" x14ac:dyDescent="0.25">
      <c r="B15" s="1136" t="s">
        <v>466</v>
      </c>
      <c r="C15" s="87"/>
      <c r="D15" s="1067" t="s">
        <v>467</v>
      </c>
      <c r="E15" s="1068"/>
      <c r="F15" s="1068"/>
      <c r="G15" s="1068"/>
      <c r="H15" s="1068"/>
      <c r="I15" s="1068"/>
      <c r="J15" s="1068"/>
      <c r="K15" s="1068"/>
      <c r="L15" s="1197"/>
      <c r="M15" s="1178"/>
    </row>
    <row r="16" spans="1:21" x14ac:dyDescent="0.25">
      <c r="B16" s="1095"/>
      <c r="C16" s="90"/>
      <c r="D16" s="1221" t="s">
        <v>1477</v>
      </c>
      <c r="E16" s="1222"/>
      <c r="F16" s="1222"/>
      <c r="G16" s="1222"/>
      <c r="H16" s="1222"/>
      <c r="I16" s="1222"/>
      <c r="J16" s="1222"/>
      <c r="K16" s="1222"/>
      <c r="L16" s="1297"/>
      <c r="M16" s="1246"/>
    </row>
    <row r="17" spans="2:13" ht="15.75" thickBot="1" x14ac:dyDescent="0.3">
      <c r="B17" s="1095"/>
      <c r="C17" s="90"/>
      <c r="D17" s="1058" t="s">
        <v>1478</v>
      </c>
      <c r="E17" s="1059"/>
      <c r="F17" s="1059"/>
      <c r="G17" s="1059"/>
      <c r="H17" s="1059"/>
      <c r="I17" s="1059"/>
      <c r="J17" s="1059"/>
      <c r="K17" s="1059"/>
      <c r="L17" s="1189"/>
      <c r="M17" s="1162"/>
    </row>
    <row r="18" spans="2:13" ht="15.75" thickBot="1" x14ac:dyDescent="0.3">
      <c r="B18" s="1095"/>
      <c r="C18" s="92"/>
      <c r="D18" s="1299" t="s">
        <v>1479</v>
      </c>
      <c r="E18" s="1191" t="s">
        <v>1480</v>
      </c>
      <c r="F18" s="1193"/>
      <c r="G18" s="1191" t="s">
        <v>1481</v>
      </c>
      <c r="H18" s="1193"/>
      <c r="I18" s="1191" t="s">
        <v>594</v>
      </c>
      <c r="J18" s="1193"/>
      <c r="K18" s="58"/>
      <c r="M18" s="13"/>
    </row>
    <row r="19" spans="2:13" ht="15.75" thickBot="1" x14ac:dyDescent="0.3">
      <c r="B19" s="1095"/>
      <c r="C19" s="92"/>
      <c r="D19" s="1300"/>
      <c r="E19" s="38" t="s">
        <v>1482</v>
      </c>
      <c r="F19" s="38" t="s">
        <v>1483</v>
      </c>
      <c r="G19" s="38" t="s">
        <v>1482</v>
      </c>
      <c r="H19" s="38" t="s">
        <v>1483</v>
      </c>
      <c r="I19" s="38" t="s">
        <v>1482</v>
      </c>
      <c r="J19" s="38" t="s">
        <v>1483</v>
      </c>
      <c r="M19" s="13"/>
    </row>
    <row r="20" spans="2:13" ht="15.75" thickBot="1" x14ac:dyDescent="0.3">
      <c r="B20" s="210"/>
      <c r="C20" s="92"/>
      <c r="D20" s="38" t="s">
        <v>1484</v>
      </c>
      <c r="E20" s="447">
        <v>26</v>
      </c>
      <c r="F20" s="447">
        <v>26</v>
      </c>
      <c r="G20" s="447"/>
      <c r="H20" s="447"/>
      <c r="I20" s="742">
        <f>+E20+G20</f>
        <v>26</v>
      </c>
      <c r="J20" s="742">
        <f>+F20+H20</f>
        <v>26</v>
      </c>
      <c r="M20" s="13"/>
    </row>
    <row r="21" spans="2:13" x14ac:dyDescent="0.25">
      <c r="B21" s="210"/>
      <c r="C21" s="99"/>
      <c r="D21" s="1058"/>
      <c r="E21" s="1059"/>
      <c r="F21" s="1059"/>
      <c r="G21" s="1059"/>
      <c r="H21" s="1059"/>
      <c r="I21" s="1059"/>
      <c r="J21" s="1059"/>
      <c r="K21" s="1059"/>
      <c r="L21" s="1189"/>
      <c r="M21" s="1162"/>
    </row>
    <row r="22" spans="2:13" ht="15.75" thickBot="1" x14ac:dyDescent="0.3">
      <c r="B22" s="210"/>
      <c r="C22" s="90"/>
      <c r="D22" s="128"/>
      <c r="E22" s="128"/>
      <c r="F22" s="332" t="s">
        <v>424</v>
      </c>
      <c r="G22" s="128"/>
      <c r="H22" s="128"/>
      <c r="I22" s="128"/>
      <c r="J22" s="128"/>
      <c r="K22" s="128"/>
      <c r="L22" s="330"/>
      <c r="M22" s="331"/>
    </row>
    <row r="23" spans="2:13" ht="24.75" thickBot="1" x14ac:dyDescent="0.3">
      <c r="B23" s="210"/>
      <c r="C23" s="92"/>
      <c r="D23" s="42" t="s">
        <v>1485</v>
      </c>
      <c r="E23" s="483">
        <f>+I20</f>
        <v>26</v>
      </c>
      <c r="F23" s="528"/>
      <c r="G23" s="5"/>
      <c r="H23" s="5"/>
      <c r="I23" s="5"/>
      <c r="J23" s="5"/>
      <c r="K23" s="5"/>
      <c r="M23" s="13"/>
    </row>
    <row r="24" spans="2:13" ht="24.75" thickBot="1" x14ac:dyDescent="0.3">
      <c r="B24" s="210"/>
      <c r="C24" s="92"/>
      <c r="D24" s="39" t="s">
        <v>1486</v>
      </c>
      <c r="E24" s="483">
        <f>+J20</f>
        <v>26</v>
      </c>
      <c r="F24" s="317"/>
      <c r="G24" s="5"/>
      <c r="H24" s="5"/>
      <c r="I24" s="5"/>
      <c r="J24" s="5"/>
      <c r="K24" s="5"/>
      <c r="M24" s="13"/>
    </row>
    <row r="25" spans="2:13" ht="24.75" thickBot="1" x14ac:dyDescent="0.3">
      <c r="B25" s="210"/>
      <c r="C25" s="92"/>
      <c r="D25" s="39" t="s">
        <v>1487</v>
      </c>
      <c r="E25" s="318">
        <f>+E24/E23</f>
        <v>1</v>
      </c>
      <c r="F25" s="317"/>
      <c r="G25" s="5"/>
      <c r="H25" s="5"/>
      <c r="I25" s="5"/>
      <c r="J25" s="5"/>
      <c r="K25" s="5"/>
      <c r="M25" s="13"/>
    </row>
    <row r="26" spans="2:13" x14ac:dyDescent="0.25">
      <c r="B26" s="210"/>
      <c r="C26" s="90"/>
      <c r="D26" s="1221" t="s">
        <v>1488</v>
      </c>
      <c r="E26" s="1222"/>
      <c r="F26" s="1222"/>
      <c r="G26" s="1222"/>
      <c r="H26" s="1222"/>
      <c r="I26" s="1222"/>
      <c r="J26" s="1222"/>
      <c r="K26" s="1222"/>
      <c r="L26" s="1297"/>
      <c r="M26" s="1246"/>
    </row>
    <row r="27" spans="2:13" ht="15.75" thickBot="1" x14ac:dyDescent="0.3">
      <c r="B27" s="210"/>
      <c r="C27" s="90"/>
      <c r="D27" s="1070" t="s">
        <v>1489</v>
      </c>
      <c r="E27" s="1071"/>
      <c r="F27" s="1071"/>
      <c r="G27" s="1071"/>
      <c r="H27" s="1071"/>
      <c r="I27" s="1071"/>
      <c r="J27" s="1071"/>
      <c r="K27" s="1071"/>
      <c r="L27" s="1198"/>
      <c r="M27" s="1163"/>
    </row>
    <row r="28" spans="2:13" ht="24.75" thickBot="1" x14ac:dyDescent="0.3">
      <c r="B28" s="210"/>
      <c r="C28" s="92"/>
      <c r="D28" s="42" t="s">
        <v>1490</v>
      </c>
      <c r="E28" s="314">
        <v>1</v>
      </c>
      <c r="F28" s="5"/>
      <c r="G28" s="5"/>
      <c r="H28" s="5"/>
      <c r="I28" s="5"/>
      <c r="J28" s="5"/>
      <c r="K28" s="5"/>
      <c r="M28" s="13"/>
    </row>
    <row r="29" spans="2:13" ht="24.75" thickBot="1" x14ac:dyDescent="0.3">
      <c r="B29" s="210"/>
      <c r="C29" s="92"/>
      <c r="D29" s="39" t="s">
        <v>1491</v>
      </c>
      <c r="E29" s="314">
        <v>2</v>
      </c>
      <c r="F29" s="5"/>
      <c r="G29" s="5"/>
      <c r="H29" s="5"/>
      <c r="I29" s="5"/>
      <c r="J29" s="5"/>
      <c r="K29" s="5"/>
      <c r="M29" s="13"/>
    </row>
    <row r="30" spans="2:13" ht="24.75" thickBot="1" x14ac:dyDescent="0.3">
      <c r="B30" s="210"/>
      <c r="C30" s="92"/>
      <c r="D30" s="39" t="s">
        <v>1492</v>
      </c>
      <c r="E30" s="314">
        <v>0</v>
      </c>
      <c r="F30" s="5"/>
      <c r="G30" s="5"/>
      <c r="H30" s="5"/>
      <c r="I30" s="5"/>
      <c r="J30" s="5"/>
      <c r="K30" s="5"/>
      <c r="M30" s="13"/>
    </row>
    <row r="31" spans="2:13" ht="15.75" thickBot="1" x14ac:dyDescent="0.3">
      <c r="B31" s="210"/>
      <c r="C31" s="90"/>
      <c r="D31" s="1082" t="s">
        <v>1493</v>
      </c>
      <c r="E31" s="1083"/>
      <c r="F31" s="1083"/>
      <c r="G31" s="1083"/>
      <c r="H31" s="1083"/>
      <c r="I31" s="1083"/>
      <c r="J31" s="1083"/>
      <c r="K31" s="1083"/>
      <c r="L31" s="1298"/>
      <c r="M31" s="1165"/>
    </row>
    <row r="32" spans="2:13" ht="15.75" thickBot="1" x14ac:dyDescent="0.3">
      <c r="B32" s="210"/>
      <c r="C32" s="96" t="s">
        <v>420</v>
      </c>
      <c r="D32" s="42" t="s">
        <v>1494</v>
      </c>
      <c r="E32" s="243"/>
      <c r="F32" s="243"/>
      <c r="G32" s="243"/>
      <c r="H32" s="243"/>
      <c r="I32" s="243"/>
      <c r="J32" s="243"/>
      <c r="K32" s="243"/>
      <c r="L32" s="315"/>
      <c r="M32" s="115"/>
    </row>
    <row r="33" spans="2:13" ht="15.75" thickBot="1" x14ac:dyDescent="0.3">
      <c r="B33" s="210"/>
      <c r="C33" s="2" t="s">
        <v>595</v>
      </c>
      <c r="D33" s="39" t="s">
        <v>1495</v>
      </c>
      <c r="E33" s="333" t="s">
        <v>1704</v>
      </c>
      <c r="F33" s="333" t="s">
        <v>1705</v>
      </c>
      <c r="G33" s="333"/>
      <c r="H33" s="333"/>
      <c r="I33" s="333"/>
      <c r="J33" s="333"/>
      <c r="K33" s="333"/>
      <c r="L33" s="334"/>
      <c r="M33" s="11"/>
    </row>
    <row r="34" spans="2:13" ht="15.75" thickBot="1" x14ac:dyDescent="0.3">
      <c r="B34" s="210"/>
      <c r="C34" s="2" t="s">
        <v>597</v>
      </c>
      <c r="D34" s="123" t="s">
        <v>1496</v>
      </c>
      <c r="E34" s="336" t="s">
        <v>1706</v>
      </c>
      <c r="F34" s="337" t="s">
        <v>1707</v>
      </c>
      <c r="G34" s="337"/>
      <c r="H34" s="337"/>
      <c r="I34" s="337"/>
      <c r="J34" s="337"/>
      <c r="K34" s="337"/>
      <c r="L34" s="338"/>
      <c r="M34" s="13"/>
    </row>
    <row r="35" spans="2:13" ht="24.75" thickBot="1" x14ac:dyDescent="0.3">
      <c r="B35" s="210"/>
      <c r="C35" s="2" t="s">
        <v>599</v>
      </c>
      <c r="D35" s="123" t="s">
        <v>1497</v>
      </c>
      <c r="E35" s="339"/>
      <c r="F35" s="317"/>
      <c r="G35" s="317"/>
      <c r="H35" s="317"/>
      <c r="I35" s="317"/>
      <c r="J35" s="317"/>
      <c r="K35" s="317"/>
      <c r="L35" s="340"/>
      <c r="M35" s="13"/>
    </row>
    <row r="36" spans="2:13" ht="24.75" thickBot="1" x14ac:dyDescent="0.3">
      <c r="B36" s="210"/>
      <c r="C36" s="2" t="s">
        <v>681</v>
      </c>
      <c r="D36" s="123" t="s">
        <v>1498</v>
      </c>
      <c r="E36" s="341"/>
      <c r="F36" s="342"/>
      <c r="G36" s="342"/>
      <c r="H36" s="342"/>
      <c r="I36" s="342"/>
      <c r="J36" s="342"/>
      <c r="K36" s="342"/>
      <c r="L36" s="343"/>
      <c r="M36" s="13"/>
    </row>
    <row r="37" spans="2:13" ht="24.75" thickBot="1" x14ac:dyDescent="0.3">
      <c r="B37" s="210"/>
      <c r="C37" s="1139" t="s">
        <v>683</v>
      </c>
      <c r="D37" s="45" t="s">
        <v>1499</v>
      </c>
      <c r="E37" s="335" t="str">
        <f>IFERROR(E36/E35,"N.A.")</f>
        <v>N.A.</v>
      </c>
      <c r="F37" s="335" t="str">
        <f t="shared" ref="F37:L37" si="0">IFERROR(F36/F35,"N.A.")</f>
        <v>N.A.</v>
      </c>
      <c r="G37" s="335" t="str">
        <f t="shared" si="0"/>
        <v>N.A.</v>
      </c>
      <c r="H37" s="335" t="str">
        <f t="shared" si="0"/>
        <v>N.A.</v>
      </c>
      <c r="I37" s="335" t="str">
        <f t="shared" si="0"/>
        <v>N.A.</v>
      </c>
      <c r="J37" s="335" t="str">
        <f t="shared" si="0"/>
        <v>N.A.</v>
      </c>
      <c r="K37" s="335" t="str">
        <f t="shared" si="0"/>
        <v>N.A.</v>
      </c>
      <c r="L37" s="335" t="str">
        <f t="shared" si="0"/>
        <v>N.A.</v>
      </c>
      <c r="M37" s="11"/>
    </row>
    <row r="38" spans="2:13" ht="24.75" thickBot="1" x14ac:dyDescent="0.3">
      <c r="B38" s="210"/>
      <c r="C38" s="1140"/>
      <c r="D38" s="39" t="s">
        <v>1500</v>
      </c>
      <c r="E38" s="146" t="str">
        <f>+IF(E37="N.A.","N.A.",IF(E37&gt;=75%,1,0))</f>
        <v>N.A.</v>
      </c>
      <c r="F38" s="146" t="str">
        <f t="shared" ref="F38:L38" si="1">+IF(F37="N.A.","N.A.",IF(F37&gt;=75%,1,0))</f>
        <v>N.A.</v>
      </c>
      <c r="G38" s="146" t="str">
        <f t="shared" si="1"/>
        <v>N.A.</v>
      </c>
      <c r="H38" s="146" t="str">
        <f t="shared" si="1"/>
        <v>N.A.</v>
      </c>
      <c r="I38" s="146" t="str">
        <f t="shared" si="1"/>
        <v>N.A.</v>
      </c>
      <c r="J38" s="146" t="str">
        <f t="shared" si="1"/>
        <v>N.A.</v>
      </c>
      <c r="K38" s="146" t="str">
        <f t="shared" si="1"/>
        <v>N.A.</v>
      </c>
      <c r="L38" s="146" t="str">
        <f t="shared" si="1"/>
        <v>N.A.</v>
      </c>
      <c r="M38" s="11"/>
    </row>
    <row r="39" spans="2:13" ht="15.75" thickBot="1" x14ac:dyDescent="0.3">
      <c r="B39" s="210"/>
      <c r="C39" s="2" t="s">
        <v>684</v>
      </c>
      <c r="D39" s="39" t="s">
        <v>1501</v>
      </c>
      <c r="E39" s="29"/>
      <c r="F39" s="29"/>
      <c r="G39" s="29"/>
      <c r="H39" s="29"/>
      <c r="I39" s="29"/>
      <c r="J39" s="29"/>
      <c r="K39" s="29"/>
      <c r="L39" s="29"/>
      <c r="M39" s="12"/>
    </row>
    <row r="40" spans="2:13" x14ac:dyDescent="0.25">
      <c r="B40" s="210"/>
      <c r="C40" s="90"/>
      <c r="D40" s="1067"/>
      <c r="E40" s="1068"/>
      <c r="F40" s="1068"/>
      <c r="G40" s="1068"/>
      <c r="H40" s="1068"/>
      <c r="I40" s="1068"/>
      <c r="J40" s="1068"/>
      <c r="K40" s="1068"/>
      <c r="L40" s="1197"/>
      <c r="M40" s="1178"/>
    </row>
    <row r="41" spans="2:13" ht="15.75" thickBot="1" x14ac:dyDescent="0.3">
      <c r="B41" s="210"/>
      <c r="C41" s="90"/>
      <c r="D41" s="1058" t="s">
        <v>1502</v>
      </c>
      <c r="E41" s="1059"/>
      <c r="F41" s="1059"/>
      <c r="G41" s="1059"/>
      <c r="H41" s="1059"/>
      <c r="I41" s="1059"/>
      <c r="J41" s="1059"/>
      <c r="K41" s="1059"/>
      <c r="L41" s="1189"/>
      <c r="M41" s="1162"/>
    </row>
    <row r="42" spans="2:13" ht="15.75" thickBot="1" x14ac:dyDescent="0.3">
      <c r="B42" s="210"/>
      <c r="C42" s="96" t="s">
        <v>420</v>
      </c>
      <c r="D42" s="42" t="s">
        <v>1503</v>
      </c>
      <c r="E42" s="447">
        <v>1</v>
      </c>
      <c r="F42" s="6"/>
      <c r="G42" s="6"/>
      <c r="H42" s="42" t="s">
        <v>594</v>
      </c>
      <c r="I42" s="5"/>
      <c r="J42" s="153" t="s">
        <v>1504</v>
      </c>
      <c r="K42" s="5"/>
      <c r="M42" s="13"/>
    </row>
    <row r="43" spans="2:13" ht="15.75" thickBot="1" x14ac:dyDescent="0.3">
      <c r="B43" s="210"/>
      <c r="C43" s="2" t="s">
        <v>685</v>
      </c>
      <c r="D43" s="39" t="s">
        <v>1505</v>
      </c>
      <c r="E43" s="457">
        <v>1</v>
      </c>
      <c r="F43" s="29"/>
      <c r="G43" s="29"/>
      <c r="H43" s="147">
        <f>MAX(E42:G42)</f>
        <v>1</v>
      </c>
      <c r="I43" s="5"/>
      <c r="K43" s="5"/>
      <c r="M43" s="13"/>
    </row>
    <row r="44" spans="2:13" ht="15.75" thickBot="1" x14ac:dyDescent="0.3">
      <c r="B44" s="210"/>
      <c r="C44" s="2" t="s">
        <v>687</v>
      </c>
      <c r="D44" s="39" t="s">
        <v>1506</v>
      </c>
      <c r="E44" s="447">
        <v>2</v>
      </c>
      <c r="F44" s="6"/>
      <c r="G44" s="6"/>
      <c r="H44" s="148">
        <f>SUM(E44:G44)</f>
        <v>2</v>
      </c>
      <c r="I44" s="5"/>
      <c r="J44" s="5"/>
      <c r="K44" s="5"/>
      <c r="M44" s="13"/>
    </row>
    <row r="45" spans="2:13" ht="36.75" thickBot="1" x14ac:dyDescent="0.3">
      <c r="B45" s="210"/>
      <c r="C45" s="2" t="s">
        <v>689</v>
      </c>
      <c r="D45" s="39" t="s">
        <v>1507</v>
      </c>
      <c r="E45" s="447">
        <v>2</v>
      </c>
      <c r="F45" s="6"/>
      <c r="G45" s="6"/>
      <c r="H45" s="148">
        <f>SUM(E45:G45)</f>
        <v>2</v>
      </c>
      <c r="I45" s="5"/>
      <c r="J45" s="5"/>
      <c r="K45" s="5"/>
      <c r="M45" s="13"/>
    </row>
    <row r="46" spans="2:13" ht="24.75" thickBot="1" x14ac:dyDescent="0.3">
      <c r="B46" s="210"/>
      <c r="C46" s="1139" t="s">
        <v>1508</v>
      </c>
      <c r="D46" s="45" t="s">
        <v>1509</v>
      </c>
      <c r="E46" s="145">
        <f>IFERROR(E45/E44,"N.A.")</f>
        <v>1</v>
      </c>
      <c r="F46" s="145" t="str">
        <f>IFERROR(F45/F44,"N.A.")</f>
        <v>N.A.</v>
      </c>
      <c r="G46" s="145" t="str">
        <f>IFERROR(G45/G44,"N.A.")</f>
        <v>N.A.</v>
      </c>
      <c r="H46" s="149"/>
      <c r="I46" s="5"/>
      <c r="J46" s="5"/>
      <c r="K46" s="5"/>
      <c r="M46" s="13"/>
    </row>
    <row r="47" spans="2:13" ht="24.75" thickBot="1" x14ac:dyDescent="0.3">
      <c r="B47" s="210"/>
      <c r="C47" s="1140"/>
      <c r="D47" s="39" t="s">
        <v>1510</v>
      </c>
      <c r="E47" s="146">
        <f>+IF(E46="N.A.","N.A.",IF(E46&gt;=75%,1,0))</f>
        <v>1</v>
      </c>
      <c r="F47" s="146" t="str">
        <f>+IF(F46="N.A.","N.A.",IF(F46&gt;=75%,1,0))</f>
        <v>N.A.</v>
      </c>
      <c r="G47" s="146" t="str">
        <f>+IF(G46="N.A.","N.A.",IF(G46&gt;=75%,1,0))</f>
        <v>N.A.</v>
      </c>
      <c r="H47" s="148">
        <f>SUM(E47:G47)</f>
        <v>1</v>
      </c>
      <c r="I47" s="5"/>
      <c r="J47" s="5"/>
      <c r="K47" s="5"/>
      <c r="M47" s="13"/>
    </row>
    <row r="48" spans="2:13" ht="15.75" thickBot="1" x14ac:dyDescent="0.3">
      <c r="B48" s="210"/>
      <c r="C48" s="2" t="s">
        <v>1511</v>
      </c>
      <c r="D48" s="1079" t="s">
        <v>1512</v>
      </c>
      <c r="E48" s="1080"/>
      <c r="F48" s="1080"/>
      <c r="G48" s="1081"/>
      <c r="H48" s="202">
        <f>IFERROR(H47/H43,"N.A.")</f>
        <v>1</v>
      </c>
      <c r="I48" s="5"/>
      <c r="J48" s="5"/>
      <c r="K48" s="5"/>
      <c r="M48" s="13"/>
    </row>
    <row r="49" spans="2:13" ht="15.75" thickBot="1" x14ac:dyDescent="0.3">
      <c r="B49" s="210"/>
      <c r="C49" s="90"/>
      <c r="D49" s="1221" t="s">
        <v>1513</v>
      </c>
      <c r="E49" s="1222"/>
      <c r="F49" s="1222"/>
      <c r="G49" s="1222"/>
      <c r="H49" s="1222"/>
      <c r="I49" s="1222"/>
      <c r="J49" s="1222"/>
      <c r="K49" s="1222"/>
      <c r="L49" s="1297"/>
      <c r="M49" s="1246"/>
    </row>
    <row r="50" spans="2:13" ht="24.75" thickBot="1" x14ac:dyDescent="0.3">
      <c r="B50" s="210"/>
      <c r="C50" s="92"/>
      <c r="D50" s="42" t="s">
        <v>1490</v>
      </c>
      <c r="E50" s="6"/>
      <c r="F50" s="5"/>
      <c r="G50" s="5"/>
      <c r="H50" s="5"/>
      <c r="I50" s="5"/>
      <c r="J50" s="5"/>
      <c r="K50" s="5"/>
      <c r="M50" s="13"/>
    </row>
    <row r="51" spans="2:13" ht="24.75" thickBot="1" x14ac:dyDescent="0.3">
      <c r="B51" s="210"/>
      <c r="C51" s="92"/>
      <c r="D51" s="39" t="s">
        <v>1491</v>
      </c>
      <c r="E51" s="6"/>
      <c r="F51" s="5"/>
      <c r="G51" s="5"/>
      <c r="H51" s="5"/>
      <c r="I51" s="5"/>
      <c r="J51" s="5"/>
      <c r="K51" s="5"/>
      <c r="M51" s="13"/>
    </row>
    <row r="52" spans="2:13" ht="24.75" thickBot="1" x14ac:dyDescent="0.3">
      <c r="B52" s="210"/>
      <c r="C52" s="92"/>
      <c r="D52" s="39" t="s">
        <v>1492</v>
      </c>
      <c r="E52" s="6"/>
      <c r="F52" s="5"/>
      <c r="G52" s="5"/>
      <c r="H52" s="5"/>
      <c r="I52" s="5"/>
      <c r="J52" s="5"/>
      <c r="K52" s="5"/>
      <c r="M52" s="13"/>
    </row>
    <row r="53" spans="2:13" ht="15.75" thickBot="1" x14ac:dyDescent="0.3">
      <c r="B53" s="210"/>
      <c r="C53" s="90"/>
      <c r="D53" s="1082" t="s">
        <v>1493</v>
      </c>
      <c r="E53" s="1083"/>
      <c r="F53" s="1083"/>
      <c r="G53" s="1083"/>
      <c r="H53" s="1083"/>
      <c r="I53" s="1083"/>
      <c r="J53" s="1083"/>
      <c r="K53" s="1083"/>
      <c r="L53" s="1298"/>
      <c r="M53" s="1165"/>
    </row>
    <row r="54" spans="2:13" ht="15.75" thickBot="1" x14ac:dyDescent="0.3">
      <c r="B54" s="210"/>
      <c r="C54" s="96" t="s">
        <v>420</v>
      </c>
      <c r="D54" s="42" t="s">
        <v>1494</v>
      </c>
      <c r="E54" s="243"/>
      <c r="F54" s="243"/>
      <c r="G54" s="243"/>
      <c r="H54" s="243"/>
      <c r="I54" s="243"/>
      <c r="J54" s="243"/>
      <c r="K54" s="243"/>
      <c r="L54" s="315"/>
      <c r="M54" s="115"/>
    </row>
    <row r="55" spans="2:13" ht="15.75" thickBot="1" x14ac:dyDescent="0.3">
      <c r="B55" s="210"/>
      <c r="C55" s="2" t="s">
        <v>595</v>
      </c>
      <c r="D55" s="39" t="s">
        <v>1495</v>
      </c>
      <c r="E55" s="29"/>
      <c r="F55" s="29"/>
      <c r="G55" s="29"/>
      <c r="H55" s="29"/>
      <c r="I55" s="29"/>
      <c r="J55" s="29"/>
      <c r="K55" s="29"/>
      <c r="L55" s="316"/>
      <c r="M55" s="11"/>
    </row>
    <row r="56" spans="2:13" ht="15.75" thickBot="1" x14ac:dyDescent="0.3">
      <c r="B56" s="210"/>
      <c r="C56" s="2" t="s">
        <v>597</v>
      </c>
      <c r="D56" s="39" t="s">
        <v>1496</v>
      </c>
      <c r="E56" s="29"/>
      <c r="F56" s="29"/>
      <c r="G56" s="29"/>
      <c r="H56" s="29"/>
      <c r="I56" s="29"/>
      <c r="J56" s="29"/>
      <c r="K56" s="29"/>
      <c r="L56" s="316"/>
      <c r="M56" s="11"/>
    </row>
    <row r="57" spans="2:13" ht="24.75" thickBot="1" x14ac:dyDescent="0.3">
      <c r="B57" s="210"/>
      <c r="C57" s="2" t="s">
        <v>599</v>
      </c>
      <c r="D57" s="39" t="s">
        <v>1497</v>
      </c>
      <c r="E57" s="317"/>
      <c r="F57" s="317"/>
      <c r="G57" s="317"/>
      <c r="H57" s="317"/>
      <c r="I57" s="317"/>
      <c r="J57" s="317"/>
      <c r="K57" s="317"/>
      <c r="L57" s="317"/>
      <c r="M57" s="11"/>
    </row>
    <row r="58" spans="2:13" ht="24.75" thickBot="1" x14ac:dyDescent="0.3">
      <c r="B58" s="210"/>
      <c r="C58" s="2" t="s">
        <v>681</v>
      </c>
      <c r="D58" s="39" t="s">
        <v>1498</v>
      </c>
      <c r="E58" s="317"/>
      <c r="F58" s="317"/>
      <c r="G58" s="317"/>
      <c r="H58" s="317"/>
      <c r="I58" s="317"/>
      <c r="J58" s="317"/>
      <c r="K58" s="317"/>
      <c r="L58" s="317"/>
      <c r="M58" s="11"/>
    </row>
    <row r="59" spans="2:13" ht="24.75" thickBot="1" x14ac:dyDescent="0.3">
      <c r="B59" s="210"/>
      <c r="C59" s="1139" t="s">
        <v>683</v>
      </c>
      <c r="D59" s="45" t="s">
        <v>1499</v>
      </c>
      <c r="E59" s="145" t="str">
        <f t="shared" ref="E59:L59" si="2">IFERROR(E58/E57,"N.A.")</f>
        <v>N.A.</v>
      </c>
      <c r="F59" s="145" t="str">
        <f t="shared" si="2"/>
        <v>N.A.</v>
      </c>
      <c r="G59" s="145" t="str">
        <f t="shared" si="2"/>
        <v>N.A.</v>
      </c>
      <c r="H59" s="145" t="str">
        <f t="shared" si="2"/>
        <v>N.A.</v>
      </c>
      <c r="I59" s="145" t="str">
        <f t="shared" si="2"/>
        <v>N.A.</v>
      </c>
      <c r="J59" s="145" t="str">
        <f t="shared" si="2"/>
        <v>N.A.</v>
      </c>
      <c r="K59" s="145" t="str">
        <f t="shared" si="2"/>
        <v>N.A.</v>
      </c>
      <c r="L59" s="145" t="str">
        <f t="shared" si="2"/>
        <v>N.A.</v>
      </c>
      <c r="M59" s="11"/>
    </row>
    <row r="60" spans="2:13" ht="24.75" thickBot="1" x14ac:dyDescent="0.3">
      <c r="B60" s="210"/>
      <c r="C60" s="1140"/>
      <c r="D60" s="39" t="s">
        <v>1514</v>
      </c>
      <c r="E60" s="146" t="str">
        <f>+IF(E59="N.A.","N.A.",IF(E59&gt;=75%,1,0))</f>
        <v>N.A.</v>
      </c>
      <c r="F60" s="146" t="str">
        <f t="shared" ref="F60:L60" si="3">+IF(F59="N.A.","N.A.",IF(F59&gt;=75%,1,0))</f>
        <v>N.A.</v>
      </c>
      <c r="G60" s="146" t="str">
        <f t="shared" si="3"/>
        <v>N.A.</v>
      </c>
      <c r="H60" s="146" t="str">
        <f t="shared" si="3"/>
        <v>N.A.</v>
      </c>
      <c r="I60" s="146" t="str">
        <f t="shared" si="3"/>
        <v>N.A.</v>
      </c>
      <c r="J60" s="146" t="str">
        <f t="shared" si="3"/>
        <v>N.A.</v>
      </c>
      <c r="K60" s="146" t="str">
        <f t="shared" si="3"/>
        <v>N.A.</v>
      </c>
      <c r="L60" s="146" t="str">
        <f t="shared" si="3"/>
        <v>N.A.</v>
      </c>
      <c r="M60" s="11"/>
    </row>
    <row r="61" spans="2:13" ht="15.75" thickBot="1" x14ac:dyDescent="0.3">
      <c r="B61" s="210"/>
      <c r="C61" s="2" t="s">
        <v>684</v>
      </c>
      <c r="D61" s="39" t="s">
        <v>1501</v>
      </c>
      <c r="E61" s="28"/>
      <c r="F61" s="29"/>
      <c r="G61" s="29"/>
      <c r="H61" s="29"/>
      <c r="I61" s="29"/>
      <c r="J61" s="29"/>
      <c r="K61" s="29"/>
      <c r="L61" s="316"/>
      <c r="M61" s="12"/>
    </row>
    <row r="62" spans="2:13" x14ac:dyDescent="0.25">
      <c r="B62" s="210"/>
      <c r="C62" s="90"/>
      <c r="D62" s="1067"/>
      <c r="E62" s="1068"/>
      <c r="F62" s="1068"/>
      <c r="G62" s="1068"/>
      <c r="H62" s="1068"/>
      <c r="I62" s="1068"/>
      <c r="J62" s="1068"/>
      <c r="K62" s="1068"/>
      <c r="L62" s="1197"/>
      <c r="M62" s="1178"/>
    </row>
    <row r="63" spans="2:13" ht="15.75" thickBot="1" x14ac:dyDescent="0.3">
      <c r="B63" s="210"/>
      <c r="C63" s="90"/>
      <c r="D63" s="1058" t="s">
        <v>1502</v>
      </c>
      <c r="E63" s="1059"/>
      <c r="F63" s="1059"/>
      <c r="G63" s="1059"/>
      <c r="H63" s="1059"/>
      <c r="I63" s="1059"/>
      <c r="J63" s="1059"/>
      <c r="K63" s="1059"/>
      <c r="L63" s="1189"/>
      <c r="M63" s="1162"/>
    </row>
    <row r="64" spans="2:13" ht="15.75" thickBot="1" x14ac:dyDescent="0.3">
      <c r="B64" s="210"/>
      <c r="C64" s="96" t="s">
        <v>420</v>
      </c>
      <c r="D64" s="42" t="s">
        <v>1503</v>
      </c>
      <c r="E64" s="42">
        <v>1</v>
      </c>
      <c r="F64" s="42">
        <v>2</v>
      </c>
      <c r="G64" s="42">
        <v>3</v>
      </c>
      <c r="H64" s="42" t="s">
        <v>594</v>
      </c>
      <c r="I64" s="5"/>
      <c r="J64" s="5"/>
      <c r="K64" s="5"/>
      <c r="M64" s="13"/>
    </row>
    <row r="65" spans="2:13" ht="15.75" thickBot="1" x14ac:dyDescent="0.3">
      <c r="B65" s="210"/>
      <c r="C65" s="2" t="s">
        <v>685</v>
      </c>
      <c r="D65" s="39" t="s">
        <v>1505</v>
      </c>
      <c r="E65" s="38" t="s">
        <v>1515</v>
      </c>
      <c r="F65" s="38" t="s">
        <v>1516</v>
      </c>
      <c r="G65" s="38" t="s">
        <v>1517</v>
      </c>
      <c r="H65" s="147">
        <f>MAX(E64:G64)</f>
        <v>3</v>
      </c>
      <c r="I65" s="5"/>
      <c r="J65" s="5"/>
      <c r="K65" s="5"/>
      <c r="M65" s="13"/>
    </row>
    <row r="66" spans="2:13" ht="15.75" thickBot="1" x14ac:dyDescent="0.3">
      <c r="B66" s="210"/>
      <c r="C66" s="2" t="s">
        <v>687</v>
      </c>
      <c r="D66" s="39" t="s">
        <v>1506</v>
      </c>
      <c r="E66" s="6"/>
      <c r="F66" s="6"/>
      <c r="G66" s="722"/>
      <c r="H66" s="148">
        <f>SUM(E66:G66)</f>
        <v>0</v>
      </c>
      <c r="I66" s="5"/>
      <c r="J66" s="5"/>
      <c r="K66" s="5"/>
      <c r="M66" s="13"/>
    </row>
    <row r="67" spans="2:13" ht="36.75" thickBot="1" x14ac:dyDescent="0.3">
      <c r="B67" s="210"/>
      <c r="C67" s="2" t="s">
        <v>689</v>
      </c>
      <c r="D67" s="39" t="s">
        <v>1518</v>
      </c>
      <c r="E67" s="6"/>
      <c r="F67" s="6"/>
      <c r="G67" s="6"/>
      <c r="H67" s="148">
        <f>SUM(E67:G67)</f>
        <v>0</v>
      </c>
      <c r="I67" s="5"/>
      <c r="J67" s="5"/>
      <c r="K67" s="5"/>
      <c r="M67" s="13"/>
    </row>
    <row r="68" spans="2:13" ht="24.75" thickBot="1" x14ac:dyDescent="0.3">
      <c r="B68" s="210"/>
      <c r="C68" s="1139" t="s">
        <v>1508</v>
      </c>
      <c r="D68" s="45" t="s">
        <v>1509</v>
      </c>
      <c r="E68" s="145" t="e">
        <f>+E67/E66</f>
        <v>#DIV/0!</v>
      </c>
      <c r="F68" s="145" t="e">
        <f>+F67/F66</f>
        <v>#DIV/0!</v>
      </c>
      <c r="G68" s="145" t="e">
        <f>+G67/G66</f>
        <v>#DIV/0!</v>
      </c>
      <c r="H68" s="149"/>
      <c r="I68" s="5"/>
      <c r="J68" s="5"/>
      <c r="K68" s="5"/>
      <c r="M68" s="13"/>
    </row>
    <row r="69" spans="2:13" ht="24.75" thickBot="1" x14ac:dyDescent="0.3">
      <c r="B69" s="210"/>
      <c r="C69" s="1140"/>
      <c r="D69" s="39" t="s">
        <v>1510</v>
      </c>
      <c r="E69" s="146" t="e">
        <f>+IF(E68&gt;=75%,1,0)</f>
        <v>#DIV/0!</v>
      </c>
      <c r="F69" s="146" t="e">
        <f>+IF(F68&gt;=75%,1,0)</f>
        <v>#DIV/0!</v>
      </c>
      <c r="G69" s="146" t="e">
        <f>+IF(G68&gt;=75%,1,0)</f>
        <v>#DIV/0!</v>
      </c>
      <c r="H69" s="148" t="e">
        <f>SUM(E69:G69)</f>
        <v>#DIV/0!</v>
      </c>
      <c r="I69" s="5"/>
      <c r="J69" s="5"/>
      <c r="K69" s="5"/>
      <c r="M69" s="13"/>
    </row>
    <row r="70" spans="2:13" ht="15.75" thickBot="1" x14ac:dyDescent="0.3">
      <c r="B70" s="210"/>
      <c r="C70" s="2" t="s">
        <v>1511</v>
      </c>
      <c r="D70" s="1079" t="s">
        <v>1512</v>
      </c>
      <c r="E70" s="1080"/>
      <c r="F70" s="1080"/>
      <c r="G70" s="1081"/>
      <c r="H70" s="150" t="str">
        <f>IFERROR(H69/H65,"N.A.")</f>
        <v>N.A.</v>
      </c>
      <c r="I70" s="5"/>
      <c r="J70" s="5"/>
      <c r="K70" s="5"/>
      <c r="M70" s="13"/>
    </row>
    <row r="71" spans="2:13" x14ac:dyDescent="0.25">
      <c r="B71" s="210"/>
      <c r="C71" s="90"/>
      <c r="D71" s="1058"/>
      <c r="E71" s="1059"/>
      <c r="F71" s="1059"/>
      <c r="G71" s="1059"/>
      <c r="H71" s="1059"/>
      <c r="I71" s="1059"/>
      <c r="J71" s="1059"/>
      <c r="K71" s="1059"/>
      <c r="L71" s="1189"/>
      <c r="M71" s="1162"/>
    </row>
    <row r="72" spans="2:13" ht="15.75" thickBot="1" x14ac:dyDescent="0.3">
      <c r="B72" s="210"/>
      <c r="C72" s="90"/>
      <c r="D72" s="1070" t="s">
        <v>1519</v>
      </c>
      <c r="E72" s="1071"/>
      <c r="F72" s="1071"/>
      <c r="G72" s="1071"/>
      <c r="H72" s="1071"/>
      <c r="I72" s="1071"/>
      <c r="J72" s="1071"/>
      <c r="K72" s="1071"/>
      <c r="L72" s="1198"/>
      <c r="M72" s="1163"/>
    </row>
    <row r="73" spans="2:13" ht="15.75" thickBot="1" x14ac:dyDescent="0.3">
      <c r="B73" s="210"/>
      <c r="C73" s="96" t="s">
        <v>1520</v>
      </c>
      <c r="D73" s="37" t="s">
        <v>1521</v>
      </c>
      <c r="E73" s="151">
        <f>+H48</f>
        <v>1</v>
      </c>
      <c r="F73" s="5"/>
      <c r="G73" s="5"/>
      <c r="H73" s="5"/>
      <c r="I73" s="5"/>
      <c r="J73" s="5"/>
      <c r="K73" s="5"/>
      <c r="M73" s="13"/>
    </row>
    <row r="74" spans="2:13" ht="15.75" thickBot="1" x14ac:dyDescent="0.3">
      <c r="B74" s="210"/>
      <c r="C74" s="2" t="s">
        <v>1522</v>
      </c>
      <c r="D74" s="38" t="s">
        <v>1523</v>
      </c>
      <c r="E74" s="152" t="str">
        <f>+H70</f>
        <v>N.A.</v>
      </c>
      <c r="F74" s="5"/>
      <c r="G74" s="5"/>
      <c r="H74" s="5"/>
      <c r="I74" s="5"/>
      <c r="J74" s="5"/>
      <c r="K74" s="5"/>
      <c r="M74" s="13"/>
    </row>
    <row r="75" spans="2:13" ht="36.75" thickBot="1" x14ac:dyDescent="0.3">
      <c r="B75" s="210"/>
      <c r="C75" s="2" t="s">
        <v>420</v>
      </c>
      <c r="D75" s="39" t="s">
        <v>1524</v>
      </c>
      <c r="E75" s="152">
        <f>AVERAGE(E73:E74)</f>
        <v>1</v>
      </c>
      <c r="F75" s="5"/>
      <c r="G75" s="5"/>
      <c r="H75" s="5"/>
      <c r="I75" s="5"/>
      <c r="J75" s="5"/>
      <c r="K75" s="5"/>
      <c r="M75" s="13"/>
    </row>
    <row r="76" spans="2:13" x14ac:dyDescent="0.25">
      <c r="B76" s="210"/>
      <c r="C76" s="90"/>
      <c r="D76" s="1058"/>
      <c r="E76" s="1059"/>
      <c r="F76" s="1059"/>
      <c r="G76" s="1059"/>
      <c r="H76" s="1059"/>
      <c r="I76" s="1059"/>
      <c r="J76" s="1059"/>
      <c r="K76" s="1059"/>
      <c r="L76" s="1189"/>
      <c r="M76" s="1162"/>
    </row>
    <row r="77" spans="2:13" ht="15.75" thickBot="1" x14ac:dyDescent="0.3">
      <c r="B77" s="210"/>
      <c r="C77" s="90"/>
      <c r="D77" s="1070" t="s">
        <v>1525</v>
      </c>
      <c r="E77" s="1071"/>
      <c r="F77" s="1071"/>
      <c r="G77" s="1071"/>
      <c r="H77" s="1071"/>
      <c r="I77" s="1071"/>
      <c r="J77" s="1071"/>
      <c r="K77" s="1071"/>
      <c r="L77" s="1198"/>
      <c r="M77" s="1163"/>
    </row>
    <row r="78" spans="2:13" ht="15.75" thickBot="1" x14ac:dyDescent="0.3">
      <c r="B78" s="210"/>
      <c r="C78" s="92"/>
      <c r="D78" s="23"/>
      <c r="E78" s="37" t="s">
        <v>99</v>
      </c>
      <c r="F78" s="37" t="s">
        <v>883</v>
      </c>
      <c r="H78" s="5"/>
      <c r="I78" s="5"/>
      <c r="J78" s="5"/>
      <c r="K78" s="5"/>
      <c r="M78" s="13"/>
    </row>
    <row r="79" spans="2:13" ht="24.75" thickBot="1" x14ac:dyDescent="0.3">
      <c r="B79" s="210"/>
      <c r="C79" s="92"/>
      <c r="D79" s="39" t="s">
        <v>1526</v>
      </c>
      <c r="E79" s="139">
        <f>+E25</f>
        <v>1</v>
      </c>
      <c r="F79" s="30">
        <v>0.93</v>
      </c>
      <c r="G79" s="5"/>
      <c r="H79" s="5"/>
      <c r="I79" s="5"/>
      <c r="J79" s="5"/>
      <c r="K79" s="5"/>
      <c r="M79" s="13"/>
    </row>
    <row r="80" spans="2:13" ht="24.75" thickBot="1" x14ac:dyDescent="0.3">
      <c r="B80" s="210"/>
      <c r="C80" s="92"/>
      <c r="D80" s="39" t="s">
        <v>1527</v>
      </c>
      <c r="E80" s="139">
        <f>+E75</f>
        <v>1</v>
      </c>
      <c r="F80" s="30">
        <v>7.0000000000000007E-2</v>
      </c>
      <c r="G80" s="5"/>
      <c r="H80" s="5"/>
      <c r="I80" s="5"/>
      <c r="J80" s="5"/>
      <c r="K80" s="5"/>
      <c r="M80" s="13"/>
    </row>
    <row r="81" spans="2:13" ht="24.75" thickBot="1" x14ac:dyDescent="0.3">
      <c r="B81" s="46"/>
      <c r="C81" s="2"/>
      <c r="D81" s="39" t="s">
        <v>140</v>
      </c>
      <c r="E81" s="199" t="str">
        <f>Formulas!$D$29</f>
        <v/>
      </c>
      <c r="F81" s="191">
        <f>IFERROR(Formulas!$E$29,0)</f>
        <v>1</v>
      </c>
      <c r="G81" s="21"/>
      <c r="H81" s="21"/>
      <c r="I81" s="21"/>
      <c r="J81" s="21"/>
      <c r="K81" s="21"/>
      <c r="L81" s="14"/>
      <c r="M81" s="10"/>
    </row>
    <row r="82" spans="2:13" ht="24" customHeight="1" thickBot="1" x14ac:dyDescent="0.3">
      <c r="B82" s="46" t="s">
        <v>502</v>
      </c>
      <c r="C82" s="91"/>
      <c r="D82" s="1079" t="s">
        <v>1528</v>
      </c>
      <c r="E82" s="1080"/>
      <c r="F82" s="1080"/>
      <c r="G82" s="1080"/>
      <c r="H82" s="1080"/>
      <c r="I82" s="1080"/>
      <c r="J82" s="1080"/>
      <c r="K82" s="1080"/>
      <c r="L82" s="1187"/>
      <c r="M82" s="1161"/>
    </row>
    <row r="83" spans="2:13" ht="48.75" thickBot="1" x14ac:dyDescent="0.3">
      <c r="B83" s="46" t="s">
        <v>504</v>
      </c>
      <c r="C83" s="91"/>
      <c r="D83" s="1079" t="s">
        <v>602</v>
      </c>
      <c r="E83" s="1080"/>
      <c r="F83" s="1080"/>
      <c r="G83" s="1080"/>
      <c r="H83" s="1080"/>
      <c r="I83" s="1080"/>
      <c r="J83" s="1080"/>
      <c r="K83" s="1080"/>
      <c r="L83" s="1187"/>
      <c r="M83" s="1161"/>
    </row>
    <row r="84" spans="2:13" ht="15.75" thickBot="1" x14ac:dyDescent="0.3">
      <c r="B84" s="1"/>
      <c r="C84" s="74"/>
      <c r="D84" s="5"/>
      <c r="E84" s="5"/>
      <c r="F84" s="5"/>
      <c r="G84" s="5"/>
      <c r="H84" s="5"/>
      <c r="I84" s="5"/>
      <c r="J84" s="5"/>
      <c r="K84" s="5"/>
    </row>
    <row r="85" spans="2:13" ht="24" customHeight="1" thickBot="1" x14ac:dyDescent="0.3">
      <c r="B85" s="1085" t="s">
        <v>506</v>
      </c>
      <c r="C85" s="1086"/>
      <c r="D85" s="1086"/>
      <c r="E85" s="1087"/>
      <c r="F85" s="5"/>
      <c r="G85" s="5"/>
      <c r="H85" s="5"/>
      <c r="I85" s="5"/>
      <c r="J85" s="5"/>
      <c r="K85" s="5"/>
    </row>
    <row r="86" spans="2:13" ht="72.75" thickBot="1" x14ac:dyDescent="0.3">
      <c r="B86" s="1076">
        <v>1</v>
      </c>
      <c r="C86" s="92"/>
      <c r="D86" s="47" t="s">
        <v>507</v>
      </c>
      <c r="E86" s="485" t="s">
        <v>2</v>
      </c>
      <c r="F86" s="5"/>
      <c r="G86" s="5"/>
      <c r="H86" s="5"/>
      <c r="I86" s="5"/>
      <c r="J86" s="5"/>
      <c r="K86" s="5"/>
    </row>
    <row r="87" spans="2:13" ht="48.75" thickBot="1" x14ac:dyDescent="0.3">
      <c r="B87" s="1077"/>
      <c r="C87" s="92"/>
      <c r="D87" s="39" t="s">
        <v>7</v>
      </c>
      <c r="E87" s="485" t="s">
        <v>1672</v>
      </c>
      <c r="F87" s="5"/>
      <c r="G87" s="5"/>
      <c r="H87" s="5"/>
      <c r="I87" s="5"/>
      <c r="J87" s="5"/>
      <c r="K87" s="5"/>
    </row>
    <row r="88" spans="2:13" ht="24.75" thickBot="1" x14ac:dyDescent="0.3">
      <c r="B88" s="1077"/>
      <c r="C88" s="92"/>
      <c r="D88" s="39" t="s">
        <v>508</v>
      </c>
      <c r="E88" s="467" t="s">
        <v>2353</v>
      </c>
      <c r="F88" s="5"/>
      <c r="G88" s="5"/>
      <c r="H88" s="5"/>
      <c r="I88" s="5"/>
      <c r="J88" s="5"/>
      <c r="K88" s="5"/>
    </row>
    <row r="89" spans="2:13" ht="48.75" thickBot="1" x14ac:dyDescent="0.3">
      <c r="B89" s="1077"/>
      <c r="C89" s="92"/>
      <c r="D89" s="39" t="s">
        <v>9</v>
      </c>
      <c r="E89" s="467" t="s">
        <v>2354</v>
      </c>
      <c r="F89" s="5"/>
      <c r="G89" s="5"/>
      <c r="H89" s="5"/>
      <c r="I89" s="5"/>
      <c r="J89" s="5"/>
      <c r="K89" s="5"/>
    </row>
    <row r="90" spans="2:13" ht="30.75" thickBot="1" x14ac:dyDescent="0.3">
      <c r="B90" s="1077"/>
      <c r="C90" s="92"/>
      <c r="D90" s="39" t="s">
        <v>11</v>
      </c>
      <c r="E90" s="468" t="s">
        <v>2355</v>
      </c>
      <c r="F90" s="5"/>
      <c r="G90" s="5"/>
      <c r="H90" s="5"/>
      <c r="I90" s="5"/>
      <c r="J90" s="5"/>
      <c r="K90" s="5"/>
    </row>
    <row r="91" spans="2:13" ht="15.75" thickBot="1" x14ac:dyDescent="0.3">
      <c r="B91" s="1077"/>
      <c r="C91" s="92"/>
      <c r="D91" s="39" t="s">
        <v>13</v>
      </c>
      <c r="E91" s="477">
        <v>3133539818</v>
      </c>
      <c r="F91" s="5"/>
      <c r="G91" s="5"/>
      <c r="H91" s="5"/>
      <c r="I91" s="5"/>
      <c r="J91" s="5"/>
      <c r="K91" s="5"/>
    </row>
    <row r="92" spans="2:13" ht="24.75" thickBot="1" x14ac:dyDescent="0.3">
      <c r="B92" s="1078"/>
      <c r="C92" s="2"/>
      <c r="D92" s="39" t="s">
        <v>509</v>
      </c>
      <c r="E92" s="485" t="s">
        <v>1700</v>
      </c>
      <c r="F92" s="5"/>
      <c r="G92" s="5"/>
      <c r="H92" s="5"/>
      <c r="I92" s="5"/>
      <c r="J92" s="5"/>
      <c r="K92" s="5"/>
    </row>
    <row r="93" spans="2:13" ht="15.75" thickBot="1" x14ac:dyDescent="0.3">
      <c r="B93" s="1"/>
      <c r="C93" s="74"/>
      <c r="D93" s="5"/>
      <c r="E93" s="5"/>
      <c r="F93" s="5"/>
      <c r="G93" s="5"/>
      <c r="H93" s="5"/>
      <c r="I93" s="5"/>
      <c r="J93" s="5"/>
      <c r="K93" s="5"/>
    </row>
    <row r="94" spans="2:13" ht="15.75" thickBot="1" x14ac:dyDescent="0.3">
      <c r="B94" s="1085" t="s">
        <v>510</v>
      </c>
      <c r="C94" s="1086"/>
      <c r="D94" s="1086"/>
      <c r="E94" s="1087"/>
      <c r="F94" s="5"/>
      <c r="G94" s="5"/>
      <c r="H94" s="5"/>
      <c r="I94" s="5"/>
      <c r="J94" s="5"/>
      <c r="K94" s="5"/>
    </row>
    <row r="95" spans="2:13" ht="15.75" thickBot="1" x14ac:dyDescent="0.3">
      <c r="B95" s="1076">
        <v>1</v>
      </c>
      <c r="C95" s="92"/>
      <c r="D95" s="47" t="s">
        <v>507</v>
      </c>
      <c r="E95" s="211" t="s">
        <v>511</v>
      </c>
      <c r="F95" s="5"/>
      <c r="G95" s="5"/>
      <c r="H95" s="5"/>
      <c r="I95" s="5"/>
      <c r="J95" s="5"/>
      <c r="K95" s="5"/>
    </row>
    <row r="96" spans="2:13" ht="15.75" thickBot="1" x14ac:dyDescent="0.3">
      <c r="B96" s="1077"/>
      <c r="C96" s="92"/>
      <c r="D96" s="39" t="s">
        <v>7</v>
      </c>
      <c r="E96" s="211" t="s">
        <v>603</v>
      </c>
      <c r="F96" s="5"/>
      <c r="G96" s="5"/>
      <c r="H96" s="5"/>
      <c r="I96" s="5"/>
      <c r="J96" s="5"/>
      <c r="K96" s="5"/>
    </row>
    <row r="97" spans="2:11" ht="15.75" thickBot="1" x14ac:dyDescent="0.3">
      <c r="B97" s="1077"/>
      <c r="C97" s="92"/>
      <c r="D97" s="39" t="s">
        <v>508</v>
      </c>
      <c r="E97" s="162"/>
      <c r="F97" s="5"/>
      <c r="G97" s="5"/>
      <c r="H97" s="5"/>
      <c r="I97" s="5"/>
      <c r="J97" s="5"/>
      <c r="K97" s="5"/>
    </row>
    <row r="98" spans="2:11" ht="15.75" thickBot="1" x14ac:dyDescent="0.3">
      <c r="B98" s="1077"/>
      <c r="C98" s="92"/>
      <c r="D98" s="39" t="s">
        <v>9</v>
      </c>
      <c r="E98" s="162"/>
      <c r="F98" s="5"/>
      <c r="G98" s="5"/>
      <c r="H98" s="5"/>
      <c r="I98" s="5"/>
      <c r="J98" s="5"/>
      <c r="K98" s="5"/>
    </row>
    <row r="99" spans="2:11" ht="15.75" thickBot="1" x14ac:dyDescent="0.3">
      <c r="B99" s="1077"/>
      <c r="C99" s="92"/>
      <c r="D99" s="39" t="s">
        <v>11</v>
      </c>
      <c r="E99" s="162"/>
      <c r="F99" s="5"/>
      <c r="G99" s="5"/>
      <c r="H99" s="5"/>
      <c r="I99" s="5"/>
      <c r="J99" s="5"/>
      <c r="K99" s="5"/>
    </row>
    <row r="100" spans="2:11" ht="15.75" thickBot="1" x14ac:dyDescent="0.3">
      <c r="B100" s="1077"/>
      <c r="C100" s="92"/>
      <c r="D100" s="39" t="s">
        <v>13</v>
      </c>
      <c r="E100" s="162"/>
      <c r="F100" s="5"/>
      <c r="G100" s="5"/>
      <c r="H100" s="5"/>
      <c r="I100" s="5"/>
      <c r="J100" s="5"/>
      <c r="K100" s="5"/>
    </row>
    <row r="101" spans="2:11" ht="15.75" thickBot="1" x14ac:dyDescent="0.3">
      <c r="B101" s="1078"/>
      <c r="C101" s="2"/>
      <c r="D101" s="39" t="s">
        <v>509</v>
      </c>
      <c r="E101" s="162"/>
      <c r="F101" s="5"/>
      <c r="G101" s="5"/>
      <c r="H101" s="5"/>
      <c r="I101" s="5"/>
      <c r="J101" s="5"/>
      <c r="K101" s="5"/>
    </row>
    <row r="102" spans="2:11" ht="15.75" thickBot="1" x14ac:dyDescent="0.3">
      <c r="B102" s="1"/>
      <c r="C102" s="74"/>
      <c r="D102" s="5"/>
      <c r="E102" s="5"/>
      <c r="F102" s="5"/>
      <c r="G102" s="5"/>
      <c r="H102" s="5"/>
      <c r="I102" s="5"/>
      <c r="J102" s="5"/>
      <c r="K102" s="5"/>
    </row>
    <row r="103" spans="2:11" ht="15" customHeight="1" thickBot="1" x14ac:dyDescent="0.3">
      <c r="B103" s="120" t="s">
        <v>513</v>
      </c>
      <c r="C103" s="121"/>
      <c r="D103" s="121"/>
      <c r="E103" s="122"/>
      <c r="G103" s="5"/>
      <c r="H103" s="5"/>
      <c r="I103" s="5"/>
      <c r="J103" s="5"/>
      <c r="K103" s="5"/>
    </row>
    <row r="104" spans="2:11" ht="24.75" thickBot="1" x14ac:dyDescent="0.3">
      <c r="B104" s="46" t="s">
        <v>514</v>
      </c>
      <c r="C104" s="39" t="s">
        <v>515</v>
      </c>
      <c r="D104" s="39" t="s">
        <v>516</v>
      </c>
      <c r="E104" s="39" t="s">
        <v>517</v>
      </c>
      <c r="F104" s="5"/>
      <c r="G104" s="5"/>
      <c r="H104" s="5"/>
      <c r="I104" s="5"/>
      <c r="J104" s="5"/>
    </row>
    <row r="105" spans="2:11" ht="72.75" thickBot="1" x14ac:dyDescent="0.3">
      <c r="B105" s="48">
        <v>42401</v>
      </c>
      <c r="C105" s="39">
        <v>1</v>
      </c>
      <c r="D105" s="49" t="s">
        <v>1529</v>
      </c>
      <c r="E105" s="39"/>
      <c r="F105" s="5"/>
      <c r="G105" s="5"/>
      <c r="H105" s="5"/>
      <c r="I105" s="5"/>
      <c r="J105" s="5"/>
    </row>
    <row r="106" spans="2:11" ht="15.75" thickBot="1" x14ac:dyDescent="0.3">
      <c r="B106" s="3"/>
      <c r="C106" s="93"/>
      <c r="D106" s="5"/>
      <c r="E106" s="5"/>
      <c r="F106" s="5"/>
      <c r="G106" s="5"/>
      <c r="H106" s="5"/>
      <c r="I106" s="5"/>
      <c r="J106" s="5"/>
      <c r="K106" s="5"/>
    </row>
    <row r="107" spans="2:11" ht="24.75" thickBot="1" x14ac:dyDescent="0.3">
      <c r="B107" s="127" t="s">
        <v>424</v>
      </c>
      <c r="C107" s="94"/>
      <c r="D107" s="5"/>
      <c r="E107" s="5"/>
      <c r="F107" s="5"/>
      <c r="G107" s="5"/>
      <c r="H107" s="5"/>
      <c r="I107" s="5"/>
      <c r="J107" s="5"/>
      <c r="K107" s="5"/>
    </row>
    <row r="108" spans="2:11" x14ac:dyDescent="0.25">
      <c r="B108" s="1271"/>
      <c r="C108" s="1272"/>
      <c r="D108" s="1272"/>
      <c r="E108" s="1272"/>
      <c r="F108" s="1272"/>
      <c r="G108" s="1272"/>
      <c r="H108" s="1272"/>
      <c r="I108" s="1273"/>
      <c r="J108" s="5"/>
      <c r="K108" s="5"/>
    </row>
    <row r="109" spans="2:11" ht="15.75" thickBot="1" x14ac:dyDescent="0.3">
      <c r="B109" s="1274"/>
      <c r="C109" s="1275"/>
      <c r="D109" s="1275"/>
      <c r="E109" s="1275"/>
      <c r="F109" s="1275"/>
      <c r="G109" s="1275"/>
      <c r="H109" s="1275"/>
      <c r="I109" s="1276"/>
      <c r="J109" s="5"/>
      <c r="K109" s="5"/>
    </row>
    <row r="110" spans="2:11" ht="15.75" thickBot="1" x14ac:dyDescent="0.3">
      <c r="B110" s="5"/>
      <c r="D110" s="5"/>
      <c r="E110" s="5"/>
      <c r="F110" s="5"/>
      <c r="G110" s="5"/>
      <c r="H110" s="5"/>
      <c r="I110" s="5"/>
      <c r="J110" s="5"/>
      <c r="K110" s="5"/>
    </row>
    <row r="111" spans="2:11" ht="24.75" thickBot="1" x14ac:dyDescent="0.3">
      <c r="B111" s="50" t="s">
        <v>519</v>
      </c>
      <c r="C111" s="95"/>
      <c r="D111" s="5"/>
      <c r="E111" s="5"/>
      <c r="F111" s="5"/>
      <c r="G111" s="5"/>
      <c r="H111" s="5"/>
      <c r="I111" s="5"/>
      <c r="J111" s="5"/>
      <c r="K111" s="5"/>
    </row>
    <row r="112" spans="2:11" ht="15.75" thickBot="1" x14ac:dyDescent="0.3">
      <c r="B112" s="1"/>
      <c r="C112" s="74"/>
      <c r="D112" s="5"/>
      <c r="E112" s="5"/>
      <c r="F112" s="5"/>
      <c r="G112" s="5"/>
      <c r="H112" s="5"/>
      <c r="I112" s="5"/>
      <c r="J112" s="5"/>
      <c r="K112" s="5"/>
    </row>
    <row r="113" spans="2:11" ht="72.75" thickBot="1" x14ac:dyDescent="0.3">
      <c r="B113" s="51" t="s">
        <v>520</v>
      </c>
      <c r="C113" s="96"/>
      <c r="D113" s="42" t="s">
        <v>1530</v>
      </c>
      <c r="E113" s="5"/>
      <c r="F113" s="5"/>
      <c r="G113" s="5"/>
      <c r="H113" s="5"/>
      <c r="I113" s="5"/>
      <c r="J113" s="5"/>
      <c r="K113" s="5"/>
    </row>
    <row r="114" spans="2:11" x14ac:dyDescent="0.25">
      <c r="B114" s="1076" t="s">
        <v>522</v>
      </c>
      <c r="C114" s="92"/>
      <c r="D114" s="52" t="s">
        <v>523</v>
      </c>
      <c r="E114" s="5"/>
      <c r="F114" s="5"/>
      <c r="G114" s="5"/>
      <c r="H114" s="5"/>
      <c r="I114" s="5"/>
      <c r="J114" s="5"/>
      <c r="K114" s="5"/>
    </row>
    <row r="115" spans="2:11" ht="108" x14ac:dyDescent="0.25">
      <c r="B115" s="1077"/>
      <c r="C115" s="92"/>
      <c r="D115" s="45" t="s">
        <v>1531</v>
      </c>
      <c r="E115" s="5"/>
      <c r="F115" s="5"/>
      <c r="G115" s="5"/>
      <c r="H115" s="5"/>
      <c r="I115" s="5"/>
      <c r="J115" s="5"/>
      <c r="K115" s="5"/>
    </row>
    <row r="116" spans="2:11" x14ac:dyDescent="0.25">
      <c r="B116" s="1077"/>
      <c r="C116" s="92"/>
      <c r="D116" s="52" t="s">
        <v>607</v>
      </c>
      <c r="E116" s="5"/>
      <c r="F116" s="5"/>
      <c r="G116" s="5"/>
      <c r="H116" s="5"/>
      <c r="I116" s="5"/>
      <c r="J116" s="5"/>
      <c r="K116" s="5"/>
    </row>
    <row r="117" spans="2:11" x14ac:dyDescent="0.25">
      <c r="B117" s="1077"/>
      <c r="C117" s="92"/>
      <c r="D117" s="45" t="s">
        <v>1532</v>
      </c>
      <c r="E117" s="5"/>
      <c r="F117" s="5"/>
      <c r="G117" s="5"/>
      <c r="H117" s="5"/>
      <c r="I117" s="5"/>
      <c r="J117" s="5"/>
      <c r="K117" s="5"/>
    </row>
    <row r="118" spans="2:11" ht="48" x14ac:dyDescent="0.25">
      <c r="B118" s="1077"/>
      <c r="C118" s="92"/>
      <c r="D118" s="45" t="s">
        <v>1533</v>
      </c>
      <c r="E118" s="5"/>
      <c r="F118" s="5"/>
      <c r="G118" s="5"/>
      <c r="H118" s="5"/>
      <c r="I118" s="5"/>
      <c r="J118" s="5"/>
      <c r="K118" s="5"/>
    </row>
    <row r="119" spans="2:11" x14ac:dyDescent="0.25">
      <c r="B119" s="1077"/>
      <c r="C119" s="92"/>
      <c r="D119" s="54" t="s">
        <v>1534</v>
      </c>
      <c r="E119" s="5"/>
      <c r="F119" s="5"/>
      <c r="G119" s="5"/>
      <c r="H119" s="5"/>
      <c r="I119" s="5"/>
      <c r="J119" s="5"/>
      <c r="K119" s="5"/>
    </row>
    <row r="120" spans="2:11" ht="15.75" thickBot="1" x14ac:dyDescent="0.3">
      <c r="B120" s="1078"/>
      <c r="C120" s="2"/>
      <c r="D120" s="55" t="s">
        <v>1535</v>
      </c>
      <c r="E120" s="5"/>
      <c r="F120" s="5"/>
      <c r="G120" s="5"/>
      <c r="H120" s="5"/>
      <c r="I120" s="5"/>
      <c r="J120" s="5"/>
      <c r="K120" s="5"/>
    </row>
    <row r="121" spans="2:11" ht="24.75" thickBot="1" x14ac:dyDescent="0.3">
      <c r="B121" s="46" t="s">
        <v>535</v>
      </c>
      <c r="C121" s="2"/>
      <c r="D121" s="39"/>
      <c r="E121" s="5"/>
      <c r="F121" s="5"/>
      <c r="G121" s="5"/>
      <c r="H121" s="5"/>
      <c r="I121" s="5"/>
      <c r="J121" s="5"/>
      <c r="K121" s="5"/>
    </row>
    <row r="122" spans="2:11" ht="72" x14ac:dyDescent="0.25">
      <c r="B122" s="1076" t="s">
        <v>536</v>
      </c>
      <c r="C122" s="92"/>
      <c r="D122" s="45" t="s">
        <v>1536</v>
      </c>
      <c r="E122" s="5"/>
      <c r="F122" s="5"/>
      <c r="G122" s="5"/>
      <c r="H122" s="5"/>
      <c r="I122" s="5"/>
      <c r="J122" s="5"/>
      <c r="K122" s="5"/>
    </row>
    <row r="123" spans="2:11" ht="228" x14ac:dyDescent="0.25">
      <c r="B123" s="1077"/>
      <c r="C123" s="92"/>
      <c r="D123" s="45" t="s">
        <v>1537</v>
      </c>
      <c r="E123" s="5"/>
      <c r="F123" s="5"/>
      <c r="G123" s="5"/>
      <c r="H123" s="5"/>
      <c r="I123" s="5"/>
      <c r="J123" s="5"/>
      <c r="K123" s="5"/>
    </row>
    <row r="124" spans="2:11" ht="84" x14ac:dyDescent="0.25">
      <c r="B124" s="1077"/>
      <c r="C124" s="92"/>
      <c r="D124" s="45" t="s">
        <v>1538</v>
      </c>
      <c r="E124" s="5"/>
      <c r="F124" s="5"/>
      <c r="G124" s="5"/>
      <c r="H124" s="5"/>
      <c r="I124" s="5"/>
      <c r="J124" s="5"/>
      <c r="K124" s="5"/>
    </row>
    <row r="125" spans="2:11" ht="216.75" thickBot="1" x14ac:dyDescent="0.3">
      <c r="B125" s="1078"/>
      <c r="C125" s="2"/>
      <c r="D125" s="39" t="s">
        <v>1539</v>
      </c>
      <c r="E125" s="5"/>
      <c r="F125" s="5"/>
      <c r="G125" s="5"/>
      <c r="H125" s="5"/>
      <c r="I125" s="5"/>
      <c r="J125" s="5"/>
      <c r="K125" s="5"/>
    </row>
    <row r="126" spans="2:11" x14ac:dyDescent="0.25">
      <c r="B126" s="1076" t="s">
        <v>553</v>
      </c>
      <c r="C126" s="92"/>
      <c r="D126" s="45"/>
      <c r="E126" s="5"/>
      <c r="F126" s="5"/>
      <c r="G126" s="5"/>
      <c r="H126" s="5"/>
      <c r="I126" s="5"/>
      <c r="J126" s="5"/>
      <c r="K126" s="5"/>
    </row>
    <row r="127" spans="2:11" x14ac:dyDescent="0.25">
      <c r="B127" s="1077"/>
      <c r="C127" s="92"/>
      <c r="D127" s="15"/>
      <c r="E127" s="5"/>
      <c r="F127" s="5"/>
      <c r="G127" s="5"/>
      <c r="H127" s="5"/>
      <c r="I127" s="5"/>
      <c r="J127" s="5"/>
      <c r="K127" s="5"/>
    </row>
    <row r="128" spans="2:11" x14ac:dyDescent="0.25">
      <c r="B128" s="1077"/>
      <c r="C128" s="92"/>
      <c r="D128" s="45" t="s">
        <v>554</v>
      </c>
      <c r="E128" s="5"/>
      <c r="F128" s="5"/>
      <c r="G128" s="5"/>
      <c r="H128" s="5"/>
      <c r="I128" s="5"/>
      <c r="J128" s="5"/>
      <c r="K128" s="5"/>
    </row>
    <row r="129" spans="2:11" ht="37.5" x14ac:dyDescent="0.25">
      <c r="B129" s="1077"/>
      <c r="C129" s="92"/>
      <c r="D129" s="45" t="s">
        <v>1540</v>
      </c>
      <c r="E129" s="5"/>
      <c r="F129" s="5"/>
      <c r="G129" s="5"/>
      <c r="H129" s="5"/>
      <c r="I129" s="5"/>
      <c r="J129" s="5"/>
      <c r="K129" s="5"/>
    </row>
    <row r="130" spans="2:11" ht="37.5" x14ac:dyDescent="0.25">
      <c r="B130" s="1077"/>
      <c r="C130" s="92"/>
      <c r="D130" s="45" t="s">
        <v>1541</v>
      </c>
      <c r="E130" s="5"/>
      <c r="F130" s="5"/>
      <c r="G130" s="5"/>
      <c r="H130" s="5"/>
      <c r="I130" s="5"/>
      <c r="J130" s="5"/>
      <c r="K130" s="5"/>
    </row>
    <row r="131" spans="2:11" ht="37.5" x14ac:dyDescent="0.25">
      <c r="B131" s="1077"/>
      <c r="C131" s="92"/>
      <c r="D131" s="45" t="s">
        <v>1542</v>
      </c>
      <c r="E131" s="5"/>
      <c r="F131" s="5"/>
      <c r="G131" s="5"/>
      <c r="H131" s="5"/>
      <c r="I131" s="5"/>
      <c r="J131" s="5"/>
      <c r="K131" s="5"/>
    </row>
    <row r="132" spans="2:11" ht="37.5" x14ac:dyDescent="0.25">
      <c r="B132" s="1077"/>
      <c r="C132" s="92"/>
      <c r="D132" s="45" t="s">
        <v>1543</v>
      </c>
      <c r="E132" s="5"/>
      <c r="F132" s="5"/>
      <c r="G132" s="5"/>
      <c r="H132" s="5"/>
      <c r="I132" s="5"/>
      <c r="J132" s="5"/>
      <c r="K132" s="5"/>
    </row>
    <row r="133" spans="2:11" x14ac:dyDescent="0.25">
      <c r="B133" s="1077"/>
      <c r="C133" s="92"/>
      <c r="D133" s="45" t="s">
        <v>1544</v>
      </c>
      <c r="E133" s="5"/>
      <c r="F133" s="5"/>
      <c r="G133" s="5"/>
      <c r="H133" s="5"/>
      <c r="I133" s="5"/>
      <c r="J133" s="5"/>
      <c r="K133" s="5"/>
    </row>
    <row r="134" spans="2:11" x14ac:dyDescent="0.25">
      <c r="B134" s="1077"/>
      <c r="C134" s="92"/>
      <c r="D134" s="45" t="s">
        <v>1545</v>
      </c>
      <c r="E134" s="5"/>
      <c r="F134" s="5"/>
      <c r="G134" s="5"/>
      <c r="H134" s="5"/>
      <c r="I134" s="5"/>
      <c r="J134" s="5"/>
      <c r="K134" s="5"/>
    </row>
    <row r="135" spans="2:11" x14ac:dyDescent="0.25">
      <c r="B135" s="1077"/>
      <c r="C135" s="92"/>
      <c r="D135" s="45" t="s">
        <v>1546</v>
      </c>
      <c r="E135" s="5"/>
      <c r="F135" s="5"/>
      <c r="G135" s="5"/>
      <c r="H135" s="5"/>
      <c r="I135" s="5"/>
      <c r="J135" s="5"/>
      <c r="K135" s="5"/>
    </row>
    <row r="136" spans="2:11" x14ac:dyDescent="0.25">
      <c r="B136" s="1077"/>
      <c r="C136" s="92"/>
      <c r="D136" s="45" t="s">
        <v>562</v>
      </c>
      <c r="E136" s="5"/>
      <c r="F136" s="5"/>
      <c r="G136" s="5"/>
      <c r="H136" s="5"/>
      <c r="I136" s="5"/>
      <c r="J136" s="5"/>
      <c r="K136" s="5"/>
    </row>
    <row r="137" spans="2:11" ht="60.75" thickBot="1" x14ac:dyDescent="0.3">
      <c r="B137" s="1078"/>
      <c r="C137" s="2"/>
      <c r="D137" s="39" t="s">
        <v>1547</v>
      </c>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sheetData>
  <sheetProtection insertColumns="0" insertRows="0"/>
  <mergeCells count="48">
    <mergeCell ref="A1:P1"/>
    <mergeCell ref="A2:P2"/>
    <mergeCell ref="A3:P3"/>
    <mergeCell ref="A4:D4"/>
    <mergeCell ref="A5:P5"/>
    <mergeCell ref="B10:D10"/>
    <mergeCell ref="F10:S10"/>
    <mergeCell ref="F11:S11"/>
    <mergeCell ref="E12:R12"/>
    <mergeCell ref="E13:R13"/>
    <mergeCell ref="D76:M76"/>
    <mergeCell ref="D70:G70"/>
    <mergeCell ref="C68:C69"/>
    <mergeCell ref="D63:M63"/>
    <mergeCell ref="D71:M71"/>
    <mergeCell ref="D72:M72"/>
    <mergeCell ref="D77:M77"/>
    <mergeCell ref="B114:B120"/>
    <mergeCell ref="B122:B125"/>
    <mergeCell ref="B126:B137"/>
    <mergeCell ref="D82:M82"/>
    <mergeCell ref="E18:F18"/>
    <mergeCell ref="D62:M62"/>
    <mergeCell ref="D48:G48"/>
    <mergeCell ref="C59:C60"/>
    <mergeCell ref="D49:M49"/>
    <mergeCell ref="D53:M53"/>
    <mergeCell ref="I18:J18"/>
    <mergeCell ref="C37:C38"/>
    <mergeCell ref="G18:H18"/>
    <mergeCell ref="D21:M21"/>
    <mergeCell ref="C46:C47"/>
    <mergeCell ref="B15:B19"/>
    <mergeCell ref="B108:I109"/>
    <mergeCell ref="D83:M83"/>
    <mergeCell ref="B85:E85"/>
    <mergeCell ref="B86:B92"/>
    <mergeCell ref="B94:E94"/>
    <mergeCell ref="B95:B101"/>
    <mergeCell ref="D41:M41"/>
    <mergeCell ref="D15:M15"/>
    <mergeCell ref="D16:M16"/>
    <mergeCell ref="D17:M17"/>
    <mergeCell ref="D26:M26"/>
    <mergeCell ref="D27:M27"/>
    <mergeCell ref="D31:M31"/>
    <mergeCell ref="D40:M40"/>
    <mergeCell ref="D18:D19"/>
  </mergeCells>
  <conditionalFormatting sqref="E81">
    <cfRule type="containsText" dxfId="25" priority="5" operator="containsText" text="ERROR">
      <formula>NOT(ISERROR(SEARCH("ERROR",E81)))</formula>
    </cfRule>
  </conditionalFormatting>
  <conditionalFormatting sqref="F10">
    <cfRule type="notContainsBlanks" dxfId="24" priority="4">
      <formula>LEN(TRIM(F10))&gt;0</formula>
    </cfRule>
  </conditionalFormatting>
  <conditionalFormatting sqref="F11:S11">
    <cfRule type="expression" dxfId="23" priority="2">
      <formula>E11="NO SE REPORTA"</formula>
    </cfRule>
    <cfRule type="expression" dxfId="22" priority="3">
      <formula>E10="NO APLICA"</formula>
    </cfRule>
  </conditionalFormatting>
  <conditionalFormatting sqref="E12:R12">
    <cfRule type="expression" dxfId="21"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28:E30 E57:L58 E35:L36 E20:J20 E66:G67 E50:E52 E44:G45" xr:uid="{00000000-0002-0000-2300-000000000000}">
      <formula1>0</formula1>
    </dataValidation>
    <dataValidation type="decimal" allowBlank="1" showInputMessage="1" showErrorMessage="1" errorTitle="ERROR" error="Escriba un valor entre 0% y 100%" sqref="F79:F80" xr:uid="{00000000-0002-0000-2300-000001000000}">
      <formula1>0</formula1>
      <formula2>1</formula2>
    </dataValidation>
    <dataValidation type="list" allowBlank="1" showInputMessage="1" showErrorMessage="1" sqref="E11" xr:uid="{00000000-0002-0000-2300-000002000000}">
      <formula1>REPORTE</formula1>
    </dataValidation>
    <dataValidation type="list" allowBlank="1" showInputMessage="1" showErrorMessage="1" sqref="E10" xr:uid="{00000000-0002-0000-2300-000003000000}">
      <formula1>SI</formula1>
    </dataValidation>
  </dataValidations>
  <hyperlinks>
    <hyperlink ref="D119" r:id="rId1" display="http://www.sisaire.gov.co/" xr:uid="{00000000-0004-0000-2300-000000000000}"/>
    <hyperlink ref="D120" r:id="rId2" display="http://www.sirh.ideam.gov.co/" xr:uid="{00000000-0004-0000-2300-000001000000}"/>
    <hyperlink ref="B9" location="'ANEXO 3'!A1" display="VOLVER AL INDICE" xr:uid="{00000000-0004-0000-2300-000002000000}"/>
    <hyperlink ref="E90" r:id="rId3" xr:uid="{00000000-0004-0000-2300-000003000000}"/>
  </hyperlinks>
  <pageMargins left="0.25" right="0.25" top="0.75" bottom="0.75" header="0.3" footer="0.3"/>
  <pageSetup paperSize="178" orientation="landscape" horizontalDpi="1200" verticalDpi="1200" r:id="rId4"/>
  <ignoredErrors>
    <ignoredError sqref="H66:H70 E23:E24" unlockedFormula="1"/>
    <ignoredError sqref="E25" evalError="1" unlockedFormula="1"/>
    <ignoredError sqref="E68:G69 E79" evalError="1"/>
  </ignoredErrors>
  <drawing r:id="rId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Hoja36">
    <tabColor theme="2"/>
  </sheetPr>
  <dimension ref="A1:U183"/>
  <sheetViews>
    <sheetView workbookViewId="0">
      <selection sqref="A1:P1"/>
    </sheetView>
  </sheetViews>
  <sheetFormatPr baseColWidth="10" defaultColWidth="10.7109375" defaultRowHeight="15" x14ac:dyDescent="0.25"/>
  <cols>
    <col min="1" max="1" width="1.85546875" customWidth="1"/>
    <col min="2" max="2" width="12.85546875" customWidth="1"/>
    <col min="3" max="3" width="5.140625" style="85" bestFit="1" customWidth="1"/>
    <col min="4" max="4" width="34.85546875" customWidth="1"/>
    <col min="5" max="5" width="12.140625" customWidth="1"/>
    <col min="11" max="11" width="22"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141</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7" t="s">
        <v>459</v>
      </c>
      <c r="C8" s="204">
        <v>2022</v>
      </c>
      <c r="D8" s="208">
        <f>IF(E10="NO APLICA","NO APLICA",IF(E11="NO SE REPORTA","SIN INFORMACION",+E30))</f>
        <v>0.96822988505747121</v>
      </c>
      <c r="E8" s="205"/>
      <c r="F8" s="5" t="s">
        <v>460</v>
      </c>
      <c r="G8" s="5"/>
      <c r="H8" s="5"/>
      <c r="I8" s="5"/>
      <c r="J8" s="5"/>
      <c r="K8" s="5"/>
    </row>
    <row r="9" spans="1:21" x14ac:dyDescent="0.25">
      <c r="B9" s="346" t="s">
        <v>461</v>
      </c>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48"/>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46"/>
      <c r="C12" s="86"/>
      <c r="D12" s="167" t="str">
        <f>IF(E11="SI SE REPORTA","¿Qué programas o proyectos del Plan de Acción están asociados al indicador? ","")</f>
        <v xml:space="preserve">¿Qué programas o proyectos del Plan de Acción están asociados al indicador? </v>
      </c>
      <c r="E12" s="1049" t="s">
        <v>1708</v>
      </c>
      <c r="F12" s="1049"/>
      <c r="G12" s="1049"/>
      <c r="H12" s="1049"/>
      <c r="I12" s="1049"/>
      <c r="J12" s="1049"/>
      <c r="K12" s="1049"/>
      <c r="L12" s="1049"/>
      <c r="M12" s="1049"/>
      <c r="N12" s="1049"/>
      <c r="O12" s="1049"/>
      <c r="P12" s="1049"/>
      <c r="Q12" s="1049"/>
      <c r="R12" s="1049"/>
    </row>
    <row r="13" spans="1:21" ht="21.95" customHeight="1" x14ac:dyDescent="0.25">
      <c r="B13" s="346"/>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46"/>
      <c r="D14" s="5"/>
      <c r="E14" s="5"/>
      <c r="F14" s="5"/>
      <c r="G14" s="5"/>
      <c r="H14" s="5"/>
      <c r="I14" s="5"/>
      <c r="J14" s="5"/>
      <c r="K14" s="5"/>
    </row>
    <row r="15" spans="1:21" x14ac:dyDescent="0.25">
      <c r="B15" s="1076" t="s">
        <v>466</v>
      </c>
      <c r="C15" s="87"/>
      <c r="D15" s="1064" t="s">
        <v>1548</v>
      </c>
      <c r="E15" s="1065"/>
      <c r="F15" s="1065"/>
      <c r="G15" s="1065"/>
      <c r="H15" s="1066"/>
      <c r="I15" s="5"/>
      <c r="J15" s="5"/>
      <c r="K15" s="5"/>
      <c r="L15" s="5"/>
      <c r="M15" s="5"/>
      <c r="N15" s="5"/>
      <c r="O15" s="5"/>
    </row>
    <row r="16" spans="1:21" x14ac:dyDescent="0.25">
      <c r="B16" s="1077"/>
      <c r="C16" s="90"/>
      <c r="D16" s="1070" t="s">
        <v>1549</v>
      </c>
      <c r="E16" s="1071"/>
      <c r="F16" s="1071"/>
      <c r="G16" s="1071"/>
      <c r="H16" s="1072"/>
      <c r="I16" s="5"/>
      <c r="J16" s="5"/>
      <c r="K16" s="5"/>
      <c r="L16" s="5"/>
      <c r="M16" s="5"/>
      <c r="N16" s="5"/>
      <c r="O16" s="5"/>
    </row>
    <row r="17" spans="1:15" ht="15.75" thickBot="1" x14ac:dyDescent="0.3">
      <c r="B17" s="1077"/>
      <c r="C17" s="90"/>
      <c r="D17" s="1082" t="s">
        <v>467</v>
      </c>
      <c r="E17" s="1083"/>
      <c r="F17" s="1083"/>
      <c r="G17" s="1083"/>
      <c r="H17" s="1084"/>
      <c r="I17" s="5"/>
      <c r="J17" s="5"/>
      <c r="K17" s="5"/>
      <c r="L17" s="5"/>
      <c r="M17" s="5"/>
      <c r="N17" s="5"/>
      <c r="O17" s="5"/>
    </row>
    <row r="18" spans="1:15" ht="15.75" thickBot="1" x14ac:dyDescent="0.3">
      <c r="B18" s="1077"/>
      <c r="C18" s="96" t="s">
        <v>420</v>
      </c>
      <c r="D18" s="37" t="s">
        <v>1550</v>
      </c>
      <c r="E18" s="489" t="s">
        <v>1551</v>
      </c>
      <c r="F18" s="489" t="s">
        <v>1552</v>
      </c>
      <c r="G18" s="489" t="s">
        <v>1553</v>
      </c>
      <c r="H18" s="112"/>
      <c r="I18" s="5"/>
      <c r="J18" s="5"/>
      <c r="K18" s="5"/>
      <c r="L18" s="5"/>
      <c r="M18" s="5"/>
      <c r="N18" s="5"/>
      <c r="O18" s="5"/>
    </row>
    <row r="19" spans="1:15" ht="24.75" thickBot="1" x14ac:dyDescent="0.3">
      <c r="B19" s="1077"/>
      <c r="C19" s="2" t="s">
        <v>595</v>
      </c>
      <c r="D19" s="39" t="s">
        <v>1554</v>
      </c>
      <c r="E19" s="484">
        <v>544</v>
      </c>
      <c r="F19" s="484">
        <v>100</v>
      </c>
      <c r="G19" s="484">
        <v>2710</v>
      </c>
      <c r="H19" s="113"/>
      <c r="I19" s="5"/>
      <c r="J19" s="5"/>
      <c r="K19" s="5"/>
      <c r="L19" s="5"/>
      <c r="M19" s="5"/>
      <c r="N19" s="5"/>
      <c r="O19" s="5"/>
    </row>
    <row r="20" spans="1:15" ht="24.75" thickBot="1" x14ac:dyDescent="0.3">
      <c r="B20" s="1077"/>
      <c r="C20" s="2" t="s">
        <v>597</v>
      </c>
      <c r="D20" s="39" t="s">
        <v>1555</v>
      </c>
      <c r="E20" s="484">
        <v>600</v>
      </c>
      <c r="F20" s="484">
        <v>100</v>
      </c>
      <c r="G20" s="484">
        <v>2900</v>
      </c>
      <c r="H20" s="113"/>
      <c r="I20" s="5"/>
      <c r="J20" s="5"/>
      <c r="K20" s="5"/>
      <c r="L20" s="5"/>
      <c r="M20" s="5"/>
      <c r="N20" s="5"/>
      <c r="O20" s="5"/>
    </row>
    <row r="21" spans="1:15" ht="24.75" thickBot="1" x14ac:dyDescent="0.3">
      <c r="B21" s="1077"/>
      <c r="C21" s="2" t="s">
        <v>599</v>
      </c>
      <c r="D21" s="39" t="s">
        <v>1556</v>
      </c>
      <c r="E21" s="144">
        <f>IFERROR(E19/E20,"N.A")</f>
        <v>0.90666666666666662</v>
      </c>
      <c r="F21" s="144">
        <f>IFERROR(F19/F20,"N.A")</f>
        <v>1</v>
      </c>
      <c r="G21" s="144">
        <f>IFERROR(G19/G20,"N.A")</f>
        <v>0.93448275862068964</v>
      </c>
      <c r="H21" s="114"/>
      <c r="I21" s="5"/>
      <c r="J21" s="5" t="s">
        <v>1260</v>
      </c>
      <c r="K21" s="5"/>
      <c r="L21" s="5"/>
      <c r="M21" s="5"/>
      <c r="N21" s="5"/>
      <c r="O21" s="5"/>
    </row>
    <row r="22" spans="1:15" x14ac:dyDescent="0.25">
      <c r="B22" s="1077"/>
      <c r="C22" s="90"/>
      <c r="D22" s="1067"/>
      <c r="E22" s="1068"/>
      <c r="F22" s="1068"/>
      <c r="G22" s="1068"/>
      <c r="H22" s="1069"/>
      <c r="I22" s="5"/>
      <c r="J22" s="5"/>
      <c r="K22" s="5"/>
      <c r="L22" s="5"/>
      <c r="M22" s="5"/>
      <c r="N22" s="5"/>
      <c r="O22" s="5"/>
    </row>
    <row r="23" spans="1:15" ht="24" customHeight="1" thickBot="1" x14ac:dyDescent="0.3">
      <c r="B23" s="1077"/>
      <c r="C23" s="90"/>
      <c r="D23" s="1070" t="s">
        <v>1557</v>
      </c>
      <c r="E23" s="1071"/>
      <c r="F23" s="1071"/>
      <c r="G23" s="1071"/>
      <c r="H23" s="1072"/>
      <c r="I23" s="5"/>
      <c r="J23" s="5"/>
      <c r="K23" s="5"/>
      <c r="L23" s="5"/>
      <c r="M23" s="5"/>
      <c r="N23" s="5"/>
      <c r="O23" s="5"/>
    </row>
    <row r="24" spans="1:15" ht="15.75" thickBot="1" x14ac:dyDescent="0.3">
      <c r="B24" s="1077"/>
      <c r="C24" s="96" t="s">
        <v>420</v>
      </c>
      <c r="D24" s="37" t="s">
        <v>1550</v>
      </c>
      <c r="E24" s="37" t="s">
        <v>1558</v>
      </c>
      <c r="F24" s="37" t="s">
        <v>1559</v>
      </c>
      <c r="H24" s="20"/>
      <c r="I24" s="5"/>
      <c r="J24" s="5"/>
      <c r="K24" s="5"/>
      <c r="L24" s="5"/>
      <c r="M24" s="5"/>
      <c r="N24" s="5"/>
      <c r="O24" s="5"/>
    </row>
    <row r="25" spans="1:15" ht="24.75" thickBot="1" x14ac:dyDescent="0.3">
      <c r="B25" s="1077"/>
      <c r="C25" s="2" t="s">
        <v>595</v>
      </c>
      <c r="D25" s="39" t="s">
        <v>1560</v>
      </c>
      <c r="E25" s="476">
        <v>487</v>
      </c>
      <c r="F25" s="476">
        <v>82</v>
      </c>
      <c r="H25" s="20"/>
      <c r="I25" s="5"/>
      <c r="J25" s="5"/>
      <c r="K25" s="5"/>
      <c r="L25" s="5"/>
      <c r="M25" s="5"/>
      <c r="N25" s="5"/>
      <c r="O25" s="5"/>
    </row>
    <row r="26" spans="1:15" ht="24.75" thickBot="1" x14ac:dyDescent="0.3">
      <c r="B26" s="1077"/>
      <c r="C26" s="2" t="s">
        <v>597</v>
      </c>
      <c r="D26" s="39" t="s">
        <v>1561</v>
      </c>
      <c r="E26" s="476">
        <v>487</v>
      </c>
      <c r="F26" s="476">
        <v>82</v>
      </c>
      <c r="H26" s="20"/>
      <c r="I26" s="5"/>
      <c r="J26" s="5"/>
      <c r="K26" s="5"/>
      <c r="L26" s="5"/>
      <c r="M26" s="5"/>
      <c r="N26" s="5"/>
      <c r="O26" s="5"/>
    </row>
    <row r="27" spans="1:15" ht="24.75" thickBot="1" x14ac:dyDescent="0.3">
      <c r="B27" s="1077"/>
      <c r="C27" s="2" t="s">
        <v>599</v>
      </c>
      <c r="D27" s="39" t="s">
        <v>1562</v>
      </c>
      <c r="E27" s="144">
        <f>IFERROR(E25/E26,"N.A.")</f>
        <v>1</v>
      </c>
      <c r="F27" s="144">
        <f>IFERROR(F25/F26,"N.A.")</f>
        <v>1</v>
      </c>
      <c r="H27" s="20"/>
      <c r="I27" s="5"/>
      <c r="J27" s="5" t="s">
        <v>1260</v>
      </c>
      <c r="K27" s="5"/>
    </row>
    <row r="28" spans="1:15" ht="15.75" thickBot="1" x14ac:dyDescent="0.3">
      <c r="B28" s="1078"/>
      <c r="C28" s="2"/>
      <c r="D28" s="123"/>
      <c r="E28" s="123"/>
      <c r="F28" s="123"/>
      <c r="G28" s="123"/>
      <c r="H28" s="22"/>
      <c r="I28" s="5"/>
      <c r="J28" s="5"/>
      <c r="K28" s="5"/>
    </row>
    <row r="29" spans="1:15" ht="15.75" thickBot="1" x14ac:dyDescent="0.3">
      <c r="A29" s="5"/>
      <c r="B29" s="5"/>
      <c r="C29" s="5"/>
      <c r="D29" s="5"/>
      <c r="E29" s="5"/>
      <c r="F29" s="5"/>
      <c r="G29" s="5"/>
      <c r="H29" s="5"/>
      <c r="I29" s="5"/>
      <c r="J29" s="5"/>
      <c r="K29" s="5"/>
    </row>
    <row r="30" spans="1:15" ht="25.7" customHeight="1" thickBot="1" x14ac:dyDescent="0.3">
      <c r="A30" s="5"/>
      <c r="B30" s="5"/>
      <c r="C30" s="5"/>
      <c r="D30" s="51" t="s">
        <v>1563</v>
      </c>
      <c r="E30" s="144">
        <f>AVERAGE(E21:G21,E27:F27)</f>
        <v>0.96822988505747121</v>
      </c>
      <c r="F30" s="296"/>
      <c r="G30" s="296"/>
      <c r="H30" s="63"/>
      <c r="I30" s="5"/>
      <c r="J30" s="5"/>
      <c r="K30" s="5"/>
    </row>
    <row r="31" spans="1:15" x14ac:dyDescent="0.25">
      <c r="A31" s="5"/>
      <c r="B31" s="5"/>
      <c r="C31" s="5"/>
      <c r="D31" s="5"/>
      <c r="E31" s="5"/>
      <c r="F31" s="5"/>
      <c r="G31" s="5"/>
      <c r="H31" s="5"/>
      <c r="I31" s="5"/>
      <c r="J31" s="5"/>
      <c r="K31" s="5"/>
    </row>
    <row r="32" spans="1:15" ht="15.75" thickBot="1" x14ac:dyDescent="0.3">
      <c r="A32" s="5"/>
      <c r="B32" s="5"/>
      <c r="C32" s="5"/>
      <c r="D32" s="5"/>
      <c r="E32" s="5"/>
      <c r="F32" s="5"/>
      <c r="G32" s="5"/>
      <c r="H32" s="5"/>
      <c r="I32" s="5"/>
      <c r="J32" s="5"/>
      <c r="K32" s="5"/>
    </row>
    <row r="33" spans="2:11" ht="36" customHeight="1" thickBot="1" x14ac:dyDescent="0.3">
      <c r="B33" s="51" t="s">
        <v>502</v>
      </c>
      <c r="C33" s="225"/>
      <c r="D33" s="1079" t="s">
        <v>1564</v>
      </c>
      <c r="E33" s="1080"/>
      <c r="F33" s="1080"/>
      <c r="G33" s="1080"/>
      <c r="H33" s="1081"/>
      <c r="I33" s="5"/>
      <c r="J33" s="5"/>
      <c r="K33" s="5"/>
    </row>
    <row r="34" spans="2:11" ht="48" customHeight="1" thickBot="1" x14ac:dyDescent="0.3">
      <c r="B34" s="46" t="s">
        <v>504</v>
      </c>
      <c r="C34" s="91"/>
      <c r="D34" s="1079" t="s">
        <v>1565</v>
      </c>
      <c r="E34" s="1080"/>
      <c r="F34" s="1080"/>
      <c r="G34" s="1080"/>
      <c r="H34" s="1081"/>
      <c r="I34" s="5"/>
      <c r="J34" s="5"/>
      <c r="K34" s="5"/>
    </row>
    <row r="35" spans="2:11" ht="15.75" thickBot="1" x14ac:dyDescent="0.3">
      <c r="B35" s="1"/>
      <c r="C35" s="74"/>
      <c r="D35" s="5"/>
      <c r="E35" s="5"/>
      <c r="F35" s="5"/>
      <c r="G35" s="5"/>
      <c r="H35" s="5"/>
      <c r="I35" s="5"/>
      <c r="J35" s="5"/>
      <c r="K35" s="5"/>
    </row>
    <row r="36" spans="2:11" ht="24" customHeight="1" thickBot="1" x14ac:dyDescent="0.3">
      <c r="B36" s="1085" t="s">
        <v>506</v>
      </c>
      <c r="C36" s="1086"/>
      <c r="D36" s="1086"/>
      <c r="E36" s="1087"/>
      <c r="F36" s="5"/>
      <c r="G36" s="5"/>
      <c r="H36" s="5"/>
      <c r="I36" s="5"/>
      <c r="J36" s="5"/>
      <c r="K36" s="5"/>
    </row>
    <row r="37" spans="2:11" ht="72.75" thickBot="1" x14ac:dyDescent="0.3">
      <c r="B37" s="1076">
        <v>1</v>
      </c>
      <c r="C37" s="92"/>
      <c r="D37" s="47" t="s">
        <v>507</v>
      </c>
      <c r="E37" s="485" t="s">
        <v>2</v>
      </c>
      <c r="F37" s="5"/>
      <c r="G37" s="5"/>
      <c r="H37" s="5"/>
      <c r="I37" s="5"/>
      <c r="J37" s="5"/>
      <c r="K37" s="5"/>
    </row>
    <row r="38" spans="2:11" ht="48.75" thickBot="1" x14ac:dyDescent="0.3">
      <c r="B38" s="1077"/>
      <c r="C38" s="92"/>
      <c r="D38" s="39" t="s">
        <v>7</v>
      </c>
      <c r="E38" s="485" t="s">
        <v>1672</v>
      </c>
      <c r="F38" s="5"/>
      <c r="G38" s="5"/>
      <c r="H38" s="5"/>
      <c r="I38" s="5"/>
      <c r="J38" s="5"/>
      <c r="K38" s="5"/>
    </row>
    <row r="39" spans="2:11" ht="24.75" thickBot="1" x14ac:dyDescent="0.3">
      <c r="B39" s="1077"/>
      <c r="C39" s="92"/>
      <c r="D39" s="39" t="s">
        <v>508</v>
      </c>
      <c r="E39" s="467" t="s">
        <v>2353</v>
      </c>
      <c r="F39" s="5"/>
      <c r="G39" s="5"/>
      <c r="H39" s="5"/>
      <c r="I39" s="5"/>
      <c r="J39" s="5"/>
      <c r="K39" s="5"/>
    </row>
    <row r="40" spans="2:11" ht="48.75" thickBot="1" x14ac:dyDescent="0.3">
      <c r="B40" s="1077"/>
      <c r="C40" s="92"/>
      <c r="D40" s="39" t="s">
        <v>9</v>
      </c>
      <c r="E40" s="467" t="s">
        <v>2354</v>
      </c>
      <c r="F40" s="5"/>
      <c r="G40" s="5"/>
      <c r="H40" s="5"/>
      <c r="I40" s="5"/>
      <c r="J40" s="5"/>
      <c r="K40" s="5"/>
    </row>
    <row r="41" spans="2:11" ht="30.75" thickBot="1" x14ac:dyDescent="0.3">
      <c r="B41" s="1077"/>
      <c r="C41" s="92"/>
      <c r="D41" s="39" t="s">
        <v>11</v>
      </c>
      <c r="E41" s="468" t="s">
        <v>2355</v>
      </c>
      <c r="F41" s="5"/>
      <c r="G41" s="5"/>
      <c r="H41" s="5"/>
      <c r="I41" s="5"/>
      <c r="J41" s="5"/>
      <c r="K41" s="5"/>
    </row>
    <row r="42" spans="2:11" ht="15.75" thickBot="1" x14ac:dyDescent="0.3">
      <c r="B42" s="1077"/>
      <c r="C42" s="92"/>
      <c r="D42" s="39" t="s">
        <v>13</v>
      </c>
      <c r="E42" s="477">
        <v>3133539818</v>
      </c>
      <c r="F42" s="319"/>
      <c r="G42" s="5"/>
      <c r="H42" s="5"/>
      <c r="I42" s="5"/>
      <c r="J42" s="5"/>
      <c r="K42" s="5"/>
    </row>
    <row r="43" spans="2:11" ht="24.75" thickBot="1" x14ac:dyDescent="0.3">
      <c r="B43" s="1078"/>
      <c r="C43" s="2"/>
      <c r="D43" s="39" t="s">
        <v>509</v>
      </c>
      <c r="E43" s="485" t="s">
        <v>1700</v>
      </c>
      <c r="F43" s="5"/>
      <c r="G43" s="5"/>
      <c r="H43" s="5"/>
      <c r="I43" s="5"/>
      <c r="J43" s="5"/>
      <c r="K43" s="5"/>
    </row>
    <row r="44" spans="2:11" ht="15.75" thickBot="1" x14ac:dyDescent="0.3">
      <c r="B44" s="1"/>
      <c r="C44" s="74"/>
      <c r="D44" s="5"/>
      <c r="E44" s="5"/>
      <c r="F44" s="5"/>
      <c r="G44" s="5"/>
      <c r="H44" s="5"/>
      <c r="I44" s="5"/>
      <c r="J44" s="5"/>
      <c r="K44" s="5"/>
    </row>
    <row r="45" spans="2:11" ht="15.75" thickBot="1" x14ac:dyDescent="0.3">
      <c r="B45" s="1085" t="s">
        <v>510</v>
      </c>
      <c r="C45" s="1086"/>
      <c r="D45" s="1086"/>
      <c r="E45" s="1087"/>
      <c r="F45" s="5"/>
      <c r="G45" s="5"/>
      <c r="H45" s="5"/>
      <c r="I45" s="5"/>
      <c r="J45" s="5"/>
      <c r="K45" s="5"/>
    </row>
    <row r="46" spans="2:11" ht="15.75" thickBot="1" x14ac:dyDescent="0.3">
      <c r="B46" s="1076">
        <v>1</v>
      </c>
      <c r="C46" s="92"/>
      <c r="D46" s="47" t="s">
        <v>507</v>
      </c>
      <c r="E46" s="17" t="s">
        <v>511</v>
      </c>
      <c r="F46" s="5"/>
      <c r="G46" s="5"/>
      <c r="H46" s="5"/>
      <c r="I46" s="5"/>
      <c r="J46" s="5"/>
      <c r="K46" s="5"/>
    </row>
    <row r="47" spans="2:11" ht="15.75" thickBot="1" x14ac:dyDescent="0.3">
      <c r="B47" s="1077"/>
      <c r="C47" s="92"/>
      <c r="D47" s="39" t="s">
        <v>7</v>
      </c>
      <c r="E47" s="17" t="s">
        <v>603</v>
      </c>
      <c r="F47" s="5"/>
      <c r="G47" s="5"/>
      <c r="H47" s="5"/>
      <c r="I47" s="5"/>
      <c r="J47" s="5"/>
      <c r="K47" s="5"/>
    </row>
    <row r="48" spans="2:11" ht="15.75" thickBot="1" x14ac:dyDescent="0.3">
      <c r="B48" s="1077"/>
      <c r="C48" s="92"/>
      <c r="D48" s="39" t="s">
        <v>508</v>
      </c>
      <c r="E48" s="162"/>
      <c r="F48" s="5"/>
      <c r="G48" s="5"/>
      <c r="H48" s="5"/>
      <c r="I48" s="5"/>
      <c r="J48" s="5"/>
      <c r="K48" s="5"/>
    </row>
    <row r="49" spans="2:11" ht="15.75" thickBot="1" x14ac:dyDescent="0.3">
      <c r="B49" s="1077"/>
      <c r="C49" s="92"/>
      <c r="D49" s="39" t="s">
        <v>9</v>
      </c>
      <c r="E49" s="162"/>
      <c r="F49" s="5"/>
      <c r="G49" s="5"/>
      <c r="H49" s="5"/>
      <c r="I49" s="5"/>
      <c r="J49" s="5"/>
      <c r="K49" s="5"/>
    </row>
    <row r="50" spans="2:11" ht="15.75" thickBot="1" x14ac:dyDescent="0.3">
      <c r="B50" s="1077"/>
      <c r="C50" s="92"/>
      <c r="D50" s="39" t="s">
        <v>11</v>
      </c>
      <c r="E50" s="162"/>
      <c r="F50" s="5"/>
      <c r="G50" s="5"/>
      <c r="H50" s="5"/>
      <c r="I50" s="5"/>
      <c r="J50" s="5"/>
      <c r="K50" s="5"/>
    </row>
    <row r="51" spans="2:11" ht="15.75" thickBot="1" x14ac:dyDescent="0.3">
      <c r="B51" s="1077"/>
      <c r="C51" s="92"/>
      <c r="D51" s="39" t="s">
        <v>13</v>
      </c>
      <c r="E51" s="162"/>
      <c r="F51" s="5"/>
      <c r="G51" s="5"/>
      <c r="H51" s="5"/>
      <c r="I51" s="5"/>
      <c r="J51" s="5"/>
      <c r="K51" s="5"/>
    </row>
    <row r="52" spans="2:11" ht="15.75" thickBot="1" x14ac:dyDescent="0.3">
      <c r="B52" s="1078"/>
      <c r="C52" s="2"/>
      <c r="D52" s="39" t="s">
        <v>509</v>
      </c>
      <c r="E52" s="162"/>
      <c r="F52" s="5"/>
      <c r="G52" s="5"/>
      <c r="H52" s="5"/>
      <c r="I52" s="5"/>
      <c r="J52" s="5"/>
      <c r="K52" s="5"/>
    </row>
    <row r="53" spans="2:11" ht="15.75" thickBot="1" x14ac:dyDescent="0.3">
      <c r="B53" s="1"/>
      <c r="C53" s="74"/>
      <c r="D53" s="5"/>
      <c r="E53" s="5"/>
      <c r="F53" s="5"/>
      <c r="G53" s="5"/>
      <c r="H53" s="5"/>
      <c r="I53" s="5"/>
      <c r="J53" s="5"/>
      <c r="K53" s="5"/>
    </row>
    <row r="54" spans="2:11" ht="15" customHeight="1" thickBot="1" x14ac:dyDescent="0.3">
      <c r="B54" s="120" t="s">
        <v>513</v>
      </c>
      <c r="C54" s="121"/>
      <c r="D54" s="121"/>
      <c r="E54" s="122"/>
      <c r="G54" s="5"/>
      <c r="H54" s="5"/>
      <c r="I54" s="5"/>
      <c r="J54" s="5"/>
      <c r="K54" s="5"/>
    </row>
    <row r="55" spans="2:11" ht="24.75" thickBot="1" x14ac:dyDescent="0.3">
      <c r="B55" s="46" t="s">
        <v>514</v>
      </c>
      <c r="C55" s="39" t="s">
        <v>515</v>
      </c>
      <c r="D55" s="39" t="s">
        <v>516</v>
      </c>
      <c r="E55" s="39" t="s">
        <v>517</v>
      </c>
      <c r="F55" s="5"/>
      <c r="G55" s="5"/>
      <c r="H55" s="5"/>
      <c r="I55" s="5"/>
      <c r="J55" s="5"/>
    </row>
    <row r="56" spans="2:11" ht="60.75" thickBot="1" x14ac:dyDescent="0.3">
      <c r="B56" s="48">
        <v>42401</v>
      </c>
      <c r="C56" s="39">
        <v>0.01</v>
      </c>
      <c r="D56" s="49" t="s">
        <v>1566</v>
      </c>
      <c r="E56" s="39"/>
      <c r="F56" s="5"/>
      <c r="G56" s="5"/>
      <c r="H56" s="5"/>
      <c r="I56" s="5"/>
      <c r="J56" s="5"/>
    </row>
    <row r="57" spans="2:11" ht="15.75" thickBot="1" x14ac:dyDescent="0.3">
      <c r="B57" s="3"/>
      <c r="C57" s="93"/>
      <c r="D57" s="5"/>
      <c r="E57" s="5"/>
      <c r="F57" s="5"/>
      <c r="G57" s="5"/>
      <c r="H57" s="5"/>
      <c r="I57" s="5"/>
      <c r="J57" s="5"/>
      <c r="K57" s="5"/>
    </row>
    <row r="58" spans="2:11" ht="15.75" thickBot="1" x14ac:dyDescent="0.3">
      <c r="B58" s="127" t="s">
        <v>424</v>
      </c>
      <c r="C58" s="94"/>
      <c r="D58" s="5"/>
      <c r="E58" s="5"/>
      <c r="F58" s="5"/>
      <c r="G58" s="5"/>
      <c r="H58" s="5"/>
      <c r="I58" s="5"/>
      <c r="J58" s="5"/>
      <c r="K58" s="5"/>
    </row>
    <row r="59" spans="2:11" x14ac:dyDescent="0.25">
      <c r="B59" s="1215"/>
      <c r="C59" s="1216"/>
      <c r="D59" s="1216"/>
      <c r="E59" s="1217"/>
      <c r="F59" s="5"/>
      <c r="G59" s="5"/>
      <c r="H59" s="5"/>
      <c r="I59" s="5"/>
      <c r="J59" s="5"/>
      <c r="K59" s="5"/>
    </row>
    <row r="60" spans="2:11" ht="15.75" thickBot="1" x14ac:dyDescent="0.3">
      <c r="B60" s="1218"/>
      <c r="C60" s="1219"/>
      <c r="D60" s="1219"/>
      <c r="E60" s="1220"/>
      <c r="F60" s="5"/>
      <c r="G60" s="5"/>
      <c r="H60" s="5"/>
      <c r="I60" s="5"/>
      <c r="J60" s="5"/>
      <c r="K60" s="5"/>
    </row>
    <row r="61" spans="2:11" ht="15.75" thickBot="1" x14ac:dyDescent="0.3">
      <c r="B61" s="5"/>
      <c r="D61" s="5"/>
      <c r="E61" s="5"/>
      <c r="F61" s="5"/>
      <c r="G61" s="5"/>
      <c r="H61" s="5"/>
      <c r="I61" s="5"/>
      <c r="J61" s="5"/>
      <c r="K61" s="5"/>
    </row>
    <row r="62" spans="2:11" ht="24.75" thickBot="1" x14ac:dyDescent="0.3">
      <c r="B62" s="50" t="s">
        <v>519</v>
      </c>
      <c r="C62" s="95"/>
      <c r="D62" s="5"/>
      <c r="E62" s="5"/>
      <c r="F62" s="5"/>
      <c r="G62" s="5"/>
      <c r="H62" s="5"/>
      <c r="I62" s="5"/>
      <c r="J62" s="5"/>
      <c r="K62" s="5"/>
    </row>
    <row r="63" spans="2:11" ht="15.75" thickBot="1" x14ac:dyDescent="0.3">
      <c r="B63" s="1"/>
      <c r="C63" s="74"/>
      <c r="D63" s="5"/>
      <c r="E63" s="5"/>
      <c r="F63" s="5"/>
      <c r="G63" s="5"/>
      <c r="H63" s="5"/>
      <c r="I63" s="5"/>
      <c r="J63" s="5"/>
      <c r="K63" s="5"/>
    </row>
    <row r="64" spans="2:11" ht="60.75" thickBot="1" x14ac:dyDescent="0.3">
      <c r="B64" s="51" t="s">
        <v>520</v>
      </c>
      <c r="C64" s="96"/>
      <c r="D64" s="42" t="s">
        <v>1567</v>
      </c>
      <c r="E64" s="5"/>
      <c r="F64" s="5"/>
      <c r="G64" s="5"/>
      <c r="H64" s="5"/>
      <c r="I64" s="5"/>
      <c r="J64" s="5"/>
      <c r="K64" s="5"/>
    </row>
    <row r="65" spans="2:11" x14ac:dyDescent="0.25">
      <c r="B65" s="1076" t="s">
        <v>522</v>
      </c>
      <c r="C65" s="92"/>
      <c r="D65" s="52" t="s">
        <v>523</v>
      </c>
      <c r="E65" s="5"/>
      <c r="F65" s="5"/>
      <c r="G65" s="5"/>
      <c r="H65" s="5"/>
      <c r="I65" s="5"/>
      <c r="J65" s="5"/>
      <c r="K65" s="5"/>
    </row>
    <row r="66" spans="2:11" ht="48" x14ac:dyDescent="0.25">
      <c r="B66" s="1077"/>
      <c r="C66" s="92"/>
      <c r="D66" s="45" t="s">
        <v>1568</v>
      </c>
      <c r="E66" s="5"/>
      <c r="F66" s="5"/>
      <c r="G66" s="5"/>
      <c r="H66" s="5"/>
      <c r="I66" s="5"/>
      <c r="J66" s="5"/>
      <c r="K66" s="5"/>
    </row>
    <row r="67" spans="2:11" x14ac:dyDescent="0.25">
      <c r="B67" s="1077"/>
      <c r="C67" s="92"/>
      <c r="D67" s="52" t="s">
        <v>607</v>
      </c>
      <c r="E67" s="5"/>
      <c r="F67" s="5"/>
      <c r="G67" s="5"/>
      <c r="H67" s="5"/>
      <c r="I67" s="5"/>
      <c r="J67" s="5"/>
      <c r="K67" s="5"/>
    </row>
    <row r="68" spans="2:11" x14ac:dyDescent="0.25">
      <c r="B68" s="1077"/>
      <c r="C68" s="92"/>
      <c r="D68" s="45" t="s">
        <v>528</v>
      </c>
      <c r="E68" s="5"/>
      <c r="F68" s="5"/>
      <c r="G68" s="5"/>
      <c r="H68" s="5"/>
      <c r="I68" s="5"/>
      <c r="J68" s="5"/>
      <c r="K68" s="5"/>
    </row>
    <row r="69" spans="2:11" x14ac:dyDescent="0.25">
      <c r="B69" s="1077"/>
      <c r="C69" s="92"/>
      <c r="D69" s="45" t="s">
        <v>1532</v>
      </c>
      <c r="E69" s="5"/>
      <c r="F69" s="5"/>
      <c r="G69" s="5"/>
      <c r="H69" s="5"/>
      <c r="I69" s="5"/>
      <c r="J69" s="5"/>
      <c r="K69" s="5"/>
    </row>
    <row r="70" spans="2:11" ht="48" x14ac:dyDescent="0.25">
      <c r="B70" s="1077"/>
      <c r="C70" s="92"/>
      <c r="D70" s="45" t="s">
        <v>1533</v>
      </c>
      <c r="E70" s="5"/>
      <c r="F70" s="5"/>
      <c r="G70" s="5"/>
      <c r="H70" s="5"/>
      <c r="I70" s="5"/>
      <c r="J70" s="5"/>
      <c r="K70" s="5"/>
    </row>
    <row r="71" spans="2:11" ht="24" x14ac:dyDescent="0.25">
      <c r="B71" s="1077"/>
      <c r="C71" s="92"/>
      <c r="D71" s="45" t="s">
        <v>1569</v>
      </c>
      <c r="E71" s="5"/>
      <c r="F71" s="5"/>
      <c r="G71" s="5"/>
      <c r="H71" s="5"/>
      <c r="I71" s="5"/>
      <c r="J71" s="5"/>
      <c r="K71" s="5"/>
    </row>
    <row r="72" spans="2:11" x14ac:dyDescent="0.25">
      <c r="B72" s="1077"/>
      <c r="C72" s="92"/>
      <c r="D72" s="45" t="s">
        <v>1570</v>
      </c>
      <c r="E72" s="5"/>
      <c r="F72" s="5"/>
      <c r="G72" s="5"/>
      <c r="H72" s="5"/>
      <c r="I72" s="5"/>
      <c r="J72" s="5"/>
      <c r="K72" s="5"/>
    </row>
    <row r="73" spans="2:11" x14ac:dyDescent="0.25">
      <c r="B73" s="1077"/>
      <c r="C73" s="92"/>
      <c r="D73" s="52" t="s">
        <v>1571</v>
      </c>
      <c r="E73" s="5"/>
      <c r="F73" s="5"/>
      <c r="G73" s="5"/>
      <c r="H73" s="5"/>
      <c r="I73" s="5"/>
      <c r="J73" s="5"/>
      <c r="K73" s="5"/>
    </row>
    <row r="74" spans="2:11" ht="60" x14ac:dyDescent="0.25">
      <c r="B74" s="1077"/>
      <c r="C74" s="92"/>
      <c r="D74" s="45" t="s">
        <v>1572</v>
      </c>
      <c r="E74" s="5"/>
      <c r="F74" s="5"/>
      <c r="G74" s="5"/>
      <c r="H74" s="5"/>
      <c r="I74" s="5"/>
      <c r="J74" s="5"/>
      <c r="K74" s="5"/>
    </row>
    <row r="75" spans="2:11" x14ac:dyDescent="0.25">
      <c r="B75" s="1077"/>
      <c r="C75" s="92"/>
      <c r="D75" s="54" t="s">
        <v>1534</v>
      </c>
      <c r="E75" s="5"/>
      <c r="F75" s="5"/>
      <c r="G75" s="5"/>
      <c r="H75" s="5"/>
      <c r="I75" s="5"/>
      <c r="J75" s="5"/>
      <c r="K75" s="5"/>
    </row>
    <row r="76" spans="2:11" ht="15.75" thickBot="1" x14ac:dyDescent="0.3">
      <c r="B76" s="1078"/>
      <c r="C76" s="2"/>
      <c r="D76" s="55" t="s">
        <v>1535</v>
      </c>
      <c r="E76" s="5"/>
      <c r="F76" s="5"/>
      <c r="G76" s="5"/>
      <c r="H76" s="5"/>
      <c r="I76" s="5"/>
      <c r="J76" s="5"/>
      <c r="K76" s="5"/>
    </row>
    <row r="77" spans="2:11" ht="24.75" thickBot="1" x14ac:dyDescent="0.3">
      <c r="B77" s="46" t="s">
        <v>535</v>
      </c>
      <c r="C77" s="2"/>
      <c r="D77" s="39" t="s">
        <v>1573</v>
      </c>
      <c r="E77" s="5"/>
      <c r="F77" s="5"/>
      <c r="G77" s="5"/>
      <c r="H77" s="5"/>
      <c r="I77" s="5"/>
      <c r="J77" s="5"/>
      <c r="K77" s="5"/>
    </row>
    <row r="78" spans="2:11" ht="108" x14ac:dyDescent="0.25">
      <c r="B78" s="1076" t="s">
        <v>536</v>
      </c>
      <c r="C78" s="92"/>
      <c r="D78" s="45" t="s">
        <v>1574</v>
      </c>
      <c r="E78" s="5"/>
      <c r="F78" s="5"/>
      <c r="G78" s="5"/>
      <c r="H78" s="5"/>
      <c r="I78" s="5"/>
      <c r="J78" s="5"/>
      <c r="K78" s="5"/>
    </row>
    <row r="79" spans="2:11" ht="204" x14ac:dyDescent="0.25">
      <c r="B79" s="1077"/>
      <c r="C79" s="92"/>
      <c r="D79" s="45" t="s">
        <v>1575</v>
      </c>
      <c r="E79" s="5"/>
      <c r="F79" s="5"/>
      <c r="G79" s="5"/>
      <c r="H79" s="5"/>
      <c r="I79" s="5"/>
      <c r="J79" s="5"/>
      <c r="K79" s="5"/>
    </row>
    <row r="80" spans="2:11" ht="240" x14ac:dyDescent="0.25">
      <c r="B80" s="1077"/>
      <c r="C80" s="92"/>
      <c r="D80" s="45" t="s">
        <v>1576</v>
      </c>
      <c r="E80" s="5"/>
      <c r="F80" s="5"/>
      <c r="G80" s="5"/>
      <c r="H80" s="5"/>
      <c r="I80" s="5"/>
      <c r="J80" s="5"/>
      <c r="K80" s="5"/>
    </row>
    <row r="81" spans="2:11" ht="84" x14ac:dyDescent="0.25">
      <c r="B81" s="1077"/>
      <c r="C81" s="92"/>
      <c r="D81" s="45" t="s">
        <v>1577</v>
      </c>
      <c r="E81" s="5"/>
      <c r="F81" s="5"/>
      <c r="G81" s="5"/>
      <c r="H81" s="5"/>
      <c r="I81" s="5"/>
      <c r="J81" s="5"/>
      <c r="K81" s="5"/>
    </row>
    <row r="82" spans="2:11" ht="216" x14ac:dyDescent="0.25">
      <c r="B82" s="1077"/>
      <c r="C82" s="92"/>
      <c r="D82" s="45" t="s">
        <v>1539</v>
      </c>
      <c r="E82" s="5"/>
      <c r="F82" s="5"/>
      <c r="G82" s="5"/>
      <c r="H82" s="5"/>
      <c r="I82" s="5"/>
      <c r="J82" s="5"/>
      <c r="K82" s="5"/>
    </row>
    <row r="83" spans="2:11" ht="180" x14ac:dyDescent="0.25">
      <c r="B83" s="1077"/>
      <c r="C83" s="92"/>
      <c r="D83" s="45" t="s">
        <v>1578</v>
      </c>
      <c r="E83" s="5"/>
      <c r="F83" s="5"/>
      <c r="G83" s="5"/>
      <c r="H83" s="5"/>
      <c r="I83" s="5"/>
      <c r="J83" s="5"/>
      <c r="K83" s="5"/>
    </row>
    <row r="84" spans="2:11" ht="132.75" thickBot="1" x14ac:dyDescent="0.3">
      <c r="B84" s="1078"/>
      <c r="C84" s="2"/>
      <c r="D84" s="39" t="s">
        <v>1579</v>
      </c>
      <c r="E84" s="5"/>
      <c r="F84" s="5"/>
      <c r="G84" s="5"/>
      <c r="H84" s="5"/>
      <c r="I84" s="5"/>
      <c r="J84" s="5"/>
      <c r="K84" s="5"/>
    </row>
    <row r="85" spans="2:11" ht="24" x14ac:dyDescent="0.25">
      <c r="B85" s="1076" t="s">
        <v>553</v>
      </c>
      <c r="C85" s="92"/>
      <c r="D85" s="56" t="s">
        <v>1548</v>
      </c>
      <c r="E85" s="5"/>
      <c r="F85" s="5"/>
      <c r="G85" s="5"/>
      <c r="H85" s="5"/>
      <c r="I85" s="5"/>
      <c r="J85" s="5"/>
      <c r="K85" s="5"/>
    </row>
    <row r="86" spans="2:11" x14ac:dyDescent="0.25">
      <c r="B86" s="1077"/>
      <c r="C86" s="92"/>
      <c r="D86" s="15"/>
      <c r="E86" s="5"/>
      <c r="F86" s="5"/>
      <c r="G86" s="5"/>
      <c r="H86" s="5"/>
      <c r="I86" s="5"/>
      <c r="J86" s="5"/>
      <c r="K86" s="5"/>
    </row>
    <row r="87" spans="2:11" x14ac:dyDescent="0.25">
      <c r="B87" s="1077"/>
      <c r="C87" s="92"/>
      <c r="D87" s="45" t="s">
        <v>554</v>
      </c>
      <c r="E87" s="5"/>
      <c r="F87" s="5"/>
      <c r="G87" s="5"/>
      <c r="H87" s="5"/>
      <c r="I87" s="5"/>
      <c r="J87" s="5"/>
      <c r="K87" s="5"/>
    </row>
    <row r="88" spans="2:11" ht="37.5" x14ac:dyDescent="0.25">
      <c r="B88" s="1077"/>
      <c r="C88" s="92"/>
      <c r="D88" s="45" t="s">
        <v>1580</v>
      </c>
      <c r="E88" s="5"/>
      <c r="F88" s="5"/>
      <c r="G88" s="5"/>
      <c r="H88" s="5"/>
      <c r="I88" s="5"/>
      <c r="J88" s="5"/>
      <c r="K88" s="5"/>
    </row>
    <row r="89" spans="2:11" ht="37.5" x14ac:dyDescent="0.25">
      <c r="B89" s="1077"/>
      <c r="C89" s="92"/>
      <c r="D89" s="45" t="s">
        <v>1581</v>
      </c>
      <c r="E89" s="5"/>
      <c r="F89" s="5"/>
      <c r="G89" s="5"/>
      <c r="H89" s="5"/>
      <c r="I89" s="5"/>
      <c r="J89" s="5"/>
      <c r="K89" s="5"/>
    </row>
    <row r="90" spans="2:11" x14ac:dyDescent="0.25">
      <c r="B90" s="1077"/>
      <c r="C90" s="92"/>
      <c r="D90" s="45" t="s">
        <v>1582</v>
      </c>
      <c r="E90" s="5"/>
      <c r="F90" s="5"/>
      <c r="G90" s="5"/>
      <c r="H90" s="5"/>
      <c r="I90" s="5"/>
      <c r="J90" s="5"/>
      <c r="K90" s="5"/>
    </row>
    <row r="91" spans="2:11" ht="49.5" x14ac:dyDescent="0.25">
      <c r="B91" s="1077"/>
      <c r="C91" s="92"/>
      <c r="D91" s="45" t="s">
        <v>1583</v>
      </c>
      <c r="E91" s="5"/>
      <c r="F91" s="5"/>
      <c r="G91" s="5"/>
      <c r="H91" s="5"/>
      <c r="I91" s="5"/>
      <c r="J91" s="5"/>
      <c r="K91" s="5"/>
    </row>
    <row r="92" spans="2:11" ht="60" x14ac:dyDescent="0.25">
      <c r="B92" s="1077"/>
      <c r="C92" s="92"/>
      <c r="D92" s="45" t="s">
        <v>1584</v>
      </c>
      <c r="E92" s="5"/>
      <c r="F92" s="5"/>
      <c r="G92" s="5"/>
      <c r="H92" s="5"/>
      <c r="I92" s="5"/>
      <c r="J92" s="5"/>
      <c r="K92" s="5"/>
    </row>
    <row r="93" spans="2:11" ht="48" x14ac:dyDescent="0.25">
      <c r="B93" s="1077"/>
      <c r="C93" s="92"/>
      <c r="D93" s="45" t="s">
        <v>1585</v>
      </c>
      <c r="E93" s="5"/>
      <c r="F93" s="5"/>
      <c r="G93" s="5"/>
      <c r="H93" s="5"/>
      <c r="I93" s="5"/>
      <c r="J93" s="5"/>
      <c r="K93" s="5"/>
    </row>
    <row r="94" spans="2:11" ht="24" x14ac:dyDescent="0.25">
      <c r="B94" s="1077"/>
      <c r="C94" s="92"/>
      <c r="D94" s="52" t="s">
        <v>1586</v>
      </c>
      <c r="E94" s="5"/>
      <c r="F94" s="5"/>
      <c r="G94" s="5"/>
      <c r="H94" s="5"/>
      <c r="I94" s="5"/>
      <c r="J94" s="5"/>
      <c r="K94" s="5"/>
    </row>
    <row r="95" spans="2:11" x14ac:dyDescent="0.25">
      <c r="B95" s="1077"/>
      <c r="C95" s="92"/>
      <c r="D95" s="15"/>
      <c r="E95" s="5"/>
      <c r="F95" s="5"/>
      <c r="G95" s="5"/>
      <c r="H95" s="5"/>
      <c r="I95" s="5"/>
      <c r="J95" s="5"/>
      <c r="K95" s="5"/>
    </row>
    <row r="96" spans="2:11" x14ac:dyDescent="0.25">
      <c r="B96" s="1077"/>
      <c r="C96" s="92"/>
      <c r="D96" s="45" t="s">
        <v>554</v>
      </c>
      <c r="E96" s="5"/>
      <c r="F96" s="5"/>
      <c r="G96" s="5"/>
      <c r="H96" s="5"/>
      <c r="I96" s="5"/>
      <c r="J96" s="5"/>
      <c r="K96" s="5"/>
    </row>
    <row r="97" spans="2:11" ht="37.5" x14ac:dyDescent="0.25">
      <c r="B97" s="1077"/>
      <c r="C97" s="92"/>
      <c r="D97" s="45" t="s">
        <v>1587</v>
      </c>
      <c r="E97" s="5"/>
      <c r="F97" s="5"/>
      <c r="G97" s="5"/>
      <c r="H97" s="5"/>
      <c r="I97" s="5"/>
      <c r="J97" s="5"/>
      <c r="K97" s="5"/>
    </row>
    <row r="98" spans="2:11" ht="25.5" x14ac:dyDescent="0.25">
      <c r="B98" s="1077"/>
      <c r="C98" s="92"/>
      <c r="D98" s="45" t="s">
        <v>1588</v>
      </c>
      <c r="E98" s="5"/>
      <c r="F98" s="5"/>
      <c r="G98" s="5"/>
      <c r="H98" s="5"/>
      <c r="I98" s="5"/>
      <c r="J98" s="5"/>
      <c r="K98" s="5"/>
    </row>
    <row r="99" spans="2:11" ht="37.5" x14ac:dyDescent="0.25">
      <c r="B99" s="1077"/>
      <c r="C99" s="92"/>
      <c r="D99" s="45" t="s">
        <v>1589</v>
      </c>
      <c r="E99" s="5"/>
      <c r="F99" s="5"/>
      <c r="G99" s="5"/>
      <c r="H99" s="5"/>
      <c r="I99" s="5"/>
      <c r="J99" s="5"/>
      <c r="K99" s="5"/>
    </row>
    <row r="100" spans="2:11" x14ac:dyDescent="0.25">
      <c r="B100" s="1077"/>
      <c r="C100" s="92"/>
      <c r="D100" s="57" t="s">
        <v>1590</v>
      </c>
      <c r="E100" s="5"/>
      <c r="F100" s="5"/>
      <c r="G100" s="5"/>
      <c r="H100" s="5"/>
      <c r="I100" s="5"/>
      <c r="J100" s="5"/>
      <c r="K100" s="5"/>
    </row>
    <row r="101" spans="2:11" ht="72" x14ac:dyDescent="0.25">
      <c r="B101" s="1077"/>
      <c r="C101" s="92"/>
      <c r="D101" s="45" t="s">
        <v>1591</v>
      </c>
      <c r="E101" s="5"/>
      <c r="F101" s="5"/>
      <c r="G101" s="5"/>
      <c r="H101" s="5"/>
      <c r="I101" s="5"/>
      <c r="J101" s="5"/>
      <c r="K101" s="5"/>
    </row>
    <row r="102" spans="2:11" ht="36" x14ac:dyDescent="0.25">
      <c r="B102" s="1077"/>
      <c r="C102" s="92"/>
      <c r="D102" s="52" t="s">
        <v>1557</v>
      </c>
      <c r="E102" s="5"/>
      <c r="F102" s="5"/>
      <c r="G102" s="5"/>
      <c r="H102" s="5"/>
      <c r="I102" s="5"/>
      <c r="J102" s="5"/>
      <c r="K102" s="5"/>
    </row>
    <row r="103" spans="2:11" x14ac:dyDescent="0.25">
      <c r="B103" s="1077"/>
      <c r="C103" s="92"/>
      <c r="D103" s="15"/>
      <c r="E103" s="5"/>
      <c r="F103" s="5"/>
      <c r="G103" s="5"/>
      <c r="H103" s="5"/>
      <c r="I103" s="5"/>
      <c r="J103" s="5"/>
      <c r="K103" s="5"/>
    </row>
    <row r="104" spans="2:11" x14ac:dyDescent="0.25">
      <c r="B104" s="1077"/>
      <c r="C104" s="92"/>
      <c r="D104" s="45" t="s">
        <v>554</v>
      </c>
      <c r="E104" s="5"/>
      <c r="F104" s="5"/>
      <c r="G104" s="5"/>
      <c r="H104" s="5"/>
      <c r="I104" s="5"/>
      <c r="J104" s="5"/>
      <c r="K104" s="5"/>
    </row>
    <row r="105" spans="2:11" ht="49.5" x14ac:dyDescent="0.25">
      <c r="B105" s="1077"/>
      <c r="C105" s="92"/>
      <c r="D105" s="45" t="s">
        <v>1592</v>
      </c>
      <c r="E105" s="5"/>
      <c r="F105" s="5"/>
      <c r="G105" s="5"/>
      <c r="H105" s="5"/>
      <c r="I105" s="5"/>
      <c r="J105" s="5"/>
      <c r="K105" s="5"/>
    </row>
    <row r="106" spans="2:11" ht="49.5" x14ac:dyDescent="0.25">
      <c r="B106" s="1077"/>
      <c r="C106" s="92"/>
      <c r="D106" s="45" t="s">
        <v>1593</v>
      </c>
      <c r="E106" s="5"/>
      <c r="F106" s="5"/>
      <c r="G106" s="5"/>
      <c r="H106" s="5"/>
      <c r="I106" s="5"/>
      <c r="J106" s="5"/>
      <c r="K106" s="5"/>
    </row>
    <row r="107" spans="2:11" ht="37.5" x14ac:dyDescent="0.25">
      <c r="B107" s="1077"/>
      <c r="C107" s="92"/>
      <c r="D107" s="45" t="s">
        <v>1594</v>
      </c>
      <c r="E107" s="5"/>
      <c r="F107" s="5"/>
      <c r="G107" s="5"/>
      <c r="H107" s="5"/>
      <c r="I107" s="5"/>
      <c r="J107" s="5"/>
      <c r="K107" s="5"/>
    </row>
    <row r="108" spans="2:11" ht="15.75" thickBot="1" x14ac:dyDescent="0.3">
      <c r="B108" s="1078"/>
      <c r="C108" s="2"/>
      <c r="D108" s="39" t="s">
        <v>1595</v>
      </c>
      <c r="E108" s="5"/>
      <c r="F108" s="5"/>
      <c r="G108" s="5"/>
      <c r="H108" s="5"/>
      <c r="I108" s="5"/>
      <c r="J108" s="5"/>
      <c r="K108" s="5"/>
    </row>
    <row r="109" spans="2:11" x14ac:dyDescent="0.25">
      <c r="B109" s="5"/>
      <c r="D109" s="5"/>
      <c r="E109" s="5"/>
      <c r="F109" s="5"/>
      <c r="G109" s="5"/>
      <c r="H109" s="5"/>
      <c r="I109" s="5"/>
      <c r="J109" s="5"/>
      <c r="K109" s="5"/>
    </row>
    <row r="110" spans="2:11" x14ac:dyDescent="0.25">
      <c r="B110" s="5"/>
      <c r="D110" s="5"/>
      <c r="E110" s="5"/>
      <c r="F110" s="5"/>
      <c r="G110" s="5"/>
      <c r="H110" s="5"/>
      <c r="I110" s="5"/>
      <c r="J110" s="5"/>
      <c r="K110" s="5"/>
    </row>
    <row r="111" spans="2:11" x14ac:dyDescent="0.25">
      <c r="B111" s="5"/>
      <c r="D111" s="5"/>
      <c r="E111" s="5"/>
      <c r="F111" s="5"/>
      <c r="G111" s="5"/>
      <c r="H111" s="5"/>
      <c r="I111" s="5"/>
      <c r="J111" s="5"/>
      <c r="K111" s="5"/>
    </row>
    <row r="112" spans="2:11" x14ac:dyDescent="0.25">
      <c r="B112" s="5"/>
      <c r="D112" s="5"/>
      <c r="E112" s="5"/>
      <c r="F112" s="5"/>
      <c r="G112" s="5"/>
      <c r="H112" s="5"/>
      <c r="I112" s="5"/>
      <c r="J112" s="5"/>
      <c r="K112" s="5"/>
    </row>
    <row r="113" spans="2:11" x14ac:dyDescent="0.25">
      <c r="B113" s="5"/>
      <c r="D113" s="5"/>
      <c r="E113" s="5"/>
      <c r="F113" s="5"/>
      <c r="G113" s="5"/>
      <c r="H113" s="5"/>
      <c r="I113" s="5"/>
      <c r="J113" s="5"/>
      <c r="K113" s="5"/>
    </row>
    <row r="114" spans="2:11" x14ac:dyDescent="0.25">
      <c r="B114" s="5"/>
      <c r="D114" s="5"/>
      <c r="E114" s="5"/>
      <c r="F114" s="5"/>
      <c r="G114" s="5"/>
      <c r="H114" s="5"/>
      <c r="I114" s="5"/>
      <c r="J114" s="5"/>
      <c r="K114" s="5"/>
    </row>
    <row r="115" spans="2:11" x14ac:dyDescent="0.25">
      <c r="B115" s="5"/>
      <c r="D115" s="5"/>
      <c r="E115" s="5"/>
      <c r="F115" s="5"/>
      <c r="G115" s="5"/>
      <c r="H115" s="5"/>
      <c r="I115" s="5"/>
      <c r="J115" s="5"/>
      <c r="K115" s="5"/>
    </row>
    <row r="116" spans="2:11" x14ac:dyDescent="0.25">
      <c r="B116" s="5"/>
      <c r="D116" s="5"/>
      <c r="E116" s="5"/>
      <c r="F116" s="5"/>
      <c r="G116" s="5"/>
      <c r="H116" s="5"/>
      <c r="I116" s="5"/>
      <c r="J116" s="5"/>
      <c r="K116" s="5"/>
    </row>
    <row r="117" spans="2:11" x14ac:dyDescent="0.25">
      <c r="B117" s="5"/>
      <c r="D117" s="5"/>
      <c r="E117" s="5"/>
      <c r="F117" s="5"/>
      <c r="G117" s="5"/>
      <c r="H117" s="5"/>
      <c r="I117" s="5"/>
      <c r="J117" s="5"/>
      <c r="K117" s="5"/>
    </row>
    <row r="118" spans="2:11" x14ac:dyDescent="0.25">
      <c r="B118" s="5"/>
      <c r="D118" s="5"/>
      <c r="E118" s="5"/>
      <c r="F118" s="5"/>
      <c r="G118" s="5"/>
      <c r="H118" s="5"/>
      <c r="I118" s="5"/>
      <c r="J118" s="5"/>
      <c r="K118" s="5"/>
    </row>
    <row r="119" spans="2:11" x14ac:dyDescent="0.25">
      <c r="B119" s="5"/>
      <c r="D119" s="5"/>
      <c r="E119" s="5"/>
      <c r="F119" s="5"/>
      <c r="G119" s="5"/>
      <c r="H119" s="5"/>
      <c r="I119" s="5"/>
      <c r="J119" s="5"/>
      <c r="K119" s="5"/>
    </row>
    <row r="120" spans="2:11" x14ac:dyDescent="0.25">
      <c r="B120" s="5"/>
      <c r="D120" s="5"/>
      <c r="E120" s="5"/>
      <c r="F120" s="5"/>
      <c r="G120" s="5"/>
      <c r="H120" s="5"/>
      <c r="I120" s="5"/>
      <c r="J120" s="5"/>
      <c r="K120" s="5"/>
    </row>
    <row r="121" spans="2:11" x14ac:dyDescent="0.25">
      <c r="B121" s="5"/>
      <c r="D121" s="5"/>
      <c r="E121" s="5"/>
      <c r="F121" s="5"/>
      <c r="G121" s="5"/>
      <c r="H121" s="5"/>
      <c r="I121" s="5"/>
      <c r="J121" s="5"/>
      <c r="K121" s="5"/>
    </row>
    <row r="122" spans="2:11" x14ac:dyDescent="0.25">
      <c r="B122" s="5"/>
      <c r="D122" s="5"/>
      <c r="E122" s="5"/>
      <c r="F122" s="5"/>
      <c r="G122" s="5"/>
      <c r="H122" s="5"/>
      <c r="I122" s="5"/>
      <c r="J122" s="5"/>
      <c r="K122" s="5"/>
    </row>
    <row r="123" spans="2:11" x14ac:dyDescent="0.25">
      <c r="B123" s="5"/>
      <c r="D123" s="5"/>
      <c r="E123" s="5"/>
      <c r="F123" s="5"/>
      <c r="G123" s="5"/>
      <c r="H123" s="5"/>
      <c r="I123" s="5"/>
      <c r="J123" s="5"/>
      <c r="K123" s="5"/>
    </row>
    <row r="124" spans="2:11" x14ac:dyDescent="0.25">
      <c r="B124" s="5"/>
      <c r="D124" s="5"/>
      <c r="E124" s="5"/>
      <c r="F124" s="5"/>
      <c r="G124" s="5"/>
      <c r="H124" s="5"/>
      <c r="I124" s="5"/>
      <c r="J124" s="5"/>
      <c r="K124" s="5"/>
    </row>
    <row r="125" spans="2:11" x14ac:dyDescent="0.25">
      <c r="B125" s="5"/>
      <c r="D125" s="5"/>
      <c r="E125" s="5"/>
      <c r="F125" s="5"/>
      <c r="G125" s="5"/>
      <c r="H125" s="5"/>
      <c r="I125" s="5"/>
      <c r="J125" s="5"/>
      <c r="K125" s="5"/>
    </row>
    <row r="126" spans="2:11" x14ac:dyDescent="0.25">
      <c r="B126" s="5"/>
      <c r="D126" s="5"/>
      <c r="E126" s="5"/>
      <c r="F126" s="5"/>
      <c r="G126" s="5"/>
      <c r="H126" s="5"/>
      <c r="I126" s="5"/>
      <c r="J126" s="5"/>
      <c r="K126" s="5"/>
    </row>
    <row r="127" spans="2:11" x14ac:dyDescent="0.25">
      <c r="B127" s="5"/>
      <c r="D127" s="5"/>
      <c r="E127" s="5"/>
      <c r="F127" s="5"/>
      <c r="G127" s="5"/>
      <c r="H127" s="5"/>
      <c r="I127" s="5"/>
      <c r="J127" s="5"/>
      <c r="K127" s="5"/>
    </row>
    <row r="128" spans="2:11" x14ac:dyDescent="0.25">
      <c r="B128" s="5"/>
      <c r="D128" s="5"/>
      <c r="E128" s="5"/>
      <c r="F128" s="5"/>
      <c r="G128" s="5"/>
      <c r="H128" s="5"/>
      <c r="I128" s="5"/>
      <c r="J128" s="5"/>
      <c r="K128" s="5"/>
    </row>
    <row r="129" spans="2:11" x14ac:dyDescent="0.25">
      <c r="B129" s="5"/>
      <c r="D129" s="5"/>
      <c r="E129" s="5"/>
      <c r="F129" s="5"/>
      <c r="G129" s="5"/>
      <c r="H129" s="5"/>
      <c r="I129" s="5"/>
      <c r="J129" s="5"/>
      <c r="K129" s="5"/>
    </row>
    <row r="130" spans="2:11" x14ac:dyDescent="0.25">
      <c r="B130" s="5"/>
      <c r="D130" s="5"/>
      <c r="E130" s="5"/>
      <c r="F130" s="5"/>
      <c r="G130" s="5"/>
      <c r="H130" s="5"/>
      <c r="I130" s="5"/>
      <c r="J130" s="5"/>
      <c r="K130" s="5"/>
    </row>
    <row r="131" spans="2:11" x14ac:dyDescent="0.25">
      <c r="B131" s="5"/>
      <c r="D131" s="5"/>
      <c r="E131" s="5"/>
      <c r="F131" s="5"/>
      <c r="G131" s="5"/>
      <c r="H131" s="5"/>
      <c r="I131" s="5"/>
      <c r="J131" s="5"/>
      <c r="K131" s="5"/>
    </row>
    <row r="132" spans="2:11" x14ac:dyDescent="0.25">
      <c r="B132" s="5"/>
      <c r="D132" s="5"/>
      <c r="E132" s="5"/>
      <c r="F132" s="5"/>
      <c r="G132" s="5"/>
      <c r="H132" s="5"/>
      <c r="I132" s="5"/>
      <c r="J132" s="5"/>
      <c r="K132" s="5"/>
    </row>
    <row r="133" spans="2:11" x14ac:dyDescent="0.25">
      <c r="B133" s="5"/>
      <c r="D133" s="5"/>
      <c r="E133" s="5"/>
      <c r="F133" s="5"/>
      <c r="G133" s="5"/>
      <c r="H133" s="5"/>
      <c r="I133" s="5"/>
      <c r="J133" s="5"/>
      <c r="K133" s="5"/>
    </row>
    <row r="134" spans="2:11" x14ac:dyDescent="0.25">
      <c r="B134" s="5"/>
      <c r="D134" s="5"/>
      <c r="E134" s="5"/>
      <c r="F134" s="5"/>
      <c r="G134" s="5"/>
      <c r="H134" s="5"/>
      <c r="I134" s="5"/>
      <c r="J134" s="5"/>
      <c r="K134" s="5"/>
    </row>
    <row r="135" spans="2:11" x14ac:dyDescent="0.25">
      <c r="B135" s="5"/>
      <c r="D135" s="5"/>
      <c r="E135" s="5"/>
      <c r="F135" s="5"/>
      <c r="G135" s="5"/>
      <c r="H135" s="5"/>
      <c r="I135" s="5"/>
      <c r="J135" s="5"/>
      <c r="K135" s="5"/>
    </row>
    <row r="136" spans="2:11" x14ac:dyDescent="0.25">
      <c r="B136" s="5"/>
      <c r="D136" s="5"/>
      <c r="E136" s="5"/>
      <c r="F136" s="5"/>
      <c r="G136" s="5"/>
      <c r="H136" s="5"/>
      <c r="I136" s="5"/>
      <c r="J136" s="5"/>
      <c r="K136" s="5"/>
    </row>
    <row r="137" spans="2:11" x14ac:dyDescent="0.25">
      <c r="B137" s="5"/>
      <c r="D137" s="5"/>
      <c r="E137" s="5"/>
      <c r="F137" s="5"/>
      <c r="G137" s="5"/>
      <c r="H137" s="5"/>
      <c r="I137" s="5"/>
      <c r="J137" s="5"/>
      <c r="K137" s="5"/>
    </row>
    <row r="138" spans="2:11" x14ac:dyDescent="0.25">
      <c r="B138" s="5"/>
      <c r="D138" s="5"/>
      <c r="E138" s="5"/>
      <c r="F138" s="5"/>
      <c r="G138" s="5"/>
      <c r="H138" s="5"/>
      <c r="I138" s="5"/>
      <c r="J138" s="5"/>
      <c r="K138" s="5"/>
    </row>
    <row r="139" spans="2:11" x14ac:dyDescent="0.25">
      <c r="B139" s="5"/>
      <c r="D139" s="5"/>
      <c r="E139" s="5"/>
      <c r="F139" s="5"/>
      <c r="G139" s="5"/>
      <c r="H139" s="5"/>
      <c r="I139" s="5"/>
      <c r="J139" s="5"/>
      <c r="K139" s="5"/>
    </row>
    <row r="140" spans="2:11" x14ac:dyDescent="0.25">
      <c r="B140" s="5"/>
      <c r="D140" s="5"/>
      <c r="E140" s="5"/>
      <c r="F140" s="5"/>
      <c r="G140" s="5"/>
      <c r="H140" s="5"/>
      <c r="I140" s="5"/>
      <c r="J140" s="5"/>
      <c r="K140" s="5"/>
    </row>
    <row r="141" spans="2:11" x14ac:dyDescent="0.25">
      <c r="B141" s="5"/>
      <c r="D141" s="5"/>
      <c r="E141" s="5"/>
      <c r="F141" s="5"/>
      <c r="G141" s="5"/>
      <c r="H141" s="5"/>
      <c r="I141" s="5"/>
      <c r="J141" s="5"/>
      <c r="K141" s="5"/>
    </row>
    <row r="142" spans="2:11" x14ac:dyDescent="0.25">
      <c r="B142" s="5"/>
      <c r="D142" s="5"/>
      <c r="E142" s="5"/>
      <c r="F142" s="5"/>
      <c r="G142" s="5"/>
      <c r="H142" s="5"/>
      <c r="I142" s="5"/>
      <c r="J142" s="5"/>
      <c r="K142" s="5"/>
    </row>
    <row r="143" spans="2:11" x14ac:dyDescent="0.25">
      <c r="B143" s="5"/>
      <c r="D143" s="5"/>
      <c r="E143" s="5"/>
      <c r="F143" s="5"/>
      <c r="G143" s="5"/>
      <c r="H143" s="5"/>
      <c r="I143" s="5"/>
      <c r="J143" s="5"/>
      <c r="K143" s="5"/>
    </row>
    <row r="144" spans="2:11" x14ac:dyDescent="0.25">
      <c r="B144" s="5"/>
      <c r="D144" s="5"/>
      <c r="E144" s="5"/>
      <c r="F144" s="5"/>
      <c r="G144" s="5"/>
      <c r="H144" s="5"/>
      <c r="I144" s="5"/>
      <c r="J144" s="5"/>
      <c r="K144" s="5"/>
    </row>
    <row r="145" spans="2:11" x14ac:dyDescent="0.25">
      <c r="B145" s="5"/>
      <c r="D145" s="5"/>
      <c r="E145" s="5"/>
      <c r="F145" s="5"/>
      <c r="G145" s="5"/>
      <c r="H145" s="5"/>
      <c r="I145" s="5"/>
      <c r="J145" s="5"/>
      <c r="K145" s="5"/>
    </row>
    <row r="146" spans="2:11" x14ac:dyDescent="0.25">
      <c r="B146" s="5"/>
      <c r="D146" s="5"/>
      <c r="E146" s="5"/>
      <c r="F146" s="5"/>
      <c r="G146" s="5"/>
      <c r="H146" s="5"/>
      <c r="I146" s="5"/>
      <c r="J146" s="5"/>
      <c r="K146" s="5"/>
    </row>
    <row r="147" spans="2:11" x14ac:dyDescent="0.25">
      <c r="B147" s="5"/>
      <c r="D147" s="5"/>
      <c r="E147" s="5"/>
      <c r="F147" s="5"/>
      <c r="G147" s="5"/>
      <c r="H147" s="5"/>
      <c r="I147" s="5"/>
      <c r="J147" s="5"/>
      <c r="K147" s="5"/>
    </row>
    <row r="148" spans="2:11" x14ac:dyDescent="0.25">
      <c r="B148" s="5"/>
      <c r="D148" s="5"/>
      <c r="E148" s="5"/>
      <c r="F148" s="5"/>
      <c r="G148" s="5"/>
      <c r="H148" s="5"/>
      <c r="I148" s="5"/>
      <c r="J148" s="5"/>
      <c r="K148" s="5"/>
    </row>
    <row r="149" spans="2:11" x14ac:dyDescent="0.25">
      <c r="B149" s="5"/>
      <c r="D149" s="5"/>
      <c r="E149" s="5"/>
      <c r="F149" s="5"/>
      <c r="G149" s="5"/>
      <c r="H149" s="5"/>
      <c r="I149" s="5"/>
      <c r="J149" s="5"/>
      <c r="K149" s="5"/>
    </row>
    <row r="150" spans="2:11" x14ac:dyDescent="0.25">
      <c r="B150" s="5"/>
      <c r="D150" s="5"/>
      <c r="E150" s="5"/>
      <c r="F150" s="5"/>
      <c r="G150" s="5"/>
      <c r="H150" s="5"/>
      <c r="I150" s="5"/>
      <c r="J150" s="5"/>
      <c r="K150" s="5"/>
    </row>
    <row r="151" spans="2:11" x14ac:dyDescent="0.25">
      <c r="B151" s="5"/>
      <c r="D151" s="5"/>
      <c r="E151" s="5"/>
      <c r="F151" s="5"/>
      <c r="G151" s="5"/>
      <c r="H151" s="5"/>
      <c r="I151" s="5"/>
      <c r="J151" s="5"/>
      <c r="K151" s="5"/>
    </row>
    <row r="152" spans="2:11" x14ac:dyDescent="0.25">
      <c r="B152" s="5"/>
      <c r="D152" s="5"/>
      <c r="E152" s="5"/>
      <c r="F152" s="5"/>
      <c r="G152" s="5"/>
      <c r="H152" s="5"/>
      <c r="I152" s="5"/>
      <c r="J152" s="5"/>
      <c r="K152" s="5"/>
    </row>
    <row r="153" spans="2:11" x14ac:dyDescent="0.25">
      <c r="B153" s="5"/>
      <c r="D153" s="5"/>
      <c r="E153" s="5"/>
      <c r="F153" s="5"/>
      <c r="G153" s="5"/>
      <c r="H153" s="5"/>
      <c r="I153" s="5"/>
      <c r="J153" s="5"/>
      <c r="K153" s="5"/>
    </row>
    <row r="154" spans="2:11" x14ac:dyDescent="0.25">
      <c r="B154" s="5"/>
      <c r="D154" s="5"/>
      <c r="E154" s="5"/>
      <c r="F154" s="5"/>
      <c r="G154" s="5"/>
      <c r="H154" s="5"/>
      <c r="I154" s="5"/>
      <c r="J154" s="5"/>
      <c r="K154" s="5"/>
    </row>
    <row r="155" spans="2:11" x14ac:dyDescent="0.25">
      <c r="B155" s="5"/>
      <c r="D155" s="5"/>
      <c r="E155" s="5"/>
      <c r="F155" s="5"/>
      <c r="G155" s="5"/>
      <c r="H155" s="5"/>
      <c r="I155" s="5"/>
      <c r="J155" s="5"/>
      <c r="K155" s="5"/>
    </row>
    <row r="156" spans="2:11" x14ac:dyDescent="0.25">
      <c r="B156" s="5"/>
      <c r="D156" s="5"/>
      <c r="E156" s="5"/>
      <c r="F156" s="5"/>
      <c r="G156" s="5"/>
      <c r="H156" s="5"/>
      <c r="I156" s="5"/>
      <c r="J156" s="5"/>
      <c r="K156" s="5"/>
    </row>
    <row r="157" spans="2:11" x14ac:dyDescent="0.25">
      <c r="B157" s="5"/>
      <c r="D157" s="5"/>
      <c r="E157" s="5"/>
      <c r="F157" s="5"/>
      <c r="G157" s="5"/>
      <c r="H157" s="5"/>
      <c r="I157" s="5"/>
      <c r="J157" s="5"/>
      <c r="K157" s="5"/>
    </row>
    <row r="158" spans="2:11" x14ac:dyDescent="0.25">
      <c r="B158" s="5"/>
      <c r="D158" s="5"/>
      <c r="E158" s="5"/>
      <c r="F158" s="5"/>
      <c r="G158" s="5"/>
      <c r="H158" s="5"/>
      <c r="I158" s="5"/>
      <c r="J158" s="5"/>
      <c r="K158" s="5"/>
    </row>
    <row r="159" spans="2:11" x14ac:dyDescent="0.25">
      <c r="B159" s="5"/>
      <c r="D159" s="5"/>
      <c r="E159" s="5"/>
      <c r="F159" s="5"/>
      <c r="G159" s="5"/>
      <c r="H159" s="5"/>
      <c r="I159" s="5"/>
      <c r="J159" s="5"/>
      <c r="K159" s="5"/>
    </row>
    <row r="160" spans="2:11" x14ac:dyDescent="0.25">
      <c r="B160" s="5"/>
      <c r="D160" s="5"/>
      <c r="E160" s="5"/>
      <c r="F160" s="5"/>
      <c r="G160" s="5"/>
      <c r="H160" s="5"/>
      <c r="I160" s="5"/>
      <c r="J160" s="5"/>
      <c r="K160" s="5"/>
    </row>
    <row r="161" spans="2:11" x14ac:dyDescent="0.25">
      <c r="B161" s="5"/>
      <c r="D161" s="5"/>
      <c r="E161" s="5"/>
      <c r="F161" s="5"/>
      <c r="G161" s="5"/>
      <c r="H161" s="5"/>
      <c r="I161" s="5"/>
      <c r="J161" s="5"/>
      <c r="K161" s="5"/>
    </row>
    <row r="162" spans="2:11" x14ac:dyDescent="0.25">
      <c r="B162" s="5"/>
      <c r="D162" s="5"/>
      <c r="E162" s="5"/>
      <c r="F162" s="5"/>
      <c r="G162" s="5"/>
      <c r="H162" s="5"/>
      <c r="I162" s="5"/>
      <c r="J162" s="5"/>
      <c r="K162" s="5"/>
    </row>
    <row r="163" spans="2:11" x14ac:dyDescent="0.25">
      <c r="B163" s="5"/>
      <c r="D163" s="5"/>
      <c r="E163" s="5"/>
      <c r="F163" s="5"/>
      <c r="G163" s="5"/>
      <c r="H163" s="5"/>
      <c r="I163" s="5"/>
      <c r="J163" s="5"/>
      <c r="K163" s="5"/>
    </row>
    <row r="164" spans="2:11" x14ac:dyDescent="0.25">
      <c r="B164" s="5"/>
      <c r="D164" s="5"/>
      <c r="E164" s="5"/>
      <c r="F164" s="5"/>
      <c r="G164" s="5"/>
      <c r="H164" s="5"/>
      <c r="I164" s="5"/>
      <c r="J164" s="5"/>
      <c r="K164" s="5"/>
    </row>
    <row r="165" spans="2:11" x14ac:dyDescent="0.25">
      <c r="B165" s="5"/>
      <c r="D165" s="5"/>
      <c r="E165" s="5"/>
      <c r="F165" s="5"/>
      <c r="G165" s="5"/>
      <c r="H165" s="5"/>
      <c r="I165" s="5"/>
      <c r="J165" s="5"/>
      <c r="K165" s="5"/>
    </row>
    <row r="166" spans="2:11" x14ac:dyDescent="0.25">
      <c r="B166" s="5"/>
      <c r="D166" s="5"/>
      <c r="E166" s="5"/>
      <c r="F166" s="5"/>
      <c r="G166" s="5"/>
      <c r="H166" s="5"/>
      <c r="I166" s="5"/>
      <c r="J166" s="5"/>
      <c r="K166" s="5"/>
    </row>
    <row r="167" spans="2:11" x14ac:dyDescent="0.25">
      <c r="B167" s="5"/>
      <c r="D167" s="5"/>
      <c r="E167" s="5"/>
      <c r="F167" s="5"/>
      <c r="G167" s="5"/>
      <c r="H167" s="5"/>
      <c r="I167" s="5"/>
      <c r="J167" s="5"/>
      <c r="K167" s="5"/>
    </row>
    <row r="168" spans="2:11" x14ac:dyDescent="0.25">
      <c r="B168" s="5"/>
      <c r="D168" s="5"/>
      <c r="E168" s="5"/>
      <c r="F168" s="5"/>
      <c r="G168" s="5"/>
      <c r="H168" s="5"/>
      <c r="I168" s="5"/>
      <c r="J168" s="5"/>
      <c r="K168" s="5"/>
    </row>
    <row r="169" spans="2:11" x14ac:dyDescent="0.25">
      <c r="B169" s="5"/>
      <c r="D169" s="5"/>
      <c r="E169" s="5"/>
      <c r="F169" s="5"/>
      <c r="G169" s="5"/>
      <c r="H169" s="5"/>
      <c r="I169" s="5"/>
      <c r="J169" s="5"/>
      <c r="K169" s="5"/>
    </row>
    <row r="170" spans="2:11" x14ac:dyDescent="0.25">
      <c r="B170" s="5"/>
      <c r="D170" s="5"/>
      <c r="E170" s="5"/>
      <c r="F170" s="5"/>
      <c r="G170" s="5"/>
      <c r="H170" s="5"/>
      <c r="I170" s="5"/>
      <c r="J170" s="5"/>
      <c r="K170" s="5"/>
    </row>
    <row r="171" spans="2:11" x14ac:dyDescent="0.25">
      <c r="B171" s="5"/>
      <c r="D171" s="5"/>
      <c r="E171" s="5"/>
      <c r="F171" s="5"/>
      <c r="G171" s="5"/>
      <c r="H171" s="5"/>
      <c r="I171" s="5"/>
      <c r="J171" s="5"/>
      <c r="K171" s="5"/>
    </row>
    <row r="172" spans="2:11" x14ac:dyDescent="0.25">
      <c r="B172" s="5"/>
      <c r="D172" s="5"/>
      <c r="E172" s="5"/>
      <c r="F172" s="5"/>
      <c r="G172" s="5"/>
      <c r="H172" s="5"/>
      <c r="I172" s="5"/>
      <c r="J172" s="5"/>
      <c r="K172" s="5"/>
    </row>
    <row r="173" spans="2:11" x14ac:dyDescent="0.25">
      <c r="B173" s="5"/>
      <c r="D173" s="5"/>
      <c r="E173" s="5"/>
      <c r="F173" s="5"/>
      <c r="G173" s="5"/>
      <c r="H173" s="5"/>
      <c r="I173" s="5"/>
      <c r="J173" s="5"/>
      <c r="K173" s="5"/>
    </row>
    <row r="174" spans="2:11" x14ac:dyDescent="0.25">
      <c r="B174" s="5"/>
      <c r="D174" s="5"/>
      <c r="E174" s="5"/>
      <c r="F174" s="5"/>
      <c r="G174" s="5"/>
      <c r="H174" s="5"/>
      <c r="I174" s="5"/>
      <c r="J174" s="5"/>
      <c r="K174" s="5"/>
    </row>
    <row r="175" spans="2:11" x14ac:dyDescent="0.25">
      <c r="B175" s="5"/>
      <c r="D175" s="5"/>
      <c r="E175" s="5"/>
      <c r="F175" s="5"/>
      <c r="G175" s="5"/>
      <c r="H175" s="5"/>
      <c r="I175" s="5"/>
      <c r="J175" s="5"/>
      <c r="K175" s="5"/>
    </row>
    <row r="176" spans="2:11" x14ac:dyDescent="0.25">
      <c r="B176" s="5"/>
      <c r="D176" s="5"/>
      <c r="E176" s="5"/>
      <c r="F176" s="5"/>
      <c r="G176" s="5"/>
      <c r="H176" s="5"/>
      <c r="I176" s="5"/>
      <c r="J176" s="5"/>
      <c r="K176" s="5"/>
    </row>
    <row r="177" spans="2:11" x14ac:dyDescent="0.25">
      <c r="B177" s="5"/>
      <c r="D177" s="5"/>
      <c r="E177" s="5"/>
      <c r="F177" s="5"/>
      <c r="G177" s="5"/>
      <c r="H177" s="5"/>
      <c r="I177" s="5"/>
      <c r="J177" s="5"/>
      <c r="K177" s="5"/>
    </row>
    <row r="178" spans="2:11" x14ac:dyDescent="0.25">
      <c r="B178" s="5"/>
      <c r="D178" s="5"/>
      <c r="E178" s="5"/>
      <c r="F178" s="5"/>
      <c r="G178" s="5"/>
      <c r="H178" s="5"/>
      <c r="I178" s="5"/>
      <c r="J178" s="5"/>
      <c r="K178" s="5"/>
    </row>
    <row r="179" spans="2:11" x14ac:dyDescent="0.25">
      <c r="B179" s="5"/>
      <c r="D179" s="5"/>
      <c r="E179" s="5"/>
      <c r="F179" s="5"/>
      <c r="G179" s="5"/>
      <c r="H179" s="5"/>
      <c r="I179" s="5"/>
      <c r="J179" s="5"/>
      <c r="K179" s="5"/>
    </row>
    <row r="180" spans="2:11" x14ac:dyDescent="0.25">
      <c r="B180" s="5"/>
      <c r="D180" s="5"/>
      <c r="E180" s="5"/>
      <c r="F180" s="5"/>
      <c r="G180" s="5"/>
      <c r="H180" s="5"/>
      <c r="I180" s="5"/>
      <c r="J180" s="5"/>
      <c r="K180" s="5"/>
    </row>
    <row r="181" spans="2:11" x14ac:dyDescent="0.25">
      <c r="B181" s="5"/>
      <c r="D181" s="5"/>
      <c r="E181" s="5"/>
      <c r="F181" s="5"/>
      <c r="G181" s="5"/>
      <c r="H181" s="5"/>
      <c r="I181" s="5"/>
      <c r="J181" s="5"/>
      <c r="K181" s="5"/>
    </row>
    <row r="182" spans="2:11" x14ac:dyDescent="0.25">
      <c r="B182" s="5"/>
      <c r="D182" s="5"/>
      <c r="E182" s="5"/>
      <c r="F182" s="5"/>
      <c r="G182" s="5"/>
      <c r="H182" s="5"/>
      <c r="I182" s="5"/>
      <c r="J182" s="5"/>
      <c r="K182" s="5"/>
    </row>
    <row r="183" spans="2:11" x14ac:dyDescent="0.25">
      <c r="B183" s="5"/>
      <c r="D183" s="5"/>
      <c r="E183" s="5"/>
      <c r="F183" s="5"/>
      <c r="G183" s="5"/>
      <c r="H183" s="5"/>
      <c r="I183" s="5"/>
      <c r="J183" s="5"/>
      <c r="K183" s="5"/>
    </row>
  </sheetData>
  <mergeCells count="26">
    <mergeCell ref="A1:P1"/>
    <mergeCell ref="A2:P2"/>
    <mergeCell ref="A3:P3"/>
    <mergeCell ref="A4:D4"/>
    <mergeCell ref="A5:P5"/>
    <mergeCell ref="B10:D10"/>
    <mergeCell ref="F10:S10"/>
    <mergeCell ref="F11:S11"/>
    <mergeCell ref="E12:R12"/>
    <mergeCell ref="E13:R13"/>
    <mergeCell ref="B78:B84"/>
    <mergeCell ref="B85:B108"/>
    <mergeCell ref="B15:B28"/>
    <mergeCell ref="D15:H15"/>
    <mergeCell ref="D16:H16"/>
    <mergeCell ref="D17:H17"/>
    <mergeCell ref="B45:E45"/>
    <mergeCell ref="B46:B52"/>
    <mergeCell ref="D22:H22"/>
    <mergeCell ref="D23:H23"/>
    <mergeCell ref="D33:H33"/>
    <mergeCell ref="B59:E60"/>
    <mergeCell ref="D34:H34"/>
    <mergeCell ref="B36:E36"/>
    <mergeCell ref="B37:B43"/>
    <mergeCell ref="B65:B76"/>
  </mergeCells>
  <conditionalFormatting sqref="F10">
    <cfRule type="notContainsBlanks" dxfId="20" priority="4">
      <formula>LEN(TRIM(F10))&gt;0</formula>
    </cfRule>
  </conditionalFormatting>
  <conditionalFormatting sqref="F11:S11">
    <cfRule type="expression" dxfId="19" priority="2">
      <formula>E11="NO SE REPORTA"</formula>
    </cfRule>
    <cfRule type="expression" dxfId="18" priority="3">
      <formula>E10="NO APLICA"</formula>
    </cfRule>
  </conditionalFormatting>
  <conditionalFormatting sqref="E12:R12">
    <cfRule type="expression" dxfId="17" priority="1">
      <formula>E11="SI SE REPORTA"</formula>
    </cfRule>
  </conditionalFormatting>
  <dataValidations count="4">
    <dataValidation type="whole" operator="greaterThanOrEqual" allowBlank="1" showErrorMessage="1" errorTitle="ERROR" error="Escriba un número igual o mayor que 0" promptTitle="ERROR" prompt="Escriba un número igual o mayor que 0" sqref="E19:G20 E25:F26" xr:uid="{00000000-0002-0000-2400-000000000000}">
      <formula1>0</formula1>
    </dataValidation>
    <dataValidation allowBlank="1" showInputMessage="1" showErrorMessage="1" promptTitle="OJO" prompt="NO TOCAR" sqref="E21:G21 E27:F27" xr:uid="{00000000-0002-0000-2400-000001000000}"/>
    <dataValidation type="list" allowBlank="1" showInputMessage="1" showErrorMessage="1" sqref="E11" xr:uid="{00000000-0002-0000-2400-000002000000}">
      <formula1>REPORTE</formula1>
    </dataValidation>
    <dataValidation type="list" allowBlank="1" showInputMessage="1" showErrorMessage="1" sqref="E10" xr:uid="{00000000-0002-0000-2400-000003000000}">
      <formula1>SI</formula1>
    </dataValidation>
  </dataValidations>
  <hyperlinks>
    <hyperlink ref="D75" r:id="rId1" display="http://www.sisaire.gov.co/" xr:uid="{00000000-0004-0000-2400-000000000000}"/>
    <hyperlink ref="D76" r:id="rId2" display="http://www.sirh.ideam.gov.co/" xr:uid="{00000000-0004-0000-2400-000001000000}"/>
    <hyperlink ref="B9" location="'ANEXO 3'!A1" display="VOLVER AL INDICE" xr:uid="{00000000-0004-0000-2400-000002000000}"/>
    <hyperlink ref="E41" r:id="rId3" xr:uid="{00000000-0004-0000-2400-000003000000}"/>
  </hyperlinks>
  <pageMargins left="0.25" right="0.25" top="0.75" bottom="0.75" header="0.3" footer="0.3"/>
  <pageSetup paperSize="178" orientation="landscape" horizontalDpi="1200" verticalDpi="1200" r:id="rId4"/>
  <drawing r:id="rId5"/>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Hoja37">
    <tabColor theme="2"/>
  </sheetPr>
  <dimension ref="A1:U124"/>
  <sheetViews>
    <sheetView workbookViewId="0">
      <selection sqref="A1:P1"/>
    </sheetView>
  </sheetViews>
  <sheetFormatPr baseColWidth="10" defaultColWidth="10.7109375" defaultRowHeight="15" x14ac:dyDescent="0.25"/>
  <cols>
    <col min="1" max="1" width="1.85546875" customWidth="1"/>
    <col min="2" max="2" width="11.140625" customWidth="1"/>
    <col min="3" max="3" width="5" style="85" bestFit="1" customWidth="1"/>
    <col min="4" max="4" width="34.85546875" customWidth="1"/>
    <col min="5" max="5" width="12.140625" customWidth="1"/>
    <col min="6" max="6" width="12.42578125" customWidth="1"/>
    <col min="9" max="9" width="12" customWidth="1"/>
    <col min="11" max="11" width="13.5703125" customWidth="1"/>
  </cols>
  <sheetData>
    <row r="1" spans="1:21" s="369" customFormat="1" ht="100.5" customHeight="1" thickBot="1" x14ac:dyDescent="0.3">
      <c r="A1" s="1035"/>
      <c r="B1" s="1036"/>
      <c r="C1" s="1036"/>
      <c r="D1" s="1036"/>
      <c r="E1" s="1036"/>
      <c r="F1" s="1036"/>
      <c r="G1" s="1036"/>
      <c r="H1" s="1036"/>
      <c r="I1" s="1036"/>
      <c r="J1" s="1036"/>
      <c r="K1" s="1036"/>
      <c r="L1" s="1036"/>
      <c r="M1" s="1036"/>
      <c r="N1" s="1036"/>
      <c r="O1" s="1036"/>
      <c r="P1" s="1037"/>
      <c r="Q1"/>
      <c r="R1"/>
    </row>
    <row r="2" spans="1:21" s="370" customFormat="1" ht="16.5" thickBot="1" x14ac:dyDescent="0.3">
      <c r="A2" s="1043" t="str">
        <f>'Datos Generales'!C5</f>
        <v>Corporación Autónoma Regional del Alto Magdalena - CAM</v>
      </c>
      <c r="B2" s="1044"/>
      <c r="C2" s="1044"/>
      <c r="D2" s="1044"/>
      <c r="E2" s="1044"/>
      <c r="F2" s="1044"/>
      <c r="G2" s="1044"/>
      <c r="H2" s="1044"/>
      <c r="I2" s="1044"/>
      <c r="J2" s="1044"/>
      <c r="K2" s="1044"/>
      <c r="L2" s="1044"/>
      <c r="M2" s="1044"/>
      <c r="N2" s="1044"/>
      <c r="O2" s="1044"/>
      <c r="P2" s="1045"/>
      <c r="Q2"/>
      <c r="R2"/>
    </row>
    <row r="3" spans="1:21" s="370" customFormat="1" ht="16.5" thickBot="1" x14ac:dyDescent="0.3">
      <c r="A3" s="1038" t="s">
        <v>419</v>
      </c>
      <c r="B3" s="1039"/>
      <c r="C3" s="1039"/>
      <c r="D3" s="1039"/>
      <c r="E3" s="1039"/>
      <c r="F3" s="1039"/>
      <c r="G3" s="1039"/>
      <c r="H3" s="1039"/>
      <c r="I3" s="1039"/>
      <c r="J3" s="1039"/>
      <c r="K3" s="1039"/>
      <c r="L3" s="1039"/>
      <c r="M3" s="1039"/>
      <c r="N3" s="1039"/>
      <c r="O3" s="1039"/>
      <c r="P3" s="1040"/>
      <c r="Q3"/>
      <c r="R3"/>
    </row>
    <row r="4" spans="1:21" s="370" customFormat="1" ht="16.5" thickBot="1" x14ac:dyDescent="0.3">
      <c r="A4" s="1041" t="s">
        <v>62</v>
      </c>
      <c r="B4" s="1042"/>
      <c r="C4" s="1042"/>
      <c r="D4" s="1042"/>
      <c r="E4" s="383" t="s">
        <v>54</v>
      </c>
      <c r="F4" s="383"/>
      <c r="G4" s="383"/>
      <c r="H4" s="383"/>
      <c r="I4" s="383"/>
      <c r="J4" s="383"/>
      <c r="K4" s="383"/>
      <c r="L4" s="384"/>
      <c r="M4" s="384"/>
      <c r="N4" s="384"/>
      <c r="O4" s="384"/>
      <c r="P4" s="385"/>
      <c r="Q4"/>
      <c r="R4"/>
    </row>
    <row r="5" spans="1:21" ht="16.5" customHeight="1" thickBot="1" x14ac:dyDescent="0.3">
      <c r="A5" s="1038" t="s">
        <v>142</v>
      </c>
      <c r="B5" s="1039"/>
      <c r="C5" s="1039"/>
      <c r="D5" s="1039"/>
      <c r="E5" s="1039"/>
      <c r="F5" s="1039"/>
      <c r="G5" s="1039"/>
      <c r="H5" s="1039"/>
      <c r="I5" s="1039"/>
      <c r="J5" s="1039"/>
      <c r="K5" s="1039"/>
      <c r="L5" s="1039"/>
      <c r="M5" s="1039"/>
      <c r="N5" s="1039"/>
      <c r="O5" s="1039"/>
      <c r="P5" s="1040"/>
    </row>
    <row r="6" spans="1:21" x14ac:dyDescent="0.25">
      <c r="B6" s="1" t="s">
        <v>456</v>
      </c>
      <c r="C6" s="74"/>
      <c r="D6" s="5"/>
      <c r="E6" s="72"/>
      <c r="F6" s="5" t="s">
        <v>457</v>
      </c>
      <c r="G6" s="5"/>
      <c r="H6" s="5"/>
      <c r="I6" s="5"/>
      <c r="J6" s="5"/>
      <c r="K6" s="5"/>
    </row>
    <row r="7" spans="1:21" ht="15.75" thickBot="1" x14ac:dyDescent="0.3">
      <c r="B7" s="73"/>
      <c r="C7" s="75"/>
      <c r="D7" s="5"/>
      <c r="E7" s="16"/>
      <c r="F7" s="5" t="s">
        <v>458</v>
      </c>
      <c r="G7" s="5"/>
      <c r="H7" s="5"/>
      <c r="I7" s="5"/>
      <c r="J7" s="5"/>
      <c r="K7" s="5"/>
    </row>
    <row r="8" spans="1:21" ht="15.75" thickBot="1" x14ac:dyDescent="0.3">
      <c r="B8" s="166" t="s">
        <v>459</v>
      </c>
      <c r="C8" s="204">
        <v>2022</v>
      </c>
      <c r="D8" s="208">
        <f>IF(E10="NO APLICA","NO APLICA",IF(E11="NO SE REPORTA","SIN INFORMACION",+G42))</f>
        <v>0.95171305594531597</v>
      </c>
      <c r="E8" s="205"/>
      <c r="F8" s="5" t="s">
        <v>460</v>
      </c>
      <c r="G8" s="5"/>
      <c r="H8" s="5"/>
      <c r="I8" s="5"/>
      <c r="J8" s="5"/>
      <c r="K8" s="5"/>
    </row>
    <row r="9" spans="1:21" x14ac:dyDescent="0.25">
      <c r="B9" s="359" t="s">
        <v>461</v>
      </c>
      <c r="C9" s="86"/>
      <c r="D9" s="5"/>
      <c r="E9" s="5"/>
      <c r="F9" s="5"/>
      <c r="G9" s="5"/>
      <c r="H9" s="5"/>
      <c r="I9" s="5"/>
      <c r="J9" s="5"/>
      <c r="K9" s="5"/>
    </row>
    <row r="10" spans="1:21" x14ac:dyDescent="0.25">
      <c r="B10" s="1046" t="s">
        <v>462</v>
      </c>
      <c r="C10" s="1046"/>
      <c r="D10" s="1046"/>
      <c r="E10" s="349" t="s">
        <v>463</v>
      </c>
      <c r="F10" s="1053" t="str">
        <f>IF(E10="NO APLICA","      ESCRIBA EL NÚMERO DEL ACUERDO DEL CONSEJO DIRECTIVO EN EL CUAL DECIDE LA NO PROCEDENCIA DE LA APLICACIÓN DEL INDICADOR",IF(E11="NO SE REPORTA","      ESCRIBA EL NÚMERO DEL ACUERDO DEL CONSEJO DIRECTIVO EN LA CUAL SE APRUEBA LA AGENDA DE IMPLEMENTACION DEL INDICADOR",""))</f>
        <v/>
      </c>
      <c r="G10" s="1054"/>
      <c r="H10" s="1054"/>
      <c r="I10" s="1054"/>
      <c r="J10" s="1054"/>
      <c r="K10" s="1054"/>
      <c r="L10" s="1054"/>
      <c r="M10" s="1054"/>
      <c r="N10" s="1054"/>
      <c r="O10" s="1054"/>
      <c r="P10" s="1054"/>
      <c r="Q10" s="1054"/>
      <c r="R10" s="1054"/>
      <c r="S10" s="1054"/>
      <c r="T10" s="5"/>
      <c r="U10" s="5"/>
    </row>
    <row r="11" spans="1:21" ht="14.45" customHeight="1" x14ac:dyDescent="0.25">
      <c r="B11" s="360"/>
      <c r="C11" s="86"/>
      <c r="D11" s="167" t="str">
        <f>IF(E10="SI APLICA","¿El indicador no se reporta por limitaciones de información disponible? ","")</f>
        <v xml:space="preserve">¿El indicador no se reporta por limitaciones de información disponible? </v>
      </c>
      <c r="E11" s="350" t="s">
        <v>464</v>
      </c>
      <c r="F11" s="1047"/>
      <c r="G11" s="1048"/>
      <c r="H11" s="1048"/>
      <c r="I11" s="1048"/>
      <c r="J11" s="1048"/>
      <c r="K11" s="1048"/>
      <c r="L11" s="1048"/>
      <c r="M11" s="1048"/>
      <c r="N11" s="1048"/>
      <c r="O11" s="1048"/>
      <c r="P11" s="1048"/>
      <c r="Q11" s="1048"/>
      <c r="R11" s="1048"/>
      <c r="S11" s="1048"/>
    </row>
    <row r="12" spans="1:21" ht="23.45" customHeight="1" x14ac:dyDescent="0.25">
      <c r="B12" s="359"/>
      <c r="C12" s="86"/>
      <c r="D12" s="167" t="str">
        <f>IF(E11="SI SE REPORTA","¿Qué programas o proyectos del Plan de Acción están asociados al indicador? ","")</f>
        <v xml:space="preserve">¿Qué programas o proyectos del Plan de Acción están asociados al indicador? </v>
      </c>
      <c r="E12" s="1049" t="s">
        <v>1709</v>
      </c>
      <c r="F12" s="1049"/>
      <c r="G12" s="1049"/>
      <c r="H12" s="1049"/>
      <c r="I12" s="1049"/>
      <c r="J12" s="1049"/>
      <c r="K12" s="1049"/>
      <c r="L12" s="1049"/>
      <c r="M12" s="1049"/>
      <c r="N12" s="1049"/>
      <c r="O12" s="1049"/>
      <c r="P12" s="1049"/>
      <c r="Q12" s="1049"/>
      <c r="R12" s="1049"/>
    </row>
    <row r="13" spans="1:21" ht="21.95" customHeight="1" x14ac:dyDescent="0.25">
      <c r="B13" s="359"/>
      <c r="C13" s="86"/>
      <c r="D13" s="167" t="s">
        <v>465</v>
      </c>
      <c r="E13" s="1050"/>
      <c r="F13" s="1051"/>
      <c r="G13" s="1051"/>
      <c r="H13" s="1051"/>
      <c r="I13" s="1051"/>
      <c r="J13" s="1051"/>
      <c r="K13" s="1051"/>
      <c r="L13" s="1051"/>
      <c r="M13" s="1051"/>
      <c r="N13" s="1051"/>
      <c r="O13" s="1051"/>
      <c r="P13" s="1051"/>
      <c r="Q13" s="1051"/>
      <c r="R13" s="1052"/>
    </row>
    <row r="14" spans="1:21" ht="6.95" customHeight="1" thickBot="1" x14ac:dyDescent="0.3">
      <c r="B14" s="359"/>
      <c r="C14" s="86"/>
      <c r="D14" s="5"/>
      <c r="E14" s="5"/>
      <c r="F14" s="5"/>
      <c r="G14" s="5"/>
      <c r="H14" s="5"/>
      <c r="I14" s="5"/>
      <c r="J14" s="5"/>
      <c r="K14" s="5"/>
    </row>
    <row r="15" spans="1:21" ht="15.75" thickBot="1" x14ac:dyDescent="0.3">
      <c r="B15" s="1076" t="s">
        <v>466</v>
      </c>
      <c r="C15" s="87"/>
      <c r="D15" s="1067" t="s">
        <v>765</v>
      </c>
      <c r="E15" s="1068"/>
      <c r="F15" s="1068"/>
      <c r="G15" s="1068"/>
      <c r="H15" s="1068"/>
      <c r="I15" s="1068"/>
      <c r="J15" s="1068"/>
      <c r="K15" s="1069"/>
      <c r="L15" s="183"/>
      <c r="M15" s="183"/>
      <c r="N15" s="183"/>
      <c r="O15" s="183"/>
      <c r="P15" s="183"/>
      <c r="Q15" s="183"/>
      <c r="R15" s="183"/>
    </row>
    <row r="16" spans="1:21" ht="15.75" thickBot="1" x14ac:dyDescent="0.3">
      <c r="B16" s="1077"/>
      <c r="C16" s="88" t="s">
        <v>420</v>
      </c>
      <c r="D16" s="37" t="s">
        <v>677</v>
      </c>
      <c r="E16" s="88" t="s">
        <v>487</v>
      </c>
      <c r="F16" s="88" t="s">
        <v>488</v>
      </c>
      <c r="G16" s="88" t="s">
        <v>489</v>
      </c>
      <c r="H16" s="88" t="s">
        <v>490</v>
      </c>
      <c r="I16" s="88" t="s">
        <v>1072</v>
      </c>
      <c r="K16" s="20"/>
      <c r="L16" s="183"/>
      <c r="M16" s="183"/>
      <c r="N16" s="183"/>
      <c r="O16" s="183"/>
      <c r="P16" s="183"/>
      <c r="Q16" s="183"/>
      <c r="R16" s="183"/>
    </row>
    <row r="17" spans="2:18" ht="24.75" thickBot="1" x14ac:dyDescent="0.3">
      <c r="B17" s="1077"/>
      <c r="C17" s="89" t="s">
        <v>595</v>
      </c>
      <c r="D17" s="39" t="s">
        <v>1596</v>
      </c>
      <c r="E17" s="6">
        <v>1</v>
      </c>
      <c r="F17" s="6"/>
      <c r="G17" s="6"/>
      <c r="H17" s="6"/>
      <c r="I17" s="41">
        <f>SUM(E17:H17)</f>
        <v>1</v>
      </c>
      <c r="K17" s="20"/>
      <c r="L17" s="183"/>
      <c r="M17" s="183"/>
      <c r="N17" s="183"/>
      <c r="O17" s="183"/>
      <c r="P17" s="183"/>
      <c r="Q17" s="183"/>
      <c r="R17" s="183"/>
    </row>
    <row r="18" spans="2:18" ht="15.75" thickBot="1" x14ac:dyDescent="0.3">
      <c r="B18" s="1077"/>
      <c r="C18" s="89" t="s">
        <v>597</v>
      </c>
      <c r="D18" s="39" t="s">
        <v>1188</v>
      </c>
      <c r="E18" s="182">
        <v>1123516834</v>
      </c>
      <c r="F18" s="182">
        <v>1094138303</v>
      </c>
      <c r="G18" s="182">
        <v>1113873799</v>
      </c>
      <c r="H18" s="182"/>
      <c r="I18" s="132">
        <f>SUM(E18:H18)</f>
        <v>3331528936</v>
      </c>
      <c r="K18" s="20"/>
      <c r="L18" s="183"/>
      <c r="M18" s="183"/>
      <c r="N18" s="183"/>
      <c r="O18" s="183"/>
      <c r="P18" s="183"/>
      <c r="Q18" s="183"/>
      <c r="R18" s="183"/>
    </row>
    <row r="19" spans="2:18" ht="15.75" thickBot="1" x14ac:dyDescent="0.3">
      <c r="B19" s="1077"/>
      <c r="C19" s="89" t="s">
        <v>599</v>
      </c>
      <c r="D19" s="39" t="s">
        <v>1254</v>
      </c>
      <c r="E19" s="182">
        <v>726656802</v>
      </c>
      <c r="F19" s="182">
        <v>1094138303</v>
      </c>
      <c r="G19" s="182">
        <v>1113873799</v>
      </c>
      <c r="H19" s="182"/>
      <c r="I19" s="132">
        <f>SUM(E19:H19)</f>
        <v>2934668904</v>
      </c>
      <c r="K19" s="20"/>
      <c r="L19" s="183"/>
      <c r="M19" s="183"/>
      <c r="N19" s="183"/>
      <c r="O19" s="183"/>
      <c r="P19" s="183"/>
      <c r="Q19" s="183"/>
      <c r="R19" s="183"/>
    </row>
    <row r="20" spans="2:18" x14ac:dyDescent="0.25">
      <c r="B20" s="1077"/>
      <c r="C20" s="90"/>
      <c r="D20" s="1058"/>
      <c r="E20" s="1059"/>
      <c r="F20" s="1059"/>
      <c r="G20" s="1059"/>
      <c r="H20" s="1059"/>
      <c r="I20" s="1059"/>
      <c r="J20" s="1059"/>
      <c r="K20" s="1060"/>
      <c r="L20" s="183"/>
      <c r="M20" s="183"/>
      <c r="N20" s="183"/>
      <c r="O20" s="183"/>
      <c r="P20" s="183"/>
      <c r="Q20" s="183"/>
      <c r="R20" s="183"/>
    </row>
    <row r="21" spans="2:18" ht="15.75" thickBot="1" x14ac:dyDescent="0.3">
      <c r="B21" s="1077"/>
      <c r="C21" s="90"/>
      <c r="D21" s="1082" t="s">
        <v>1597</v>
      </c>
      <c r="E21" s="1083"/>
      <c r="F21" s="1083"/>
      <c r="G21" s="1083"/>
      <c r="H21" s="1083"/>
      <c r="I21" s="1083"/>
      <c r="J21" s="1083"/>
      <c r="K21" s="1084"/>
      <c r="L21" s="183"/>
      <c r="M21" s="183"/>
      <c r="N21" s="183"/>
      <c r="O21" s="183"/>
      <c r="P21" s="183"/>
      <c r="Q21" s="183"/>
      <c r="R21" s="183"/>
    </row>
    <row r="22" spans="2:18" ht="15.75" thickBot="1" x14ac:dyDescent="0.3">
      <c r="B22" s="1077"/>
      <c r="C22" s="1139" t="s">
        <v>420</v>
      </c>
      <c r="D22" s="1076" t="s">
        <v>694</v>
      </c>
      <c r="E22" s="1079" t="s">
        <v>1076</v>
      </c>
      <c r="F22" s="1081"/>
      <c r="G22" s="1079" t="s">
        <v>1141</v>
      </c>
      <c r="H22" s="1080"/>
      <c r="I22" s="1080"/>
      <c r="J22" s="1081"/>
      <c r="K22" s="112"/>
      <c r="L22" s="183"/>
      <c r="M22" s="183"/>
      <c r="N22" s="183"/>
      <c r="O22" s="183"/>
      <c r="P22" s="183"/>
      <c r="Q22" s="183"/>
      <c r="R22" s="183"/>
    </row>
    <row r="23" spans="2:18" ht="36.75" thickBot="1" x14ac:dyDescent="0.3">
      <c r="B23" s="1077"/>
      <c r="C23" s="1140"/>
      <c r="D23" s="1078"/>
      <c r="E23" s="39" t="s">
        <v>1077</v>
      </c>
      <c r="F23" s="42" t="s">
        <v>1078</v>
      </c>
      <c r="G23" s="39" t="s">
        <v>1188</v>
      </c>
      <c r="H23" s="39" t="s">
        <v>776</v>
      </c>
      <c r="I23" s="39" t="s">
        <v>698</v>
      </c>
      <c r="J23" s="39" t="s">
        <v>699</v>
      </c>
      <c r="K23" s="39" t="s">
        <v>424</v>
      </c>
      <c r="L23" s="183"/>
      <c r="M23" s="183"/>
      <c r="N23" s="183"/>
      <c r="O23" s="183"/>
      <c r="P23" s="183"/>
      <c r="Q23" s="183"/>
      <c r="R23" s="183"/>
    </row>
    <row r="24" spans="2:18" ht="24.75" thickBot="1" x14ac:dyDescent="0.3">
      <c r="B24" s="1077"/>
      <c r="C24" s="89">
        <v>1</v>
      </c>
      <c r="D24" s="486" t="s">
        <v>1714</v>
      </c>
      <c r="E24" s="487">
        <v>0.75</v>
      </c>
      <c r="F24" s="487">
        <v>1</v>
      </c>
      <c r="G24" s="451">
        <v>1113873799</v>
      </c>
      <c r="H24" s="451">
        <v>1113873799</v>
      </c>
      <c r="I24" s="449">
        <v>1063654141</v>
      </c>
      <c r="J24" s="449">
        <v>1012293533</v>
      </c>
      <c r="K24" s="182"/>
      <c r="L24" s="183"/>
      <c r="M24" s="183"/>
      <c r="N24" s="183"/>
      <c r="O24" s="183"/>
      <c r="P24" s="183"/>
      <c r="Q24" s="183"/>
      <c r="R24" s="183"/>
    </row>
    <row r="25" spans="2:18" ht="15.75" thickBot="1" x14ac:dyDescent="0.3">
      <c r="B25" s="1077"/>
      <c r="C25" s="89">
        <v>2</v>
      </c>
      <c r="D25" s="157"/>
      <c r="E25" s="30"/>
      <c r="F25" s="30"/>
      <c r="G25" s="182"/>
      <c r="H25" s="182"/>
      <c r="I25" s="182"/>
      <c r="J25" s="182"/>
      <c r="K25" s="182"/>
      <c r="L25" s="183"/>
      <c r="M25" s="183"/>
      <c r="N25" s="183"/>
      <c r="O25" s="183"/>
      <c r="P25" s="183"/>
      <c r="Q25" s="183"/>
      <c r="R25" s="183"/>
    </row>
    <row r="26" spans="2:18" ht="15.75" thickBot="1" x14ac:dyDescent="0.3">
      <c r="B26" s="1077"/>
      <c r="C26" s="89">
        <v>3</v>
      </c>
      <c r="D26" s="157"/>
      <c r="E26" s="30"/>
      <c r="F26" s="30"/>
      <c r="G26" s="182"/>
      <c r="H26" s="182"/>
      <c r="I26" s="182"/>
      <c r="J26" s="182"/>
      <c r="K26" s="182"/>
      <c r="L26" s="183"/>
      <c r="M26" s="183"/>
      <c r="N26" s="183"/>
      <c r="O26" s="183"/>
      <c r="P26" s="183"/>
      <c r="Q26" s="183"/>
      <c r="R26" s="183"/>
    </row>
    <row r="27" spans="2:18" ht="15.75" thickBot="1" x14ac:dyDescent="0.3">
      <c r="B27" s="1077"/>
      <c r="C27" s="89">
        <v>4</v>
      </c>
      <c r="D27" s="157"/>
      <c r="E27" s="30"/>
      <c r="F27" s="30"/>
      <c r="G27" s="182"/>
      <c r="H27" s="182"/>
      <c r="I27" s="182"/>
      <c r="J27" s="182"/>
      <c r="K27" s="182"/>
      <c r="L27" s="183"/>
      <c r="M27" s="183"/>
      <c r="N27" s="183"/>
      <c r="O27" s="183"/>
      <c r="P27" s="183"/>
      <c r="Q27" s="183"/>
      <c r="R27" s="183"/>
    </row>
    <row r="28" spans="2:18" ht="15.75" thickBot="1" x14ac:dyDescent="0.3">
      <c r="B28" s="1077"/>
      <c r="C28" s="89">
        <v>5</v>
      </c>
      <c r="D28" s="157"/>
      <c r="E28" s="30"/>
      <c r="F28" s="30"/>
      <c r="G28" s="182"/>
      <c r="H28" s="182"/>
      <c r="I28" s="182"/>
      <c r="J28" s="182"/>
      <c r="K28" s="182"/>
      <c r="L28" s="183"/>
      <c r="M28" s="183"/>
      <c r="N28" s="183"/>
      <c r="O28" s="183"/>
      <c r="P28" s="183"/>
      <c r="Q28" s="183"/>
      <c r="R28" s="183"/>
    </row>
    <row r="29" spans="2:18" ht="15.75" thickBot="1" x14ac:dyDescent="0.3">
      <c r="B29" s="1077"/>
      <c r="C29" s="89">
        <v>6</v>
      </c>
      <c r="D29" s="157"/>
      <c r="E29" s="30"/>
      <c r="F29" s="30"/>
      <c r="G29" s="182"/>
      <c r="H29" s="182"/>
      <c r="I29" s="182"/>
      <c r="J29" s="182"/>
      <c r="K29" s="182"/>
      <c r="L29" s="183"/>
      <c r="M29" s="183"/>
      <c r="N29" s="183"/>
      <c r="O29" s="183"/>
      <c r="P29" s="183"/>
      <c r="Q29" s="183"/>
      <c r="R29" s="183"/>
    </row>
    <row r="30" spans="2:18" ht="15.75" thickBot="1" x14ac:dyDescent="0.3">
      <c r="B30" s="1077"/>
      <c r="C30" s="74"/>
      <c r="D30" s="44" t="s">
        <v>594</v>
      </c>
      <c r="E30" s="1"/>
      <c r="F30" s="1"/>
      <c r="G30" s="133">
        <f>SUM(G24:G29)</f>
        <v>1113873799</v>
      </c>
      <c r="H30" s="133">
        <f>SUM(H24:H29)</f>
        <v>1113873799</v>
      </c>
      <c r="I30" s="133">
        <f>SUM(I24:I29)</f>
        <v>1063654141</v>
      </c>
      <c r="J30" s="133">
        <f>SUM(J24:J29)</f>
        <v>1012293533</v>
      </c>
      <c r="K30" s="182"/>
      <c r="L30" s="183"/>
      <c r="M30" s="183"/>
      <c r="N30" s="183"/>
      <c r="O30" s="183"/>
      <c r="P30" s="183"/>
      <c r="Q30" s="183"/>
      <c r="R30" s="183"/>
    </row>
    <row r="31" spans="2:18" x14ac:dyDescent="0.25">
      <c r="B31" s="1077"/>
      <c r="C31" s="90"/>
      <c r="D31" s="1058" t="s">
        <v>1256</v>
      </c>
      <c r="E31" s="1059"/>
      <c r="F31" s="1059"/>
      <c r="G31" s="1059"/>
      <c r="H31" s="1059"/>
      <c r="I31" s="1059"/>
      <c r="J31" s="1059"/>
      <c r="K31" s="1060"/>
      <c r="L31" s="183"/>
      <c r="M31" s="183"/>
      <c r="N31" s="183"/>
      <c r="O31" s="183"/>
      <c r="P31" s="183"/>
      <c r="Q31" s="183"/>
      <c r="R31" s="183"/>
    </row>
    <row r="32" spans="2:18" ht="15.75" thickBot="1" x14ac:dyDescent="0.3">
      <c r="B32" s="1077"/>
      <c r="C32" s="90"/>
      <c r="D32" s="1058" t="s">
        <v>1598</v>
      </c>
      <c r="E32" s="1059"/>
      <c r="F32" s="1059"/>
      <c r="G32" s="1059"/>
      <c r="H32" s="1059"/>
      <c r="I32" s="1059"/>
      <c r="J32" s="1059"/>
      <c r="K32" s="1060"/>
      <c r="L32" s="183"/>
      <c r="M32" s="183"/>
      <c r="N32" s="183"/>
      <c r="O32" s="183"/>
      <c r="P32" s="183"/>
      <c r="Q32" s="183"/>
      <c r="R32" s="183"/>
    </row>
    <row r="33" spans="2:18" ht="15.75" thickBot="1" x14ac:dyDescent="0.3">
      <c r="B33" s="1077"/>
      <c r="C33" s="1139" t="s">
        <v>420</v>
      </c>
      <c r="D33" s="1305" t="s">
        <v>1145</v>
      </c>
      <c r="E33" s="37" t="s">
        <v>1258</v>
      </c>
      <c r="F33" s="1191" t="s">
        <v>1146</v>
      </c>
      <c r="G33" s="1193"/>
      <c r="H33" s="42"/>
      <c r="I33" s="5"/>
      <c r="K33" s="20"/>
      <c r="L33" s="183"/>
      <c r="M33" s="183"/>
      <c r="N33" s="183"/>
      <c r="O33" s="183"/>
      <c r="P33" s="183"/>
      <c r="Q33" s="183"/>
      <c r="R33" s="183"/>
    </row>
    <row r="34" spans="2:18" x14ac:dyDescent="0.25">
      <c r="B34" s="1077"/>
      <c r="C34" s="1304"/>
      <c r="D34" s="1306"/>
      <c r="E34" s="1076" t="s">
        <v>1599</v>
      </c>
      <c r="F34" s="1076" t="s">
        <v>1147</v>
      </c>
      <c r="G34" s="45" t="s">
        <v>1148</v>
      </c>
      <c r="H34" s="1076" t="s">
        <v>424</v>
      </c>
      <c r="I34" s="5"/>
      <c r="K34" s="20"/>
      <c r="L34" s="183"/>
      <c r="M34" s="183"/>
      <c r="N34" s="183"/>
      <c r="O34" s="183"/>
      <c r="P34" s="183"/>
      <c r="Q34" s="183"/>
      <c r="R34" s="183"/>
    </row>
    <row r="35" spans="2:18" ht="24.75" thickBot="1" x14ac:dyDescent="0.3">
      <c r="B35" s="1077"/>
      <c r="C35" s="1140"/>
      <c r="D35" s="1307"/>
      <c r="E35" s="1078"/>
      <c r="F35" s="1078"/>
      <c r="G35" s="39" t="s">
        <v>1142</v>
      </c>
      <c r="H35" s="1078"/>
      <c r="I35" s="5"/>
      <c r="K35" s="20"/>
      <c r="L35" s="183"/>
      <c r="M35" s="183"/>
      <c r="N35" s="183"/>
      <c r="O35" s="183"/>
      <c r="P35" s="183"/>
      <c r="Q35" s="183"/>
      <c r="R35" s="183"/>
    </row>
    <row r="36" spans="2:18" ht="15.75" thickBot="1" x14ac:dyDescent="0.3">
      <c r="B36" s="1077"/>
      <c r="C36" s="2">
        <v>1</v>
      </c>
      <c r="D36" s="154">
        <v>1</v>
      </c>
      <c r="E36" s="257">
        <f>+F24</f>
        <v>1</v>
      </c>
      <c r="F36" s="488">
        <f>IFERROR(I24/H24,0)</f>
        <v>0.9549144094734201</v>
      </c>
      <c r="G36" s="488">
        <f>IFERROR(J24/I24,0)</f>
        <v>0.95171305594531597</v>
      </c>
      <c r="H36" s="29"/>
      <c r="I36" s="5"/>
      <c r="J36" s="361"/>
      <c r="K36" s="20"/>
      <c r="L36" s="183"/>
      <c r="M36" s="183"/>
      <c r="N36" s="183"/>
      <c r="O36" s="183"/>
      <c r="P36" s="183"/>
      <c r="Q36" s="183"/>
      <c r="R36" s="183"/>
    </row>
    <row r="37" spans="2:18" ht="15.75" thickBot="1" x14ac:dyDescent="0.3">
      <c r="B37" s="1077"/>
      <c r="C37" s="2">
        <v>2</v>
      </c>
      <c r="D37" s="154"/>
      <c r="E37" s="257">
        <f>+F25</f>
        <v>0</v>
      </c>
      <c r="F37" s="488">
        <f>IFERROR(I25/H25,0)</f>
        <v>0</v>
      </c>
      <c r="G37" s="488">
        <f t="shared" ref="G37:G42" si="0">IFERROR(J25/I25,0)</f>
        <v>0</v>
      </c>
      <c r="H37" s="29"/>
      <c r="I37" s="5"/>
      <c r="K37" s="20"/>
      <c r="L37" s="183"/>
      <c r="M37" s="183"/>
      <c r="N37" s="183"/>
      <c r="O37" s="183"/>
      <c r="P37" s="183"/>
      <c r="Q37" s="183"/>
      <c r="R37" s="183"/>
    </row>
    <row r="38" spans="2:18" ht="15.75" thickBot="1" x14ac:dyDescent="0.3">
      <c r="B38" s="1077"/>
      <c r="C38" s="2">
        <v>3</v>
      </c>
      <c r="D38" s="154"/>
      <c r="E38" s="257">
        <v>0</v>
      </c>
      <c r="F38" s="488">
        <v>0</v>
      </c>
      <c r="G38" s="488">
        <f t="shared" si="0"/>
        <v>0</v>
      </c>
      <c r="H38" s="29"/>
      <c r="I38" s="5"/>
      <c r="K38" s="20"/>
      <c r="L38" s="183"/>
      <c r="M38" s="183"/>
      <c r="N38" s="183"/>
      <c r="O38" s="183"/>
      <c r="P38" s="183"/>
      <c r="Q38" s="183"/>
      <c r="R38" s="183"/>
    </row>
    <row r="39" spans="2:18" ht="15.75" thickBot="1" x14ac:dyDescent="0.3">
      <c r="B39" s="1077"/>
      <c r="C39" s="2">
        <v>4</v>
      </c>
      <c r="D39" s="154"/>
      <c r="E39" s="257">
        <f>+F27</f>
        <v>0</v>
      </c>
      <c r="F39" s="488">
        <f>IFERROR(I27/H27,0)</f>
        <v>0</v>
      </c>
      <c r="G39" s="488">
        <f t="shared" si="0"/>
        <v>0</v>
      </c>
      <c r="H39" s="29"/>
      <c r="I39" s="5"/>
      <c r="K39" s="20"/>
      <c r="L39" s="183"/>
      <c r="M39" s="183"/>
      <c r="N39" s="183"/>
      <c r="O39" s="183"/>
      <c r="P39" s="183"/>
      <c r="Q39" s="183"/>
      <c r="R39" s="183"/>
    </row>
    <row r="40" spans="2:18" ht="15.75" thickBot="1" x14ac:dyDescent="0.3">
      <c r="B40" s="1077"/>
      <c r="C40" s="2">
        <v>5</v>
      </c>
      <c r="D40" s="154"/>
      <c r="E40" s="257">
        <f>+F28</f>
        <v>0</v>
      </c>
      <c r="F40" s="488">
        <f>IFERROR(I28/H28,0)</f>
        <v>0</v>
      </c>
      <c r="G40" s="488">
        <f t="shared" si="0"/>
        <v>0</v>
      </c>
      <c r="H40" s="29"/>
      <c r="I40" s="5"/>
      <c r="K40" s="20"/>
      <c r="L40" s="183"/>
      <c r="M40" s="183"/>
      <c r="N40" s="183"/>
      <c r="O40" s="183"/>
      <c r="P40" s="183"/>
      <c r="Q40" s="183"/>
      <c r="R40" s="183"/>
    </row>
    <row r="41" spans="2:18" ht="15.75" thickBot="1" x14ac:dyDescent="0.3">
      <c r="B41" s="1077"/>
      <c r="C41" s="2">
        <v>6</v>
      </c>
      <c r="D41" s="154"/>
      <c r="E41" s="257">
        <f>+F29</f>
        <v>0</v>
      </c>
      <c r="F41" s="488">
        <f>IFERROR(I29/H29,0)</f>
        <v>0</v>
      </c>
      <c r="G41" s="488">
        <f t="shared" si="0"/>
        <v>0</v>
      </c>
      <c r="H41" s="29"/>
      <c r="I41" s="5"/>
      <c r="K41" s="20"/>
      <c r="L41" s="183"/>
      <c r="M41" s="183"/>
      <c r="N41" s="183"/>
      <c r="O41" s="183"/>
      <c r="P41" s="183"/>
      <c r="Q41" s="183"/>
      <c r="R41" s="183"/>
    </row>
    <row r="42" spans="2:18" ht="15.75" thickBot="1" x14ac:dyDescent="0.3">
      <c r="B42" s="1078"/>
      <c r="C42" s="2"/>
      <c r="D42" s="155">
        <f>+Formulas!D31</f>
        <v>1</v>
      </c>
      <c r="E42" s="362">
        <f>SUM(E36:E41)</f>
        <v>1</v>
      </c>
      <c r="F42" s="362">
        <f>SUM(F36:F41)</f>
        <v>0.9549144094734201</v>
      </c>
      <c r="G42" s="488">
        <f t="shared" si="0"/>
        <v>0.95171305594531597</v>
      </c>
      <c r="H42" s="29"/>
      <c r="I42" s="21"/>
      <c r="K42" s="22"/>
      <c r="L42" s="183"/>
      <c r="M42" s="183" t="s">
        <v>1260</v>
      </c>
      <c r="N42" s="183"/>
      <c r="O42" s="183"/>
      <c r="P42" s="183"/>
      <c r="Q42" s="183"/>
      <c r="R42" s="183"/>
    </row>
    <row r="43" spans="2:18" ht="24" customHeight="1" thickBot="1" x14ac:dyDescent="0.3">
      <c r="B43" s="175" t="s">
        <v>502</v>
      </c>
      <c r="C43" s="84"/>
      <c r="D43" s="1311" t="s">
        <v>1600</v>
      </c>
      <c r="E43" s="1312"/>
      <c r="F43" s="1312"/>
      <c r="G43" s="1312"/>
      <c r="H43" s="1312"/>
      <c r="I43" s="1312"/>
      <c r="J43" s="1312"/>
      <c r="K43" s="1313"/>
      <c r="L43" s="183"/>
      <c r="M43" s="183"/>
      <c r="N43" s="183"/>
      <c r="O43" s="183"/>
      <c r="P43" s="183"/>
      <c r="Q43" s="183"/>
      <c r="R43" s="183"/>
    </row>
    <row r="44" spans="2:18" ht="36.75" thickBot="1" x14ac:dyDescent="0.3">
      <c r="B44" s="175" t="s">
        <v>504</v>
      </c>
      <c r="C44" s="84"/>
      <c r="D44" s="1311" t="s">
        <v>778</v>
      </c>
      <c r="E44" s="1312"/>
      <c r="F44" s="1312"/>
      <c r="G44" s="1312"/>
      <c r="H44" s="1312"/>
      <c r="I44" s="1312"/>
      <c r="J44" s="1312"/>
      <c r="K44" s="1313"/>
      <c r="L44" s="183"/>
      <c r="M44" s="183"/>
      <c r="N44" s="183"/>
      <c r="O44" s="183"/>
      <c r="P44" s="183"/>
      <c r="Q44" s="183"/>
      <c r="R44" s="183"/>
    </row>
    <row r="45" spans="2:18" ht="15.75" thickBot="1" x14ac:dyDescent="0.3">
      <c r="B45" s="7"/>
      <c r="C45" s="79"/>
      <c r="D45" s="17"/>
      <c r="E45" s="17"/>
      <c r="F45" s="17"/>
      <c r="G45" s="17"/>
      <c r="H45" s="17"/>
      <c r="I45" s="17"/>
      <c r="J45" s="17"/>
      <c r="K45" s="17"/>
      <c r="L45" s="183"/>
      <c r="M45" s="183"/>
      <c r="N45" s="183"/>
      <c r="O45" s="183"/>
      <c r="P45" s="183"/>
      <c r="Q45" s="183"/>
      <c r="R45" s="183"/>
    </row>
    <row r="46" spans="2:18" ht="24" customHeight="1" thickBot="1" x14ac:dyDescent="0.3">
      <c r="B46" s="1308" t="s">
        <v>506</v>
      </c>
      <c r="C46" s="1309"/>
      <c r="D46" s="1309"/>
      <c r="E46" s="1310"/>
      <c r="F46" s="17"/>
      <c r="G46" s="17"/>
      <c r="H46" s="17"/>
      <c r="I46" s="17"/>
      <c r="J46" s="17"/>
      <c r="K46" s="17"/>
      <c r="L46" s="183"/>
      <c r="M46" s="183"/>
      <c r="N46" s="183"/>
      <c r="O46" s="183"/>
      <c r="P46" s="183"/>
      <c r="Q46" s="183"/>
      <c r="R46" s="183"/>
    </row>
    <row r="47" spans="2:18" ht="15.75" thickBot="1" x14ac:dyDescent="0.3">
      <c r="B47" s="1301">
        <v>1</v>
      </c>
      <c r="C47" s="80"/>
      <c r="D47" s="32" t="s">
        <v>507</v>
      </c>
      <c r="E47" s="454" t="s">
        <v>1637</v>
      </c>
      <c r="F47" s="17"/>
      <c r="G47" s="17"/>
      <c r="H47" s="17"/>
      <c r="I47" s="17"/>
      <c r="J47" s="17"/>
      <c r="K47" s="17"/>
      <c r="L47" s="183"/>
      <c r="M47" s="183"/>
      <c r="N47" s="183"/>
      <c r="O47" s="183"/>
      <c r="P47" s="183"/>
      <c r="Q47" s="183"/>
      <c r="R47" s="183"/>
    </row>
    <row r="48" spans="2:18" ht="36.75" thickBot="1" x14ac:dyDescent="0.3">
      <c r="B48" s="1302"/>
      <c r="C48" s="80"/>
      <c r="D48" s="177" t="s">
        <v>7</v>
      </c>
      <c r="E48" s="454" t="s">
        <v>1710</v>
      </c>
      <c r="F48" s="17"/>
      <c r="G48" s="17"/>
      <c r="H48" s="17"/>
      <c r="I48" s="17"/>
      <c r="J48" s="17"/>
      <c r="K48" s="17"/>
      <c r="L48" s="183"/>
      <c r="M48" s="183"/>
      <c r="N48" s="183"/>
      <c r="O48" s="183"/>
      <c r="P48" s="183"/>
      <c r="Q48" s="183"/>
      <c r="R48" s="183"/>
    </row>
    <row r="49" spans="2:18" ht="15.75" thickBot="1" x14ac:dyDescent="0.3">
      <c r="B49" s="1302"/>
      <c r="C49" s="80"/>
      <c r="D49" s="177" t="s">
        <v>508</v>
      </c>
      <c r="E49" s="454" t="s">
        <v>1712</v>
      </c>
      <c r="F49" s="17"/>
      <c r="G49" s="17"/>
      <c r="H49" s="17"/>
      <c r="I49" s="17"/>
      <c r="J49" s="17"/>
      <c r="K49" s="17"/>
      <c r="L49" s="183"/>
      <c r="M49" s="183"/>
      <c r="N49" s="183"/>
      <c r="O49" s="183"/>
      <c r="P49" s="183"/>
      <c r="Q49" s="183"/>
      <c r="R49" s="183"/>
    </row>
    <row r="50" spans="2:18" ht="24.75" thickBot="1" x14ac:dyDescent="0.3">
      <c r="B50" s="1302"/>
      <c r="C50" s="80"/>
      <c r="D50" s="177" t="s">
        <v>9</v>
      </c>
      <c r="E50" s="454" t="s">
        <v>1673</v>
      </c>
      <c r="F50" s="17"/>
      <c r="G50" s="17"/>
      <c r="H50" s="17"/>
      <c r="I50" s="17"/>
      <c r="J50" s="17"/>
      <c r="K50" s="17"/>
      <c r="L50" s="183"/>
      <c r="M50" s="183"/>
      <c r="N50" s="183"/>
      <c r="O50" s="183"/>
      <c r="P50" s="183"/>
      <c r="Q50" s="183"/>
      <c r="R50" s="183"/>
    </row>
    <row r="51" spans="2:18" ht="30.75" thickBot="1" x14ac:dyDescent="0.3">
      <c r="B51" s="1302"/>
      <c r="C51" s="80"/>
      <c r="D51" s="177" t="s">
        <v>11</v>
      </c>
      <c r="E51" s="455" t="s">
        <v>1713</v>
      </c>
      <c r="F51" s="17"/>
      <c r="G51" s="17"/>
      <c r="H51" s="17"/>
      <c r="I51" s="17"/>
      <c r="J51" s="17"/>
      <c r="K51" s="17"/>
      <c r="L51" s="183"/>
      <c r="M51" s="183"/>
      <c r="N51" s="183"/>
      <c r="O51" s="183"/>
      <c r="P51" s="183"/>
      <c r="Q51" s="183"/>
      <c r="R51" s="183"/>
    </row>
    <row r="52" spans="2:18" ht="15.75" thickBot="1" x14ac:dyDescent="0.3">
      <c r="B52" s="1302"/>
      <c r="C52" s="80"/>
      <c r="D52" s="177" t="s">
        <v>13</v>
      </c>
      <c r="E52" s="454">
        <v>3203399397</v>
      </c>
      <c r="F52" s="17"/>
      <c r="G52" s="17"/>
      <c r="H52" s="17"/>
      <c r="I52" s="17"/>
      <c r="J52" s="17"/>
      <c r="K52" s="17"/>
      <c r="L52" s="183"/>
      <c r="M52" s="183"/>
      <c r="N52" s="183"/>
      <c r="O52" s="183"/>
      <c r="P52" s="183"/>
      <c r="Q52" s="183"/>
      <c r="R52" s="183"/>
    </row>
    <row r="53" spans="2:18" ht="24.75" thickBot="1" x14ac:dyDescent="0.3">
      <c r="B53" s="1303"/>
      <c r="C53" s="8"/>
      <c r="D53" s="177" t="s">
        <v>509</v>
      </c>
      <c r="E53" s="454" t="s">
        <v>1711</v>
      </c>
      <c r="F53" s="17"/>
      <c r="G53" s="17"/>
      <c r="H53" s="17"/>
      <c r="I53" s="17"/>
      <c r="J53" s="17"/>
      <c r="K53" s="17"/>
      <c r="L53" s="183"/>
      <c r="M53" s="183"/>
      <c r="N53" s="183"/>
      <c r="O53" s="183"/>
      <c r="P53" s="183"/>
      <c r="Q53" s="183"/>
      <c r="R53" s="183"/>
    </row>
    <row r="54" spans="2:18" ht="15.75" thickBot="1" x14ac:dyDescent="0.3">
      <c r="B54" s="7"/>
      <c r="C54" s="79"/>
      <c r="D54" s="17"/>
      <c r="E54" s="17"/>
      <c r="F54" s="17"/>
      <c r="G54" s="17"/>
      <c r="H54" s="17"/>
      <c r="I54" s="17"/>
      <c r="J54" s="17"/>
      <c r="K54" s="17"/>
      <c r="L54" s="183"/>
      <c r="M54" s="183"/>
      <c r="N54" s="183"/>
      <c r="O54" s="183"/>
      <c r="P54" s="183"/>
      <c r="Q54" s="183"/>
      <c r="R54" s="183"/>
    </row>
    <row r="55" spans="2:18" ht="15.75" thickBot="1" x14ac:dyDescent="0.3">
      <c r="B55" s="1308" t="s">
        <v>510</v>
      </c>
      <c r="C55" s="1309"/>
      <c r="D55" s="1309"/>
      <c r="E55" s="1310"/>
      <c r="F55" s="17"/>
      <c r="G55" s="17"/>
      <c r="H55" s="17"/>
      <c r="I55" s="17"/>
      <c r="J55" s="17"/>
      <c r="K55" s="17"/>
      <c r="L55" s="183"/>
      <c r="M55" s="183"/>
      <c r="N55" s="183"/>
      <c r="O55" s="183"/>
      <c r="P55" s="183"/>
      <c r="Q55" s="183"/>
      <c r="R55" s="183"/>
    </row>
    <row r="56" spans="2:18" ht="15.75" thickBot="1" x14ac:dyDescent="0.3">
      <c r="B56" s="1301">
        <v>1</v>
      </c>
      <c r="C56" s="80"/>
      <c r="D56" s="32" t="s">
        <v>507</v>
      </c>
      <c r="E56" s="27" t="s">
        <v>511</v>
      </c>
      <c r="F56" s="17"/>
      <c r="G56" s="17"/>
      <c r="H56" s="17"/>
      <c r="I56" s="17"/>
      <c r="J56" s="17"/>
      <c r="K56" s="17"/>
      <c r="L56" s="183"/>
      <c r="M56" s="183"/>
      <c r="N56" s="183"/>
      <c r="O56" s="183"/>
      <c r="P56" s="183"/>
      <c r="Q56" s="183"/>
      <c r="R56" s="183"/>
    </row>
    <row r="57" spans="2:18" ht="15.75" thickBot="1" x14ac:dyDescent="0.3">
      <c r="B57" s="1302"/>
      <c r="C57" s="80"/>
      <c r="D57" s="177" t="s">
        <v>7</v>
      </c>
      <c r="E57" s="27" t="s">
        <v>512</v>
      </c>
      <c r="F57" s="17"/>
      <c r="G57" s="17"/>
      <c r="H57" s="17"/>
      <c r="I57" s="17"/>
      <c r="J57" s="17"/>
      <c r="K57" s="17"/>
      <c r="L57" s="183"/>
      <c r="M57" s="183"/>
      <c r="N57" s="183"/>
      <c r="O57" s="183"/>
      <c r="P57" s="183"/>
      <c r="Q57" s="183"/>
      <c r="R57" s="183"/>
    </row>
    <row r="58" spans="2:18" ht="15.75" thickBot="1" x14ac:dyDescent="0.3">
      <c r="B58" s="1302"/>
      <c r="C58" s="80"/>
      <c r="D58" s="177" t="s">
        <v>508</v>
      </c>
      <c r="E58" s="162"/>
      <c r="F58" s="17"/>
      <c r="G58" s="17"/>
      <c r="H58" s="17"/>
      <c r="I58" s="17"/>
      <c r="J58" s="17"/>
      <c r="K58" s="17"/>
      <c r="L58" s="183"/>
      <c r="M58" s="183"/>
      <c r="N58" s="183"/>
      <c r="O58" s="183"/>
      <c r="P58" s="183"/>
      <c r="Q58" s="183"/>
      <c r="R58" s="183"/>
    </row>
    <row r="59" spans="2:18" ht="15.75" thickBot="1" x14ac:dyDescent="0.3">
      <c r="B59" s="1302"/>
      <c r="C59" s="80"/>
      <c r="D59" s="177" t="s">
        <v>9</v>
      </c>
      <c r="E59" s="162"/>
      <c r="F59" s="17"/>
      <c r="G59" s="17"/>
      <c r="H59" s="17"/>
      <c r="I59" s="17"/>
      <c r="J59" s="17"/>
      <c r="K59" s="17"/>
      <c r="L59" s="183"/>
      <c r="M59" s="183"/>
      <c r="N59" s="183"/>
      <c r="O59" s="183"/>
      <c r="P59" s="183"/>
      <c r="Q59" s="183"/>
      <c r="R59" s="183"/>
    </row>
    <row r="60" spans="2:18" ht="15.75" thickBot="1" x14ac:dyDescent="0.3">
      <c r="B60" s="1302"/>
      <c r="C60" s="80"/>
      <c r="D60" s="177" t="s">
        <v>11</v>
      </c>
      <c r="E60" s="162"/>
      <c r="F60" s="17"/>
      <c r="G60" s="17"/>
      <c r="H60" s="17"/>
      <c r="I60" s="17"/>
      <c r="J60" s="17"/>
      <c r="K60" s="17"/>
      <c r="L60" s="183"/>
      <c r="M60" s="183"/>
      <c r="N60" s="183"/>
      <c r="O60" s="183"/>
      <c r="P60" s="183"/>
      <c r="Q60" s="183"/>
      <c r="R60" s="183"/>
    </row>
    <row r="61" spans="2:18" ht="15.75" thickBot="1" x14ac:dyDescent="0.3">
      <c r="B61" s="1302"/>
      <c r="C61" s="80"/>
      <c r="D61" s="177" t="s">
        <v>13</v>
      </c>
      <c r="E61" s="162"/>
      <c r="F61" s="17"/>
      <c r="G61" s="17"/>
      <c r="H61" s="17"/>
      <c r="I61" s="17"/>
      <c r="J61" s="17"/>
      <c r="K61" s="17"/>
      <c r="L61" s="183"/>
      <c r="M61" s="183"/>
      <c r="N61" s="183"/>
      <c r="O61" s="183"/>
      <c r="P61" s="183"/>
      <c r="Q61" s="183"/>
      <c r="R61" s="183"/>
    </row>
    <row r="62" spans="2:18" ht="15.75" thickBot="1" x14ac:dyDescent="0.3">
      <c r="B62" s="1303"/>
      <c r="C62" s="8"/>
      <c r="D62" s="177" t="s">
        <v>509</v>
      </c>
      <c r="E62" s="162"/>
      <c r="F62" s="17"/>
      <c r="G62" s="17"/>
      <c r="H62" s="17"/>
      <c r="I62" s="17"/>
      <c r="J62" s="17"/>
      <c r="K62" s="17"/>
      <c r="L62" s="183"/>
      <c r="M62" s="183"/>
      <c r="N62" s="183"/>
      <c r="O62" s="183"/>
      <c r="P62" s="183"/>
      <c r="Q62" s="183"/>
      <c r="R62" s="183"/>
    </row>
    <row r="63" spans="2:18" ht="15.75" thickBot="1" x14ac:dyDescent="0.3">
      <c r="B63" s="7"/>
      <c r="C63" s="79"/>
      <c r="D63" s="17"/>
      <c r="E63" s="17"/>
      <c r="F63" s="17"/>
      <c r="G63" s="17"/>
      <c r="H63" s="17"/>
      <c r="I63" s="17"/>
      <c r="J63" s="17"/>
      <c r="K63" s="17"/>
      <c r="L63" s="183"/>
      <c r="M63" s="183"/>
      <c r="N63" s="183"/>
      <c r="O63" s="183"/>
      <c r="P63" s="183"/>
      <c r="Q63" s="183"/>
      <c r="R63" s="183"/>
    </row>
    <row r="64" spans="2:18" ht="15" customHeight="1" thickBot="1" x14ac:dyDescent="0.3">
      <c r="B64" s="178" t="s">
        <v>513</v>
      </c>
      <c r="C64" s="179"/>
      <c r="D64" s="179"/>
      <c r="E64" s="180"/>
      <c r="F64" s="183"/>
      <c r="G64" s="17"/>
      <c r="H64" s="17"/>
      <c r="I64" s="17"/>
      <c r="J64" s="17"/>
      <c r="K64" s="17"/>
      <c r="L64" s="183"/>
      <c r="M64" s="183"/>
      <c r="N64" s="183"/>
      <c r="O64" s="183"/>
      <c r="P64" s="183"/>
      <c r="Q64" s="183"/>
      <c r="R64" s="183"/>
    </row>
    <row r="65" spans="2:18" ht="24.75" thickBot="1" x14ac:dyDescent="0.3">
      <c r="B65" s="175" t="s">
        <v>514</v>
      </c>
      <c r="C65" s="177" t="s">
        <v>515</v>
      </c>
      <c r="D65" s="177" t="s">
        <v>516</v>
      </c>
      <c r="E65" s="177" t="s">
        <v>517</v>
      </c>
      <c r="F65" s="17"/>
      <c r="G65" s="17"/>
      <c r="H65" s="17"/>
      <c r="I65" s="17"/>
      <c r="J65" s="17"/>
      <c r="K65" s="183"/>
      <c r="L65" s="183"/>
      <c r="M65" s="183"/>
      <c r="N65" s="183"/>
      <c r="O65" s="183"/>
      <c r="P65" s="183"/>
      <c r="Q65" s="183"/>
      <c r="R65" s="183"/>
    </row>
    <row r="66" spans="2:18" ht="60.75" thickBot="1" x14ac:dyDescent="0.3">
      <c r="B66" s="34">
        <v>42401</v>
      </c>
      <c r="C66" s="177">
        <v>0.01</v>
      </c>
      <c r="D66" s="171" t="s">
        <v>1601</v>
      </c>
      <c r="E66" s="177"/>
      <c r="F66" s="17"/>
      <c r="G66" s="17"/>
      <c r="H66" s="17"/>
      <c r="I66" s="17"/>
      <c r="J66" s="17"/>
      <c r="K66" s="183"/>
      <c r="L66" s="183"/>
      <c r="M66" s="183"/>
      <c r="N66" s="183"/>
      <c r="O66" s="183"/>
      <c r="P66" s="183"/>
      <c r="Q66" s="183"/>
      <c r="R66" s="183"/>
    </row>
    <row r="67" spans="2:18" ht="15.75" thickBot="1" x14ac:dyDescent="0.3">
      <c r="B67" s="9"/>
      <c r="C67" s="81"/>
      <c r="D67" s="17"/>
      <c r="E67" s="17"/>
      <c r="F67" s="17"/>
      <c r="G67" s="17"/>
      <c r="H67" s="17"/>
      <c r="I67" s="17"/>
      <c r="J67" s="17"/>
      <c r="K67" s="17"/>
      <c r="L67" s="183"/>
      <c r="M67" s="183"/>
      <c r="N67" s="183"/>
      <c r="O67" s="183"/>
      <c r="P67" s="183"/>
      <c r="Q67" s="183"/>
      <c r="R67" s="183"/>
    </row>
    <row r="68" spans="2:18" ht="24.75" thickBot="1" x14ac:dyDescent="0.3">
      <c r="B68" s="344" t="s">
        <v>424</v>
      </c>
      <c r="C68" s="82"/>
      <c r="D68" s="17"/>
      <c r="E68" s="17"/>
      <c r="F68" s="17"/>
      <c r="G68" s="17"/>
      <c r="H68" s="17"/>
      <c r="I68" s="17"/>
      <c r="J68" s="17"/>
      <c r="K68" s="17"/>
      <c r="L68" s="183"/>
      <c r="M68" s="183"/>
      <c r="N68" s="183"/>
      <c r="O68" s="183"/>
      <c r="P68" s="183"/>
      <c r="Q68" s="183"/>
      <c r="R68" s="183"/>
    </row>
    <row r="69" spans="2:18" x14ac:dyDescent="0.25">
      <c r="B69" s="1271"/>
      <c r="C69" s="1272"/>
      <c r="D69" s="1272"/>
      <c r="E69" s="1272"/>
      <c r="F69" s="1272"/>
      <c r="G69" s="1273"/>
      <c r="H69" s="17"/>
      <c r="I69" s="17"/>
      <c r="J69" s="17"/>
      <c r="K69" s="17"/>
      <c r="L69" s="183"/>
      <c r="M69" s="183"/>
      <c r="N69" s="183"/>
      <c r="O69" s="183"/>
      <c r="P69" s="183"/>
      <c r="Q69" s="183"/>
      <c r="R69" s="183"/>
    </row>
    <row r="70" spans="2:18" ht="15.75" thickBot="1" x14ac:dyDescent="0.3">
      <c r="B70" s="1274"/>
      <c r="C70" s="1275"/>
      <c r="D70" s="1275"/>
      <c r="E70" s="1275"/>
      <c r="F70" s="1275"/>
      <c r="G70" s="1276"/>
      <c r="H70" s="17"/>
      <c r="I70" s="17"/>
      <c r="J70" s="17"/>
      <c r="K70" s="17"/>
      <c r="L70" s="183"/>
      <c r="M70" s="183"/>
      <c r="N70" s="183"/>
      <c r="O70" s="183"/>
      <c r="P70" s="183"/>
      <c r="Q70" s="183"/>
      <c r="R70" s="183"/>
    </row>
    <row r="71" spans="2:18" x14ac:dyDescent="0.25">
      <c r="B71" s="7"/>
      <c r="C71" s="79"/>
      <c r="D71" s="17"/>
      <c r="E71" s="17"/>
      <c r="F71" s="17"/>
      <c r="G71" s="17"/>
      <c r="H71" s="17"/>
      <c r="I71" s="17"/>
      <c r="J71" s="17"/>
      <c r="K71" s="17"/>
      <c r="L71" s="183"/>
      <c r="M71" s="183"/>
      <c r="N71" s="183"/>
      <c r="O71" s="183"/>
      <c r="P71" s="183"/>
      <c r="Q71" s="183"/>
      <c r="R71" s="183"/>
    </row>
    <row r="72" spans="2:18" ht="15.75" thickBot="1" x14ac:dyDescent="0.3">
      <c r="B72" s="17"/>
      <c r="C72" s="78"/>
      <c r="D72" s="17"/>
      <c r="E72" s="17"/>
      <c r="F72" s="17"/>
      <c r="G72" s="17"/>
      <c r="H72" s="17"/>
      <c r="I72" s="17"/>
      <c r="J72" s="17"/>
      <c r="K72" s="17"/>
      <c r="L72" s="183"/>
      <c r="M72" s="183"/>
      <c r="N72" s="183"/>
      <c r="O72" s="183"/>
      <c r="P72" s="183"/>
      <c r="Q72" s="183"/>
      <c r="R72" s="183"/>
    </row>
    <row r="73" spans="2:18" ht="24.75" thickBot="1" x14ac:dyDescent="0.3">
      <c r="B73" s="186" t="s">
        <v>519</v>
      </c>
      <c r="C73" s="83"/>
      <c r="D73" s="17"/>
      <c r="E73" s="17"/>
      <c r="F73" s="17"/>
      <c r="G73" s="17"/>
      <c r="H73" s="17"/>
      <c r="I73" s="17"/>
      <c r="J73" s="17"/>
      <c r="K73" s="17"/>
      <c r="L73" s="183"/>
      <c r="M73" s="183"/>
      <c r="N73" s="183"/>
      <c r="O73" s="183"/>
      <c r="P73" s="183"/>
      <c r="Q73" s="183"/>
      <c r="R73" s="183"/>
    </row>
    <row r="74" spans="2:18" ht="15.75" thickBot="1" x14ac:dyDescent="0.3">
      <c r="B74" s="27"/>
      <c r="C74" s="76"/>
      <c r="D74" s="17"/>
      <c r="E74" s="17"/>
      <c r="F74" s="17"/>
      <c r="G74" s="17"/>
      <c r="H74" s="17"/>
      <c r="I74" s="17"/>
      <c r="J74" s="17"/>
      <c r="K74" s="17"/>
      <c r="L74" s="183"/>
      <c r="M74" s="183"/>
      <c r="N74" s="183"/>
      <c r="O74" s="183"/>
      <c r="P74" s="183"/>
      <c r="Q74" s="183"/>
      <c r="R74" s="183"/>
    </row>
    <row r="75" spans="2:18" ht="60.75" thickBot="1" x14ac:dyDescent="0.3">
      <c r="B75" s="35" t="s">
        <v>520</v>
      </c>
      <c r="C75" s="19"/>
      <c r="D75" s="176" t="s">
        <v>1602</v>
      </c>
      <c r="E75" s="17"/>
      <c r="F75" s="17"/>
      <c r="G75" s="17"/>
      <c r="H75" s="17"/>
      <c r="I75" s="17"/>
      <c r="J75" s="17"/>
      <c r="K75" s="17"/>
      <c r="L75" s="183"/>
      <c r="M75" s="183"/>
      <c r="N75" s="183"/>
      <c r="O75" s="183"/>
      <c r="P75" s="183"/>
      <c r="Q75" s="183"/>
      <c r="R75" s="183"/>
    </row>
    <row r="76" spans="2:18" x14ac:dyDescent="0.25">
      <c r="B76" s="1301" t="s">
        <v>522</v>
      </c>
      <c r="C76" s="80"/>
      <c r="D76" s="172" t="s">
        <v>523</v>
      </c>
      <c r="E76" s="17"/>
      <c r="F76" s="17"/>
      <c r="G76" s="17"/>
      <c r="H76" s="17"/>
      <c r="I76" s="17"/>
      <c r="J76" s="17"/>
      <c r="K76" s="17"/>
      <c r="L76" s="183"/>
      <c r="M76" s="183"/>
      <c r="N76" s="183"/>
      <c r="O76" s="183"/>
      <c r="P76" s="183"/>
      <c r="Q76" s="183"/>
      <c r="R76" s="183"/>
    </row>
    <row r="77" spans="2:18" ht="84" x14ac:dyDescent="0.25">
      <c r="B77" s="1302"/>
      <c r="C77" s="80"/>
      <c r="D77" s="173" t="s">
        <v>1603</v>
      </c>
      <c r="E77" s="17"/>
      <c r="F77" s="17"/>
      <c r="G77" s="17"/>
      <c r="H77" s="17"/>
      <c r="I77" s="17"/>
      <c r="J77" s="17"/>
      <c r="K77" s="17"/>
      <c r="L77" s="183"/>
      <c r="M77" s="183"/>
      <c r="N77" s="183"/>
      <c r="O77" s="183"/>
      <c r="P77" s="183"/>
      <c r="Q77" s="183"/>
      <c r="R77" s="183"/>
    </row>
    <row r="78" spans="2:18" x14ac:dyDescent="0.25">
      <c r="B78" s="1302"/>
      <c r="C78" s="80"/>
      <c r="D78" s="172" t="s">
        <v>526</v>
      </c>
      <c r="E78" s="17"/>
      <c r="F78" s="17"/>
      <c r="G78" s="17"/>
      <c r="H78" s="17"/>
      <c r="I78" s="17"/>
      <c r="J78" s="17"/>
      <c r="K78" s="17"/>
      <c r="L78" s="183"/>
      <c r="M78" s="183"/>
      <c r="N78" s="183"/>
      <c r="O78" s="183"/>
      <c r="P78" s="183"/>
      <c r="Q78" s="183"/>
      <c r="R78" s="183"/>
    </row>
    <row r="79" spans="2:18" x14ac:dyDescent="0.25">
      <c r="B79" s="1302"/>
      <c r="C79" s="80"/>
      <c r="D79" s="173" t="s">
        <v>1604</v>
      </c>
      <c r="E79" s="17"/>
      <c r="F79" s="17"/>
      <c r="G79" s="17"/>
      <c r="H79" s="17"/>
      <c r="I79" s="17"/>
      <c r="J79" s="17"/>
      <c r="K79" s="17"/>
      <c r="L79" s="183"/>
      <c r="M79" s="183"/>
      <c r="N79" s="183"/>
      <c r="O79" s="183"/>
      <c r="P79" s="183"/>
      <c r="Q79" s="183"/>
      <c r="R79" s="183"/>
    </row>
    <row r="80" spans="2:18" x14ac:dyDescent="0.25">
      <c r="B80" s="1302"/>
      <c r="C80" s="80"/>
      <c r="D80" s="173" t="s">
        <v>528</v>
      </c>
      <c r="E80" s="17"/>
      <c r="F80" s="17"/>
      <c r="G80" s="17"/>
      <c r="H80" s="17"/>
      <c r="I80" s="17"/>
      <c r="J80" s="17"/>
      <c r="K80" s="17"/>
      <c r="L80" s="183"/>
      <c r="M80" s="183"/>
      <c r="N80" s="183"/>
      <c r="O80" s="183"/>
      <c r="P80" s="183"/>
      <c r="Q80" s="183"/>
      <c r="R80" s="183"/>
    </row>
    <row r="81" spans="2:18" x14ac:dyDescent="0.25">
      <c r="B81" s="1302"/>
      <c r="C81" s="80"/>
      <c r="D81" s="172" t="s">
        <v>748</v>
      </c>
      <c r="E81" s="17"/>
      <c r="F81" s="17"/>
      <c r="G81" s="17"/>
      <c r="H81" s="17"/>
      <c r="I81" s="17"/>
      <c r="J81" s="17"/>
      <c r="K81" s="17"/>
      <c r="L81" s="183"/>
      <c r="M81" s="183"/>
      <c r="N81" s="183"/>
      <c r="O81" s="183"/>
      <c r="P81" s="183"/>
      <c r="Q81" s="183"/>
      <c r="R81" s="183"/>
    </row>
    <row r="82" spans="2:18" ht="15.75" thickBot="1" x14ac:dyDescent="0.3">
      <c r="B82" s="1303"/>
      <c r="C82" s="8"/>
      <c r="D82" s="177" t="s">
        <v>1605</v>
      </c>
      <c r="E82" s="17"/>
      <c r="F82" s="17"/>
      <c r="G82" s="17"/>
      <c r="H82" s="17"/>
      <c r="I82" s="17"/>
      <c r="J82" s="17"/>
      <c r="K82" s="17"/>
      <c r="L82" s="183"/>
      <c r="M82" s="183"/>
      <c r="N82" s="183"/>
      <c r="O82" s="183"/>
      <c r="P82" s="183"/>
      <c r="Q82" s="183"/>
      <c r="R82" s="183"/>
    </row>
    <row r="83" spans="2:18" x14ac:dyDescent="0.25">
      <c r="B83" s="1301" t="s">
        <v>535</v>
      </c>
      <c r="C83" s="187"/>
      <c r="D83" s="1301"/>
      <c r="E83" s="17"/>
      <c r="F83" s="17"/>
      <c r="G83" s="17"/>
      <c r="H83" s="17"/>
      <c r="I83" s="17"/>
      <c r="J83" s="17"/>
      <c r="K83" s="17"/>
      <c r="L83" s="183"/>
      <c r="M83" s="183"/>
      <c r="N83" s="183"/>
      <c r="O83" s="183"/>
      <c r="P83" s="183"/>
      <c r="Q83" s="183"/>
      <c r="R83" s="183"/>
    </row>
    <row r="84" spans="2:18" ht="15.75" thickBot="1" x14ac:dyDescent="0.3">
      <c r="B84" s="1303"/>
      <c r="C84" s="77"/>
      <c r="D84" s="1303"/>
      <c r="E84" s="17"/>
      <c r="F84" s="17"/>
      <c r="G84" s="17"/>
      <c r="H84" s="17"/>
      <c r="I84" s="17"/>
      <c r="J84" s="17"/>
      <c r="K84" s="17"/>
      <c r="L84" s="183"/>
      <c r="M84" s="183"/>
      <c r="N84" s="183"/>
      <c r="O84" s="183"/>
      <c r="P84" s="183"/>
      <c r="Q84" s="183"/>
      <c r="R84" s="183"/>
    </row>
    <row r="85" spans="2:18" ht="96" x14ac:dyDescent="0.25">
      <c r="B85" s="1301" t="s">
        <v>536</v>
      </c>
      <c r="C85" s="80"/>
      <c r="D85" s="173" t="s">
        <v>1606</v>
      </c>
      <c r="E85" s="17"/>
      <c r="F85" s="17"/>
      <c r="G85" s="17"/>
      <c r="H85" s="17"/>
      <c r="I85" s="17"/>
      <c r="J85" s="17"/>
      <c r="K85" s="17"/>
      <c r="L85" s="183"/>
      <c r="M85" s="183"/>
      <c r="N85" s="183"/>
      <c r="O85" s="183"/>
      <c r="P85" s="183"/>
      <c r="Q85" s="183"/>
      <c r="R85" s="183"/>
    </row>
    <row r="86" spans="2:18" ht="204" x14ac:dyDescent="0.25">
      <c r="B86" s="1302"/>
      <c r="C86" s="80"/>
      <c r="D86" s="173" t="s">
        <v>1607</v>
      </c>
      <c r="E86" s="17"/>
      <c r="F86" s="17"/>
      <c r="G86" s="17"/>
      <c r="H86" s="17"/>
      <c r="I86" s="17"/>
      <c r="J86" s="17"/>
      <c r="K86" s="17"/>
      <c r="L86" s="183"/>
      <c r="M86" s="183"/>
      <c r="N86" s="183"/>
      <c r="O86" s="183"/>
      <c r="P86" s="183"/>
      <c r="Q86" s="183"/>
      <c r="R86" s="183"/>
    </row>
    <row r="87" spans="2:18" ht="228" x14ac:dyDescent="0.25">
      <c r="B87" s="1302"/>
      <c r="C87" s="80"/>
      <c r="D87" s="173" t="s">
        <v>1608</v>
      </c>
      <c r="E87" s="17"/>
      <c r="F87" s="17"/>
      <c r="G87" s="17"/>
      <c r="H87" s="17"/>
      <c r="I87" s="17"/>
      <c r="J87" s="17"/>
      <c r="K87" s="17"/>
    </row>
    <row r="88" spans="2:18" ht="96" x14ac:dyDescent="0.25">
      <c r="B88" s="1302"/>
      <c r="C88" s="80"/>
      <c r="D88" s="173" t="s">
        <v>1609</v>
      </c>
      <c r="E88" s="17"/>
      <c r="F88" s="17"/>
      <c r="G88" s="17"/>
      <c r="H88" s="17"/>
      <c r="I88" s="17"/>
      <c r="J88" s="17"/>
      <c r="K88" s="17"/>
    </row>
    <row r="89" spans="2:18" ht="36" x14ac:dyDescent="0.25">
      <c r="B89" s="1302"/>
      <c r="C89" s="80"/>
      <c r="D89" s="173" t="s">
        <v>1610</v>
      </c>
      <c r="E89" s="17"/>
      <c r="F89" s="17"/>
      <c r="G89" s="17"/>
      <c r="H89" s="17"/>
      <c r="I89" s="17"/>
      <c r="J89" s="17"/>
      <c r="K89" s="17"/>
    </row>
    <row r="90" spans="2:18" ht="36" x14ac:dyDescent="0.25">
      <c r="B90" s="1302"/>
      <c r="C90" s="80"/>
      <c r="D90" s="173" t="s">
        <v>1611</v>
      </c>
      <c r="E90" s="17"/>
      <c r="F90" s="17"/>
      <c r="G90" s="17"/>
      <c r="H90" s="17"/>
      <c r="I90" s="17"/>
      <c r="J90" s="17"/>
      <c r="K90" s="17"/>
    </row>
    <row r="91" spans="2:18" ht="36" x14ac:dyDescent="0.25">
      <c r="B91" s="1302"/>
      <c r="C91" s="80"/>
      <c r="D91" s="173" t="s">
        <v>1612</v>
      </c>
      <c r="E91" s="17"/>
      <c r="F91" s="17"/>
      <c r="G91" s="17"/>
      <c r="H91" s="17"/>
      <c r="I91" s="17"/>
      <c r="J91" s="17"/>
      <c r="K91" s="17"/>
    </row>
    <row r="92" spans="2:18" ht="24" x14ac:dyDescent="0.25">
      <c r="B92" s="1302"/>
      <c r="C92" s="80"/>
      <c r="D92" s="173" t="s">
        <v>1613</v>
      </c>
      <c r="E92" s="17"/>
      <c r="F92" s="17"/>
      <c r="G92" s="17"/>
      <c r="H92" s="17"/>
      <c r="I92" s="17"/>
      <c r="J92" s="17"/>
      <c r="K92" s="17"/>
    </row>
    <row r="93" spans="2:18" ht="36" x14ac:dyDescent="0.25">
      <c r="B93" s="1302"/>
      <c r="C93" s="80"/>
      <c r="D93" s="173" t="s">
        <v>1614</v>
      </c>
      <c r="E93" s="17"/>
      <c r="F93" s="17"/>
      <c r="G93" s="17"/>
      <c r="H93" s="17"/>
      <c r="I93" s="17"/>
      <c r="J93" s="17"/>
      <c r="K93" s="17"/>
    </row>
    <row r="94" spans="2:18" ht="36" x14ac:dyDescent="0.25">
      <c r="B94" s="1302"/>
      <c r="C94" s="80"/>
      <c r="D94" s="173" t="s">
        <v>1615</v>
      </c>
      <c r="E94" s="17"/>
      <c r="F94" s="17"/>
      <c r="G94" s="17"/>
      <c r="H94" s="17"/>
      <c r="I94" s="17"/>
      <c r="J94" s="17"/>
      <c r="K94" s="17"/>
    </row>
    <row r="95" spans="2:18" ht="72.75" thickBot="1" x14ac:dyDescent="0.3">
      <c r="B95" s="1303"/>
      <c r="C95" s="8"/>
      <c r="D95" s="177" t="s">
        <v>1616</v>
      </c>
      <c r="E95" s="17"/>
      <c r="F95" s="17"/>
      <c r="G95" s="17"/>
      <c r="H95" s="17"/>
      <c r="I95" s="17"/>
      <c r="J95" s="17"/>
      <c r="K95" s="17"/>
    </row>
    <row r="96" spans="2:18" ht="24" x14ac:dyDescent="0.25">
      <c r="B96" s="1301" t="s">
        <v>553</v>
      </c>
      <c r="C96" s="80"/>
      <c r="D96" s="172" t="s">
        <v>1617</v>
      </c>
      <c r="E96" s="17"/>
      <c r="F96" s="17"/>
      <c r="G96" s="17"/>
      <c r="H96" s="17"/>
      <c r="I96" s="17"/>
      <c r="J96" s="17"/>
      <c r="K96" s="17"/>
    </row>
    <row r="97" spans="2:11" x14ac:dyDescent="0.25">
      <c r="B97" s="1302"/>
      <c r="C97" s="80"/>
      <c r="D97" s="174"/>
      <c r="E97" s="17"/>
      <c r="F97" s="17"/>
      <c r="G97" s="17"/>
      <c r="H97" s="17"/>
      <c r="I97" s="17"/>
      <c r="J97" s="17"/>
      <c r="K97" s="17"/>
    </row>
    <row r="98" spans="2:11" x14ac:dyDescent="0.25">
      <c r="B98" s="1302"/>
      <c r="C98" s="80"/>
      <c r="D98" s="173" t="s">
        <v>554</v>
      </c>
      <c r="E98" s="17"/>
      <c r="F98" s="17"/>
      <c r="G98" s="17"/>
      <c r="H98" s="17"/>
      <c r="I98" s="17"/>
      <c r="J98" s="17"/>
      <c r="K98" s="17"/>
    </row>
    <row r="99" spans="2:11" ht="25.5" x14ac:dyDescent="0.25">
      <c r="B99" s="1302"/>
      <c r="C99" s="80"/>
      <c r="D99" s="173" t="s">
        <v>1618</v>
      </c>
      <c r="E99" s="17"/>
      <c r="F99" s="17"/>
      <c r="G99" s="17"/>
      <c r="H99" s="17"/>
      <c r="I99" s="17"/>
      <c r="J99" s="17"/>
      <c r="K99" s="17"/>
    </row>
    <row r="100" spans="2:11" ht="37.5" x14ac:dyDescent="0.25">
      <c r="B100" s="1302"/>
      <c r="C100" s="80"/>
      <c r="D100" s="173" t="s">
        <v>1619</v>
      </c>
      <c r="E100" s="17"/>
      <c r="F100" s="17"/>
      <c r="G100" s="17"/>
      <c r="H100" s="17"/>
      <c r="I100" s="17"/>
      <c r="J100" s="17"/>
      <c r="K100" s="17"/>
    </row>
    <row r="101" spans="2:11" ht="37.5" x14ac:dyDescent="0.25">
      <c r="B101" s="1302"/>
      <c r="C101" s="80"/>
      <c r="D101" s="173" t="s">
        <v>1620</v>
      </c>
      <c r="E101" s="17"/>
      <c r="F101" s="17"/>
      <c r="G101" s="17"/>
      <c r="H101" s="17"/>
      <c r="I101" s="17"/>
      <c r="J101" s="17"/>
      <c r="K101" s="17"/>
    </row>
    <row r="102" spans="2:11" ht="37.5" x14ac:dyDescent="0.25">
      <c r="B102" s="1302"/>
      <c r="C102" s="80"/>
      <c r="D102" s="173" t="s">
        <v>1621</v>
      </c>
      <c r="E102" s="17"/>
      <c r="F102" s="17"/>
      <c r="G102" s="17"/>
      <c r="H102" s="17"/>
      <c r="I102" s="17"/>
      <c r="J102" s="17"/>
      <c r="K102" s="17"/>
    </row>
    <row r="103" spans="2:11" x14ac:dyDescent="0.25">
      <c r="B103" s="1302"/>
      <c r="C103" s="80"/>
      <c r="D103" s="173" t="s">
        <v>1622</v>
      </c>
      <c r="E103" s="17"/>
      <c r="F103" s="17"/>
      <c r="G103" s="17"/>
      <c r="H103" s="17"/>
      <c r="I103" s="17"/>
      <c r="J103" s="17"/>
      <c r="K103" s="17"/>
    </row>
    <row r="104" spans="2:11" x14ac:dyDescent="0.25">
      <c r="B104" s="1302"/>
      <c r="C104" s="80"/>
      <c r="D104" s="173" t="s">
        <v>1623</v>
      </c>
      <c r="E104" s="17"/>
      <c r="F104" s="17"/>
      <c r="G104" s="17"/>
      <c r="H104" s="17"/>
      <c r="I104" s="17"/>
      <c r="J104" s="17"/>
      <c r="K104" s="17"/>
    </row>
    <row r="105" spans="2:11" x14ac:dyDescent="0.25">
      <c r="B105" s="1302"/>
      <c r="C105" s="80"/>
      <c r="D105" s="173" t="s">
        <v>1624</v>
      </c>
      <c r="E105" s="17"/>
      <c r="F105" s="17"/>
      <c r="G105" s="17"/>
      <c r="H105" s="17"/>
      <c r="I105" s="17"/>
      <c r="J105" s="17"/>
      <c r="K105" s="17"/>
    </row>
    <row r="106" spans="2:11" x14ac:dyDescent="0.25">
      <c r="B106" s="1302"/>
      <c r="C106" s="80"/>
      <c r="D106" s="173" t="s">
        <v>1308</v>
      </c>
      <c r="E106" s="17"/>
      <c r="F106" s="17"/>
      <c r="G106" s="17"/>
      <c r="H106" s="17"/>
      <c r="I106" s="17"/>
      <c r="J106" s="17"/>
      <c r="K106" s="17"/>
    </row>
    <row r="107" spans="2:11" ht="84" x14ac:dyDescent="0.25">
      <c r="B107" s="1302"/>
      <c r="C107" s="80"/>
      <c r="D107" s="188" t="s">
        <v>718</v>
      </c>
      <c r="E107" s="17"/>
      <c r="F107" s="17"/>
      <c r="G107" s="17"/>
      <c r="H107" s="17"/>
      <c r="I107" s="17"/>
      <c r="J107" s="17"/>
      <c r="K107" s="17"/>
    </row>
    <row r="108" spans="2:11" x14ac:dyDescent="0.25">
      <c r="B108" s="1302"/>
      <c r="C108" s="80"/>
      <c r="D108" s="173" t="s">
        <v>692</v>
      </c>
      <c r="E108" s="17"/>
      <c r="F108" s="17"/>
      <c r="G108" s="17"/>
      <c r="H108" s="17"/>
      <c r="I108" s="17"/>
      <c r="J108" s="17"/>
      <c r="K108" s="17"/>
    </row>
    <row r="109" spans="2:11" ht="24" x14ac:dyDescent="0.25">
      <c r="B109" s="1302"/>
      <c r="C109" s="80"/>
      <c r="D109" s="172" t="s">
        <v>1625</v>
      </c>
      <c r="E109" s="17"/>
      <c r="F109" s="17"/>
      <c r="G109" s="17"/>
      <c r="H109" s="17"/>
      <c r="I109" s="17"/>
      <c r="J109" s="17"/>
      <c r="K109" s="17"/>
    </row>
    <row r="110" spans="2:11" x14ac:dyDescent="0.25">
      <c r="B110" s="1302"/>
      <c r="C110" s="80"/>
      <c r="D110" s="174"/>
      <c r="E110" s="17"/>
      <c r="F110" s="17"/>
      <c r="G110" s="17"/>
      <c r="H110" s="17"/>
      <c r="I110" s="17"/>
      <c r="J110" s="17"/>
      <c r="K110" s="17"/>
    </row>
    <row r="111" spans="2:11" x14ac:dyDescent="0.25">
      <c r="B111" s="1302"/>
      <c r="C111" s="80"/>
      <c r="D111" s="173" t="s">
        <v>554</v>
      </c>
      <c r="E111" s="17"/>
      <c r="F111" s="17"/>
      <c r="G111" s="17"/>
      <c r="H111" s="17"/>
      <c r="I111" s="17"/>
      <c r="J111" s="17"/>
      <c r="K111" s="17"/>
    </row>
    <row r="112" spans="2:11" ht="37.5" x14ac:dyDescent="0.25">
      <c r="B112" s="1302"/>
      <c r="C112" s="80"/>
      <c r="D112" s="173" t="s">
        <v>1626</v>
      </c>
      <c r="E112" s="17"/>
      <c r="F112" s="17"/>
      <c r="G112" s="17"/>
      <c r="H112" s="17"/>
      <c r="I112" s="17"/>
      <c r="J112" s="17"/>
      <c r="K112" s="17"/>
    </row>
    <row r="113" spans="2:11" ht="37.5" x14ac:dyDescent="0.25">
      <c r="B113" s="1302"/>
      <c r="C113" s="80"/>
      <c r="D113" s="173" t="s">
        <v>1627</v>
      </c>
      <c r="E113" s="17"/>
      <c r="F113" s="17"/>
      <c r="G113" s="17"/>
      <c r="H113" s="17"/>
      <c r="I113" s="17"/>
      <c r="J113" s="17"/>
      <c r="K113" s="17"/>
    </row>
    <row r="114" spans="2:11" ht="38.25" thickBot="1" x14ac:dyDescent="0.3">
      <c r="B114" s="1303"/>
      <c r="C114" s="8"/>
      <c r="D114" s="177" t="s">
        <v>1628</v>
      </c>
      <c r="E114" s="17"/>
      <c r="F114" s="17"/>
      <c r="G114" s="17"/>
      <c r="H114" s="17"/>
      <c r="I114" s="17"/>
      <c r="J114" s="17"/>
      <c r="K114" s="17"/>
    </row>
    <row r="115" spans="2:11" x14ac:dyDescent="0.25">
      <c r="B115" s="17"/>
      <c r="C115" s="78"/>
      <c r="D115" s="17"/>
      <c r="E115" s="17"/>
      <c r="F115" s="17"/>
      <c r="G115" s="17"/>
      <c r="H115" s="17"/>
      <c r="I115" s="17"/>
      <c r="J115" s="17"/>
      <c r="K115" s="17"/>
    </row>
    <row r="116" spans="2:11" s="183" customFormat="1" x14ac:dyDescent="0.25">
      <c r="C116" s="78"/>
    </row>
    <row r="117" spans="2:11" s="183" customFormat="1" x14ac:dyDescent="0.25">
      <c r="C117" s="78"/>
    </row>
    <row r="118" spans="2:11" s="183" customFormat="1" x14ac:dyDescent="0.25">
      <c r="C118" s="78"/>
    </row>
    <row r="119" spans="2:11" s="183" customFormat="1" x14ac:dyDescent="0.25">
      <c r="C119" s="78"/>
    </row>
    <row r="120" spans="2:11" s="183" customFormat="1" x14ac:dyDescent="0.25">
      <c r="C120" s="78"/>
    </row>
    <row r="121" spans="2:11" s="183" customFormat="1" x14ac:dyDescent="0.25">
      <c r="C121" s="78"/>
    </row>
    <row r="122" spans="2:11" s="183" customFormat="1" x14ac:dyDescent="0.25">
      <c r="C122" s="78"/>
    </row>
    <row r="123" spans="2:11" s="183" customFormat="1" x14ac:dyDescent="0.25">
      <c r="C123" s="78"/>
    </row>
    <row r="124" spans="2:11" s="183" customFormat="1" x14ac:dyDescent="0.25">
      <c r="C124" s="78"/>
    </row>
  </sheetData>
  <sheetProtection formatCells="0" formatRows="0" insertColumns="0" insertRows="0" deleteColumns="0" deleteRows="0"/>
  <mergeCells count="38">
    <mergeCell ref="A1:P1"/>
    <mergeCell ref="A2:P2"/>
    <mergeCell ref="A3:P3"/>
    <mergeCell ref="A4:D4"/>
    <mergeCell ref="A5:P5"/>
    <mergeCell ref="B10:D10"/>
    <mergeCell ref="F10:S10"/>
    <mergeCell ref="F11:S11"/>
    <mergeCell ref="E12:R12"/>
    <mergeCell ref="E13:R13"/>
    <mergeCell ref="B85:B95"/>
    <mergeCell ref="B96:B114"/>
    <mergeCell ref="B69:G70"/>
    <mergeCell ref="H34:H35"/>
    <mergeCell ref="D31:K31"/>
    <mergeCell ref="F33:G33"/>
    <mergeCell ref="E34:E35"/>
    <mergeCell ref="F34:F35"/>
    <mergeCell ref="D32:K32"/>
    <mergeCell ref="D43:K43"/>
    <mergeCell ref="D44:K44"/>
    <mergeCell ref="B46:E46"/>
    <mergeCell ref="B47:B53"/>
    <mergeCell ref="B15:B42"/>
    <mergeCell ref="D15:K15"/>
    <mergeCell ref="D20:K20"/>
    <mergeCell ref="B76:B82"/>
    <mergeCell ref="B83:B84"/>
    <mergeCell ref="D83:D84"/>
    <mergeCell ref="C33:C35"/>
    <mergeCell ref="D33:D35"/>
    <mergeCell ref="B56:B62"/>
    <mergeCell ref="B55:E55"/>
    <mergeCell ref="D21:K21"/>
    <mergeCell ref="D22:D23"/>
    <mergeCell ref="E22:F22"/>
    <mergeCell ref="G22:J22"/>
    <mergeCell ref="C22:C23"/>
  </mergeCells>
  <conditionalFormatting sqref="D42">
    <cfRule type="containsText" dxfId="16" priority="5" operator="containsText" text="ERROR">
      <formula>NOT(ISERROR(SEARCH("ERROR",D42)))</formula>
    </cfRule>
  </conditionalFormatting>
  <conditionalFormatting sqref="F10">
    <cfRule type="notContainsBlanks" dxfId="15" priority="4">
      <formula>LEN(TRIM(F10))&gt;0</formula>
    </cfRule>
  </conditionalFormatting>
  <conditionalFormatting sqref="F11:S11">
    <cfRule type="expression" dxfId="14" priority="2">
      <formula>E11="NO SE REPORTA"</formula>
    </cfRule>
    <cfRule type="expression" dxfId="13" priority="3">
      <formula>E10="NO APLICA"</formula>
    </cfRule>
  </conditionalFormatting>
  <conditionalFormatting sqref="E12:R12">
    <cfRule type="expression" dxfId="12" priority="1">
      <formula>E11="SI SE REPORTA"</formula>
    </cfRule>
  </conditionalFormatting>
  <dataValidations count="6">
    <dataValidation type="whole" operator="greaterThanOrEqual" allowBlank="1" showErrorMessage="1" errorTitle="ERROR" error="Escriba un número igual o mayor que 0" promptTitle="ERROR" prompt="Escriba un número igual o mayor que 0" sqref="E17:H17" xr:uid="{00000000-0002-0000-2500-000000000000}">
      <formula1>0</formula1>
    </dataValidation>
    <dataValidation type="whole" operator="greaterThanOrEqual" allowBlank="1" showInputMessage="1" showErrorMessage="1" errorTitle="ERROR" error="Valor en PESOS (sin centavos)" sqref="E18:H19 G24:J29" xr:uid="{00000000-0002-0000-2500-000001000000}">
      <formula1>0</formula1>
    </dataValidation>
    <dataValidation type="decimal" allowBlank="1" showInputMessage="1" showErrorMessage="1" errorTitle="ERROR" error="Escriba un valor entre 0% y 100%" sqref="E24:F29 D36:D41" xr:uid="{00000000-0002-0000-2500-000002000000}">
      <formula1>0</formula1>
      <formula2>1</formula2>
    </dataValidation>
    <dataValidation allowBlank="1" showInputMessage="1" showErrorMessage="1" sqref="D42 E36:G42 G30:J30" xr:uid="{00000000-0002-0000-2500-000003000000}"/>
    <dataValidation type="list" allowBlank="1" showInputMessage="1" showErrorMessage="1" sqref="E11" xr:uid="{00000000-0002-0000-2500-000004000000}">
      <formula1>REPORTE</formula1>
    </dataValidation>
    <dataValidation type="list" allowBlank="1" showInputMessage="1" showErrorMessage="1" sqref="E10" xr:uid="{00000000-0002-0000-2500-000005000000}">
      <formula1>SI</formula1>
    </dataValidation>
  </dataValidations>
  <hyperlinks>
    <hyperlink ref="B9" location="'ANEXO 3'!A1" display="VOLVER AL INDICE" xr:uid="{00000000-0004-0000-2500-000000000000}"/>
    <hyperlink ref="E51" r:id="rId1" xr:uid="{00000000-0004-0000-2500-000001000000}"/>
  </hyperlinks>
  <pageMargins left="0.25" right="0.25" top="0.75" bottom="0.75" header="0.3" footer="0.3"/>
  <pageSetup paperSize="178" orientation="landscape" horizontalDpi="1200" verticalDpi="1200" r:id="rId2"/>
  <drawing r:id="rId3"/>
  <legacyDrawing r:id="rId4"/>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Hoja38"/>
  <dimension ref="A1:C28"/>
  <sheetViews>
    <sheetView workbookViewId="0"/>
  </sheetViews>
  <sheetFormatPr baseColWidth="10" defaultColWidth="10.7109375" defaultRowHeight="15" x14ac:dyDescent="0.25"/>
  <cols>
    <col min="1" max="1" width="8.140625" bestFit="1" customWidth="1"/>
    <col min="2" max="2" width="12.85546875" bestFit="1" customWidth="1"/>
    <col min="3" max="3" width="68.85546875" customWidth="1"/>
  </cols>
  <sheetData>
    <row r="1" spans="1:3" x14ac:dyDescent="0.25">
      <c r="A1" s="365" t="s">
        <v>461</v>
      </c>
    </row>
    <row r="3" spans="1:3" x14ac:dyDescent="0.25">
      <c r="B3" s="170" t="s">
        <v>1629</v>
      </c>
    </row>
    <row r="5" spans="1:3" x14ac:dyDescent="0.25">
      <c r="B5" s="129"/>
      <c r="C5" s="169"/>
    </row>
    <row r="6" spans="1:3" x14ac:dyDescent="0.25">
      <c r="A6" s="156" t="s">
        <v>1630</v>
      </c>
      <c r="B6" s="156" t="s">
        <v>421</v>
      </c>
      <c r="C6" s="156" t="s">
        <v>1631</v>
      </c>
    </row>
    <row r="7" spans="1:3" x14ac:dyDescent="0.25">
      <c r="A7" s="363"/>
      <c r="B7" s="363"/>
      <c r="C7" s="364"/>
    </row>
    <row r="8" spans="1:3" x14ac:dyDescent="0.25">
      <c r="A8" s="363"/>
      <c r="B8" s="363"/>
      <c r="C8" s="364"/>
    </row>
    <row r="9" spans="1:3" x14ac:dyDescent="0.25">
      <c r="A9" s="363"/>
      <c r="B9" s="363"/>
      <c r="C9" s="364"/>
    </row>
    <row r="10" spans="1:3" x14ac:dyDescent="0.25">
      <c r="A10" s="363"/>
      <c r="B10" s="363"/>
      <c r="C10" s="364"/>
    </row>
    <row r="11" spans="1:3" x14ac:dyDescent="0.25">
      <c r="A11" s="363"/>
      <c r="B11" s="363"/>
      <c r="C11" s="364"/>
    </row>
    <row r="12" spans="1:3" x14ac:dyDescent="0.25">
      <c r="A12" s="363"/>
      <c r="B12" s="363"/>
      <c r="C12" s="364"/>
    </row>
    <row r="13" spans="1:3" x14ac:dyDescent="0.25">
      <c r="A13" s="363"/>
      <c r="B13" s="363"/>
      <c r="C13" s="364"/>
    </row>
    <row r="14" spans="1:3" x14ac:dyDescent="0.25">
      <c r="A14" s="363"/>
      <c r="B14" s="363"/>
      <c r="C14" s="364"/>
    </row>
    <row r="15" spans="1:3" x14ac:dyDescent="0.25">
      <c r="A15" s="363"/>
      <c r="B15" s="363"/>
      <c r="C15" s="364"/>
    </row>
    <row r="16" spans="1:3" x14ac:dyDescent="0.25">
      <c r="A16" s="363"/>
      <c r="B16" s="363"/>
      <c r="C16" s="364"/>
    </row>
    <row r="17" spans="1:3" x14ac:dyDescent="0.25">
      <c r="A17" s="363"/>
      <c r="B17" s="363"/>
      <c r="C17" s="364"/>
    </row>
    <row r="18" spans="1:3" x14ac:dyDescent="0.25">
      <c r="A18" s="363"/>
      <c r="B18" s="363"/>
      <c r="C18" s="364"/>
    </row>
    <row r="19" spans="1:3" x14ac:dyDescent="0.25">
      <c r="A19" s="363"/>
      <c r="B19" s="363"/>
      <c r="C19" s="364"/>
    </row>
    <row r="20" spans="1:3" x14ac:dyDescent="0.25">
      <c r="A20" s="363"/>
      <c r="B20" s="363"/>
      <c r="C20" s="364"/>
    </row>
    <row r="21" spans="1:3" x14ac:dyDescent="0.25">
      <c r="A21" s="363"/>
      <c r="B21" s="363"/>
      <c r="C21" s="364"/>
    </row>
    <row r="22" spans="1:3" x14ac:dyDescent="0.25">
      <c r="A22" s="363"/>
      <c r="B22" s="363"/>
      <c r="C22" s="364"/>
    </row>
    <row r="23" spans="1:3" x14ac:dyDescent="0.25">
      <c r="A23" s="363"/>
      <c r="B23" s="363"/>
      <c r="C23" s="364"/>
    </row>
    <row r="24" spans="1:3" x14ac:dyDescent="0.25">
      <c r="A24" s="363"/>
      <c r="B24" s="363"/>
      <c r="C24" s="364"/>
    </row>
    <row r="25" spans="1:3" x14ac:dyDescent="0.25">
      <c r="A25" s="363"/>
      <c r="B25" s="363"/>
      <c r="C25" s="364"/>
    </row>
    <row r="26" spans="1:3" x14ac:dyDescent="0.25">
      <c r="A26" s="363"/>
      <c r="B26" s="363"/>
      <c r="C26" s="364"/>
    </row>
    <row r="27" spans="1:3" x14ac:dyDescent="0.25">
      <c r="A27" s="363"/>
      <c r="B27" s="363"/>
      <c r="C27" s="364"/>
    </row>
    <row r="28" spans="1:3" x14ac:dyDescent="0.25">
      <c r="A28" s="363"/>
      <c r="B28" s="363"/>
      <c r="C28" s="364"/>
    </row>
  </sheetData>
  <sheetProtection algorithmName="SHA-512" hashValue="LsnBJXmF304FiPr1vA0a5rRfeZFGbgpnlSc9fTyRIFlPev88PLUPhKsvVS+n3OoPIPMczgV6lZGm4lrL5GD64A==" saltValue="gNzDjeN2t6lPfjcwAmMMFw==" spinCount="100000" sheet="1" objects="1" scenarios="1" insertHyperlinks="0" selectLockedCells="1"/>
  <hyperlinks>
    <hyperlink ref="A1" location="'ANEXO 3'!A1" display="VOLVER AL INDICE" xr:uid="{00000000-0004-0000-2600-000000000000}"/>
  </hyperlinks>
  <pageMargins left="0.7" right="0.7" top="0.75" bottom="0.75" header="0.3" footer="0.3"/>
  <pageSetup paperSize="178"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40"/>
  <sheetViews>
    <sheetView workbookViewId="0">
      <selection sqref="A1:B1"/>
    </sheetView>
  </sheetViews>
  <sheetFormatPr baseColWidth="10" defaultColWidth="11.42578125" defaultRowHeight="12.75" x14ac:dyDescent="0.25"/>
  <cols>
    <col min="1" max="1" width="47.42578125" style="371" customWidth="1"/>
    <col min="2" max="2" width="84.140625" style="371" customWidth="1"/>
    <col min="3" max="4" width="11.42578125" style="371"/>
    <col min="5" max="5" width="0" style="371" hidden="1" customWidth="1"/>
    <col min="6" max="6" width="21.42578125" style="371" hidden="1" customWidth="1"/>
    <col min="7" max="7" width="16.7109375" style="371" hidden="1" customWidth="1"/>
    <col min="8" max="8" width="15" style="371" hidden="1" customWidth="1"/>
    <col min="9" max="9" width="21.140625" style="371" hidden="1" customWidth="1"/>
    <col min="10" max="10" width="0" style="371" hidden="1" customWidth="1"/>
    <col min="11" max="16384" width="11.42578125" style="371"/>
  </cols>
  <sheetData>
    <row r="1" spans="1:19" ht="130.5" customHeight="1" thickBot="1" x14ac:dyDescent="0.3">
      <c r="A1" s="976"/>
      <c r="B1" s="976"/>
    </row>
    <row r="2" spans="1:19" ht="27" customHeight="1" thickBot="1" x14ac:dyDescent="0.3">
      <c r="A2" s="977" t="s">
        <v>143</v>
      </c>
      <c r="B2" s="978"/>
      <c r="F2" s="423"/>
      <c r="G2" s="423"/>
      <c r="H2" s="423"/>
      <c r="I2" s="423"/>
      <c r="J2" s="423"/>
      <c r="K2" s="423"/>
      <c r="L2" s="423"/>
      <c r="M2" s="423"/>
      <c r="N2" s="423"/>
      <c r="O2" s="423"/>
      <c r="P2" s="423"/>
      <c r="Q2" s="423"/>
      <c r="R2" s="423"/>
      <c r="S2" s="423"/>
    </row>
    <row r="3" spans="1:19" ht="24.75" customHeight="1" thickBot="1" x14ac:dyDescent="0.3">
      <c r="A3" s="979" t="s">
        <v>144</v>
      </c>
      <c r="B3" s="980"/>
      <c r="F3" s="423"/>
      <c r="G3" s="423"/>
      <c r="H3" s="423"/>
      <c r="I3" s="423"/>
      <c r="J3" s="423"/>
      <c r="K3" s="423"/>
      <c r="L3" s="423"/>
      <c r="M3" s="423"/>
      <c r="N3" s="423"/>
      <c r="O3" s="423"/>
      <c r="P3" s="423"/>
      <c r="Q3" s="423"/>
      <c r="R3" s="423"/>
      <c r="S3" s="423"/>
    </row>
    <row r="4" spans="1:19" x14ac:dyDescent="0.25">
      <c r="A4" s="372" t="s">
        <v>145</v>
      </c>
      <c r="B4" s="372" t="s">
        <v>146</v>
      </c>
      <c r="F4" s="423"/>
      <c r="G4" s="423"/>
      <c r="H4" s="423"/>
      <c r="I4" s="423"/>
      <c r="J4" s="423"/>
      <c r="K4" s="423"/>
      <c r="L4" s="423"/>
      <c r="M4" s="423"/>
      <c r="N4" s="423"/>
      <c r="O4" s="423"/>
      <c r="P4" s="423"/>
      <c r="Q4" s="423"/>
      <c r="R4" s="423"/>
      <c r="S4" s="423"/>
    </row>
    <row r="5" spans="1:19" ht="36" x14ac:dyDescent="0.25">
      <c r="A5" s="373" t="s">
        <v>147</v>
      </c>
      <c r="B5" s="374" t="s">
        <v>148</v>
      </c>
      <c r="F5" s="423"/>
      <c r="G5" s="423"/>
      <c r="H5" s="423"/>
      <c r="I5" s="423"/>
      <c r="J5" s="423"/>
      <c r="K5" s="423"/>
      <c r="L5" s="423"/>
      <c r="M5" s="423"/>
      <c r="N5" s="423"/>
      <c r="O5" s="423"/>
      <c r="P5" s="423"/>
      <c r="Q5" s="423"/>
      <c r="R5" s="423"/>
      <c r="S5" s="423"/>
    </row>
    <row r="6" spans="1:19" ht="34.5" customHeight="1" x14ac:dyDescent="0.25">
      <c r="A6" s="373" t="s">
        <v>149</v>
      </c>
      <c r="B6" s="374" t="s">
        <v>150</v>
      </c>
      <c r="F6" s="423"/>
      <c r="G6" s="423"/>
      <c r="H6" s="423"/>
      <c r="I6" s="423"/>
      <c r="J6" s="423"/>
      <c r="K6" s="423"/>
      <c r="L6" s="423"/>
      <c r="M6" s="423"/>
      <c r="N6" s="423"/>
      <c r="O6" s="423"/>
      <c r="P6" s="423"/>
      <c r="Q6" s="423"/>
      <c r="R6" s="423"/>
      <c r="S6" s="423"/>
    </row>
    <row r="7" spans="1:19" ht="24" customHeight="1" x14ac:dyDescent="0.25">
      <c r="A7" s="373" t="s">
        <v>151</v>
      </c>
      <c r="B7" s="374" t="s">
        <v>152</v>
      </c>
      <c r="F7" s="423"/>
      <c r="G7" s="423"/>
      <c r="H7" s="423"/>
      <c r="I7" s="423"/>
      <c r="J7" s="423"/>
      <c r="K7" s="423"/>
      <c r="L7" s="423"/>
      <c r="M7" s="423"/>
      <c r="N7" s="423"/>
      <c r="O7" s="423"/>
      <c r="P7" s="423"/>
      <c r="Q7" s="423"/>
      <c r="R7" s="423"/>
      <c r="S7" s="423"/>
    </row>
    <row r="8" spans="1:19" ht="32.25" customHeight="1" x14ac:dyDescent="0.25">
      <c r="A8" s="373" t="s">
        <v>153</v>
      </c>
      <c r="B8" s="374" t="s">
        <v>154</v>
      </c>
      <c r="F8" s="423"/>
      <c r="G8" s="423"/>
      <c r="H8" s="423"/>
      <c r="I8" s="423"/>
      <c r="J8" s="423"/>
      <c r="K8" s="423"/>
      <c r="L8" s="423"/>
      <c r="M8" s="423"/>
      <c r="N8" s="423"/>
      <c r="O8" s="423"/>
      <c r="P8" s="423"/>
      <c r="Q8" s="423"/>
      <c r="R8" s="423"/>
      <c r="S8" s="423"/>
    </row>
    <row r="9" spans="1:19" ht="32.25" customHeight="1" x14ac:dyDescent="0.25">
      <c r="A9" s="373" t="s">
        <v>155</v>
      </c>
      <c r="B9" s="374" t="s">
        <v>156</v>
      </c>
      <c r="F9" s="423"/>
      <c r="G9" s="423"/>
      <c r="H9" s="423"/>
      <c r="I9" s="423"/>
      <c r="J9" s="423"/>
      <c r="K9" s="423"/>
      <c r="L9" s="423"/>
      <c r="M9" s="423"/>
      <c r="N9" s="423"/>
      <c r="O9" s="423"/>
      <c r="P9" s="423"/>
      <c r="Q9" s="423"/>
      <c r="R9" s="423"/>
      <c r="S9" s="423"/>
    </row>
    <row r="10" spans="1:19" ht="49.5" customHeight="1" x14ac:dyDescent="0.25">
      <c r="A10" s="373" t="s">
        <v>157</v>
      </c>
      <c r="B10" s="374" t="s">
        <v>158</v>
      </c>
      <c r="F10" s="423"/>
      <c r="G10" s="423"/>
      <c r="H10" s="423"/>
      <c r="I10" s="423"/>
      <c r="J10" s="423"/>
      <c r="K10" s="423"/>
      <c r="L10" s="423"/>
      <c r="M10" s="423"/>
      <c r="N10" s="423"/>
      <c r="O10" s="423"/>
      <c r="P10" s="423"/>
      <c r="Q10" s="423"/>
      <c r="R10" s="423"/>
      <c r="S10" s="423"/>
    </row>
    <row r="11" spans="1:19" ht="21" customHeight="1" x14ac:dyDescent="0.25">
      <c r="A11" s="373" t="s">
        <v>159</v>
      </c>
      <c r="B11" s="374" t="s">
        <v>160</v>
      </c>
      <c r="F11" s="423"/>
      <c r="G11" s="423"/>
      <c r="H11" s="423"/>
      <c r="I11" s="423"/>
      <c r="J11" s="423"/>
      <c r="K11" s="423"/>
      <c r="L11" s="423"/>
      <c r="M11" s="423"/>
      <c r="N11" s="423"/>
      <c r="O11" s="423"/>
      <c r="P11" s="423"/>
      <c r="Q11" s="423"/>
      <c r="R11" s="423"/>
      <c r="S11" s="423"/>
    </row>
    <row r="12" spans="1:19" ht="21" customHeight="1" x14ac:dyDescent="0.25">
      <c r="A12" s="421" t="s">
        <v>161</v>
      </c>
      <c r="B12" s="374" t="s">
        <v>162</v>
      </c>
      <c r="F12" s="423"/>
      <c r="G12" s="423"/>
      <c r="H12" s="423"/>
      <c r="I12" s="423"/>
      <c r="J12" s="423"/>
      <c r="K12" s="423"/>
      <c r="L12" s="423"/>
      <c r="M12" s="423"/>
      <c r="N12" s="423"/>
      <c r="O12" s="423"/>
      <c r="P12" s="423"/>
      <c r="Q12" s="423"/>
      <c r="R12" s="423"/>
      <c r="S12" s="423"/>
    </row>
    <row r="13" spans="1:19" ht="21" customHeight="1" x14ac:dyDescent="0.25">
      <c r="A13" s="421" t="s">
        <v>76</v>
      </c>
      <c r="B13" s="374" t="s">
        <v>163</v>
      </c>
      <c r="F13" s="423"/>
      <c r="G13" s="423" t="s">
        <v>164</v>
      </c>
      <c r="H13" s="423" t="s">
        <v>98</v>
      </c>
      <c r="I13" s="423" t="s">
        <v>165</v>
      </c>
      <c r="J13" s="423"/>
      <c r="K13" s="423"/>
      <c r="L13" s="423"/>
      <c r="M13" s="423"/>
      <c r="N13" s="423"/>
      <c r="O13" s="423"/>
      <c r="P13" s="423"/>
      <c r="Q13" s="423"/>
      <c r="R13" s="423"/>
      <c r="S13" s="423"/>
    </row>
    <row r="14" spans="1:19" ht="21" customHeight="1" x14ac:dyDescent="0.25">
      <c r="A14" s="421" t="s">
        <v>77</v>
      </c>
      <c r="B14" s="374" t="s">
        <v>1634</v>
      </c>
      <c r="F14" s="423"/>
      <c r="G14" s="423" t="s">
        <v>166</v>
      </c>
      <c r="H14" s="423" t="s">
        <v>167</v>
      </c>
      <c r="I14" s="423" t="s">
        <v>168</v>
      </c>
      <c r="J14" s="423" t="s">
        <v>169</v>
      </c>
      <c r="K14" s="423"/>
      <c r="L14" s="423"/>
      <c r="M14" s="423"/>
      <c r="N14" s="423"/>
      <c r="O14" s="423"/>
      <c r="P14" s="423"/>
      <c r="Q14" s="423"/>
      <c r="R14" s="423"/>
      <c r="S14" s="423"/>
    </row>
    <row r="15" spans="1:19" ht="21" customHeight="1" x14ac:dyDescent="0.25">
      <c r="A15" s="421" t="s">
        <v>78</v>
      </c>
      <c r="B15" s="374" t="s">
        <v>170</v>
      </c>
      <c r="E15" s="371" t="s">
        <v>171</v>
      </c>
      <c r="F15" s="423" t="s">
        <v>172</v>
      </c>
      <c r="G15" s="423" t="s">
        <v>173</v>
      </c>
      <c r="H15" s="423" t="s">
        <v>174</v>
      </c>
      <c r="I15" s="423" t="s">
        <v>175</v>
      </c>
      <c r="J15" s="423"/>
      <c r="K15" s="423"/>
      <c r="L15" s="423"/>
      <c r="M15" s="423"/>
      <c r="N15" s="423"/>
      <c r="O15" s="423"/>
      <c r="P15" s="423"/>
      <c r="Q15" s="423"/>
      <c r="R15" s="423"/>
      <c r="S15" s="423"/>
    </row>
    <row r="16" spans="1:19" ht="21" customHeight="1" x14ac:dyDescent="0.25">
      <c r="A16" s="421" t="s">
        <v>79</v>
      </c>
      <c r="B16" s="374" t="s">
        <v>176</v>
      </c>
      <c r="F16" s="423"/>
      <c r="G16" s="423"/>
      <c r="H16" s="423"/>
      <c r="I16" s="423"/>
      <c r="J16" s="423"/>
      <c r="K16" s="423"/>
      <c r="L16" s="423"/>
      <c r="M16" s="423"/>
      <c r="N16" s="423"/>
      <c r="O16" s="423"/>
      <c r="P16" s="423"/>
      <c r="Q16" s="423"/>
      <c r="R16" s="423"/>
      <c r="S16" s="423"/>
    </row>
    <row r="17" spans="1:19" ht="21" customHeight="1" x14ac:dyDescent="0.25">
      <c r="A17" s="421" t="s">
        <v>80</v>
      </c>
      <c r="B17" s="422" t="s">
        <v>177</v>
      </c>
      <c r="F17" s="423"/>
      <c r="G17" s="423"/>
      <c r="H17" s="423"/>
      <c r="I17" s="423"/>
      <c r="J17" s="423"/>
      <c r="K17" s="423"/>
      <c r="L17" s="423"/>
      <c r="M17" s="423"/>
      <c r="N17" s="423"/>
      <c r="O17" s="423"/>
      <c r="P17" s="423"/>
      <c r="Q17" s="423"/>
      <c r="R17" s="423"/>
      <c r="S17" s="423"/>
    </row>
    <row r="18" spans="1:19" ht="21" customHeight="1" x14ac:dyDescent="0.25">
      <c r="A18" s="421" t="s">
        <v>81</v>
      </c>
      <c r="B18" s="374" t="s">
        <v>178</v>
      </c>
      <c r="F18" s="423"/>
      <c r="G18" s="423"/>
      <c r="H18" s="423"/>
      <c r="I18" s="423"/>
      <c r="J18" s="423"/>
      <c r="K18" s="423"/>
      <c r="L18" s="423"/>
      <c r="M18" s="423"/>
      <c r="N18" s="423"/>
      <c r="O18" s="423"/>
      <c r="P18" s="423"/>
      <c r="Q18" s="423"/>
      <c r="R18" s="423"/>
      <c r="S18" s="423"/>
    </row>
    <row r="19" spans="1:19" ht="21" customHeight="1" x14ac:dyDescent="0.25">
      <c r="A19" s="421" t="s">
        <v>82</v>
      </c>
      <c r="B19" s="374" t="s">
        <v>179</v>
      </c>
      <c r="F19" s="423"/>
      <c r="G19" s="423"/>
      <c r="H19" s="423"/>
      <c r="I19" s="423"/>
      <c r="J19" s="423"/>
      <c r="K19" s="423"/>
      <c r="L19" s="423"/>
      <c r="M19" s="423"/>
      <c r="N19" s="423"/>
      <c r="O19" s="423"/>
      <c r="P19" s="423"/>
      <c r="Q19" s="423"/>
      <c r="R19" s="423"/>
      <c r="S19" s="423"/>
    </row>
    <row r="20" spans="1:19" ht="40.5" customHeight="1" x14ac:dyDescent="0.25">
      <c r="A20" s="373" t="s">
        <v>180</v>
      </c>
      <c r="B20" s="374" t="s">
        <v>181</v>
      </c>
    </row>
    <row r="21" spans="1:19" ht="21.75" customHeight="1" x14ac:dyDescent="0.25">
      <c r="A21" s="373" t="s">
        <v>182</v>
      </c>
      <c r="B21" s="374" t="s">
        <v>183</v>
      </c>
    </row>
    <row r="22" spans="1:19" ht="21.75" customHeight="1" x14ac:dyDescent="0.25">
      <c r="A22" s="373" t="s">
        <v>184</v>
      </c>
      <c r="B22" s="374" t="s">
        <v>185</v>
      </c>
    </row>
    <row r="23" spans="1:19" ht="21" customHeight="1" x14ac:dyDescent="0.25">
      <c r="A23" s="373" t="s">
        <v>186</v>
      </c>
      <c r="B23" s="374" t="s">
        <v>187</v>
      </c>
    </row>
    <row r="24" spans="1:19" ht="24.75" customHeight="1" x14ac:dyDescent="0.25">
      <c r="A24" s="373" t="s">
        <v>188</v>
      </c>
      <c r="B24" s="374" t="s">
        <v>189</v>
      </c>
    </row>
    <row r="25" spans="1:19" ht="24.75" customHeight="1" x14ac:dyDescent="0.25">
      <c r="A25" s="373" t="s">
        <v>87</v>
      </c>
      <c r="B25" s="374" t="s">
        <v>190</v>
      </c>
    </row>
    <row r="26" spans="1:19" ht="22.5" customHeight="1" x14ac:dyDescent="0.25">
      <c r="A26" s="373" t="s">
        <v>191</v>
      </c>
      <c r="B26" s="374" t="s">
        <v>192</v>
      </c>
    </row>
    <row r="27" spans="1:19" ht="39" customHeight="1" x14ac:dyDescent="0.25">
      <c r="A27" s="373" t="s">
        <v>193</v>
      </c>
      <c r="B27" s="374" t="s">
        <v>194</v>
      </c>
    </row>
    <row r="28" spans="1:19" ht="22.5" customHeight="1" x14ac:dyDescent="0.25">
      <c r="A28" s="373" t="s">
        <v>195</v>
      </c>
      <c r="B28" s="374" t="s">
        <v>196</v>
      </c>
    </row>
    <row r="29" spans="1:19" ht="21.75" customHeight="1" x14ac:dyDescent="0.25">
      <c r="A29" s="373" t="s">
        <v>91</v>
      </c>
      <c r="B29" s="374" t="s">
        <v>197</v>
      </c>
    </row>
    <row r="30" spans="1:19" s="913" customFormat="1" ht="25.5" customHeight="1" x14ac:dyDescent="0.25">
      <c r="A30" s="421" t="s">
        <v>198</v>
      </c>
      <c r="B30" s="422" t="s">
        <v>199</v>
      </c>
    </row>
    <row r="31" spans="1:19" ht="25.5" customHeight="1" x14ac:dyDescent="0.25">
      <c r="A31" s="373" t="s">
        <v>200</v>
      </c>
      <c r="B31" s="374" t="s">
        <v>201</v>
      </c>
    </row>
    <row r="32" spans="1:19" ht="25.5" customHeight="1" x14ac:dyDescent="0.25">
      <c r="A32" s="373" t="s">
        <v>202</v>
      </c>
      <c r="B32" s="422" t="s">
        <v>203</v>
      </c>
    </row>
    <row r="33" spans="1:2" ht="25.5" customHeight="1" x14ac:dyDescent="0.25">
      <c r="A33" s="373" t="s">
        <v>204</v>
      </c>
      <c r="B33" s="422" t="s">
        <v>205</v>
      </c>
    </row>
    <row r="34" spans="1:2" ht="21" customHeight="1" x14ac:dyDescent="0.25">
      <c r="A34" s="373" t="s">
        <v>206</v>
      </c>
      <c r="B34" s="374" t="s">
        <v>207</v>
      </c>
    </row>
    <row r="35" spans="1:2" ht="98.25" customHeight="1" x14ac:dyDescent="0.25">
      <c r="A35" s="373" t="s">
        <v>208</v>
      </c>
      <c r="B35" s="374" t="s">
        <v>209</v>
      </c>
    </row>
    <row r="36" spans="1:2" ht="18" x14ac:dyDescent="0.25">
      <c r="A36" s="373" t="s">
        <v>210</v>
      </c>
      <c r="B36" s="374" t="s">
        <v>211</v>
      </c>
    </row>
    <row r="37" spans="1:2" ht="18" x14ac:dyDescent="0.25">
      <c r="A37" s="373" t="s">
        <v>212</v>
      </c>
      <c r="B37" s="374" t="s">
        <v>213</v>
      </c>
    </row>
    <row r="38" spans="1:2" ht="18" x14ac:dyDescent="0.25">
      <c r="A38" s="443" t="s">
        <v>214</v>
      </c>
      <c r="B38" s="444" t="s">
        <v>215</v>
      </c>
    </row>
    <row r="39" spans="1:2" x14ac:dyDescent="0.25">
      <c r="A39" s="443" t="s">
        <v>216</v>
      </c>
      <c r="B39" s="444" t="s">
        <v>217</v>
      </c>
    </row>
    <row r="40" spans="1:2" ht="13.5" thickBot="1" x14ac:dyDescent="0.3">
      <c r="A40" s="375" t="s">
        <v>218</v>
      </c>
      <c r="B40" s="376" t="s">
        <v>219</v>
      </c>
    </row>
  </sheetData>
  <mergeCells count="3">
    <mergeCell ref="A1:B1"/>
    <mergeCell ref="A2:B2"/>
    <mergeCell ref="A3:B3"/>
  </mergeCells>
  <printOptions horizontalCentered="1" verticalCentered="1"/>
  <pageMargins left="0.78740157480314965" right="0.78740157480314965" top="0.98425196850393704" bottom="0.98425196850393704" header="0" footer="0"/>
  <pageSetup scale="70" orientation="landscape" horizontalDpi="300" verticalDpi="300" r:id="rId1"/>
  <headerFooter alignWithMargins="0"/>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Hoja39"/>
  <dimension ref="A1:I42"/>
  <sheetViews>
    <sheetView workbookViewId="0"/>
  </sheetViews>
  <sheetFormatPr baseColWidth="10" defaultColWidth="10.7109375" defaultRowHeight="15" x14ac:dyDescent="0.25"/>
  <cols>
    <col min="1" max="1" width="3.42578125" bestFit="1" customWidth="1"/>
    <col min="2" max="2" width="42.85546875" customWidth="1"/>
    <col min="3" max="3" width="1" customWidth="1"/>
    <col min="6" max="6" width="11.140625" customWidth="1"/>
    <col min="9" max="9" width="11.42578125"/>
  </cols>
  <sheetData>
    <row r="1" spans="1:9" x14ac:dyDescent="0.25">
      <c r="A1" s="346" t="s">
        <v>461</v>
      </c>
    </row>
    <row r="2" spans="1:9" x14ac:dyDescent="0.25">
      <c r="B2" t="s">
        <v>1632</v>
      </c>
    </row>
    <row r="3" spans="1:9" x14ac:dyDescent="0.25">
      <c r="C3" t="s">
        <v>427</v>
      </c>
    </row>
    <row r="5" spans="1:9" x14ac:dyDescent="0.25">
      <c r="A5" s="192" t="s">
        <v>428</v>
      </c>
      <c r="B5" s="192" t="s">
        <v>107</v>
      </c>
      <c r="C5" t="s">
        <v>427</v>
      </c>
      <c r="D5" s="307">
        <f>IF(SUM('1POMCAS'!E97:E99)=1,SUM('1POMCAS'!E97:E99),"ERROR: LA SUMA DE LA COLUMNA DEBE SER 100%")</f>
        <v>1</v>
      </c>
      <c r="E5" s="308">
        <f ca="1">IF(+'1POMCAS'!G97*'1POMCAS'!$E97+'1POMCAS'!G98*'1POMCAS'!$E98+'1POMCAS'!G99*'1POMCAS'!$E99=0,"N.A.",'1POMCAS'!G97*'1POMCAS'!$E97+'1POMCAS'!G98*'1POMCAS'!$E98+'1POMCAS'!G99*'1POMCAS'!$E99)</f>
        <v>1</v>
      </c>
      <c r="F5" s="308">
        <f ca="1">IF(+'1POMCAS'!H97*'1POMCAS'!$E97+'1POMCAS'!H98*'1POMCAS'!$E98+'1POMCAS'!H99*'1POMCAS'!$E99=0,"N.A.",'1POMCAS'!H97*'1POMCAS'!$E97+'1POMCAS'!H98*'1POMCAS'!$E98+'1POMCAS'!H99*'1POMCAS'!$E99)</f>
        <v>1</v>
      </c>
      <c r="G5" s="308">
        <f ca="1">IF(+'1POMCAS'!I97*'1POMCAS'!$E97+'1POMCAS'!I98*'1POMCAS'!$E98+'1POMCAS'!I99*'1POMCAS'!$E99=0,"N.A.",'1POMCAS'!I97*'1POMCAS'!$E97+'1POMCAS'!I98*'1POMCAS'!$E98+'1POMCAS'!I99*'1POMCAS'!$E99)</f>
        <v>1</v>
      </c>
      <c r="H5" s="308" t="str">
        <f ca="1">IF(+'1POMCAS'!J97*'1POMCAS'!$E97+'1POMCAS'!J98*'1POMCAS'!$E98+'1POMCAS'!J99*'1POMCAS'!$E99=0,"N.A.",'1POMCAS'!J97*'1POMCAS'!$E97+'1POMCAS'!J98*'1POMCAS'!$E98+'1POMCAS'!J99*'1POMCAS'!$E99)</f>
        <v>N.A.</v>
      </c>
      <c r="I5" s="308"/>
    </row>
    <row r="6" spans="1:9" x14ac:dyDescent="0.25">
      <c r="A6" s="192" t="s">
        <v>429</v>
      </c>
      <c r="B6" s="192" t="s">
        <v>109</v>
      </c>
      <c r="C6" t="s">
        <v>427</v>
      </c>
      <c r="D6" s="309"/>
      <c r="E6" s="309"/>
      <c r="F6" s="309"/>
      <c r="G6" s="309"/>
      <c r="H6" s="309"/>
      <c r="I6" s="309"/>
    </row>
    <row r="7" spans="1:9" x14ac:dyDescent="0.25">
      <c r="A7" s="192" t="s">
        <v>430</v>
      </c>
      <c r="B7" s="192" t="s">
        <v>111</v>
      </c>
      <c r="C7" t="s">
        <v>427</v>
      </c>
      <c r="D7" s="309"/>
      <c r="E7" s="309"/>
      <c r="F7" s="309"/>
      <c r="G7" s="309"/>
      <c r="H7" s="309"/>
      <c r="I7" s="309"/>
    </row>
    <row r="8" spans="1:9" x14ac:dyDescent="0.25">
      <c r="A8" s="192" t="s">
        <v>431</v>
      </c>
      <c r="B8" s="192" t="s">
        <v>113</v>
      </c>
      <c r="C8" t="s">
        <v>427</v>
      </c>
      <c r="D8" s="309"/>
      <c r="E8" s="309"/>
      <c r="F8" s="309"/>
      <c r="G8" s="309"/>
      <c r="H8" s="309"/>
      <c r="I8" s="309"/>
    </row>
    <row r="9" spans="1:9" x14ac:dyDescent="0.25">
      <c r="A9" s="192" t="s">
        <v>432</v>
      </c>
      <c r="B9" s="192" t="s">
        <v>115</v>
      </c>
      <c r="C9" t="s">
        <v>427</v>
      </c>
      <c r="D9" s="309"/>
      <c r="E9" s="309"/>
      <c r="F9" s="309"/>
      <c r="G9" s="309"/>
      <c r="H9" s="309"/>
      <c r="I9" s="309"/>
    </row>
    <row r="10" spans="1:9" x14ac:dyDescent="0.25">
      <c r="A10" s="192" t="s">
        <v>433</v>
      </c>
      <c r="B10" s="192" t="s">
        <v>117</v>
      </c>
      <c r="C10" t="s">
        <v>427</v>
      </c>
      <c r="D10" s="309"/>
      <c r="E10" s="309"/>
      <c r="F10" s="309"/>
      <c r="G10" s="309"/>
      <c r="H10" s="309"/>
      <c r="I10" s="309"/>
    </row>
    <row r="11" spans="1:9" x14ac:dyDescent="0.25">
      <c r="A11" s="192" t="s">
        <v>434</v>
      </c>
      <c r="B11" s="192" t="s">
        <v>119</v>
      </c>
      <c r="C11" t="s">
        <v>427</v>
      </c>
      <c r="D11" s="309"/>
      <c r="E11" s="309"/>
      <c r="F11" s="309"/>
      <c r="G11" s="309"/>
      <c r="H11" s="309"/>
      <c r="I11" s="309"/>
    </row>
    <row r="12" spans="1:9" x14ac:dyDescent="0.25">
      <c r="A12" s="192" t="s">
        <v>435</v>
      </c>
      <c r="B12" s="192" t="s">
        <v>121</v>
      </c>
      <c r="C12" t="s">
        <v>427</v>
      </c>
      <c r="D12" s="309"/>
      <c r="E12" s="309"/>
      <c r="F12" s="309"/>
      <c r="G12" s="309"/>
      <c r="H12" s="309"/>
      <c r="I12" s="309"/>
    </row>
    <row r="13" spans="1:9" x14ac:dyDescent="0.25">
      <c r="A13" s="192" t="s">
        <v>436</v>
      </c>
      <c r="B13" s="192" t="s">
        <v>123</v>
      </c>
      <c r="C13" t="s">
        <v>427</v>
      </c>
      <c r="D13" s="309"/>
      <c r="E13" s="309"/>
      <c r="F13" s="309"/>
      <c r="G13" s="309"/>
      <c r="H13" s="309"/>
      <c r="I13" s="309"/>
    </row>
    <row r="14" spans="1:9" x14ac:dyDescent="0.25">
      <c r="A14" s="192" t="s">
        <v>437</v>
      </c>
      <c r="B14" s="192" t="s">
        <v>125</v>
      </c>
      <c r="C14" t="s">
        <v>427</v>
      </c>
      <c r="D14" s="310"/>
      <c r="E14" s="310"/>
      <c r="F14" s="310"/>
      <c r="G14" s="310"/>
      <c r="H14" s="310"/>
      <c r="I14" s="310"/>
    </row>
    <row r="15" spans="1:9" x14ac:dyDescent="0.25">
      <c r="A15" s="192" t="s">
        <v>438</v>
      </c>
      <c r="B15" s="192" t="s">
        <v>126</v>
      </c>
      <c r="C15" t="s">
        <v>427</v>
      </c>
      <c r="D15" s="286">
        <f>IF(SUM('11Forest'!E26:E29)='11Forest'!E20,SUM('11Forest'!E26:E29),"ERROR: LA SUMA DE LA COLUMNA DEBE SER IGUAL A LA META ANUAL")</f>
        <v>0</v>
      </c>
      <c r="E15" s="286">
        <f>IF(SUM('11Forest'!F26:F29)='11Forest'!E20,SUM('11Forest'!F26:F29),"ERROR: LA SUMA DE LA COLUMNA DEBE SER IGUAL A LA META ANUAL")</f>
        <v>0</v>
      </c>
      <c r="F15" s="286">
        <f>IF(SUM('11Forest'!G26:G29)='11Forest'!E20,SUM('11Forest'!G26:G29),"ERROR: LA SUMA DE LA COLUMNA DEBE SER IGUAL A LA META ANUAL")</f>
        <v>0</v>
      </c>
      <c r="G15" s="286">
        <f>IF(SUM('11Forest'!H26:H29)='11Forest'!E20,SUM('11Forest'!H26:H29),"ERROR: LA SUMA DE LA COLUMNA DEBE SER IGUAL A LA META ANUAL")</f>
        <v>0</v>
      </c>
      <c r="H15" s="286"/>
      <c r="I15" s="286">
        <f>IF(SUM('11Forest'!E25:H25)='11Forest'!E20,SUM('11Forest'!E25:H25),"ERROR: LA SUMA DE LA COLUMNA DEBE SER IGUAL A LA META ANUAL")</f>
        <v>0</v>
      </c>
    </row>
    <row r="16" spans="1:9" x14ac:dyDescent="0.25">
      <c r="A16" s="192" t="s">
        <v>439</v>
      </c>
      <c r="B16" s="192" t="s">
        <v>127</v>
      </c>
      <c r="C16" t="s">
        <v>427</v>
      </c>
      <c r="D16" s="311"/>
      <c r="E16" s="311"/>
      <c r="F16" s="311"/>
      <c r="G16" s="311"/>
      <c r="H16" s="311"/>
      <c r="I16" s="311"/>
    </row>
    <row r="17" spans="1:9" x14ac:dyDescent="0.25">
      <c r="A17" s="192" t="s">
        <v>440</v>
      </c>
      <c r="B17" s="192" t="s">
        <v>128</v>
      </c>
      <c r="C17" t="s">
        <v>427</v>
      </c>
      <c r="D17" s="309"/>
      <c r="E17" s="309"/>
      <c r="F17" s="309"/>
      <c r="G17" s="309"/>
      <c r="H17" s="309"/>
      <c r="I17" s="309"/>
    </row>
    <row r="18" spans="1:9" x14ac:dyDescent="0.25">
      <c r="A18" s="192" t="s">
        <v>441</v>
      </c>
      <c r="B18" s="192" t="s">
        <v>129</v>
      </c>
      <c r="C18" t="s">
        <v>427</v>
      </c>
      <c r="D18" s="309"/>
      <c r="E18" s="309"/>
      <c r="F18" s="309"/>
      <c r="G18" s="309"/>
      <c r="H18" s="309"/>
      <c r="I18" s="309"/>
    </row>
    <row r="19" spans="1:9" x14ac:dyDescent="0.25">
      <c r="A19" s="192" t="s">
        <v>442</v>
      </c>
      <c r="B19" s="192" t="s">
        <v>130</v>
      </c>
      <c r="C19" t="s">
        <v>427</v>
      </c>
      <c r="D19" s="309"/>
      <c r="E19" s="309"/>
      <c r="F19" s="309"/>
      <c r="G19" s="309"/>
      <c r="H19" s="309"/>
      <c r="I19" s="309"/>
    </row>
    <row r="20" spans="1:9" x14ac:dyDescent="0.25">
      <c r="A20" s="192" t="s">
        <v>443</v>
      </c>
      <c r="B20" s="192" t="s">
        <v>131</v>
      </c>
      <c r="C20" t="s">
        <v>427</v>
      </c>
      <c r="D20" s="307" t="str">
        <f>IF(SUM('16MIZC'!H22:H29)=1,SUM('16MIZC'!H22:H29),"ERROR: LA SUMA DE LA COLUMNA DEBE SER 100%")</f>
        <v>ERROR: LA SUMA DE LA COLUMNA DEBE SER 100%</v>
      </c>
      <c r="E20" s="312">
        <f>SUM('16MIZC'!I22:I29)</f>
        <v>0</v>
      </c>
      <c r="F20" s="309"/>
      <c r="G20" s="309"/>
      <c r="H20" s="309"/>
      <c r="I20" s="309"/>
    </row>
    <row r="21" spans="1:9" x14ac:dyDescent="0.25">
      <c r="A21" s="192" t="s">
        <v>444</v>
      </c>
      <c r="B21" s="192" t="s">
        <v>132</v>
      </c>
      <c r="C21" t="s">
        <v>427</v>
      </c>
      <c r="D21" s="309"/>
      <c r="E21" s="309"/>
      <c r="F21" s="309"/>
      <c r="G21" s="309"/>
      <c r="H21" s="309"/>
      <c r="I21" s="309"/>
    </row>
    <row r="22" spans="1:9" x14ac:dyDescent="0.25">
      <c r="A22" s="192" t="s">
        <v>445</v>
      </c>
      <c r="B22" s="192" t="s">
        <v>133</v>
      </c>
      <c r="C22" t="s">
        <v>427</v>
      </c>
      <c r="D22" s="307">
        <f>IF(SUM('18Sector'!D37:D44)=1,SUM('18Sector'!D37:D44),"ERROR: LA SUMA DE LA COLUMNA DEBE SER 100%")</f>
        <v>1</v>
      </c>
      <c r="E22" s="309"/>
      <c r="F22" s="309"/>
      <c r="G22" s="309"/>
      <c r="H22" s="309"/>
      <c r="I22" s="309"/>
    </row>
    <row r="23" spans="1:9" x14ac:dyDescent="0.25">
      <c r="A23" s="192" t="s">
        <v>446</v>
      </c>
      <c r="B23" s="192" t="s">
        <v>134</v>
      </c>
      <c r="C23" t="s">
        <v>427</v>
      </c>
      <c r="D23" s="307">
        <f>IF(SUM('19GAU'!H23:H29)=1,SUM('19GAU'!H23:H29),"ERROR: LA SUMA DE LA COLUMNA DEBE SER 100%")</f>
        <v>1</v>
      </c>
      <c r="E23" s="312">
        <f>SUM('19GAU'!I22:I29)</f>
        <v>1</v>
      </c>
      <c r="F23" s="309"/>
      <c r="G23" s="309"/>
      <c r="H23" s="309"/>
      <c r="I23" s="309"/>
    </row>
    <row r="24" spans="1:9" x14ac:dyDescent="0.25">
      <c r="A24" s="192" t="s">
        <v>447</v>
      </c>
      <c r="B24" s="192" t="s">
        <v>135</v>
      </c>
      <c r="C24" t="s">
        <v>427</v>
      </c>
      <c r="D24" s="307">
        <f>IF(SUM('20Negoc'!D36:D41)=1,SUM('20Negoc'!D36:D41),"ERROR: LA SUMA DE LA COLUMNA DEBE SER 100%")</f>
        <v>1</v>
      </c>
      <c r="E24" s="313">
        <f>+'20Negoc'!J30/'20Negoc'!I30</f>
        <v>0.9744968566986375</v>
      </c>
      <c r="F24" s="313">
        <f>+'20Negoc'!K30/'20Negoc'!J30</f>
        <v>0.96079686677932297</v>
      </c>
      <c r="G24" s="309"/>
      <c r="H24" s="309"/>
      <c r="I24" s="309"/>
    </row>
    <row r="25" spans="1:9" x14ac:dyDescent="0.25">
      <c r="A25" s="192" t="s">
        <v>448</v>
      </c>
      <c r="B25" s="192" t="s">
        <v>136</v>
      </c>
      <c r="C25" t="s">
        <v>427</v>
      </c>
      <c r="D25" s="309"/>
      <c r="E25" s="309"/>
      <c r="F25" s="309"/>
      <c r="G25" s="309"/>
      <c r="H25" s="309"/>
      <c r="I25" s="309"/>
    </row>
    <row r="26" spans="1:9" x14ac:dyDescent="0.25">
      <c r="A26" s="192" t="s">
        <v>449</v>
      </c>
      <c r="B26" s="192" t="s">
        <v>137</v>
      </c>
      <c r="C26" t="s">
        <v>427</v>
      </c>
      <c r="D26" s="307">
        <f>IF(SUM('22Autor'!F117:F121)=1,SUM('22Autor'!F117:F121),"ERROR: LA SUMA DE LA COLUMNA DEBE SER 100%")</f>
        <v>1</v>
      </c>
      <c r="E26" s="309"/>
      <c r="F26" s="309"/>
      <c r="G26" s="309"/>
      <c r="H26" s="309"/>
      <c r="I26" s="309"/>
    </row>
    <row r="27" spans="1:9" x14ac:dyDescent="0.25">
      <c r="A27" s="192" t="s">
        <v>450</v>
      </c>
      <c r="B27" s="192" t="s">
        <v>138</v>
      </c>
      <c r="C27" t="s">
        <v>427</v>
      </c>
      <c r="D27" s="309"/>
      <c r="E27" s="309"/>
      <c r="F27" s="309"/>
      <c r="G27" s="309"/>
      <c r="H27" s="309"/>
      <c r="I27" s="309"/>
    </row>
    <row r="28" spans="1:9" ht="15.75" thickBot="1" x14ac:dyDescent="0.3">
      <c r="A28" s="192" t="s">
        <v>451</v>
      </c>
      <c r="B28" s="192" t="s">
        <v>139</v>
      </c>
      <c r="C28" t="s">
        <v>427</v>
      </c>
      <c r="D28" s="309"/>
      <c r="E28" s="309"/>
      <c r="F28" s="309"/>
      <c r="G28" s="309"/>
      <c r="H28" s="309"/>
      <c r="I28" s="309"/>
    </row>
    <row r="29" spans="1:9" ht="15.75" thickBot="1" x14ac:dyDescent="0.3">
      <c r="A29" s="192" t="s">
        <v>452</v>
      </c>
      <c r="B29" s="192" t="s">
        <v>140</v>
      </c>
      <c r="C29" t="s">
        <v>427</v>
      </c>
      <c r="D29" s="298" t="str">
        <f>IF(SUM('25Redes'!F79:F80)=1,"","ERROR: LA SUMA DE LAS PONDERACIONES DEBE SER 100%")</f>
        <v/>
      </c>
      <c r="E29" s="307">
        <f>+'25Redes'!E79*'25Redes'!F79+'25Redes'!E80*'25Redes'!F80</f>
        <v>1</v>
      </c>
      <c r="F29" s="309"/>
      <c r="G29" s="309"/>
      <c r="H29" s="309"/>
      <c r="I29" s="309"/>
    </row>
    <row r="30" spans="1:9" x14ac:dyDescent="0.25">
      <c r="A30" s="192" t="s">
        <v>453</v>
      </c>
      <c r="B30" s="192" t="s">
        <v>141</v>
      </c>
      <c r="C30" t="s">
        <v>427</v>
      </c>
      <c r="D30" s="309"/>
      <c r="E30" s="309"/>
      <c r="F30" s="309"/>
      <c r="G30" s="309"/>
      <c r="H30" s="309"/>
      <c r="I30" s="309"/>
    </row>
    <row r="31" spans="1:9" x14ac:dyDescent="0.25">
      <c r="A31" s="192" t="s">
        <v>454</v>
      </c>
      <c r="B31" s="192" t="s">
        <v>142</v>
      </c>
      <c r="C31" t="s">
        <v>427</v>
      </c>
      <c r="D31" s="307">
        <f>IF(SUM('27Educa'!D36:D41)=1,SUM('27Educa'!D36:D41),"ERROR: LA SUMA DE LA COLUMNA DEBE SER 100%")</f>
        <v>1</v>
      </c>
      <c r="E31" s="309"/>
      <c r="F31" s="309"/>
      <c r="G31" s="309"/>
      <c r="H31" s="309"/>
      <c r="I31" s="309"/>
    </row>
    <row r="32" spans="1:9" x14ac:dyDescent="0.25">
      <c r="C32" t="s">
        <v>427</v>
      </c>
    </row>
    <row r="33" spans="3:6" x14ac:dyDescent="0.25">
      <c r="C33" t="s">
        <v>427</v>
      </c>
      <c r="D33" s="347" t="s">
        <v>463</v>
      </c>
      <c r="F33" s="351" t="s">
        <v>464</v>
      </c>
    </row>
    <row r="34" spans="3:6" x14ac:dyDescent="0.25">
      <c r="C34" t="s">
        <v>427</v>
      </c>
      <c r="D34" s="347" t="s">
        <v>854</v>
      </c>
      <c r="F34" s="351" t="s">
        <v>881</v>
      </c>
    </row>
    <row r="35" spans="3:6" x14ac:dyDescent="0.25">
      <c r="C35" t="s">
        <v>427</v>
      </c>
    </row>
    <row r="36" spans="3:6" x14ac:dyDescent="0.25">
      <c r="C36" t="s">
        <v>427</v>
      </c>
    </row>
    <row r="37" spans="3:6" x14ac:dyDescent="0.25">
      <c r="C37" t="s">
        <v>427</v>
      </c>
    </row>
    <row r="38" spans="3:6" x14ac:dyDescent="0.25">
      <c r="C38" t="s">
        <v>427</v>
      </c>
    </row>
    <row r="39" spans="3:6" x14ac:dyDescent="0.25">
      <c r="C39" t="s">
        <v>427</v>
      </c>
    </row>
    <row r="40" spans="3:6" x14ac:dyDescent="0.25">
      <c r="C40" t="s">
        <v>427</v>
      </c>
    </row>
    <row r="41" spans="3:6" x14ac:dyDescent="0.25">
      <c r="C41" t="s">
        <v>427</v>
      </c>
    </row>
    <row r="42" spans="3:6" x14ac:dyDescent="0.25">
      <c r="C42" t="s">
        <v>427</v>
      </c>
    </row>
  </sheetData>
  <sheetProtection algorithmName="SHA-512" hashValue="E7iSHRO0micllmrxNii03RvnOJK5hLyQjLoWlEvyS8BhlibykYKuwLSgWDIe9bKr0rgV7o/z4gJUJvMIxFrKgw==" saltValue="GBnvGum2z3e+EKxTTYtstw==" spinCount="100000" sheet="1" objects="1" scenarios="1" insertHyperlinks="0" selectLockedCells="1" selectUnlockedCells="1"/>
  <conditionalFormatting sqref="D31">
    <cfRule type="containsText" dxfId="11" priority="12" operator="containsText" text="ERROR">
      <formula>NOT(ISERROR(SEARCH("ERROR",D31)))</formula>
    </cfRule>
  </conditionalFormatting>
  <conditionalFormatting sqref="D5">
    <cfRule type="containsText" dxfId="10" priority="11" operator="containsText" text="ERROR">
      <formula>NOT(ISERROR(SEARCH("ERROR",D5)))</formula>
    </cfRule>
  </conditionalFormatting>
  <conditionalFormatting sqref="D20">
    <cfRule type="containsText" dxfId="9" priority="10" operator="containsText" text="ERROR">
      <formula>NOT(ISERROR(SEARCH("ERROR",D20)))</formula>
    </cfRule>
  </conditionalFormatting>
  <conditionalFormatting sqref="D22">
    <cfRule type="containsText" dxfId="8" priority="9" operator="containsText" text="ERROR">
      <formula>NOT(ISERROR(SEARCH("ERROR",D22)))</formula>
    </cfRule>
  </conditionalFormatting>
  <conditionalFormatting sqref="D23">
    <cfRule type="containsText" dxfId="7" priority="8" operator="containsText" text="ERROR">
      <formula>NOT(ISERROR(SEARCH("ERROR",D23)))</formula>
    </cfRule>
  </conditionalFormatting>
  <conditionalFormatting sqref="D24">
    <cfRule type="containsText" dxfId="6" priority="7" operator="containsText" text="ERROR">
      <formula>NOT(ISERROR(SEARCH("ERROR",D24)))</formula>
    </cfRule>
  </conditionalFormatting>
  <conditionalFormatting sqref="D15">
    <cfRule type="containsText" dxfId="5" priority="6" operator="containsText" text="ERROR">
      <formula>NOT(ISERROR(SEARCH("ERROR",D15)))</formula>
    </cfRule>
  </conditionalFormatting>
  <conditionalFormatting sqref="H15">
    <cfRule type="containsText" dxfId="4" priority="4" operator="containsText" text="ERROR">
      <formula>NOT(ISERROR(SEARCH("ERROR",H15)))</formula>
    </cfRule>
  </conditionalFormatting>
  <conditionalFormatting sqref="E15:G15">
    <cfRule type="containsText" dxfId="3" priority="5" operator="containsText" text="ERROR">
      <formula>NOT(ISERROR(SEARCH("ERROR",E15)))</formula>
    </cfRule>
  </conditionalFormatting>
  <conditionalFormatting sqref="D29">
    <cfRule type="containsText" dxfId="2" priority="3" operator="containsText" text="ERROR">
      <formula>NOT(ISERROR(SEARCH("ERROR",D29)))</formula>
    </cfRule>
  </conditionalFormatting>
  <conditionalFormatting sqref="D26">
    <cfRule type="containsText" dxfId="1" priority="2" operator="containsText" text="ERROR">
      <formula>NOT(ISERROR(SEARCH("ERROR",D26)))</formula>
    </cfRule>
  </conditionalFormatting>
  <conditionalFormatting sqref="I15">
    <cfRule type="containsText" dxfId="0" priority="1" operator="containsText" text="ERROR">
      <formula>NOT(ISERROR(SEARCH("ERROR",I15)))</formula>
    </cfRule>
  </conditionalFormatting>
  <hyperlinks>
    <hyperlink ref="A1" location="'ANEXO 3'!A1" display="VOLVER AL INDICE" xr:uid="{00000000-0004-0000-2700-000000000000}"/>
  </hyperlinks>
  <pageMargins left="0.7" right="0.7" top="0.75" bottom="0.75" header="0.3" footer="0.3"/>
  <pageSetup paperSize="178" orientation="portrait" horizontalDpi="1200" verticalDpi="1200"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filterMode="1">
    <tabColor theme="2"/>
    <pageSetUpPr fitToPage="1"/>
  </sheetPr>
  <dimension ref="A1:AD1045"/>
  <sheetViews>
    <sheetView workbookViewId="0">
      <selection sqref="A1:W1"/>
    </sheetView>
  </sheetViews>
  <sheetFormatPr baseColWidth="10" defaultColWidth="11.42578125" defaultRowHeight="36" customHeight="1" x14ac:dyDescent="0.25"/>
  <cols>
    <col min="1" max="1" width="10" customWidth="1"/>
    <col min="2" max="2" width="14.7109375" customWidth="1"/>
    <col min="3" max="3" width="14.140625" customWidth="1"/>
    <col min="4" max="4" width="16.140625" customWidth="1"/>
    <col min="11" max="11" width="68.85546875" customWidth="1"/>
    <col min="12" max="12" width="35" customWidth="1"/>
    <col min="13" max="13" width="18" bestFit="1" customWidth="1"/>
    <col min="14" max="14" width="11.7109375" bestFit="1" customWidth="1"/>
    <col min="15" max="15" width="20.5703125" customWidth="1"/>
    <col min="16" max="16" width="19.7109375" customWidth="1"/>
    <col min="17" max="18" width="19.28515625" customWidth="1"/>
    <col min="19" max="19" width="14.7109375" bestFit="1" customWidth="1"/>
    <col min="20" max="20" width="19.28515625" bestFit="1" customWidth="1"/>
    <col min="21" max="21" width="24.5703125" customWidth="1"/>
    <col min="22" max="22" width="14" customWidth="1"/>
    <col min="23" max="23" width="26.85546875" customWidth="1"/>
    <col min="24" max="24" width="29.140625" style="533" customWidth="1"/>
    <col min="25" max="25" width="36.140625" customWidth="1"/>
    <col min="26" max="26" width="13.85546875" bestFit="1" customWidth="1"/>
    <col min="27" max="27" width="19.85546875" customWidth="1"/>
    <col min="28" max="28" width="17.28515625" bestFit="1" customWidth="1"/>
    <col min="29" max="30" width="15.85546875" bestFit="1" customWidth="1"/>
  </cols>
  <sheetData>
    <row r="1" spans="1:30" ht="109.5" customHeight="1" thickBot="1" x14ac:dyDescent="0.3">
      <c r="A1" s="983"/>
      <c r="B1" s="984"/>
      <c r="C1" s="984"/>
      <c r="D1" s="984"/>
      <c r="E1" s="984"/>
      <c r="F1" s="985"/>
      <c r="G1" s="985"/>
      <c r="H1" s="985"/>
      <c r="I1" s="984"/>
      <c r="J1" s="984"/>
      <c r="K1" s="984"/>
      <c r="L1" s="984"/>
      <c r="M1" s="984"/>
      <c r="N1" s="984"/>
      <c r="O1" s="984"/>
      <c r="P1" s="984"/>
      <c r="Q1" s="984"/>
      <c r="R1" s="984"/>
      <c r="S1" s="984"/>
      <c r="T1" s="984"/>
      <c r="U1" s="984"/>
      <c r="V1" s="984"/>
      <c r="W1" s="986"/>
      <c r="AB1" s="782"/>
    </row>
    <row r="2" spans="1:30" ht="26.25" customHeight="1" x14ac:dyDescent="0.25">
      <c r="A2" s="987" t="s">
        <v>220</v>
      </c>
      <c r="B2" s="988"/>
      <c r="C2" s="988"/>
      <c r="D2" s="988"/>
      <c r="E2" s="988"/>
      <c r="F2" s="989"/>
      <c r="G2" s="989"/>
      <c r="H2" s="989"/>
      <c r="I2" s="988"/>
      <c r="J2" s="988"/>
      <c r="K2" s="988"/>
      <c r="L2" s="988"/>
      <c r="M2" s="988"/>
      <c r="N2" s="988"/>
      <c r="O2" s="988"/>
      <c r="P2" s="988"/>
      <c r="Q2" s="988"/>
      <c r="R2" s="988"/>
      <c r="S2" s="988"/>
      <c r="T2" s="988"/>
      <c r="U2" s="988"/>
      <c r="V2" s="988"/>
      <c r="W2" s="990"/>
    </row>
    <row r="3" spans="1:30" ht="26.25" customHeight="1" x14ac:dyDescent="0.25">
      <c r="A3" s="991" t="s">
        <v>1871</v>
      </c>
      <c r="B3" s="992"/>
      <c r="C3" s="992"/>
      <c r="D3" s="992"/>
      <c r="E3" s="992"/>
      <c r="F3" s="993"/>
      <c r="G3" s="993"/>
      <c r="H3" s="993"/>
      <c r="I3" s="992"/>
      <c r="J3" s="992"/>
      <c r="K3" s="992"/>
      <c r="L3" s="992"/>
      <c r="M3" s="992"/>
      <c r="N3" s="992"/>
      <c r="O3" s="992"/>
      <c r="P3" s="992"/>
      <c r="Q3" s="992"/>
      <c r="R3" s="992"/>
      <c r="S3" s="992"/>
      <c r="T3" s="992"/>
      <c r="U3" s="992"/>
      <c r="V3" s="992"/>
      <c r="W3" s="994"/>
    </row>
    <row r="4" spans="1:30" ht="26.25" customHeight="1" thickBot="1" x14ac:dyDescent="0.3">
      <c r="A4" s="995" t="s">
        <v>2495</v>
      </c>
      <c r="B4" s="996"/>
      <c r="C4" s="996"/>
      <c r="D4" s="996"/>
      <c r="E4" s="996"/>
      <c r="F4" s="997"/>
      <c r="G4" s="997"/>
      <c r="H4" s="997"/>
      <c r="I4" s="996"/>
      <c r="J4" s="996"/>
      <c r="K4" s="996"/>
      <c r="L4" s="996"/>
      <c r="M4" s="996"/>
      <c r="N4" s="996"/>
      <c r="O4" s="996"/>
      <c r="P4" s="996"/>
      <c r="Q4" s="996"/>
      <c r="R4" s="996"/>
      <c r="S4" s="996"/>
      <c r="T4" s="996"/>
      <c r="U4" s="996"/>
      <c r="V4" s="996"/>
      <c r="W4" s="998"/>
      <c r="X4" s="783">
        <f>+U7-1615938371</f>
        <v>47403117679</v>
      </c>
      <c r="Y4" s="782">
        <f>+O7-45356901383</f>
        <v>1325234194</v>
      </c>
      <c r="AA4" s="782"/>
    </row>
    <row r="5" spans="1:30" ht="36" customHeight="1" thickTop="1" thickBot="1" x14ac:dyDescent="0.3">
      <c r="A5" s="999" t="s">
        <v>221</v>
      </c>
      <c r="B5" s="1000"/>
      <c r="C5" s="1000"/>
      <c r="D5" s="1000"/>
      <c r="E5" s="1000"/>
      <c r="F5" s="1000"/>
      <c r="G5" s="1000"/>
      <c r="H5" s="1000"/>
      <c r="I5" s="1001"/>
      <c r="J5" s="744"/>
      <c r="K5" s="1002" t="s">
        <v>222</v>
      </c>
      <c r="L5" s="1002" t="s">
        <v>223</v>
      </c>
      <c r="M5" s="1004" t="s">
        <v>224</v>
      </c>
      <c r="N5" s="1004"/>
      <c r="O5" s="1002" t="s">
        <v>225</v>
      </c>
      <c r="P5" s="1005" t="s">
        <v>226</v>
      </c>
      <c r="Q5" s="1006"/>
      <c r="R5" s="1006"/>
      <c r="S5" s="1007"/>
      <c r="T5" s="1008" t="s">
        <v>227</v>
      </c>
      <c r="U5" s="1002" t="s">
        <v>228</v>
      </c>
      <c r="V5" s="1010" t="s">
        <v>229</v>
      </c>
      <c r="W5" s="1002" t="s">
        <v>230</v>
      </c>
      <c r="X5" s="1011" t="s">
        <v>231</v>
      </c>
      <c r="Y5" s="981" t="s">
        <v>232</v>
      </c>
      <c r="AA5" s="782"/>
    </row>
    <row r="6" spans="1:30" s="540" customFormat="1" ht="35.25" thickTop="1" thickBot="1" x14ac:dyDescent="0.3">
      <c r="A6" s="534" t="s">
        <v>233</v>
      </c>
      <c r="B6" s="534" t="s">
        <v>234</v>
      </c>
      <c r="C6" s="535" t="s">
        <v>235</v>
      </c>
      <c r="D6" s="534" t="s">
        <v>236</v>
      </c>
      <c r="E6" s="534" t="s">
        <v>237</v>
      </c>
      <c r="F6" s="534" t="s">
        <v>238</v>
      </c>
      <c r="G6" s="534" t="s">
        <v>239</v>
      </c>
      <c r="H6" s="536" t="s">
        <v>240</v>
      </c>
      <c r="I6" s="537" t="s">
        <v>241</v>
      </c>
      <c r="J6" s="537"/>
      <c r="K6" s="1003"/>
      <c r="L6" s="1003"/>
      <c r="M6" s="743" t="s">
        <v>242</v>
      </c>
      <c r="N6" s="538" t="s">
        <v>243</v>
      </c>
      <c r="O6" s="1003"/>
      <c r="P6" s="539" t="s">
        <v>244</v>
      </c>
      <c r="Q6" s="743" t="s">
        <v>245</v>
      </c>
      <c r="R6" s="539" t="s">
        <v>246</v>
      </c>
      <c r="S6" s="539" t="s">
        <v>247</v>
      </c>
      <c r="T6" s="1009"/>
      <c r="U6" s="1003"/>
      <c r="V6" s="1002"/>
      <c r="W6" s="1003"/>
      <c r="X6" s="1002"/>
      <c r="Y6" s="982"/>
      <c r="AB6" s="784"/>
    </row>
    <row r="7" spans="1:30" s="170" customFormat="1" ht="18" thickTop="1" thickBot="1" x14ac:dyDescent="0.35">
      <c r="A7" s="541" t="s">
        <v>248</v>
      </c>
      <c r="B7" s="541"/>
      <c r="C7" s="541"/>
      <c r="D7" s="541"/>
      <c r="E7" s="541"/>
      <c r="F7" s="541"/>
      <c r="G7" s="541"/>
      <c r="H7" s="542"/>
      <c r="I7" s="543"/>
      <c r="J7" s="543"/>
      <c r="K7" s="543" t="s">
        <v>249</v>
      </c>
      <c r="L7" s="544">
        <f t="shared" ref="L7:U7" si="0">+L8+L505+L512+L518+L519</f>
        <v>37543605338</v>
      </c>
      <c r="M7" s="544">
        <f t="shared" si="0"/>
        <v>9138530239</v>
      </c>
      <c r="N7" s="544">
        <f t="shared" si="0"/>
        <v>0</v>
      </c>
      <c r="O7" s="544">
        <f t="shared" si="0"/>
        <v>46682135577</v>
      </c>
      <c r="P7" s="544">
        <f t="shared" si="0"/>
        <v>6368349266.8999996</v>
      </c>
      <c r="Q7" s="544">
        <f t="shared" si="0"/>
        <v>36089425606.599998</v>
      </c>
      <c r="R7" s="544">
        <f t="shared" si="0"/>
        <v>4166023031.5</v>
      </c>
      <c r="S7" s="544">
        <f t="shared" si="0"/>
        <v>58337672</v>
      </c>
      <c r="T7" s="544">
        <f t="shared" si="0"/>
        <v>46682135577</v>
      </c>
      <c r="U7" s="545">
        <f t="shared" si="0"/>
        <v>49019056050</v>
      </c>
      <c r="V7" s="546">
        <f t="shared" ref="V7:V14" si="1">U7/T7</f>
        <v>1.0500602734668245</v>
      </c>
      <c r="W7" s="671"/>
      <c r="X7" s="672"/>
      <c r="Y7" s="673"/>
      <c r="Z7" s="549"/>
      <c r="AA7" s="674"/>
      <c r="AB7" s="549"/>
      <c r="AC7" s="549"/>
      <c r="AD7" s="549"/>
    </row>
    <row r="8" spans="1:30" s="170" customFormat="1" ht="16.5" thickTop="1" thickBot="1" x14ac:dyDescent="0.3">
      <c r="A8" s="541" t="s">
        <v>248</v>
      </c>
      <c r="B8" s="541" t="s">
        <v>248</v>
      </c>
      <c r="C8" s="541"/>
      <c r="D8" s="541"/>
      <c r="E8" s="541"/>
      <c r="F8" s="541"/>
      <c r="G8" s="541"/>
      <c r="H8" s="542"/>
      <c r="I8" s="543"/>
      <c r="J8" s="543"/>
      <c r="K8" s="543" t="s">
        <v>1872</v>
      </c>
      <c r="L8" s="544">
        <f>+L9+L227</f>
        <v>35077127776</v>
      </c>
      <c r="M8" s="544">
        <f>+M9+M227</f>
        <v>8413296045</v>
      </c>
      <c r="N8" s="544">
        <f t="shared" ref="N8:U8" si="2">+N9+N227</f>
        <v>0</v>
      </c>
      <c r="O8" s="544">
        <f t="shared" si="2"/>
        <v>43490423821</v>
      </c>
      <c r="P8" s="544">
        <f t="shared" si="2"/>
        <v>3786209376.9000001</v>
      </c>
      <c r="Q8" s="544">
        <f t="shared" si="2"/>
        <v>35538191412.599998</v>
      </c>
      <c r="R8" s="544">
        <f t="shared" si="2"/>
        <v>4166023031.5</v>
      </c>
      <c r="S8" s="544">
        <f t="shared" si="2"/>
        <v>0</v>
      </c>
      <c r="T8" s="544">
        <f t="shared" si="2"/>
        <v>43490423821</v>
      </c>
      <c r="U8" s="545">
        <f t="shared" si="2"/>
        <v>45827605046</v>
      </c>
      <c r="V8" s="546">
        <f t="shared" si="1"/>
        <v>1.0537401344861455</v>
      </c>
      <c r="W8" s="671"/>
      <c r="X8" s="672"/>
      <c r="Y8" s="673"/>
      <c r="Z8" s="549"/>
      <c r="AA8" s="549"/>
      <c r="AB8" s="549"/>
      <c r="AC8" s="549"/>
      <c r="AD8" s="549"/>
    </row>
    <row r="9" spans="1:30" s="557" customFormat="1" ht="16.5" thickTop="1" thickBot="1" x14ac:dyDescent="0.3">
      <c r="A9" s="550">
        <v>1</v>
      </c>
      <c r="B9" s="551" t="s">
        <v>248</v>
      </c>
      <c r="C9" s="551" t="s">
        <v>248</v>
      </c>
      <c r="D9" s="551"/>
      <c r="E9" s="551"/>
      <c r="F9" s="551"/>
      <c r="G9" s="551"/>
      <c r="H9" s="552"/>
      <c r="I9" s="552"/>
      <c r="J9" s="552"/>
      <c r="K9" s="553" t="s">
        <v>250</v>
      </c>
      <c r="L9" s="554">
        <f>+L10+L25</f>
        <v>34856627776</v>
      </c>
      <c r="M9" s="554">
        <f>+M10+M25</f>
        <v>7813296045</v>
      </c>
      <c r="N9" s="554">
        <v>0</v>
      </c>
      <c r="O9" s="554">
        <f t="shared" ref="O9:U9" si="3">+O10+O25</f>
        <v>42669923821</v>
      </c>
      <c r="P9" s="554">
        <f t="shared" si="3"/>
        <v>3786209376.9000001</v>
      </c>
      <c r="Q9" s="554">
        <f t="shared" si="3"/>
        <v>34724306412.599998</v>
      </c>
      <c r="R9" s="554">
        <f t="shared" si="3"/>
        <v>4159408031.5</v>
      </c>
      <c r="S9" s="554">
        <f t="shared" si="3"/>
        <v>0</v>
      </c>
      <c r="T9" s="554">
        <f t="shared" si="3"/>
        <v>42669923821</v>
      </c>
      <c r="U9" s="554">
        <f t="shared" si="3"/>
        <v>44643477796</v>
      </c>
      <c r="V9" s="546">
        <f t="shared" si="1"/>
        <v>1.0462516404594262</v>
      </c>
      <c r="W9" s="671"/>
      <c r="X9" s="672"/>
      <c r="Y9" s="673"/>
      <c r="Z9" s="549"/>
      <c r="AA9" s="785"/>
      <c r="AC9" s="785"/>
    </row>
    <row r="10" spans="1:30" s="170" customFormat="1" ht="16.5" thickTop="1" thickBot="1" x14ac:dyDescent="0.3">
      <c r="A10" s="558">
        <v>1</v>
      </c>
      <c r="B10" s="559" t="s">
        <v>248</v>
      </c>
      <c r="C10" s="559" t="s">
        <v>248</v>
      </c>
      <c r="D10" s="559" t="s">
        <v>251</v>
      </c>
      <c r="E10" s="559"/>
      <c r="F10" s="559"/>
      <c r="G10" s="559"/>
      <c r="H10" s="560"/>
      <c r="I10" s="560"/>
      <c r="J10" s="560"/>
      <c r="K10" s="561" t="s">
        <v>252</v>
      </c>
      <c r="L10" s="545">
        <f>+L11</f>
        <v>2298740022</v>
      </c>
      <c r="M10" s="545">
        <v>0</v>
      </c>
      <c r="N10" s="545">
        <v>0</v>
      </c>
      <c r="O10" s="545">
        <f>+O11</f>
        <v>2298740022</v>
      </c>
      <c r="P10" s="545">
        <f t="shared" ref="P10:U10" si="4">+P11</f>
        <v>354394956</v>
      </c>
      <c r="Q10" s="545">
        <f t="shared" si="4"/>
        <v>1944345066</v>
      </c>
      <c r="R10" s="545">
        <f t="shared" si="4"/>
        <v>0</v>
      </c>
      <c r="S10" s="545">
        <f t="shared" si="4"/>
        <v>0</v>
      </c>
      <c r="T10" s="545">
        <f>+T11</f>
        <v>2298740022</v>
      </c>
      <c r="U10" s="545">
        <f t="shared" si="4"/>
        <v>2163507720</v>
      </c>
      <c r="V10" s="546">
        <f t="shared" si="1"/>
        <v>0.94117111952384147</v>
      </c>
      <c r="W10" s="671"/>
      <c r="X10" s="672"/>
      <c r="Y10" s="673"/>
      <c r="Z10" s="549"/>
    </row>
    <row r="11" spans="1:30" s="170" customFormat="1" ht="22.5" customHeight="1" thickTop="1" thickBot="1" x14ac:dyDescent="0.3">
      <c r="A11" s="558">
        <v>1</v>
      </c>
      <c r="B11" s="559" t="s">
        <v>248</v>
      </c>
      <c r="C11" s="559" t="s">
        <v>248</v>
      </c>
      <c r="D11" s="559" t="s">
        <v>251</v>
      </c>
      <c r="E11" s="559" t="s">
        <v>251</v>
      </c>
      <c r="F11" s="559"/>
      <c r="G11" s="559"/>
      <c r="H11" s="560"/>
      <c r="I11" s="560"/>
      <c r="J11" s="560"/>
      <c r="K11" s="561" t="s">
        <v>253</v>
      </c>
      <c r="L11" s="545">
        <f>+L12+L21</f>
        <v>2298740022</v>
      </c>
      <c r="M11" s="545">
        <v>0</v>
      </c>
      <c r="N11" s="545">
        <f t="shared" ref="N11:U11" si="5">+N12+N21</f>
        <v>0</v>
      </c>
      <c r="O11" s="545">
        <f t="shared" si="5"/>
        <v>2298740022</v>
      </c>
      <c r="P11" s="545">
        <f t="shared" si="5"/>
        <v>354394956</v>
      </c>
      <c r="Q11" s="545">
        <f t="shared" si="5"/>
        <v>1944345066</v>
      </c>
      <c r="R11" s="545">
        <f t="shared" si="5"/>
        <v>0</v>
      </c>
      <c r="S11" s="545">
        <f t="shared" si="5"/>
        <v>0</v>
      </c>
      <c r="T11" s="545">
        <f t="shared" si="5"/>
        <v>2298740022</v>
      </c>
      <c r="U11" s="545">
        <f t="shared" si="5"/>
        <v>2163507720</v>
      </c>
      <c r="V11" s="546">
        <f t="shared" si="1"/>
        <v>0.94117111952384147</v>
      </c>
      <c r="W11" s="545"/>
      <c r="X11" s="547"/>
      <c r="Y11" s="548"/>
      <c r="Z11" s="549"/>
      <c r="AA11" s="786"/>
      <c r="AB11" s="786"/>
      <c r="AC11" s="786"/>
    </row>
    <row r="12" spans="1:30" s="170" customFormat="1" ht="22.5" customHeight="1" thickTop="1" thickBot="1" x14ac:dyDescent="0.3">
      <c r="A12" s="558">
        <v>1</v>
      </c>
      <c r="B12" s="558">
        <v>1</v>
      </c>
      <c r="C12" s="558">
        <v>1</v>
      </c>
      <c r="D12" s="559" t="s">
        <v>251</v>
      </c>
      <c r="E12" s="559" t="s">
        <v>251</v>
      </c>
      <c r="F12" s="559" t="s">
        <v>1873</v>
      </c>
      <c r="G12" s="559"/>
      <c r="H12" s="560"/>
      <c r="I12" s="560"/>
      <c r="J12" s="560"/>
      <c r="K12" s="561" t="s">
        <v>1874</v>
      </c>
      <c r="L12" s="545">
        <f>+L13+L17</f>
        <v>2298740022</v>
      </c>
      <c r="M12" s="545">
        <f t="shared" ref="M12:U12" si="6">+M13+M17</f>
        <v>0</v>
      </c>
      <c r="N12" s="545">
        <f t="shared" si="6"/>
        <v>0</v>
      </c>
      <c r="O12" s="545">
        <f t="shared" si="6"/>
        <v>2298740022</v>
      </c>
      <c r="P12" s="545">
        <f>+P13+P17</f>
        <v>354394956</v>
      </c>
      <c r="Q12" s="545">
        <f t="shared" si="6"/>
        <v>1944345066</v>
      </c>
      <c r="R12" s="545">
        <f t="shared" si="6"/>
        <v>0</v>
      </c>
      <c r="S12" s="545">
        <f t="shared" si="6"/>
        <v>0</v>
      </c>
      <c r="T12" s="545">
        <f>+T13+T17</f>
        <v>2298740022</v>
      </c>
      <c r="U12" s="545">
        <f t="shared" si="6"/>
        <v>2163507720</v>
      </c>
      <c r="V12" s="546">
        <f t="shared" si="1"/>
        <v>0.94117111952384147</v>
      </c>
      <c r="W12" s="545"/>
      <c r="X12" s="547"/>
      <c r="Y12" s="548"/>
      <c r="Z12" s="549"/>
    </row>
    <row r="13" spans="1:30" ht="22.5" customHeight="1" thickTop="1" thickBot="1" x14ac:dyDescent="0.3">
      <c r="A13" s="558">
        <v>1</v>
      </c>
      <c r="B13" s="558">
        <v>1</v>
      </c>
      <c r="C13" s="558">
        <v>1</v>
      </c>
      <c r="D13" s="559" t="s">
        <v>251</v>
      </c>
      <c r="E13" s="559" t="s">
        <v>251</v>
      </c>
      <c r="F13" s="559" t="s">
        <v>1873</v>
      </c>
      <c r="G13" s="559" t="s">
        <v>251</v>
      </c>
      <c r="H13" s="559"/>
      <c r="I13" s="559"/>
      <c r="J13" s="559"/>
      <c r="K13" s="562" t="s">
        <v>1875</v>
      </c>
      <c r="L13" s="545">
        <f>+L14+L15+L16</f>
        <v>1235824510</v>
      </c>
      <c r="M13" s="545">
        <f>SUBTOTAL(9,M14:M16)</f>
        <v>0</v>
      </c>
      <c r="N13" s="545">
        <f>SUBTOTAL(9,N14:N16)</f>
        <v>0</v>
      </c>
      <c r="O13" s="545">
        <f>+O14+O15+O16</f>
        <v>1235824510</v>
      </c>
      <c r="P13" s="545">
        <f>+P14+P15+P16</f>
        <v>190526101</v>
      </c>
      <c r="Q13" s="545">
        <f>+Q14+Q15+Q16</f>
        <v>1045298409</v>
      </c>
      <c r="R13" s="545">
        <f t="shared" ref="R13:S13" si="7">+R14+R15</f>
        <v>0</v>
      </c>
      <c r="S13" s="545">
        <f t="shared" si="7"/>
        <v>0</v>
      </c>
      <c r="T13" s="545">
        <f>+T14+T15+T16</f>
        <v>1235824510</v>
      </c>
      <c r="U13" s="545">
        <f>+U14+U15+U16</f>
        <v>998076409</v>
      </c>
      <c r="V13" s="546">
        <f t="shared" si="1"/>
        <v>0.80761985291908478</v>
      </c>
      <c r="W13" s="545"/>
      <c r="X13" s="547" t="s">
        <v>1876</v>
      </c>
      <c r="Y13" s="548" t="s">
        <v>1877</v>
      </c>
      <c r="Z13" s="549"/>
      <c r="AA13" s="782"/>
    </row>
    <row r="14" spans="1:30" ht="22.5" customHeight="1" thickTop="1" thickBot="1" x14ac:dyDescent="0.35">
      <c r="A14" s="558">
        <v>1</v>
      </c>
      <c r="B14" s="558">
        <v>1</v>
      </c>
      <c r="C14" s="558">
        <v>1</v>
      </c>
      <c r="D14" s="559" t="s">
        <v>251</v>
      </c>
      <c r="E14" s="559" t="s">
        <v>251</v>
      </c>
      <c r="F14" s="559" t="s">
        <v>1873</v>
      </c>
      <c r="G14" s="559" t="s">
        <v>251</v>
      </c>
      <c r="H14" s="559" t="s">
        <v>248</v>
      </c>
      <c r="I14" s="559"/>
      <c r="J14" s="559"/>
      <c r="K14" s="562" t="s">
        <v>1878</v>
      </c>
      <c r="L14" s="563">
        <v>1039618920</v>
      </c>
      <c r="M14" s="563">
        <v>0</v>
      </c>
      <c r="N14" s="545"/>
      <c r="O14" s="545">
        <f>+L14+M14-N14</f>
        <v>1039618920</v>
      </c>
      <c r="P14" s="545">
        <v>160277238</v>
      </c>
      <c r="Q14" s="545">
        <f>+O14-P14</f>
        <v>879341682</v>
      </c>
      <c r="R14" s="545">
        <v>0</v>
      </c>
      <c r="S14" s="545"/>
      <c r="T14" s="545">
        <f>+O14</f>
        <v>1039618920</v>
      </c>
      <c r="U14" s="564">
        <v>800451811</v>
      </c>
      <c r="V14" s="546">
        <f t="shared" si="1"/>
        <v>0.76994732935410604</v>
      </c>
      <c r="W14" s="545"/>
      <c r="X14" s="547"/>
      <c r="Y14" s="548"/>
      <c r="Z14" s="549"/>
      <c r="AA14" s="782"/>
      <c r="AB14" s="787"/>
    </row>
    <row r="15" spans="1:30" ht="23.25" customHeight="1" thickTop="1" thickBot="1" x14ac:dyDescent="0.35">
      <c r="A15" s="558">
        <v>1</v>
      </c>
      <c r="B15" s="558">
        <v>1</v>
      </c>
      <c r="C15" s="558">
        <v>1</v>
      </c>
      <c r="D15" s="559" t="s">
        <v>251</v>
      </c>
      <c r="E15" s="559" t="s">
        <v>251</v>
      </c>
      <c r="F15" s="559" t="s">
        <v>1873</v>
      </c>
      <c r="G15" s="559" t="s">
        <v>251</v>
      </c>
      <c r="H15" s="559" t="s">
        <v>254</v>
      </c>
      <c r="I15" s="559"/>
      <c r="J15" s="559"/>
      <c r="K15" s="562" t="s">
        <v>1879</v>
      </c>
      <c r="L15" s="563">
        <v>0</v>
      </c>
      <c r="M15" s="563">
        <v>0</v>
      </c>
      <c r="N15" s="545"/>
      <c r="O15" s="545">
        <f>+L15+M15-N15</f>
        <v>0</v>
      </c>
      <c r="P15" s="545">
        <v>0</v>
      </c>
      <c r="Q15" s="545">
        <f>+O15-P15</f>
        <v>0</v>
      </c>
      <c r="R15" s="545"/>
      <c r="S15" s="545"/>
      <c r="T15" s="545">
        <f>+O15</f>
        <v>0</v>
      </c>
      <c r="U15" s="545">
        <v>0</v>
      </c>
      <c r="V15" s="546" t="s">
        <v>427</v>
      </c>
      <c r="W15" s="545"/>
      <c r="X15" s="547"/>
      <c r="Y15" s="548"/>
      <c r="Z15" s="549"/>
    </row>
    <row r="16" spans="1:30" ht="22.5" customHeight="1" thickTop="1" thickBot="1" x14ac:dyDescent="0.35">
      <c r="A16" s="558">
        <v>1</v>
      </c>
      <c r="B16" s="558">
        <v>1</v>
      </c>
      <c r="C16" s="558">
        <v>1</v>
      </c>
      <c r="D16" s="559" t="s">
        <v>251</v>
      </c>
      <c r="E16" s="559" t="s">
        <v>251</v>
      </c>
      <c r="F16" s="559" t="s">
        <v>1873</v>
      </c>
      <c r="G16" s="559" t="s">
        <v>251</v>
      </c>
      <c r="H16" s="559" t="s">
        <v>1880</v>
      </c>
      <c r="I16" s="559"/>
      <c r="J16" s="559"/>
      <c r="K16" s="562" t="s">
        <v>1881</v>
      </c>
      <c r="L16" s="545">
        <v>196205590</v>
      </c>
      <c r="M16" s="545">
        <v>0</v>
      </c>
      <c r="N16" s="545"/>
      <c r="O16" s="545">
        <f>+L16</f>
        <v>196205590</v>
      </c>
      <c r="P16" s="545">
        <v>30248863</v>
      </c>
      <c r="Q16" s="545">
        <f>+O16-P16</f>
        <v>165956727</v>
      </c>
      <c r="R16" s="545"/>
      <c r="S16" s="545"/>
      <c r="T16" s="545">
        <f>+O16</f>
        <v>196205590</v>
      </c>
      <c r="U16" s="564">
        <v>197624598</v>
      </c>
      <c r="V16" s="788">
        <f>U16/T16</f>
        <v>1.0072322506203824</v>
      </c>
      <c r="W16" s="545"/>
      <c r="X16" s="547"/>
      <c r="Y16" s="548"/>
      <c r="Z16" s="549"/>
      <c r="AA16" s="782"/>
    </row>
    <row r="17" spans="1:28" ht="22.5" customHeight="1" thickTop="1" thickBot="1" x14ac:dyDescent="0.3">
      <c r="A17" s="558">
        <v>1</v>
      </c>
      <c r="B17" s="558">
        <v>1</v>
      </c>
      <c r="C17" s="558">
        <v>1</v>
      </c>
      <c r="D17" s="559" t="s">
        <v>251</v>
      </c>
      <c r="E17" s="559" t="s">
        <v>251</v>
      </c>
      <c r="F17" s="559" t="s">
        <v>1873</v>
      </c>
      <c r="G17" s="559" t="s">
        <v>255</v>
      </c>
      <c r="H17" s="559"/>
      <c r="I17" s="559"/>
      <c r="J17" s="559"/>
      <c r="K17" s="562" t="s">
        <v>1882</v>
      </c>
      <c r="L17" s="565">
        <f>SUBTOTAL(9,L18:L20)</f>
        <v>1062915512</v>
      </c>
      <c r="M17" s="565">
        <f t="shared" ref="M17:U17" si="8">SUBTOTAL(9,M18:M20)</f>
        <v>0</v>
      </c>
      <c r="N17" s="565">
        <f t="shared" si="8"/>
        <v>0</v>
      </c>
      <c r="O17" s="565">
        <f t="shared" si="8"/>
        <v>1062915512</v>
      </c>
      <c r="P17" s="565">
        <f>+P18+P20</f>
        <v>163868855</v>
      </c>
      <c r="Q17" s="565">
        <f t="shared" si="8"/>
        <v>899046657</v>
      </c>
      <c r="R17" s="565">
        <f t="shared" si="8"/>
        <v>0</v>
      </c>
      <c r="S17" s="565">
        <f t="shared" si="8"/>
        <v>0</v>
      </c>
      <c r="T17" s="565">
        <f>+O17</f>
        <v>1062915512</v>
      </c>
      <c r="U17" s="565">
        <f t="shared" si="8"/>
        <v>1165431311</v>
      </c>
      <c r="V17" s="546">
        <f>U17/T17</f>
        <v>1.0964477400533035</v>
      </c>
      <c r="W17" s="565"/>
      <c r="X17" s="547"/>
      <c r="Y17" s="548"/>
      <c r="Z17" s="549"/>
    </row>
    <row r="18" spans="1:28" ht="22.5" customHeight="1" thickTop="1" thickBot="1" x14ac:dyDescent="0.35">
      <c r="A18" s="558">
        <v>1</v>
      </c>
      <c r="B18" s="558">
        <v>1</v>
      </c>
      <c r="C18" s="558">
        <v>1</v>
      </c>
      <c r="D18" s="559" t="s">
        <v>251</v>
      </c>
      <c r="E18" s="559" t="s">
        <v>251</v>
      </c>
      <c r="F18" s="559" t="s">
        <v>1873</v>
      </c>
      <c r="G18" s="559" t="s">
        <v>255</v>
      </c>
      <c r="H18" s="559" t="s">
        <v>248</v>
      </c>
      <c r="I18" s="559"/>
      <c r="J18" s="559"/>
      <c r="K18" s="562" t="s">
        <v>1883</v>
      </c>
      <c r="L18" s="563">
        <v>913082619</v>
      </c>
      <c r="M18" s="565"/>
      <c r="N18" s="565"/>
      <c r="O18" s="545">
        <f>+L18+M18-N18</f>
        <v>913082619</v>
      </c>
      <c r="P18" s="565">
        <v>140769235</v>
      </c>
      <c r="Q18" s="565">
        <f>+O18-P18</f>
        <v>772313384</v>
      </c>
      <c r="R18" s="565"/>
      <c r="S18" s="565"/>
      <c r="T18" s="565">
        <f>+O18</f>
        <v>913082619</v>
      </c>
      <c r="U18" s="564">
        <v>961953346</v>
      </c>
      <c r="V18" s="546">
        <f>U18/T18</f>
        <v>1.0535227875145874</v>
      </c>
      <c r="W18" s="565"/>
      <c r="X18" s="547"/>
      <c r="Y18" s="548"/>
      <c r="Z18" s="549"/>
    </row>
    <row r="19" spans="1:28" ht="22.5" hidden="1" customHeight="1" thickTop="1" thickBot="1" x14ac:dyDescent="0.3">
      <c r="A19" s="558">
        <v>1</v>
      </c>
      <c r="B19" s="558">
        <v>1</v>
      </c>
      <c r="C19" s="558">
        <v>1</v>
      </c>
      <c r="D19" s="559" t="s">
        <v>251</v>
      </c>
      <c r="E19" s="559" t="s">
        <v>251</v>
      </c>
      <c r="F19" s="559" t="s">
        <v>1873</v>
      </c>
      <c r="G19" s="559" t="s">
        <v>255</v>
      </c>
      <c r="H19" s="559" t="s">
        <v>254</v>
      </c>
      <c r="I19" s="559"/>
      <c r="J19" s="559"/>
      <c r="K19" s="562" t="s">
        <v>1884</v>
      </c>
      <c r="L19" s="565"/>
      <c r="M19" s="565"/>
      <c r="N19" s="565"/>
      <c r="O19" s="545">
        <f>+L19+M19-N19</f>
        <v>0</v>
      </c>
      <c r="P19" s="565"/>
      <c r="Q19" s="565">
        <v>0</v>
      </c>
      <c r="R19" s="565"/>
      <c r="S19" s="565"/>
      <c r="T19" s="565"/>
      <c r="U19" s="565"/>
      <c r="V19" s="546" t="s">
        <v>427</v>
      </c>
      <c r="W19" s="565"/>
      <c r="X19" s="547"/>
      <c r="Y19" s="548"/>
    </row>
    <row r="20" spans="1:28" ht="22.5" customHeight="1" thickTop="1" thickBot="1" x14ac:dyDescent="0.35">
      <c r="A20" s="558">
        <v>1</v>
      </c>
      <c r="B20" s="558">
        <v>1</v>
      </c>
      <c r="C20" s="558">
        <v>1</v>
      </c>
      <c r="D20" s="559" t="s">
        <v>251</v>
      </c>
      <c r="E20" s="559" t="s">
        <v>251</v>
      </c>
      <c r="F20" s="559" t="s">
        <v>1873</v>
      </c>
      <c r="G20" s="559" t="s">
        <v>255</v>
      </c>
      <c r="H20" s="559" t="s">
        <v>1880</v>
      </c>
      <c r="I20" s="559"/>
      <c r="J20" s="559"/>
      <c r="K20" s="562" t="s">
        <v>1885</v>
      </c>
      <c r="L20" s="563">
        <v>149832893</v>
      </c>
      <c r="M20" s="565"/>
      <c r="N20" s="565"/>
      <c r="O20" s="545">
        <f>+L20+M20-N20</f>
        <v>149832893</v>
      </c>
      <c r="P20" s="565">
        <v>23099620</v>
      </c>
      <c r="Q20" s="565">
        <f>+O20-P20</f>
        <v>126733273</v>
      </c>
      <c r="R20" s="565">
        <v>0</v>
      </c>
      <c r="S20" s="565"/>
      <c r="T20" s="565">
        <f>+O20</f>
        <v>149832893</v>
      </c>
      <c r="U20" s="564">
        <v>203477965</v>
      </c>
      <c r="V20" s="546">
        <f>U20/T20</f>
        <v>1.3580326784453132</v>
      </c>
      <c r="W20" s="565"/>
      <c r="X20" s="547"/>
      <c r="Y20" s="548"/>
      <c r="Z20" s="549"/>
      <c r="AA20" s="789"/>
    </row>
    <row r="21" spans="1:28" ht="22.5" hidden="1" customHeight="1" thickTop="1" thickBot="1" x14ac:dyDescent="0.3">
      <c r="A21" s="558">
        <v>1</v>
      </c>
      <c r="B21" s="558">
        <v>1</v>
      </c>
      <c r="C21" s="558">
        <v>1</v>
      </c>
      <c r="D21" s="559" t="s">
        <v>251</v>
      </c>
      <c r="E21" s="559" t="s">
        <v>251</v>
      </c>
      <c r="F21" s="559" t="s">
        <v>1886</v>
      </c>
      <c r="G21" s="566"/>
      <c r="H21" s="559"/>
      <c r="I21" s="559"/>
      <c r="J21" s="559"/>
      <c r="K21" s="562" t="s">
        <v>1887</v>
      </c>
      <c r="L21" s="565">
        <f>SUBTOTAL(9,L22:L24)</f>
        <v>0</v>
      </c>
      <c r="M21" s="565">
        <f t="shared" ref="M21:U21" si="9">SUBTOTAL(9,M22:M24)</f>
        <v>0</v>
      </c>
      <c r="N21" s="565">
        <f t="shared" si="9"/>
        <v>0</v>
      </c>
      <c r="O21" s="565">
        <f t="shared" si="9"/>
        <v>0</v>
      </c>
      <c r="P21" s="565">
        <f t="shared" si="9"/>
        <v>0</v>
      </c>
      <c r="Q21" s="565">
        <f t="shared" si="9"/>
        <v>0</v>
      </c>
      <c r="R21" s="565">
        <f t="shared" si="9"/>
        <v>0</v>
      </c>
      <c r="S21" s="565">
        <f t="shared" si="9"/>
        <v>0</v>
      </c>
      <c r="T21" s="565">
        <f t="shared" si="9"/>
        <v>0</v>
      </c>
      <c r="U21" s="565">
        <f t="shared" si="9"/>
        <v>0</v>
      </c>
      <c r="V21" s="546" t="s">
        <v>427</v>
      </c>
      <c r="W21" s="565"/>
      <c r="X21" s="547"/>
      <c r="Y21" s="548"/>
      <c r="AA21" s="782"/>
    </row>
    <row r="22" spans="1:28" ht="22.5" hidden="1" customHeight="1" thickTop="1" thickBot="1" x14ac:dyDescent="0.3">
      <c r="A22" s="558">
        <v>1</v>
      </c>
      <c r="B22" s="558">
        <v>1</v>
      </c>
      <c r="C22" s="558">
        <v>1</v>
      </c>
      <c r="D22" s="559" t="s">
        <v>251</v>
      </c>
      <c r="E22" s="559" t="s">
        <v>251</v>
      </c>
      <c r="F22" s="559" t="s">
        <v>1886</v>
      </c>
      <c r="G22" s="566">
        <v>1</v>
      </c>
      <c r="H22" s="559"/>
      <c r="I22" s="559"/>
      <c r="J22" s="559"/>
      <c r="K22" s="562" t="s">
        <v>1888</v>
      </c>
      <c r="L22" s="565"/>
      <c r="M22" s="565"/>
      <c r="N22" s="565"/>
      <c r="O22" s="545">
        <f>+L22+M22-N22</f>
        <v>0</v>
      </c>
      <c r="P22" s="565">
        <v>0</v>
      </c>
      <c r="Q22" s="565">
        <v>0</v>
      </c>
      <c r="R22" s="565"/>
      <c r="S22" s="565"/>
      <c r="T22" s="565"/>
      <c r="U22" s="565"/>
      <c r="V22" s="546" t="s">
        <v>427</v>
      </c>
      <c r="W22" s="565"/>
      <c r="X22" s="547"/>
      <c r="Y22" s="548"/>
      <c r="AA22" s="789"/>
    </row>
    <row r="23" spans="1:28" ht="22.5" hidden="1" customHeight="1" thickTop="1" thickBot="1" x14ac:dyDescent="0.3">
      <c r="A23" s="558">
        <v>1</v>
      </c>
      <c r="B23" s="558">
        <v>1</v>
      </c>
      <c r="C23" s="558">
        <v>1</v>
      </c>
      <c r="D23" s="559" t="s">
        <v>251</v>
      </c>
      <c r="E23" s="559" t="s">
        <v>251</v>
      </c>
      <c r="F23" s="559" t="s">
        <v>1886</v>
      </c>
      <c r="G23" s="566">
        <v>2</v>
      </c>
      <c r="H23" s="559"/>
      <c r="I23" s="559"/>
      <c r="J23" s="559"/>
      <c r="K23" s="562" t="s">
        <v>1889</v>
      </c>
      <c r="L23" s="565"/>
      <c r="M23" s="565"/>
      <c r="N23" s="565"/>
      <c r="O23" s="545">
        <f>+L23+M23-N23</f>
        <v>0</v>
      </c>
      <c r="P23" s="565">
        <v>0</v>
      </c>
      <c r="Q23" s="565"/>
      <c r="R23" s="565">
        <v>0</v>
      </c>
      <c r="S23" s="565"/>
      <c r="T23" s="565"/>
      <c r="U23" s="565"/>
      <c r="V23" s="546" t="s">
        <v>427</v>
      </c>
      <c r="W23" s="565"/>
      <c r="X23" s="547"/>
      <c r="Y23" s="548"/>
    </row>
    <row r="24" spans="1:28" ht="22.5" hidden="1" customHeight="1" thickTop="1" thickBot="1" x14ac:dyDescent="0.3">
      <c r="A24" s="558">
        <v>1</v>
      </c>
      <c r="B24" s="558">
        <v>1</v>
      </c>
      <c r="C24" s="558">
        <v>1</v>
      </c>
      <c r="D24" s="559" t="s">
        <v>251</v>
      </c>
      <c r="E24" s="559" t="s">
        <v>251</v>
      </c>
      <c r="F24" s="559" t="s">
        <v>1886</v>
      </c>
      <c r="G24" s="566">
        <v>3</v>
      </c>
      <c r="H24" s="559"/>
      <c r="I24" s="559"/>
      <c r="J24" s="559"/>
      <c r="K24" s="562" t="s">
        <v>1890</v>
      </c>
      <c r="L24" s="565">
        <v>0</v>
      </c>
      <c r="M24" s="565"/>
      <c r="N24" s="565"/>
      <c r="O24" s="545">
        <v>0</v>
      </c>
      <c r="P24" s="565"/>
      <c r="Q24" s="565">
        <v>0</v>
      </c>
      <c r="R24" s="565">
        <v>0</v>
      </c>
      <c r="S24" s="565"/>
      <c r="T24" s="565"/>
      <c r="U24" s="565">
        <v>0</v>
      </c>
      <c r="V24" s="546" t="s">
        <v>427</v>
      </c>
      <c r="W24" s="565"/>
      <c r="X24" s="547"/>
      <c r="Y24" s="548"/>
      <c r="AA24" s="789"/>
    </row>
    <row r="25" spans="1:28" s="170" customFormat="1" ht="22.5" customHeight="1" thickTop="1" thickBot="1" x14ac:dyDescent="0.3">
      <c r="A25" s="558">
        <v>1</v>
      </c>
      <c r="B25" s="559" t="s">
        <v>248</v>
      </c>
      <c r="C25" s="559" t="s">
        <v>248</v>
      </c>
      <c r="D25" s="559" t="s">
        <v>255</v>
      </c>
      <c r="E25" s="559"/>
      <c r="F25" s="559"/>
      <c r="G25" s="566"/>
      <c r="H25" s="560"/>
      <c r="I25" s="560"/>
      <c r="J25" s="560"/>
      <c r="K25" s="561" t="s">
        <v>256</v>
      </c>
      <c r="L25" s="545">
        <f>+L26+L37+L78+L101+L187</f>
        <v>32557887754</v>
      </c>
      <c r="M25" s="545">
        <f t="shared" ref="M25:S25" si="10">+M26+M37+M78+M101+M187</f>
        <v>7813296045</v>
      </c>
      <c r="N25" s="545">
        <f t="shared" si="10"/>
        <v>0</v>
      </c>
      <c r="O25" s="545">
        <f t="shared" si="10"/>
        <v>40371183799</v>
      </c>
      <c r="P25" s="545">
        <f t="shared" si="10"/>
        <v>3431814420.9000001</v>
      </c>
      <c r="Q25" s="545">
        <f t="shared" si="10"/>
        <v>32779961346.599998</v>
      </c>
      <c r="R25" s="545">
        <f t="shared" si="10"/>
        <v>4159408031.5</v>
      </c>
      <c r="S25" s="545">
        <f t="shared" si="10"/>
        <v>0</v>
      </c>
      <c r="T25" s="545">
        <f>+T26+T37+T78+T101+T187</f>
        <v>40371183799</v>
      </c>
      <c r="U25" s="545">
        <f>+U26+U37+U78+U101+U187</f>
        <v>42479970076</v>
      </c>
      <c r="V25" s="546">
        <f t="shared" ref="V25:V30" si="11">U25/T25</f>
        <v>1.0522349378581322</v>
      </c>
      <c r="W25" s="545"/>
      <c r="X25" s="547"/>
      <c r="Y25" s="548"/>
      <c r="Z25" s="549"/>
      <c r="AA25" s="549"/>
    </row>
    <row r="26" spans="1:28" ht="22.5" customHeight="1" thickTop="1" thickBot="1" x14ac:dyDescent="0.3">
      <c r="A26" s="558">
        <v>1</v>
      </c>
      <c r="B26" s="559" t="s">
        <v>248</v>
      </c>
      <c r="C26" s="559" t="s">
        <v>248</v>
      </c>
      <c r="D26" s="559" t="s">
        <v>255</v>
      </c>
      <c r="E26" s="559" t="s">
        <v>251</v>
      </c>
      <c r="F26" s="559"/>
      <c r="G26" s="566"/>
      <c r="H26" s="559"/>
      <c r="I26" s="559"/>
      <c r="J26" s="559"/>
      <c r="K26" s="562" t="s">
        <v>257</v>
      </c>
      <c r="L26" s="565">
        <f>+L27</f>
        <v>14612819029</v>
      </c>
      <c r="M26" s="565">
        <f>+M27</f>
        <v>4814816176</v>
      </c>
      <c r="N26" s="565">
        <f t="shared" ref="N26:U27" si="12">+N27</f>
        <v>0</v>
      </c>
      <c r="O26" s="565">
        <f t="shared" si="12"/>
        <v>19427635205</v>
      </c>
      <c r="P26" s="565">
        <f t="shared" si="12"/>
        <v>1753911211.9000001</v>
      </c>
      <c r="Q26" s="565">
        <f t="shared" si="12"/>
        <v>14533768517.299999</v>
      </c>
      <c r="R26" s="565">
        <f t="shared" si="12"/>
        <v>3139955475.8000002</v>
      </c>
      <c r="S26" s="565">
        <f t="shared" si="12"/>
        <v>0</v>
      </c>
      <c r="T26" s="565">
        <f t="shared" si="12"/>
        <v>19427635205</v>
      </c>
      <c r="U26" s="565">
        <f t="shared" si="12"/>
        <v>20354099543</v>
      </c>
      <c r="V26" s="546">
        <f t="shared" si="11"/>
        <v>1.0476879624423645</v>
      </c>
      <c r="W26" s="565"/>
      <c r="X26" s="547" t="s">
        <v>1891</v>
      </c>
      <c r="Y26" s="548" t="s">
        <v>1892</v>
      </c>
      <c r="Z26" s="549"/>
    </row>
    <row r="27" spans="1:28" ht="22.5" customHeight="1" thickTop="1" thickBot="1" x14ac:dyDescent="0.3">
      <c r="A27" s="558">
        <v>1</v>
      </c>
      <c r="B27" s="559" t="s">
        <v>248</v>
      </c>
      <c r="C27" s="559" t="s">
        <v>248</v>
      </c>
      <c r="D27" s="559" t="s">
        <v>255</v>
      </c>
      <c r="E27" s="559" t="s">
        <v>251</v>
      </c>
      <c r="F27" s="559" t="s">
        <v>258</v>
      </c>
      <c r="G27" s="566"/>
      <c r="H27" s="559"/>
      <c r="I27" s="559"/>
      <c r="J27" s="559"/>
      <c r="K27" s="562" t="s">
        <v>259</v>
      </c>
      <c r="L27" s="565">
        <f>+L28</f>
        <v>14612819029</v>
      </c>
      <c r="M27" s="565">
        <f>+M28</f>
        <v>4814816176</v>
      </c>
      <c r="N27" s="565">
        <f t="shared" si="12"/>
        <v>0</v>
      </c>
      <c r="O27" s="565">
        <f t="shared" si="12"/>
        <v>19427635205</v>
      </c>
      <c r="P27" s="565">
        <f t="shared" si="12"/>
        <v>1753911211.9000001</v>
      </c>
      <c r="Q27" s="565">
        <f t="shared" si="12"/>
        <v>14533768517.299999</v>
      </c>
      <c r="R27" s="565">
        <f t="shared" si="12"/>
        <v>3139955475.8000002</v>
      </c>
      <c r="S27" s="565">
        <f t="shared" si="12"/>
        <v>0</v>
      </c>
      <c r="T27" s="565">
        <f t="shared" si="12"/>
        <v>19427635205</v>
      </c>
      <c r="U27" s="565">
        <f t="shared" si="12"/>
        <v>20354099543</v>
      </c>
      <c r="V27" s="546">
        <f t="shared" si="11"/>
        <v>1.0476879624423645</v>
      </c>
      <c r="W27" s="565"/>
      <c r="X27" s="547"/>
      <c r="Y27" s="548"/>
      <c r="Z27" s="549"/>
    </row>
    <row r="28" spans="1:28" ht="22.5" customHeight="1" thickTop="1" thickBot="1" x14ac:dyDescent="0.3">
      <c r="A28" s="558">
        <v>1</v>
      </c>
      <c r="B28" s="559" t="s">
        <v>248</v>
      </c>
      <c r="C28" s="559" t="s">
        <v>248</v>
      </c>
      <c r="D28" s="559" t="s">
        <v>255</v>
      </c>
      <c r="E28" s="559" t="s">
        <v>251</v>
      </c>
      <c r="F28" s="559" t="s">
        <v>258</v>
      </c>
      <c r="G28" s="566">
        <v>64</v>
      </c>
      <c r="H28" s="559"/>
      <c r="I28" s="559"/>
      <c r="J28" s="559"/>
      <c r="K28" s="562" t="s">
        <v>260</v>
      </c>
      <c r="L28" s="565">
        <f>+L29+L33</f>
        <v>14612819029</v>
      </c>
      <c r="M28" s="565">
        <f>+M29+M33</f>
        <v>4814816176</v>
      </c>
      <c r="N28" s="565">
        <f t="shared" ref="N28:U28" si="13">+N29+N33</f>
        <v>0</v>
      </c>
      <c r="O28" s="565">
        <f t="shared" si="13"/>
        <v>19427635205</v>
      </c>
      <c r="P28" s="565">
        <f t="shared" si="13"/>
        <v>1753911211.9000001</v>
      </c>
      <c r="Q28" s="565">
        <f t="shared" si="13"/>
        <v>14533768517.299999</v>
      </c>
      <c r="R28" s="565">
        <f t="shared" si="13"/>
        <v>3139955475.8000002</v>
      </c>
      <c r="S28" s="565">
        <v>0</v>
      </c>
      <c r="T28" s="565">
        <f t="shared" si="13"/>
        <v>19427635205</v>
      </c>
      <c r="U28" s="565">
        <f t="shared" si="13"/>
        <v>20354099543</v>
      </c>
      <c r="V28" s="546">
        <f t="shared" si="11"/>
        <v>1.0476879624423645</v>
      </c>
      <c r="W28" s="565"/>
      <c r="X28" s="547"/>
      <c r="Y28" s="548"/>
      <c r="Z28" s="549"/>
    </row>
    <row r="29" spans="1:28" ht="22.5" customHeight="1" thickTop="1" thickBot="1" x14ac:dyDescent="0.3">
      <c r="A29" s="558">
        <v>1</v>
      </c>
      <c r="B29" s="559" t="s">
        <v>248</v>
      </c>
      <c r="C29" s="559" t="s">
        <v>248</v>
      </c>
      <c r="D29" s="559" t="s">
        <v>255</v>
      </c>
      <c r="E29" s="559" t="s">
        <v>251</v>
      </c>
      <c r="F29" s="559" t="s">
        <v>258</v>
      </c>
      <c r="G29" s="566">
        <v>64</v>
      </c>
      <c r="H29" s="559" t="s">
        <v>251</v>
      </c>
      <c r="I29" s="559"/>
      <c r="J29" s="559"/>
      <c r="K29" s="562" t="s">
        <v>1893</v>
      </c>
      <c r="L29" s="565">
        <f>SUBTOTAL(9,L30:L32)</f>
        <v>14612819029</v>
      </c>
      <c r="M29" s="565">
        <f t="shared" ref="M29:U29" si="14">SUBTOTAL(9,M30:M32)</f>
        <v>4814816176</v>
      </c>
      <c r="N29" s="565">
        <f t="shared" si="14"/>
        <v>0</v>
      </c>
      <c r="O29" s="565">
        <f>SUBTOTAL(9,O30:O32)</f>
        <v>19427635205</v>
      </c>
      <c r="P29" s="565">
        <f t="shared" si="14"/>
        <v>1753911211.9000001</v>
      </c>
      <c r="Q29" s="565">
        <f t="shared" si="14"/>
        <v>14533768517.299999</v>
      </c>
      <c r="R29" s="565">
        <f t="shared" si="14"/>
        <v>3139955475.8000002</v>
      </c>
      <c r="S29" s="565">
        <f t="shared" si="14"/>
        <v>0</v>
      </c>
      <c r="T29" s="565">
        <f t="shared" si="14"/>
        <v>19427635205</v>
      </c>
      <c r="U29" s="565">
        <f t="shared" si="14"/>
        <v>20354099543</v>
      </c>
      <c r="V29" s="546">
        <f t="shared" si="11"/>
        <v>1.0476879624423645</v>
      </c>
      <c r="W29" s="565"/>
      <c r="X29" s="547"/>
      <c r="Y29" s="548"/>
      <c r="Z29" s="549"/>
    </row>
    <row r="30" spans="1:28" ht="22.5" customHeight="1" thickTop="1" thickBot="1" x14ac:dyDescent="0.3">
      <c r="A30" s="558">
        <v>1</v>
      </c>
      <c r="B30" s="559" t="s">
        <v>248</v>
      </c>
      <c r="C30" s="559" t="s">
        <v>248</v>
      </c>
      <c r="D30" s="559" t="s">
        <v>255</v>
      </c>
      <c r="E30" s="559" t="s">
        <v>251</v>
      </c>
      <c r="F30" s="559" t="s">
        <v>258</v>
      </c>
      <c r="G30" s="566">
        <v>64</v>
      </c>
      <c r="H30" s="559" t="s">
        <v>251</v>
      </c>
      <c r="I30" s="559" t="s">
        <v>248</v>
      </c>
      <c r="J30" s="559"/>
      <c r="K30" s="562" t="s">
        <v>1894</v>
      </c>
      <c r="L30" s="565">
        <v>11184490065</v>
      </c>
      <c r="M30" s="565">
        <v>4814816176</v>
      </c>
      <c r="N30" s="565"/>
      <c r="O30" s="565">
        <f>L30+M30-N30</f>
        <v>15999306241</v>
      </c>
      <c r="P30" s="565">
        <f>+L30*0.1+292629309</f>
        <v>1411078315.5</v>
      </c>
      <c r="Q30" s="565">
        <f>+O30-P30-R30</f>
        <v>12133938242.5</v>
      </c>
      <c r="R30" s="565">
        <f>+L30*0.2+217391670</f>
        <v>2454289683</v>
      </c>
      <c r="S30" s="565">
        <v>0</v>
      </c>
      <c r="T30" s="565">
        <f>+O30</f>
        <v>15999306241</v>
      </c>
      <c r="U30" s="565">
        <v>16878980808</v>
      </c>
      <c r="V30" s="546">
        <f t="shared" si="11"/>
        <v>1.0549820444555111</v>
      </c>
      <c r="W30" s="565"/>
      <c r="X30" s="547"/>
      <c r="Y30" s="548"/>
      <c r="Z30" s="549"/>
      <c r="AB30" s="782"/>
    </row>
    <row r="31" spans="1:28" ht="22.5" hidden="1" customHeight="1" thickTop="1" thickBot="1" x14ac:dyDescent="0.3">
      <c r="A31" s="558">
        <v>1</v>
      </c>
      <c r="B31" s="559" t="s">
        <v>248</v>
      </c>
      <c r="C31" s="559" t="s">
        <v>248</v>
      </c>
      <c r="D31" s="559" t="s">
        <v>255</v>
      </c>
      <c r="E31" s="559" t="s">
        <v>251</v>
      </c>
      <c r="F31" s="559" t="s">
        <v>258</v>
      </c>
      <c r="G31" s="566">
        <v>64</v>
      </c>
      <c r="H31" s="559" t="s">
        <v>251</v>
      </c>
      <c r="I31" s="559" t="s">
        <v>254</v>
      </c>
      <c r="J31" s="559"/>
      <c r="K31" s="562" t="s">
        <v>1895</v>
      </c>
      <c r="L31" s="565">
        <v>0</v>
      </c>
      <c r="M31" s="565">
        <v>0</v>
      </c>
      <c r="N31" s="565"/>
      <c r="O31" s="565">
        <f>L31+M31-N31</f>
        <v>0</v>
      </c>
      <c r="P31" s="565">
        <f>+L31*0.1</f>
        <v>0</v>
      </c>
      <c r="Q31" s="565">
        <f>+O31-P31-R31</f>
        <v>0</v>
      </c>
      <c r="R31" s="565">
        <f>+L31*0.2</f>
        <v>0</v>
      </c>
      <c r="S31" s="565"/>
      <c r="T31" s="565">
        <f>+O31</f>
        <v>0</v>
      </c>
      <c r="U31" s="565">
        <v>0</v>
      </c>
      <c r="V31" s="546" t="s">
        <v>427</v>
      </c>
      <c r="W31" s="565"/>
      <c r="X31" s="547"/>
      <c r="Y31" s="548"/>
      <c r="AB31" s="789"/>
    </row>
    <row r="32" spans="1:28" ht="22.5" customHeight="1" thickTop="1" thickBot="1" x14ac:dyDescent="0.3">
      <c r="A32" s="558">
        <v>1</v>
      </c>
      <c r="B32" s="559" t="s">
        <v>248</v>
      </c>
      <c r="C32" s="559" t="s">
        <v>248</v>
      </c>
      <c r="D32" s="559" t="s">
        <v>255</v>
      </c>
      <c r="E32" s="559" t="s">
        <v>251</v>
      </c>
      <c r="F32" s="559" t="s">
        <v>258</v>
      </c>
      <c r="G32" s="566">
        <v>64</v>
      </c>
      <c r="H32" s="559" t="s">
        <v>251</v>
      </c>
      <c r="I32" s="559" t="s">
        <v>1880</v>
      </c>
      <c r="J32" s="559"/>
      <c r="K32" s="562" t="s">
        <v>1896</v>
      </c>
      <c r="L32" s="565">
        <v>3428328964</v>
      </c>
      <c r="M32" s="565">
        <v>0</v>
      </c>
      <c r="N32" s="565"/>
      <c r="O32" s="565">
        <f>L32+M32-N32</f>
        <v>3428328964</v>
      </c>
      <c r="P32" s="565">
        <f>+L32*0.1</f>
        <v>342832896.40000004</v>
      </c>
      <c r="Q32" s="565">
        <f>+O32-P32-R32</f>
        <v>2399830274.7999997</v>
      </c>
      <c r="R32" s="565">
        <f>+L32*0.2</f>
        <v>685665792.80000007</v>
      </c>
      <c r="S32" s="565"/>
      <c r="T32" s="565">
        <f>+O32</f>
        <v>3428328964</v>
      </c>
      <c r="U32" s="565">
        <v>3475118735</v>
      </c>
      <c r="V32" s="546">
        <f>U32/T32</f>
        <v>1.0136479817110107</v>
      </c>
      <c r="W32" s="565"/>
      <c r="X32" s="547"/>
      <c r="Y32" s="548"/>
      <c r="Z32" s="549"/>
      <c r="AB32" s="782"/>
    </row>
    <row r="33" spans="1:28" ht="22.5" hidden="1" customHeight="1" thickTop="1" thickBot="1" x14ac:dyDescent="0.3">
      <c r="A33" s="558">
        <v>1</v>
      </c>
      <c r="B33" s="559" t="s">
        <v>248</v>
      </c>
      <c r="C33" s="559" t="s">
        <v>248</v>
      </c>
      <c r="D33" s="559" t="s">
        <v>255</v>
      </c>
      <c r="E33" s="559" t="s">
        <v>251</v>
      </c>
      <c r="F33" s="559" t="s">
        <v>258</v>
      </c>
      <c r="G33" s="566">
        <v>64</v>
      </c>
      <c r="H33" s="559" t="s">
        <v>255</v>
      </c>
      <c r="I33" s="559"/>
      <c r="J33" s="559"/>
      <c r="K33" s="562" t="s">
        <v>1897</v>
      </c>
      <c r="L33" s="565">
        <f>SUBTOTAL(9,L34:L36)</f>
        <v>0</v>
      </c>
      <c r="M33" s="565">
        <f t="shared" ref="M33:U33" si="15">SUBTOTAL(9,M34:M36)</f>
        <v>0</v>
      </c>
      <c r="N33" s="565">
        <f t="shared" si="15"/>
        <v>0</v>
      </c>
      <c r="O33" s="565">
        <f t="shared" si="15"/>
        <v>0</v>
      </c>
      <c r="P33" s="565">
        <f t="shared" si="15"/>
        <v>0</v>
      </c>
      <c r="Q33" s="565">
        <f t="shared" si="15"/>
        <v>0</v>
      </c>
      <c r="R33" s="565">
        <f t="shared" si="15"/>
        <v>0</v>
      </c>
      <c r="S33" s="565">
        <f t="shared" si="15"/>
        <v>0</v>
      </c>
      <c r="T33" s="565">
        <f t="shared" si="15"/>
        <v>0</v>
      </c>
      <c r="U33" s="565">
        <f t="shared" si="15"/>
        <v>0</v>
      </c>
      <c r="V33" s="546"/>
      <c r="W33" s="565"/>
      <c r="X33" s="547"/>
      <c r="Y33" s="548"/>
      <c r="AB33" s="789"/>
    </row>
    <row r="34" spans="1:28" ht="22.5" hidden="1" customHeight="1" thickTop="1" thickBot="1" x14ac:dyDescent="0.3">
      <c r="A34" s="558">
        <v>1</v>
      </c>
      <c r="B34" s="559" t="s">
        <v>248</v>
      </c>
      <c r="C34" s="559" t="s">
        <v>248</v>
      </c>
      <c r="D34" s="559" t="s">
        <v>255</v>
      </c>
      <c r="E34" s="559" t="s">
        <v>251</v>
      </c>
      <c r="F34" s="559" t="s">
        <v>258</v>
      </c>
      <c r="G34" s="566">
        <v>64</v>
      </c>
      <c r="H34" s="559" t="s">
        <v>255</v>
      </c>
      <c r="I34" s="559" t="s">
        <v>248</v>
      </c>
      <c r="J34" s="559"/>
      <c r="K34" s="562" t="s">
        <v>1898</v>
      </c>
      <c r="L34" s="565"/>
      <c r="M34" s="565"/>
      <c r="N34" s="565"/>
      <c r="O34" s="545">
        <f>+L34+M34-N34</f>
        <v>0</v>
      </c>
      <c r="P34" s="565"/>
      <c r="Q34" s="565"/>
      <c r="R34" s="565"/>
      <c r="S34" s="565"/>
      <c r="T34" s="565"/>
      <c r="U34" s="565"/>
      <c r="V34" s="546"/>
      <c r="W34" s="565"/>
      <c r="X34" s="547"/>
      <c r="Y34" s="548"/>
      <c r="AB34" s="789"/>
    </row>
    <row r="35" spans="1:28" ht="22.5" hidden="1" customHeight="1" thickTop="1" thickBot="1" x14ac:dyDescent="0.3">
      <c r="A35" s="558">
        <v>1</v>
      </c>
      <c r="B35" s="559" t="s">
        <v>248</v>
      </c>
      <c r="C35" s="559" t="s">
        <v>248</v>
      </c>
      <c r="D35" s="559" t="s">
        <v>255</v>
      </c>
      <c r="E35" s="559" t="s">
        <v>251</v>
      </c>
      <c r="F35" s="559" t="s">
        <v>258</v>
      </c>
      <c r="G35" s="566">
        <v>64</v>
      </c>
      <c r="H35" s="559" t="s">
        <v>255</v>
      </c>
      <c r="I35" s="559" t="s">
        <v>254</v>
      </c>
      <c r="J35" s="559"/>
      <c r="K35" s="562" t="s">
        <v>1899</v>
      </c>
      <c r="L35" s="565"/>
      <c r="M35" s="565"/>
      <c r="N35" s="565"/>
      <c r="O35" s="545">
        <f>+L35+M35-N35</f>
        <v>0</v>
      </c>
      <c r="P35" s="565"/>
      <c r="Q35" s="565"/>
      <c r="R35" s="565"/>
      <c r="S35" s="565"/>
      <c r="T35" s="565"/>
      <c r="U35" s="565"/>
      <c r="V35" s="546"/>
      <c r="W35" s="565"/>
      <c r="X35" s="547"/>
      <c r="Y35" s="548"/>
    </row>
    <row r="36" spans="1:28" ht="22.5" hidden="1" customHeight="1" thickTop="1" thickBot="1" x14ac:dyDescent="0.3">
      <c r="A36" s="558">
        <v>1</v>
      </c>
      <c r="B36" s="559" t="s">
        <v>248</v>
      </c>
      <c r="C36" s="559" t="s">
        <v>248</v>
      </c>
      <c r="D36" s="559" t="s">
        <v>255</v>
      </c>
      <c r="E36" s="559" t="s">
        <v>251</v>
      </c>
      <c r="F36" s="559" t="s">
        <v>258</v>
      </c>
      <c r="G36" s="566">
        <v>64</v>
      </c>
      <c r="H36" s="559" t="s">
        <v>255</v>
      </c>
      <c r="I36" s="559" t="s">
        <v>1880</v>
      </c>
      <c r="J36" s="559"/>
      <c r="K36" s="562" t="s">
        <v>1900</v>
      </c>
      <c r="L36" s="565"/>
      <c r="M36" s="565"/>
      <c r="N36" s="565"/>
      <c r="O36" s="545">
        <f>+L36+M36-N36</f>
        <v>0</v>
      </c>
      <c r="P36" s="565"/>
      <c r="Q36" s="565"/>
      <c r="R36" s="565"/>
      <c r="S36" s="565"/>
      <c r="T36" s="565"/>
      <c r="U36" s="565"/>
      <c r="V36" s="546"/>
      <c r="W36" s="565"/>
      <c r="X36" s="547"/>
      <c r="Y36" s="548"/>
    </row>
    <row r="37" spans="1:28" ht="22.5" customHeight="1" thickTop="1" thickBot="1" x14ac:dyDescent="0.3">
      <c r="A37" s="558">
        <v>1</v>
      </c>
      <c r="B37" s="559" t="s">
        <v>248</v>
      </c>
      <c r="C37" s="559" t="s">
        <v>248</v>
      </c>
      <c r="D37" s="559" t="s">
        <v>255</v>
      </c>
      <c r="E37" s="559" t="s">
        <v>255</v>
      </c>
      <c r="F37" s="559"/>
      <c r="G37" s="566"/>
      <c r="H37" s="559"/>
      <c r="I37" s="559"/>
      <c r="J37" s="559"/>
      <c r="K37" s="562" t="s">
        <v>261</v>
      </c>
      <c r="L37" s="565">
        <f>+L38+L42+L46+L50+L54+L58+L62+L66+L70+L74</f>
        <v>7577932471</v>
      </c>
      <c r="M37" s="565">
        <f t="shared" ref="M37:T37" si="16">+M38+M42+M46+M50+M54+M58+M62+M66+M70+M74</f>
        <v>1693070034</v>
      </c>
      <c r="N37" s="565">
        <f t="shared" si="16"/>
        <v>0</v>
      </c>
      <c r="O37" s="565">
        <f t="shared" si="16"/>
        <v>9271002505</v>
      </c>
      <c r="P37" s="565">
        <f t="shared" si="16"/>
        <v>75649738</v>
      </c>
      <c r="Q37" s="565">
        <f t="shared" si="16"/>
        <v>8298972205.3000002</v>
      </c>
      <c r="R37" s="565">
        <f t="shared" si="16"/>
        <v>896380561.69999993</v>
      </c>
      <c r="S37" s="565">
        <f t="shared" si="16"/>
        <v>0</v>
      </c>
      <c r="T37" s="565">
        <f t="shared" si="16"/>
        <v>9271002505</v>
      </c>
      <c r="U37" s="565">
        <f>+U38+U42+U46+U50+U54+U58+U62+U66+U70+U74</f>
        <v>9805635420</v>
      </c>
      <c r="V37" s="546">
        <f>U37/T37</f>
        <v>1.0576672171873176</v>
      </c>
      <c r="W37" s="565"/>
      <c r="X37" s="547"/>
      <c r="Y37" s="548"/>
      <c r="Z37" s="549"/>
    </row>
    <row r="38" spans="1:28" ht="22.5" hidden="1" customHeight="1" thickTop="1" thickBot="1" x14ac:dyDescent="0.3">
      <c r="A38" s="558">
        <v>1</v>
      </c>
      <c r="B38" s="559" t="s">
        <v>248</v>
      </c>
      <c r="C38" s="559" t="s">
        <v>248</v>
      </c>
      <c r="D38" s="559" t="s">
        <v>255</v>
      </c>
      <c r="E38" s="559" t="s">
        <v>255</v>
      </c>
      <c r="F38" s="559" t="s">
        <v>1901</v>
      </c>
      <c r="G38" s="566"/>
      <c r="H38" s="559"/>
      <c r="I38" s="559"/>
      <c r="J38" s="559"/>
      <c r="K38" s="562" t="s">
        <v>1902</v>
      </c>
      <c r="L38" s="565">
        <f>SUBTOTAL(9,L39:L41)</f>
        <v>0</v>
      </c>
      <c r="M38" s="565">
        <f t="shared" ref="M38:U38" si="17">SUBTOTAL(9,M39:M41)</f>
        <v>0</v>
      </c>
      <c r="N38" s="565">
        <f t="shared" si="17"/>
        <v>0</v>
      </c>
      <c r="O38" s="565">
        <f t="shared" si="17"/>
        <v>0</v>
      </c>
      <c r="P38" s="565">
        <f t="shared" si="17"/>
        <v>0</v>
      </c>
      <c r="Q38" s="565">
        <f t="shared" si="17"/>
        <v>0</v>
      </c>
      <c r="R38" s="565">
        <f t="shared" si="17"/>
        <v>0</v>
      </c>
      <c r="S38" s="565">
        <f t="shared" si="17"/>
        <v>0</v>
      </c>
      <c r="T38" s="565">
        <f t="shared" si="17"/>
        <v>0</v>
      </c>
      <c r="U38" s="565">
        <f t="shared" si="17"/>
        <v>0</v>
      </c>
      <c r="V38" s="546"/>
      <c r="W38" s="565"/>
      <c r="X38" s="547"/>
      <c r="Y38" s="548"/>
    </row>
    <row r="39" spans="1:28" ht="22.5" hidden="1" customHeight="1" thickTop="1" thickBot="1" x14ac:dyDescent="0.3">
      <c r="A39" s="558">
        <v>1</v>
      </c>
      <c r="B39" s="559" t="s">
        <v>248</v>
      </c>
      <c r="C39" s="559" t="s">
        <v>248</v>
      </c>
      <c r="D39" s="559" t="s">
        <v>255</v>
      </c>
      <c r="E39" s="559" t="s">
        <v>255</v>
      </c>
      <c r="F39" s="559" t="s">
        <v>1901</v>
      </c>
      <c r="G39" s="566">
        <v>1</v>
      </c>
      <c r="H39" s="559"/>
      <c r="I39" s="559"/>
      <c r="J39" s="559"/>
      <c r="K39" s="562" t="s">
        <v>1903</v>
      </c>
      <c r="L39" s="565"/>
      <c r="M39" s="565"/>
      <c r="N39" s="565"/>
      <c r="O39" s="545">
        <f>+L39+M39-N39</f>
        <v>0</v>
      </c>
      <c r="P39" s="565"/>
      <c r="Q39" s="565"/>
      <c r="R39" s="565"/>
      <c r="S39" s="565"/>
      <c r="T39" s="565"/>
      <c r="U39" s="565"/>
      <c r="V39" s="546"/>
      <c r="W39" s="565"/>
      <c r="X39" s="547"/>
      <c r="Y39" s="548"/>
    </row>
    <row r="40" spans="1:28" ht="22.5" hidden="1" customHeight="1" thickTop="1" thickBot="1" x14ac:dyDescent="0.3">
      <c r="A40" s="558">
        <v>1</v>
      </c>
      <c r="B40" s="559" t="s">
        <v>248</v>
      </c>
      <c r="C40" s="559" t="s">
        <v>248</v>
      </c>
      <c r="D40" s="559" t="s">
        <v>255</v>
      </c>
      <c r="E40" s="559" t="s">
        <v>255</v>
      </c>
      <c r="F40" s="559" t="s">
        <v>1901</v>
      </c>
      <c r="G40" s="566">
        <v>2</v>
      </c>
      <c r="H40" s="559"/>
      <c r="I40" s="559"/>
      <c r="J40" s="559"/>
      <c r="K40" s="562" t="s">
        <v>1904</v>
      </c>
      <c r="L40" s="565"/>
      <c r="M40" s="565"/>
      <c r="N40" s="565"/>
      <c r="O40" s="545">
        <f>+L40+M40-N40</f>
        <v>0</v>
      </c>
      <c r="P40" s="565"/>
      <c r="Q40" s="565"/>
      <c r="R40" s="565"/>
      <c r="S40" s="565" t="s">
        <v>427</v>
      </c>
      <c r="T40" s="565"/>
      <c r="U40" s="565"/>
      <c r="V40" s="546"/>
      <c r="W40" s="565"/>
      <c r="X40" s="547"/>
      <c r="Y40" s="548"/>
    </row>
    <row r="41" spans="1:28" ht="22.5" hidden="1" customHeight="1" thickTop="1" thickBot="1" x14ac:dyDescent="0.3">
      <c r="A41" s="558">
        <v>1</v>
      </c>
      <c r="B41" s="559" t="s">
        <v>248</v>
      </c>
      <c r="C41" s="559" t="s">
        <v>248</v>
      </c>
      <c r="D41" s="559" t="s">
        <v>255</v>
      </c>
      <c r="E41" s="559" t="s">
        <v>255</v>
      </c>
      <c r="F41" s="559" t="s">
        <v>1901</v>
      </c>
      <c r="G41" s="566">
        <v>3</v>
      </c>
      <c r="H41" s="559"/>
      <c r="I41" s="559"/>
      <c r="J41" s="559"/>
      <c r="K41" s="562" t="s">
        <v>1905</v>
      </c>
      <c r="L41" s="565"/>
      <c r="M41" s="565">
        <v>0</v>
      </c>
      <c r="N41" s="565"/>
      <c r="O41" s="545">
        <f>+L41+M41-N41</f>
        <v>0</v>
      </c>
      <c r="P41" s="565"/>
      <c r="Q41" s="565"/>
      <c r="R41" s="565"/>
      <c r="S41" s="565">
        <v>0</v>
      </c>
      <c r="T41" s="565"/>
      <c r="U41" s="565"/>
      <c r="V41" s="546"/>
      <c r="W41" s="565"/>
      <c r="X41" s="547"/>
      <c r="Y41" s="548"/>
    </row>
    <row r="42" spans="1:28" ht="22.5" customHeight="1" thickTop="1" thickBot="1" x14ac:dyDescent="0.3">
      <c r="A42" s="558">
        <v>1</v>
      </c>
      <c r="B42" s="559" t="s">
        <v>248</v>
      </c>
      <c r="C42" s="559" t="s">
        <v>248</v>
      </c>
      <c r="D42" s="559" t="s">
        <v>255</v>
      </c>
      <c r="E42" s="559" t="s">
        <v>255</v>
      </c>
      <c r="F42" s="559" t="s">
        <v>1906</v>
      </c>
      <c r="G42" s="566"/>
      <c r="H42" s="559"/>
      <c r="I42" s="559"/>
      <c r="J42" s="559"/>
      <c r="K42" s="562" t="s">
        <v>1907</v>
      </c>
      <c r="L42" s="565">
        <f>SUBTOTAL(9,L43:L45)</f>
        <v>545908289</v>
      </c>
      <c r="M42" s="565">
        <f t="shared" ref="M42:U42" si="18">SUBTOTAL(9,M43:M45)</f>
        <v>249633021</v>
      </c>
      <c r="N42" s="565">
        <f t="shared" si="18"/>
        <v>0</v>
      </c>
      <c r="O42" s="565">
        <f>SUBTOTAL(9,O43:O45)</f>
        <v>795541310</v>
      </c>
      <c r="P42" s="565">
        <f>+P43</f>
        <v>37824869</v>
      </c>
      <c r="Q42" s="565">
        <f t="shared" si="18"/>
        <v>703125612.10000002</v>
      </c>
      <c r="R42" s="565">
        <f t="shared" si="18"/>
        <v>54590828.900000006</v>
      </c>
      <c r="S42" s="565">
        <f t="shared" si="18"/>
        <v>0</v>
      </c>
      <c r="T42" s="565">
        <f t="shared" si="18"/>
        <v>795541310</v>
      </c>
      <c r="U42" s="565">
        <f t="shared" si="18"/>
        <v>1170071532</v>
      </c>
      <c r="V42" s="546">
        <f>U42/T42</f>
        <v>1.470786642116674</v>
      </c>
      <c r="W42" s="565"/>
      <c r="X42" s="547" t="s">
        <v>1908</v>
      </c>
      <c r="Y42" s="548" t="s">
        <v>1909</v>
      </c>
      <c r="Z42" s="549"/>
    </row>
    <row r="43" spans="1:28" ht="22.5" customHeight="1" thickTop="1" thickBot="1" x14ac:dyDescent="0.3">
      <c r="A43" s="558">
        <v>1</v>
      </c>
      <c r="B43" s="559" t="s">
        <v>248</v>
      </c>
      <c r="C43" s="559" t="s">
        <v>248</v>
      </c>
      <c r="D43" s="559" t="s">
        <v>255</v>
      </c>
      <c r="E43" s="559" t="s">
        <v>255</v>
      </c>
      <c r="F43" s="559" t="s">
        <v>1906</v>
      </c>
      <c r="G43" s="566">
        <v>1</v>
      </c>
      <c r="H43" s="559"/>
      <c r="I43" s="559"/>
      <c r="J43" s="559"/>
      <c r="K43" s="562" t="s">
        <v>1910</v>
      </c>
      <c r="L43" s="567">
        <v>545908289</v>
      </c>
      <c r="M43" s="567">
        <v>249633021</v>
      </c>
      <c r="N43" s="567"/>
      <c r="O43" s="567">
        <f>L43+M43-N43</f>
        <v>795541310</v>
      </c>
      <c r="P43" s="567">
        <v>37824869</v>
      </c>
      <c r="Q43" s="565">
        <f>+O43-P43-R43</f>
        <v>703125612.10000002</v>
      </c>
      <c r="R43" s="567">
        <f>+L43*0.1</f>
        <v>54590828.900000006</v>
      </c>
      <c r="S43" s="567"/>
      <c r="T43" s="567">
        <f>+O43</f>
        <v>795541310</v>
      </c>
      <c r="U43" s="567">
        <v>1170071532</v>
      </c>
      <c r="V43" s="546">
        <f>U43/T43</f>
        <v>1.470786642116674</v>
      </c>
      <c r="W43" s="565"/>
      <c r="X43" s="547"/>
      <c r="Y43" s="548"/>
      <c r="Z43" s="549"/>
    </row>
    <row r="44" spans="1:28" ht="22.5" hidden="1" customHeight="1" thickTop="1" thickBot="1" x14ac:dyDescent="0.3">
      <c r="A44" s="558">
        <v>1</v>
      </c>
      <c r="B44" s="559" t="s">
        <v>248</v>
      </c>
      <c r="C44" s="559" t="s">
        <v>248</v>
      </c>
      <c r="D44" s="559" t="s">
        <v>255</v>
      </c>
      <c r="E44" s="559" t="s">
        <v>255</v>
      </c>
      <c r="F44" s="559" t="s">
        <v>1906</v>
      </c>
      <c r="G44" s="566">
        <v>2</v>
      </c>
      <c r="H44" s="559"/>
      <c r="I44" s="559"/>
      <c r="J44" s="559"/>
      <c r="K44" s="562" t="s">
        <v>1911</v>
      </c>
      <c r="L44" s="565"/>
      <c r="M44" s="565"/>
      <c r="N44" s="565"/>
      <c r="O44" s="545">
        <f>+L44+M44-N44</f>
        <v>0</v>
      </c>
      <c r="P44" s="565"/>
      <c r="Q44" s="565"/>
      <c r="R44" s="565"/>
      <c r="S44" s="565"/>
      <c r="T44" s="565"/>
      <c r="U44" s="565"/>
      <c r="V44" s="546"/>
      <c r="W44" s="565"/>
      <c r="X44" s="547"/>
      <c r="Y44" s="548"/>
    </row>
    <row r="45" spans="1:28" ht="22.5" hidden="1" customHeight="1" thickTop="1" thickBot="1" x14ac:dyDescent="0.3">
      <c r="A45" s="558">
        <v>1</v>
      </c>
      <c r="B45" s="559" t="s">
        <v>248</v>
      </c>
      <c r="C45" s="559" t="s">
        <v>248</v>
      </c>
      <c r="D45" s="559" t="s">
        <v>255</v>
      </c>
      <c r="E45" s="559" t="s">
        <v>255</v>
      </c>
      <c r="F45" s="559" t="s">
        <v>1906</v>
      </c>
      <c r="G45" s="566">
        <v>3</v>
      </c>
      <c r="H45" s="559"/>
      <c r="I45" s="559"/>
      <c r="J45" s="559"/>
      <c r="K45" s="562" t="s">
        <v>1912</v>
      </c>
      <c r="L45" s="565"/>
      <c r="M45" s="565"/>
      <c r="N45" s="565"/>
      <c r="O45" s="545">
        <f>+L45+M45-N45</f>
        <v>0</v>
      </c>
      <c r="P45" s="565"/>
      <c r="Q45" s="565"/>
      <c r="R45" s="565"/>
      <c r="S45" s="565"/>
      <c r="T45" s="565"/>
      <c r="U45" s="565"/>
      <c r="V45" s="546"/>
      <c r="W45" s="565"/>
      <c r="X45" s="547"/>
      <c r="Y45" s="548"/>
    </row>
    <row r="46" spans="1:28" ht="22.5" customHeight="1" thickTop="1" thickBot="1" x14ac:dyDescent="0.3">
      <c r="A46" s="558">
        <v>1</v>
      </c>
      <c r="B46" s="559" t="s">
        <v>248</v>
      </c>
      <c r="C46" s="559" t="s">
        <v>248</v>
      </c>
      <c r="D46" s="559" t="s">
        <v>255</v>
      </c>
      <c r="E46" s="559" t="s">
        <v>255</v>
      </c>
      <c r="F46" s="559" t="s">
        <v>1913</v>
      </c>
      <c r="G46" s="566"/>
      <c r="H46" s="559"/>
      <c r="I46" s="559"/>
      <c r="J46" s="559"/>
      <c r="K46" s="562" t="s">
        <v>1914</v>
      </c>
      <c r="L46" s="545">
        <f>SUBTOTAL(9,L47:L49)</f>
        <v>543292044</v>
      </c>
      <c r="M46" s="545">
        <f t="shared" ref="M46:U46" si="19">SUBTOTAL(9,M47:M49)</f>
        <v>353660357</v>
      </c>
      <c r="N46" s="545">
        <f t="shared" si="19"/>
        <v>0</v>
      </c>
      <c r="O46" s="545">
        <f t="shared" si="19"/>
        <v>896952401</v>
      </c>
      <c r="P46" s="545">
        <f t="shared" si="19"/>
        <v>37824869</v>
      </c>
      <c r="Q46" s="545">
        <f t="shared" si="19"/>
        <v>798909790</v>
      </c>
      <c r="R46" s="545">
        <f t="shared" si="19"/>
        <v>60217742</v>
      </c>
      <c r="S46" s="545">
        <f t="shared" si="19"/>
        <v>0</v>
      </c>
      <c r="T46" s="545">
        <f t="shared" si="19"/>
        <v>896952401</v>
      </c>
      <c r="U46" s="545">
        <f t="shared" si="19"/>
        <v>943788813</v>
      </c>
      <c r="V46" s="546">
        <f>U46/T46</f>
        <v>1.0522172770235998</v>
      </c>
      <c r="W46" s="545"/>
      <c r="X46" s="547" t="s">
        <v>1915</v>
      </c>
      <c r="Y46" s="548" t="s">
        <v>1909</v>
      </c>
      <c r="Z46" s="549"/>
    </row>
    <row r="47" spans="1:28" ht="22.5" customHeight="1" thickTop="1" thickBot="1" x14ac:dyDescent="0.3">
      <c r="A47" s="558">
        <v>1</v>
      </c>
      <c r="B47" s="559" t="s">
        <v>248</v>
      </c>
      <c r="C47" s="559" t="s">
        <v>248</v>
      </c>
      <c r="D47" s="559" t="s">
        <v>255</v>
      </c>
      <c r="E47" s="559" t="s">
        <v>255</v>
      </c>
      <c r="F47" s="559" t="s">
        <v>1913</v>
      </c>
      <c r="G47" s="566">
        <v>1</v>
      </c>
      <c r="H47" s="559"/>
      <c r="I47" s="559"/>
      <c r="J47" s="559"/>
      <c r="K47" s="562" t="s">
        <v>1916</v>
      </c>
      <c r="L47" s="567">
        <v>543292044</v>
      </c>
      <c r="M47" s="567">
        <v>353660357</v>
      </c>
      <c r="N47" s="567"/>
      <c r="O47" s="567">
        <f>L47+M47-N47</f>
        <v>896952401</v>
      </c>
      <c r="P47" s="567">
        <v>37824869</v>
      </c>
      <c r="Q47" s="565">
        <f>+O47-P47-R47</f>
        <v>798909790</v>
      </c>
      <c r="R47" s="567">
        <f>54329204+5888538</f>
        <v>60217742</v>
      </c>
      <c r="S47" s="567">
        <v>0</v>
      </c>
      <c r="T47" s="567">
        <f>+O47</f>
        <v>896952401</v>
      </c>
      <c r="U47" s="567">
        <v>943788813</v>
      </c>
      <c r="V47" s="546">
        <f>U47/T47</f>
        <v>1.0522172770235998</v>
      </c>
      <c r="W47" s="545"/>
      <c r="X47" s="547"/>
      <c r="Y47" s="548"/>
      <c r="Z47" s="549"/>
    </row>
    <row r="48" spans="1:28" ht="22.5" hidden="1" customHeight="1" thickTop="1" thickBot="1" x14ac:dyDescent="0.3">
      <c r="A48" s="558">
        <v>1</v>
      </c>
      <c r="B48" s="559" t="s">
        <v>248</v>
      </c>
      <c r="C48" s="559" t="s">
        <v>248</v>
      </c>
      <c r="D48" s="559" t="s">
        <v>255</v>
      </c>
      <c r="E48" s="559" t="s">
        <v>255</v>
      </c>
      <c r="F48" s="559" t="s">
        <v>1913</v>
      </c>
      <c r="G48" s="566">
        <v>2</v>
      </c>
      <c r="H48" s="559"/>
      <c r="I48" s="559"/>
      <c r="J48" s="559"/>
      <c r="K48" s="562" t="s">
        <v>1917</v>
      </c>
      <c r="L48" s="545"/>
      <c r="M48" s="545"/>
      <c r="N48" s="545"/>
      <c r="O48" s="545">
        <f>+L48+M48-N48</f>
        <v>0</v>
      </c>
      <c r="P48" s="545"/>
      <c r="Q48" s="545"/>
      <c r="R48" s="545"/>
      <c r="S48" s="545"/>
      <c r="T48" s="545"/>
      <c r="U48" s="545"/>
      <c r="V48" s="546"/>
      <c r="W48" s="545"/>
      <c r="X48" s="547"/>
      <c r="Y48" s="548"/>
    </row>
    <row r="49" spans="1:26" ht="22.5" hidden="1" customHeight="1" thickTop="1" thickBot="1" x14ac:dyDescent="0.3">
      <c r="A49" s="558">
        <v>1</v>
      </c>
      <c r="B49" s="559" t="s">
        <v>248</v>
      </c>
      <c r="C49" s="559" t="s">
        <v>248</v>
      </c>
      <c r="D49" s="559" t="s">
        <v>255</v>
      </c>
      <c r="E49" s="559" t="s">
        <v>255</v>
      </c>
      <c r="F49" s="559" t="s">
        <v>1913</v>
      </c>
      <c r="G49" s="566">
        <v>3</v>
      </c>
      <c r="H49" s="559"/>
      <c r="I49" s="559"/>
      <c r="J49" s="559"/>
      <c r="K49" s="562" t="s">
        <v>1918</v>
      </c>
      <c r="L49" s="545"/>
      <c r="M49" s="545"/>
      <c r="N49" s="545"/>
      <c r="O49" s="545">
        <f>+L49+M49-N49</f>
        <v>0</v>
      </c>
      <c r="P49" s="545"/>
      <c r="Q49" s="545"/>
      <c r="R49" s="545"/>
      <c r="S49" s="545"/>
      <c r="T49" s="545"/>
      <c r="U49" s="545"/>
      <c r="V49" s="546"/>
      <c r="W49" s="545"/>
      <c r="X49" s="547"/>
      <c r="Y49" s="548"/>
    </row>
    <row r="50" spans="1:26" ht="22.5" customHeight="1" thickTop="1" thickBot="1" x14ac:dyDescent="0.3">
      <c r="A50" s="558">
        <v>1</v>
      </c>
      <c r="B50" s="559" t="s">
        <v>248</v>
      </c>
      <c r="C50" s="559" t="s">
        <v>248</v>
      </c>
      <c r="D50" s="559" t="s">
        <v>255</v>
      </c>
      <c r="E50" s="559" t="s">
        <v>255</v>
      </c>
      <c r="F50" s="559" t="s">
        <v>1919</v>
      </c>
      <c r="G50" s="566"/>
      <c r="H50" s="559"/>
      <c r="I50" s="559"/>
      <c r="J50" s="559"/>
      <c r="K50" s="562" t="s">
        <v>262</v>
      </c>
      <c r="L50" s="565">
        <f>SUBTOTAL(9,L51:L53)</f>
        <v>2851850155</v>
      </c>
      <c r="M50" s="565">
        <f t="shared" ref="M50:S50" si="20">SUBTOTAL(9,M51:M53)</f>
        <v>492554353</v>
      </c>
      <c r="N50" s="565">
        <f t="shared" si="20"/>
        <v>0</v>
      </c>
      <c r="O50" s="565">
        <f t="shared" si="20"/>
        <v>3344404508</v>
      </c>
      <c r="P50" s="565">
        <f t="shared" si="20"/>
        <v>0</v>
      </c>
      <c r="Q50" s="565">
        <f>SUBTOTAL(9,Q51:Q53)</f>
        <v>3007483304.5</v>
      </c>
      <c r="R50" s="565">
        <f t="shared" si="20"/>
        <v>336921203.5</v>
      </c>
      <c r="S50" s="565">
        <f t="shared" si="20"/>
        <v>0</v>
      </c>
      <c r="T50" s="565">
        <f>SUBTOTAL(9,T51:T53)</f>
        <v>3344404508</v>
      </c>
      <c r="U50" s="565">
        <f>SUBTOTAL(9,U51:U53)</f>
        <v>3981155547</v>
      </c>
      <c r="V50" s="546">
        <f>U50/T50</f>
        <v>1.1903929496198371</v>
      </c>
      <c r="W50" s="565"/>
      <c r="X50" s="547" t="s">
        <v>1920</v>
      </c>
      <c r="Y50" s="548" t="s">
        <v>1921</v>
      </c>
      <c r="Z50" s="549"/>
    </row>
    <row r="51" spans="1:26" ht="22.5" customHeight="1" thickTop="1" thickBot="1" x14ac:dyDescent="0.3">
      <c r="A51" s="558">
        <v>1</v>
      </c>
      <c r="B51" s="559" t="s">
        <v>248</v>
      </c>
      <c r="C51" s="559" t="s">
        <v>248</v>
      </c>
      <c r="D51" s="559" t="s">
        <v>255</v>
      </c>
      <c r="E51" s="559" t="s">
        <v>255</v>
      </c>
      <c r="F51" s="559" t="s">
        <v>1919</v>
      </c>
      <c r="G51" s="566">
        <v>1</v>
      </c>
      <c r="H51" s="559"/>
      <c r="I51" s="559"/>
      <c r="J51" s="559"/>
      <c r="K51" s="562" t="s">
        <v>1922</v>
      </c>
      <c r="L51" s="565">
        <v>1505132200</v>
      </c>
      <c r="M51" s="565">
        <v>492554353</v>
      </c>
      <c r="N51" s="565"/>
      <c r="O51" s="565">
        <f>L51+M51-N51</f>
        <v>1997686553</v>
      </c>
      <c r="P51" s="565">
        <v>0</v>
      </c>
      <c r="Q51" s="565">
        <f>+O51-R51</f>
        <v>1795437145</v>
      </c>
      <c r="R51" s="565">
        <f>+L51*0.1+51736188</f>
        <v>202249408</v>
      </c>
      <c r="S51" s="565">
        <v>0</v>
      </c>
      <c r="T51" s="565">
        <f>+O51</f>
        <v>1997686553</v>
      </c>
      <c r="U51" s="565">
        <f>2201485896+20239862</f>
        <v>2221725758</v>
      </c>
      <c r="V51" s="546">
        <f>U51/T51</f>
        <v>1.1121493282635115</v>
      </c>
      <c r="W51" s="565"/>
      <c r="X51" s="547"/>
      <c r="Y51" s="548"/>
      <c r="Z51" s="549"/>
    </row>
    <row r="52" spans="1:26" ht="22.5" hidden="1" customHeight="1" thickTop="1" thickBot="1" x14ac:dyDescent="0.3">
      <c r="A52" s="558">
        <v>1</v>
      </c>
      <c r="B52" s="559" t="s">
        <v>248</v>
      </c>
      <c r="C52" s="559" t="s">
        <v>248</v>
      </c>
      <c r="D52" s="559" t="s">
        <v>255</v>
      </c>
      <c r="E52" s="559" t="s">
        <v>255</v>
      </c>
      <c r="F52" s="559" t="s">
        <v>1919</v>
      </c>
      <c r="G52" s="566">
        <v>2</v>
      </c>
      <c r="H52" s="559"/>
      <c r="I52" s="559"/>
      <c r="J52" s="559"/>
      <c r="K52" s="562" t="s">
        <v>1923</v>
      </c>
      <c r="L52" s="565"/>
      <c r="M52" s="565"/>
      <c r="N52" s="565"/>
      <c r="O52" s="545">
        <f>+L52+M52-N52</f>
        <v>0</v>
      </c>
      <c r="P52" s="565"/>
      <c r="Q52" s="565"/>
      <c r="R52" s="565"/>
      <c r="S52" s="565">
        <v>0</v>
      </c>
      <c r="T52" s="565"/>
      <c r="U52" s="565"/>
      <c r="V52" s="546"/>
      <c r="W52" s="565"/>
      <c r="X52" s="547"/>
      <c r="Y52" s="548"/>
    </row>
    <row r="53" spans="1:26" ht="22.5" customHeight="1" thickTop="1" thickBot="1" x14ac:dyDescent="0.35">
      <c r="A53" s="558">
        <v>1</v>
      </c>
      <c r="B53" s="559" t="s">
        <v>248</v>
      </c>
      <c r="C53" s="559" t="s">
        <v>248</v>
      </c>
      <c r="D53" s="559" t="s">
        <v>255</v>
      </c>
      <c r="E53" s="559" t="s">
        <v>255</v>
      </c>
      <c r="F53" s="559" t="s">
        <v>1919</v>
      </c>
      <c r="G53" s="566">
        <v>3</v>
      </c>
      <c r="H53" s="559"/>
      <c r="I53" s="559"/>
      <c r="J53" s="559"/>
      <c r="K53" s="562" t="s">
        <v>1924</v>
      </c>
      <c r="L53" s="563">
        <v>1346717955</v>
      </c>
      <c r="M53" s="563">
        <v>0</v>
      </c>
      <c r="N53" s="565"/>
      <c r="O53" s="565">
        <f>L53+M53-N53</f>
        <v>1346717955</v>
      </c>
      <c r="P53" s="565"/>
      <c r="Q53" s="565">
        <f>+O53-R53</f>
        <v>1212046159.5</v>
      </c>
      <c r="R53" s="565">
        <f>+L53*0.1</f>
        <v>134671795.5</v>
      </c>
      <c r="S53" s="565"/>
      <c r="T53" s="565">
        <f>+O53</f>
        <v>1346717955</v>
      </c>
      <c r="U53" s="564">
        <v>1759429789</v>
      </c>
      <c r="V53" s="546">
        <f>U53/T53</f>
        <v>1.3064575121076485</v>
      </c>
      <c r="W53" s="565"/>
      <c r="X53" s="547"/>
      <c r="Y53" s="548"/>
      <c r="Z53" s="549"/>
    </row>
    <row r="54" spans="1:26" ht="22.5" customHeight="1" thickTop="1" thickBot="1" x14ac:dyDescent="0.3">
      <c r="A54" s="558">
        <v>1</v>
      </c>
      <c r="B54" s="559" t="s">
        <v>248</v>
      </c>
      <c r="C54" s="559" t="s">
        <v>248</v>
      </c>
      <c r="D54" s="559" t="s">
        <v>255</v>
      </c>
      <c r="E54" s="559" t="s">
        <v>255</v>
      </c>
      <c r="F54" s="559" t="s">
        <v>1925</v>
      </c>
      <c r="G54" s="566"/>
      <c r="H54" s="559"/>
      <c r="I54" s="559"/>
      <c r="J54" s="559"/>
      <c r="K54" s="562" t="s">
        <v>263</v>
      </c>
      <c r="L54" s="565">
        <f>SUBTOTAL(9,L55:L57)</f>
        <v>3137102891</v>
      </c>
      <c r="M54" s="565">
        <f t="shared" ref="M54:Q54" si="21">SUBTOTAL(9,M55:M57)</f>
        <v>263473439</v>
      </c>
      <c r="N54" s="565">
        <f t="shared" si="21"/>
        <v>0</v>
      </c>
      <c r="O54" s="565">
        <f>SUBTOTAL(9,O55:O57)</f>
        <v>3400576330</v>
      </c>
      <c r="P54" s="565">
        <f t="shared" si="21"/>
        <v>0</v>
      </c>
      <c r="Q54" s="565">
        <f t="shared" si="21"/>
        <v>3006412023.9000001</v>
      </c>
      <c r="R54" s="565">
        <f>SUBTOTAL(9,R55:R57)</f>
        <v>394164306.10000002</v>
      </c>
      <c r="S54" s="565">
        <v>0</v>
      </c>
      <c r="T54" s="565">
        <f>+O54</f>
        <v>3400576330</v>
      </c>
      <c r="U54" s="565">
        <f>SUBTOTAL(9,U55:U57)</f>
        <v>3071926610</v>
      </c>
      <c r="V54" s="546">
        <f>U54/T54</f>
        <v>0.90335469987818207</v>
      </c>
      <c r="W54" s="565"/>
      <c r="X54" s="547" t="s">
        <v>1926</v>
      </c>
      <c r="Y54" s="548" t="s">
        <v>1927</v>
      </c>
      <c r="Z54" s="549"/>
    </row>
    <row r="55" spans="1:26" ht="22.5" customHeight="1" thickTop="1" thickBot="1" x14ac:dyDescent="0.3">
      <c r="A55" s="558">
        <v>1</v>
      </c>
      <c r="B55" s="559" t="s">
        <v>248</v>
      </c>
      <c r="C55" s="559" t="s">
        <v>248</v>
      </c>
      <c r="D55" s="559" t="s">
        <v>255</v>
      </c>
      <c r="E55" s="559" t="s">
        <v>255</v>
      </c>
      <c r="F55" s="559" t="s">
        <v>1925</v>
      </c>
      <c r="G55" s="566">
        <v>1</v>
      </c>
      <c r="H55" s="559"/>
      <c r="I55" s="559"/>
      <c r="J55" s="559"/>
      <c r="K55" s="562" t="s">
        <v>1928</v>
      </c>
      <c r="L55" s="565">
        <v>2713069284</v>
      </c>
      <c r="M55" s="565">
        <v>263473439</v>
      </c>
      <c r="N55" s="565"/>
      <c r="O55" s="565">
        <f>L55+M55-N55</f>
        <v>2976542723</v>
      </c>
      <c r="P55" s="565">
        <v>0</v>
      </c>
      <c r="Q55" s="565">
        <f>+O55-R55</f>
        <v>2624781777.5999999</v>
      </c>
      <c r="R55" s="565">
        <f>+L55*0.1+80454017</f>
        <v>351760945.40000004</v>
      </c>
      <c r="S55" s="565"/>
      <c r="T55" s="565">
        <f>+O55</f>
        <v>2976542723</v>
      </c>
      <c r="U55" s="565">
        <v>2287843010</v>
      </c>
      <c r="V55" s="546">
        <f>U55/T55</f>
        <v>0.76862428088857637</v>
      </c>
      <c r="W55" s="565"/>
      <c r="X55" s="547"/>
      <c r="Y55" s="548"/>
      <c r="Z55" s="549"/>
    </row>
    <row r="56" spans="1:26" ht="22.5" hidden="1" customHeight="1" thickTop="1" thickBot="1" x14ac:dyDescent="0.3">
      <c r="A56" s="558">
        <v>1</v>
      </c>
      <c r="B56" s="559" t="s">
        <v>248</v>
      </c>
      <c r="C56" s="559" t="s">
        <v>248</v>
      </c>
      <c r="D56" s="559" t="s">
        <v>255</v>
      </c>
      <c r="E56" s="559" t="s">
        <v>255</v>
      </c>
      <c r="F56" s="559" t="s">
        <v>1925</v>
      </c>
      <c r="G56" s="566">
        <v>2</v>
      </c>
      <c r="H56" s="559"/>
      <c r="I56" s="559"/>
      <c r="J56" s="559"/>
      <c r="K56" s="562" t="s">
        <v>1929</v>
      </c>
      <c r="L56" s="565"/>
      <c r="M56" s="565"/>
      <c r="N56" s="565"/>
      <c r="O56" s="545">
        <f>+L56+M56-N56</f>
        <v>0</v>
      </c>
      <c r="P56" s="565"/>
      <c r="Q56" s="565"/>
      <c r="R56" s="565"/>
      <c r="S56" s="565"/>
      <c r="T56" s="565"/>
      <c r="U56" s="565"/>
      <c r="V56" s="546"/>
      <c r="W56" s="565"/>
      <c r="X56" s="547"/>
      <c r="Y56" s="548"/>
    </row>
    <row r="57" spans="1:26" ht="22.5" customHeight="1" thickTop="1" thickBot="1" x14ac:dyDescent="0.3">
      <c r="A57" s="558">
        <v>1</v>
      </c>
      <c r="B57" s="559" t="s">
        <v>248</v>
      </c>
      <c r="C57" s="559" t="s">
        <v>248</v>
      </c>
      <c r="D57" s="559" t="s">
        <v>255</v>
      </c>
      <c r="E57" s="559" t="s">
        <v>255</v>
      </c>
      <c r="F57" s="559" t="s">
        <v>1925</v>
      </c>
      <c r="G57" s="566">
        <v>3</v>
      </c>
      <c r="H57" s="559"/>
      <c r="I57" s="559"/>
      <c r="J57" s="559"/>
      <c r="K57" s="562" t="s">
        <v>1930</v>
      </c>
      <c r="L57" s="565">
        <v>424033607</v>
      </c>
      <c r="M57" s="565">
        <v>0</v>
      </c>
      <c r="N57" s="565"/>
      <c r="O57" s="565">
        <f>L57+M57-N57</f>
        <v>424033607</v>
      </c>
      <c r="P57" s="565">
        <v>0</v>
      </c>
      <c r="Q57" s="565">
        <f>+O57-R57</f>
        <v>381630246.30000001</v>
      </c>
      <c r="R57" s="565">
        <f>+L57*0.1</f>
        <v>42403360.700000003</v>
      </c>
      <c r="S57" s="565"/>
      <c r="T57" s="565">
        <f>+O57</f>
        <v>424033607</v>
      </c>
      <c r="U57" s="565">
        <v>784083600</v>
      </c>
      <c r="V57" s="546">
        <f>U57/T57</f>
        <v>1.849107210033001</v>
      </c>
      <c r="W57" s="565"/>
      <c r="X57" s="547"/>
      <c r="Y57" s="548"/>
      <c r="Z57" s="549"/>
    </row>
    <row r="58" spans="1:26" ht="22.5" customHeight="1" thickTop="1" thickBot="1" x14ac:dyDescent="0.3">
      <c r="A58" s="558">
        <v>1</v>
      </c>
      <c r="B58" s="559" t="s">
        <v>248</v>
      </c>
      <c r="C58" s="559" t="s">
        <v>248</v>
      </c>
      <c r="D58" s="559" t="s">
        <v>255</v>
      </c>
      <c r="E58" s="559" t="s">
        <v>255</v>
      </c>
      <c r="F58" s="559" t="s">
        <v>1931</v>
      </c>
      <c r="G58" s="566"/>
      <c r="H58" s="559"/>
      <c r="I58" s="559"/>
      <c r="J58" s="559"/>
      <c r="K58" s="562" t="s">
        <v>1932</v>
      </c>
      <c r="L58" s="565">
        <v>461408103</v>
      </c>
      <c r="M58" s="565">
        <f>SUBTOTAL(9,M59:M61)</f>
        <v>333748864</v>
      </c>
      <c r="N58" s="565">
        <f t="shared" ref="N58:U58" si="22">SUBTOTAL(9,N59:N61)</f>
        <v>0</v>
      </c>
      <c r="O58" s="565">
        <f t="shared" si="22"/>
        <v>795156967</v>
      </c>
      <c r="P58" s="565">
        <f t="shared" si="22"/>
        <v>0</v>
      </c>
      <c r="Q58" s="565">
        <f>SUBTOTAL(9,Q59:Q61)</f>
        <v>748507584.70000005</v>
      </c>
      <c r="R58" s="565">
        <f>+R59</f>
        <v>46649382.300000004</v>
      </c>
      <c r="S58" s="565">
        <v>0</v>
      </c>
      <c r="T58" s="565">
        <f>+O58</f>
        <v>795156967</v>
      </c>
      <c r="U58" s="565">
        <f t="shared" si="22"/>
        <v>638692918</v>
      </c>
      <c r="V58" s="546">
        <f>U58/T58</f>
        <v>0.80322872653645505</v>
      </c>
      <c r="W58" s="565"/>
      <c r="X58" s="547" t="s">
        <v>1933</v>
      </c>
      <c r="Y58" s="548" t="s">
        <v>1909</v>
      </c>
      <c r="Z58" s="549"/>
    </row>
    <row r="59" spans="1:26" ht="22.5" customHeight="1" thickTop="1" thickBot="1" x14ac:dyDescent="0.3">
      <c r="A59" s="558">
        <v>1</v>
      </c>
      <c r="B59" s="559" t="s">
        <v>248</v>
      </c>
      <c r="C59" s="559" t="s">
        <v>248</v>
      </c>
      <c r="D59" s="559" t="s">
        <v>255</v>
      </c>
      <c r="E59" s="559" t="s">
        <v>255</v>
      </c>
      <c r="F59" s="559" t="s">
        <v>1931</v>
      </c>
      <c r="G59" s="566">
        <v>1</v>
      </c>
      <c r="H59" s="559"/>
      <c r="I59" s="559"/>
      <c r="J59" s="559"/>
      <c r="K59" s="562" t="s">
        <v>1934</v>
      </c>
      <c r="L59" s="565">
        <v>461408103</v>
      </c>
      <c r="M59" s="565">
        <v>333748864</v>
      </c>
      <c r="N59" s="565"/>
      <c r="O59" s="565">
        <f>L59+M59-N59</f>
        <v>795156967</v>
      </c>
      <c r="P59" s="565"/>
      <c r="Q59" s="565">
        <f>+O59-R59</f>
        <v>748507584.70000005</v>
      </c>
      <c r="R59" s="565">
        <f>+L59*0.1+508572</f>
        <v>46649382.300000004</v>
      </c>
      <c r="S59" s="565">
        <v>0</v>
      </c>
      <c r="T59" s="565">
        <f>+O59</f>
        <v>795156967</v>
      </c>
      <c r="U59" s="565">
        <v>638692918</v>
      </c>
      <c r="V59" s="546">
        <f>U59/T59</f>
        <v>0.80322872653645505</v>
      </c>
      <c r="W59" s="565"/>
      <c r="X59" s="547"/>
      <c r="Y59" s="548"/>
      <c r="Z59" s="549"/>
    </row>
    <row r="60" spans="1:26" ht="22.5" hidden="1" customHeight="1" thickTop="1" thickBot="1" x14ac:dyDescent="0.3">
      <c r="A60" s="558">
        <v>1</v>
      </c>
      <c r="B60" s="559" t="s">
        <v>248</v>
      </c>
      <c r="C60" s="559" t="s">
        <v>248</v>
      </c>
      <c r="D60" s="559" t="s">
        <v>255</v>
      </c>
      <c r="E60" s="559" t="s">
        <v>255</v>
      </c>
      <c r="F60" s="559" t="s">
        <v>1931</v>
      </c>
      <c r="G60" s="566">
        <v>2</v>
      </c>
      <c r="H60" s="559"/>
      <c r="I60" s="559"/>
      <c r="J60" s="559"/>
      <c r="K60" s="562" t="s">
        <v>1935</v>
      </c>
      <c r="L60" s="565"/>
      <c r="M60" s="565"/>
      <c r="N60" s="565"/>
      <c r="O60" s="545">
        <f>+L60+M60-N60</f>
        <v>0</v>
      </c>
      <c r="P60" s="565">
        <v>0</v>
      </c>
      <c r="Q60" s="565"/>
      <c r="R60" s="565"/>
      <c r="S60" s="565">
        <v>0</v>
      </c>
      <c r="T60" s="565" t="s">
        <v>427</v>
      </c>
      <c r="U60" s="565"/>
      <c r="V60" s="546"/>
      <c r="W60" s="565"/>
      <c r="X60" s="547"/>
      <c r="Y60" s="548"/>
    </row>
    <row r="61" spans="1:26" ht="22.5" hidden="1" customHeight="1" thickTop="1" thickBot="1" x14ac:dyDescent="0.3">
      <c r="A61" s="558">
        <v>1</v>
      </c>
      <c r="B61" s="559" t="s">
        <v>248</v>
      </c>
      <c r="C61" s="559" t="s">
        <v>248</v>
      </c>
      <c r="D61" s="559" t="s">
        <v>255</v>
      </c>
      <c r="E61" s="559" t="s">
        <v>255</v>
      </c>
      <c r="F61" s="559" t="s">
        <v>1931</v>
      </c>
      <c r="G61" s="566">
        <v>3</v>
      </c>
      <c r="H61" s="559"/>
      <c r="I61" s="559"/>
      <c r="J61" s="559"/>
      <c r="K61" s="562" t="s">
        <v>1936</v>
      </c>
      <c r="L61" s="565"/>
      <c r="M61" s="565"/>
      <c r="N61" s="565"/>
      <c r="O61" s="545">
        <f>+L61+M61-N61</f>
        <v>0</v>
      </c>
      <c r="P61" s="565">
        <v>0</v>
      </c>
      <c r="Q61" s="565"/>
      <c r="R61" s="565"/>
      <c r="S61" s="565"/>
      <c r="T61" s="565"/>
      <c r="U61" s="565"/>
      <c r="V61" s="546"/>
      <c r="W61" s="565"/>
      <c r="X61" s="547"/>
      <c r="Y61" s="548"/>
    </row>
    <row r="62" spans="1:26" ht="22.5" customHeight="1" thickTop="1" thickBot="1" x14ac:dyDescent="0.3">
      <c r="A62" s="558">
        <v>1</v>
      </c>
      <c r="B62" s="559" t="s">
        <v>248</v>
      </c>
      <c r="C62" s="559" t="s">
        <v>248</v>
      </c>
      <c r="D62" s="559" t="s">
        <v>255</v>
      </c>
      <c r="E62" s="559" t="s">
        <v>255</v>
      </c>
      <c r="F62" s="559" t="s">
        <v>1937</v>
      </c>
      <c r="G62" s="566"/>
      <c r="H62" s="559"/>
      <c r="I62" s="559"/>
      <c r="J62" s="559"/>
      <c r="K62" s="562" t="s">
        <v>1938</v>
      </c>
      <c r="L62" s="565">
        <f>SUBTOTAL(9,L63:L65)</f>
        <v>38370989</v>
      </c>
      <c r="M62" s="565">
        <f t="shared" ref="M62:U62" si="23">SUBTOTAL(9,M63:M65)</f>
        <v>0</v>
      </c>
      <c r="N62" s="565">
        <f t="shared" si="23"/>
        <v>0</v>
      </c>
      <c r="O62" s="565">
        <f t="shared" si="23"/>
        <v>38370989</v>
      </c>
      <c r="P62" s="565">
        <f t="shared" si="23"/>
        <v>0</v>
      </c>
      <c r="Q62" s="565">
        <f>+Q63</f>
        <v>34533890.100000001</v>
      </c>
      <c r="R62" s="565">
        <f>+R63</f>
        <v>3837098.9000000004</v>
      </c>
      <c r="S62" s="565">
        <f t="shared" si="23"/>
        <v>0</v>
      </c>
      <c r="T62" s="565">
        <f>+O62</f>
        <v>38370989</v>
      </c>
      <c r="U62" s="565">
        <f t="shared" si="23"/>
        <v>0</v>
      </c>
      <c r="V62" s="546">
        <f>U62/T62</f>
        <v>0</v>
      </c>
      <c r="W62" s="565"/>
      <c r="X62" s="547"/>
      <c r="Y62" s="548"/>
      <c r="Z62" s="549"/>
    </row>
    <row r="63" spans="1:26" ht="22.5" customHeight="1" thickTop="1" thickBot="1" x14ac:dyDescent="0.3">
      <c r="A63" s="558">
        <v>1</v>
      </c>
      <c r="B63" s="559" t="s">
        <v>248</v>
      </c>
      <c r="C63" s="559" t="s">
        <v>248</v>
      </c>
      <c r="D63" s="559" t="s">
        <v>255</v>
      </c>
      <c r="E63" s="559" t="s">
        <v>255</v>
      </c>
      <c r="F63" s="559" t="s">
        <v>1937</v>
      </c>
      <c r="G63" s="566">
        <v>1</v>
      </c>
      <c r="H63" s="559"/>
      <c r="I63" s="559"/>
      <c r="J63" s="559"/>
      <c r="K63" s="562" t="s">
        <v>1939</v>
      </c>
      <c r="L63" s="565">
        <v>38370989</v>
      </c>
      <c r="M63" s="565"/>
      <c r="N63" s="565"/>
      <c r="O63" s="545">
        <f>+L63+M63-N63</f>
        <v>38370989</v>
      </c>
      <c r="P63" s="565"/>
      <c r="Q63" s="565">
        <f>+O63-R63</f>
        <v>34533890.100000001</v>
      </c>
      <c r="R63" s="565">
        <f>+L63*0.1</f>
        <v>3837098.9000000004</v>
      </c>
      <c r="S63" s="565"/>
      <c r="T63" s="565">
        <f>+O63</f>
        <v>38370989</v>
      </c>
      <c r="U63" s="565">
        <v>0</v>
      </c>
      <c r="V63" s="546">
        <f>U63/T63</f>
        <v>0</v>
      </c>
      <c r="W63" s="565"/>
      <c r="X63" s="547"/>
      <c r="Y63" s="548"/>
      <c r="Z63" s="549"/>
    </row>
    <row r="64" spans="1:26" ht="22.5" hidden="1" customHeight="1" thickTop="1" thickBot="1" x14ac:dyDescent="0.3">
      <c r="A64" s="558">
        <v>1</v>
      </c>
      <c r="B64" s="559" t="s">
        <v>248</v>
      </c>
      <c r="C64" s="559" t="s">
        <v>248</v>
      </c>
      <c r="D64" s="559" t="s">
        <v>255</v>
      </c>
      <c r="E64" s="559" t="s">
        <v>255</v>
      </c>
      <c r="F64" s="559" t="s">
        <v>1937</v>
      </c>
      <c r="G64" s="566">
        <v>2</v>
      </c>
      <c r="H64" s="559"/>
      <c r="I64" s="559"/>
      <c r="J64" s="559"/>
      <c r="K64" s="562" t="s">
        <v>1940</v>
      </c>
      <c r="L64" s="565"/>
      <c r="M64" s="565"/>
      <c r="N64" s="565"/>
      <c r="O64" s="545">
        <f>+L64+M64-N64</f>
        <v>0</v>
      </c>
      <c r="P64" s="565"/>
      <c r="Q64" s="565"/>
      <c r="R64" s="565"/>
      <c r="S64" s="565"/>
      <c r="T64" s="565"/>
      <c r="U64" s="565">
        <v>0</v>
      </c>
      <c r="V64" s="546"/>
      <c r="W64" s="565"/>
      <c r="X64" s="547"/>
      <c r="Y64" s="548"/>
    </row>
    <row r="65" spans="1:26" ht="22.5" hidden="1" customHeight="1" thickTop="1" thickBot="1" x14ac:dyDescent="0.3">
      <c r="A65" s="558">
        <v>1</v>
      </c>
      <c r="B65" s="559" t="s">
        <v>248</v>
      </c>
      <c r="C65" s="559" t="s">
        <v>248</v>
      </c>
      <c r="D65" s="559" t="s">
        <v>255</v>
      </c>
      <c r="E65" s="559" t="s">
        <v>255</v>
      </c>
      <c r="F65" s="559" t="s">
        <v>1937</v>
      </c>
      <c r="G65" s="566">
        <v>3</v>
      </c>
      <c r="H65" s="559"/>
      <c r="I65" s="559"/>
      <c r="J65" s="559"/>
      <c r="K65" s="562" t="s">
        <v>1941</v>
      </c>
      <c r="L65" s="565"/>
      <c r="M65" s="565"/>
      <c r="N65" s="565"/>
      <c r="O65" s="545">
        <f>+L65+M65-N65</f>
        <v>0</v>
      </c>
      <c r="P65" s="565"/>
      <c r="Q65" s="565"/>
      <c r="R65" s="565"/>
      <c r="S65" s="565"/>
      <c r="T65" s="565"/>
      <c r="U65" s="565">
        <v>0</v>
      </c>
      <c r="V65" s="546"/>
      <c r="W65" s="565"/>
      <c r="X65" s="547"/>
      <c r="Y65" s="548"/>
    </row>
    <row r="66" spans="1:26" ht="22.5" hidden="1" customHeight="1" thickTop="1" thickBot="1" x14ac:dyDescent="0.3">
      <c r="A66" s="558">
        <v>1</v>
      </c>
      <c r="B66" s="559" t="s">
        <v>248</v>
      </c>
      <c r="C66" s="559" t="s">
        <v>248</v>
      </c>
      <c r="D66" s="559" t="s">
        <v>255</v>
      </c>
      <c r="E66" s="559" t="s">
        <v>255</v>
      </c>
      <c r="F66" s="559" t="s">
        <v>1942</v>
      </c>
      <c r="G66" s="566"/>
      <c r="H66" s="559"/>
      <c r="I66" s="559"/>
      <c r="J66" s="559"/>
      <c r="K66" s="562" t="s">
        <v>264</v>
      </c>
      <c r="L66" s="565">
        <f>SUBTOTAL(9,L67:L69)</f>
        <v>0</v>
      </c>
      <c r="M66" s="565">
        <f t="shared" ref="M66:T66" si="24">SUBTOTAL(9,M67:M69)</f>
        <v>0</v>
      </c>
      <c r="N66" s="565">
        <f t="shared" si="24"/>
        <v>0</v>
      </c>
      <c r="O66" s="565">
        <f t="shared" si="24"/>
        <v>0</v>
      </c>
      <c r="P66" s="565">
        <f t="shared" si="24"/>
        <v>0</v>
      </c>
      <c r="Q66" s="565">
        <f t="shared" si="24"/>
        <v>0</v>
      </c>
      <c r="R66" s="565">
        <f t="shared" si="24"/>
        <v>0</v>
      </c>
      <c r="S66" s="565">
        <f t="shared" si="24"/>
        <v>0</v>
      </c>
      <c r="T66" s="565">
        <f t="shared" si="24"/>
        <v>0</v>
      </c>
      <c r="U66" s="565">
        <v>0</v>
      </c>
      <c r="V66" s="546"/>
      <c r="W66" s="565"/>
      <c r="X66" s="547"/>
      <c r="Y66" s="548"/>
    </row>
    <row r="67" spans="1:26" ht="22.5" hidden="1" customHeight="1" thickTop="1" thickBot="1" x14ac:dyDescent="0.3">
      <c r="A67" s="558">
        <v>1</v>
      </c>
      <c r="B67" s="559" t="s">
        <v>248</v>
      </c>
      <c r="C67" s="559" t="s">
        <v>248</v>
      </c>
      <c r="D67" s="559" t="s">
        <v>255</v>
      </c>
      <c r="E67" s="559" t="s">
        <v>255</v>
      </c>
      <c r="F67" s="559" t="s">
        <v>1942</v>
      </c>
      <c r="G67" s="566">
        <v>1</v>
      </c>
      <c r="H67" s="559"/>
      <c r="I67" s="559"/>
      <c r="J67" s="559"/>
      <c r="K67" s="562" t="s">
        <v>1943</v>
      </c>
      <c r="L67" s="565"/>
      <c r="M67" s="565"/>
      <c r="N67" s="565"/>
      <c r="O67" s="545">
        <f>+L67+M67-N67</f>
        <v>0</v>
      </c>
      <c r="P67" s="565"/>
      <c r="Q67" s="565"/>
      <c r="R67" s="565"/>
      <c r="S67" s="565"/>
      <c r="T67" s="565"/>
      <c r="U67" s="565"/>
      <c r="V67" s="546"/>
      <c r="W67" s="565"/>
      <c r="X67" s="547"/>
      <c r="Y67" s="548"/>
    </row>
    <row r="68" spans="1:26" ht="22.5" hidden="1" customHeight="1" thickTop="1" thickBot="1" x14ac:dyDescent="0.3">
      <c r="A68" s="558">
        <v>1</v>
      </c>
      <c r="B68" s="559" t="s">
        <v>248</v>
      </c>
      <c r="C68" s="559" t="s">
        <v>248</v>
      </c>
      <c r="D68" s="559" t="s">
        <v>255</v>
      </c>
      <c r="E68" s="559" t="s">
        <v>255</v>
      </c>
      <c r="F68" s="559" t="s">
        <v>1942</v>
      </c>
      <c r="G68" s="566">
        <v>2</v>
      </c>
      <c r="H68" s="559"/>
      <c r="I68" s="559"/>
      <c r="J68" s="559"/>
      <c r="K68" s="562" t="s">
        <v>1944</v>
      </c>
      <c r="L68" s="565"/>
      <c r="M68" s="565"/>
      <c r="N68" s="565"/>
      <c r="O68" s="545">
        <f>+L68+M68-N68</f>
        <v>0</v>
      </c>
      <c r="P68" s="565"/>
      <c r="Q68" s="565"/>
      <c r="R68" s="565"/>
      <c r="S68" s="565"/>
      <c r="T68" s="565"/>
      <c r="U68" s="565"/>
      <c r="V68" s="546"/>
      <c r="W68" s="565"/>
      <c r="X68" s="547"/>
      <c r="Y68" s="548"/>
    </row>
    <row r="69" spans="1:26" ht="22.5" hidden="1" customHeight="1" thickTop="1" thickBot="1" x14ac:dyDescent="0.3">
      <c r="A69" s="558">
        <v>1</v>
      </c>
      <c r="B69" s="559" t="s">
        <v>248</v>
      </c>
      <c r="C69" s="559" t="s">
        <v>248</v>
      </c>
      <c r="D69" s="559" t="s">
        <v>255</v>
      </c>
      <c r="E69" s="559" t="s">
        <v>255</v>
      </c>
      <c r="F69" s="559" t="s">
        <v>1942</v>
      </c>
      <c r="G69" s="566">
        <v>3</v>
      </c>
      <c r="H69" s="559"/>
      <c r="I69" s="559"/>
      <c r="J69" s="559"/>
      <c r="K69" s="562" t="s">
        <v>1945</v>
      </c>
      <c r="L69" s="565"/>
      <c r="M69" s="565"/>
      <c r="N69" s="565"/>
      <c r="O69" s="545">
        <f>+L69+M69-N69</f>
        <v>0</v>
      </c>
      <c r="P69" s="565"/>
      <c r="Q69" s="565"/>
      <c r="R69" s="565"/>
      <c r="S69" s="565"/>
      <c r="T69" s="565"/>
      <c r="U69" s="565"/>
      <c r="V69" s="546"/>
      <c r="W69" s="565"/>
      <c r="X69" s="547"/>
      <c r="Y69" s="548"/>
    </row>
    <row r="70" spans="1:26" ht="22.5" hidden="1" customHeight="1" thickTop="1" thickBot="1" x14ac:dyDescent="0.3">
      <c r="A70" s="558">
        <v>1</v>
      </c>
      <c r="B70" s="559" t="s">
        <v>248</v>
      </c>
      <c r="C70" s="559" t="s">
        <v>248</v>
      </c>
      <c r="D70" s="559" t="s">
        <v>255</v>
      </c>
      <c r="E70" s="559" t="s">
        <v>255</v>
      </c>
      <c r="F70" s="559" t="s">
        <v>1946</v>
      </c>
      <c r="G70" s="566"/>
      <c r="H70" s="559"/>
      <c r="I70" s="559"/>
      <c r="J70" s="559"/>
      <c r="K70" s="562" t="s">
        <v>1947</v>
      </c>
      <c r="L70" s="565">
        <f>SUBTOTAL(9,L71:L73)</f>
        <v>0</v>
      </c>
      <c r="M70" s="565">
        <f t="shared" ref="M70:U70" si="25">SUBTOTAL(9,M71:M73)</f>
        <v>0</v>
      </c>
      <c r="N70" s="565">
        <f t="shared" si="25"/>
        <v>0</v>
      </c>
      <c r="O70" s="565">
        <f t="shared" si="25"/>
        <v>0</v>
      </c>
      <c r="P70" s="565">
        <f t="shared" si="25"/>
        <v>0</v>
      </c>
      <c r="Q70" s="565">
        <f t="shared" si="25"/>
        <v>0</v>
      </c>
      <c r="R70" s="565">
        <f t="shared" si="25"/>
        <v>0</v>
      </c>
      <c r="S70" s="565">
        <f t="shared" si="25"/>
        <v>0</v>
      </c>
      <c r="T70" s="565">
        <f t="shared" si="25"/>
        <v>0</v>
      </c>
      <c r="U70" s="565">
        <f t="shared" si="25"/>
        <v>0</v>
      </c>
      <c r="V70" s="546"/>
      <c r="W70" s="565"/>
      <c r="X70" s="547"/>
      <c r="Y70" s="548"/>
    </row>
    <row r="71" spans="1:26" ht="22.5" hidden="1" customHeight="1" thickTop="1" thickBot="1" x14ac:dyDescent="0.3">
      <c r="A71" s="558">
        <v>1</v>
      </c>
      <c r="B71" s="559" t="s">
        <v>248</v>
      </c>
      <c r="C71" s="559" t="s">
        <v>248</v>
      </c>
      <c r="D71" s="559" t="s">
        <v>255</v>
      </c>
      <c r="E71" s="559" t="s">
        <v>255</v>
      </c>
      <c r="F71" s="559" t="s">
        <v>1946</v>
      </c>
      <c r="G71" s="566">
        <v>1</v>
      </c>
      <c r="H71" s="559"/>
      <c r="I71" s="559"/>
      <c r="J71" s="559"/>
      <c r="K71" s="562" t="s">
        <v>1948</v>
      </c>
      <c r="L71" s="565"/>
      <c r="M71" s="565"/>
      <c r="N71" s="565"/>
      <c r="O71" s="545">
        <f>+L71+M71-N71</f>
        <v>0</v>
      </c>
      <c r="P71" s="565"/>
      <c r="Q71" s="565"/>
      <c r="R71" s="565"/>
      <c r="S71" s="565"/>
      <c r="T71" s="565"/>
      <c r="U71" s="565"/>
      <c r="V71" s="546"/>
      <c r="W71" s="565"/>
      <c r="X71" s="547"/>
      <c r="Y71" s="548"/>
    </row>
    <row r="72" spans="1:26" ht="22.5" hidden="1" customHeight="1" thickTop="1" thickBot="1" x14ac:dyDescent="0.3">
      <c r="A72" s="558">
        <v>1</v>
      </c>
      <c r="B72" s="559" t="s">
        <v>248</v>
      </c>
      <c r="C72" s="559" t="s">
        <v>248</v>
      </c>
      <c r="D72" s="559" t="s">
        <v>255</v>
      </c>
      <c r="E72" s="559" t="s">
        <v>255</v>
      </c>
      <c r="F72" s="559" t="s">
        <v>1946</v>
      </c>
      <c r="G72" s="566">
        <v>2</v>
      </c>
      <c r="H72" s="559"/>
      <c r="I72" s="559"/>
      <c r="J72" s="559"/>
      <c r="K72" s="562" t="s">
        <v>1949</v>
      </c>
      <c r="L72" s="565"/>
      <c r="M72" s="565"/>
      <c r="N72" s="565"/>
      <c r="O72" s="545">
        <f>+L72+M72-N72</f>
        <v>0</v>
      </c>
      <c r="P72" s="565"/>
      <c r="Q72" s="565"/>
      <c r="R72" s="565"/>
      <c r="S72" s="565"/>
      <c r="T72" s="565"/>
      <c r="U72" s="565"/>
      <c r="V72" s="546"/>
      <c r="W72" s="565"/>
      <c r="X72" s="547"/>
      <c r="Y72" s="548"/>
    </row>
    <row r="73" spans="1:26" ht="22.5" hidden="1" customHeight="1" thickTop="1" thickBot="1" x14ac:dyDescent="0.3">
      <c r="A73" s="558">
        <v>1</v>
      </c>
      <c r="B73" s="559" t="s">
        <v>248</v>
      </c>
      <c r="C73" s="559" t="s">
        <v>248</v>
      </c>
      <c r="D73" s="559" t="s">
        <v>255</v>
      </c>
      <c r="E73" s="559" t="s">
        <v>255</v>
      </c>
      <c r="F73" s="559" t="s">
        <v>1946</v>
      </c>
      <c r="G73" s="566">
        <v>3</v>
      </c>
      <c r="H73" s="559"/>
      <c r="I73" s="559"/>
      <c r="J73" s="559"/>
      <c r="K73" s="562" t="s">
        <v>1950</v>
      </c>
      <c r="L73" s="565"/>
      <c r="M73" s="565"/>
      <c r="N73" s="565"/>
      <c r="O73" s="545">
        <f>+L73+M73-N73</f>
        <v>0</v>
      </c>
      <c r="P73" s="565"/>
      <c r="Q73" s="565"/>
      <c r="R73" s="565"/>
      <c r="S73" s="565"/>
      <c r="T73" s="565"/>
      <c r="U73" s="565"/>
      <c r="V73" s="546"/>
      <c r="W73" s="565"/>
      <c r="X73" s="547"/>
      <c r="Y73" s="548"/>
    </row>
    <row r="74" spans="1:26" ht="22.5" hidden="1" customHeight="1" thickTop="1" thickBot="1" x14ac:dyDescent="0.3">
      <c r="A74" s="558">
        <v>1</v>
      </c>
      <c r="B74" s="559" t="s">
        <v>248</v>
      </c>
      <c r="C74" s="559" t="s">
        <v>248</v>
      </c>
      <c r="D74" s="559" t="s">
        <v>255</v>
      </c>
      <c r="E74" s="559" t="s">
        <v>255</v>
      </c>
      <c r="F74" s="559" t="s">
        <v>1951</v>
      </c>
      <c r="G74" s="566"/>
      <c r="H74" s="559"/>
      <c r="I74" s="559"/>
      <c r="J74" s="559"/>
      <c r="K74" s="562" t="s">
        <v>1952</v>
      </c>
      <c r="L74" s="565">
        <f>SUM(L75:L77)</f>
        <v>0</v>
      </c>
      <c r="M74" s="565">
        <f t="shared" ref="M74:U74" si="26">SUM(M75:M77)</f>
        <v>0</v>
      </c>
      <c r="N74" s="565">
        <f t="shared" si="26"/>
        <v>0</v>
      </c>
      <c r="O74" s="565">
        <f t="shared" si="26"/>
        <v>0</v>
      </c>
      <c r="P74" s="565">
        <f t="shared" si="26"/>
        <v>0</v>
      </c>
      <c r="Q74" s="565">
        <f t="shared" si="26"/>
        <v>0</v>
      </c>
      <c r="R74" s="565">
        <f t="shared" si="26"/>
        <v>0</v>
      </c>
      <c r="S74" s="565">
        <f t="shared" si="26"/>
        <v>0</v>
      </c>
      <c r="T74" s="565">
        <f t="shared" si="26"/>
        <v>0</v>
      </c>
      <c r="U74" s="565">
        <f t="shared" si="26"/>
        <v>0</v>
      </c>
      <c r="V74" s="546"/>
      <c r="W74" s="565"/>
      <c r="X74" s="547"/>
      <c r="Y74" s="548"/>
    </row>
    <row r="75" spans="1:26" ht="22.5" hidden="1" customHeight="1" thickTop="1" thickBot="1" x14ac:dyDescent="0.3">
      <c r="A75" s="558">
        <v>1</v>
      </c>
      <c r="B75" s="559" t="s">
        <v>248</v>
      </c>
      <c r="C75" s="559" t="s">
        <v>248</v>
      </c>
      <c r="D75" s="559" t="s">
        <v>255</v>
      </c>
      <c r="E75" s="559" t="s">
        <v>255</v>
      </c>
      <c r="F75" s="559" t="s">
        <v>1951</v>
      </c>
      <c r="G75" s="566">
        <v>1</v>
      </c>
      <c r="H75" s="559"/>
      <c r="I75" s="559"/>
      <c r="J75" s="559"/>
      <c r="K75" s="562" t="s">
        <v>1953</v>
      </c>
      <c r="L75" s="565"/>
      <c r="M75" s="565"/>
      <c r="N75" s="565"/>
      <c r="O75" s="545">
        <f>+L75+M75-N75</f>
        <v>0</v>
      </c>
      <c r="P75" s="565"/>
      <c r="Q75" s="565"/>
      <c r="R75" s="565"/>
      <c r="S75" s="565"/>
      <c r="T75" s="565"/>
      <c r="U75" s="565"/>
      <c r="V75" s="546"/>
      <c r="W75" s="565"/>
      <c r="X75" s="547"/>
      <c r="Y75" s="548"/>
    </row>
    <row r="76" spans="1:26" ht="22.5" hidden="1" customHeight="1" thickTop="1" thickBot="1" x14ac:dyDescent="0.3">
      <c r="A76" s="558">
        <v>1</v>
      </c>
      <c r="B76" s="559" t="s">
        <v>248</v>
      </c>
      <c r="C76" s="559" t="s">
        <v>248</v>
      </c>
      <c r="D76" s="559" t="s">
        <v>255</v>
      </c>
      <c r="E76" s="559" t="s">
        <v>255</v>
      </c>
      <c r="F76" s="559" t="s">
        <v>1951</v>
      </c>
      <c r="G76" s="566">
        <v>2</v>
      </c>
      <c r="H76" s="559"/>
      <c r="I76" s="559"/>
      <c r="J76" s="559"/>
      <c r="K76" s="562" t="s">
        <v>1954</v>
      </c>
      <c r="L76" s="565"/>
      <c r="M76" s="565"/>
      <c r="N76" s="565"/>
      <c r="O76" s="545">
        <f>+L76+M76-N76</f>
        <v>0</v>
      </c>
      <c r="P76" s="565"/>
      <c r="Q76" s="565"/>
      <c r="R76" s="565"/>
      <c r="S76" s="565"/>
      <c r="T76" s="565"/>
      <c r="U76" s="565"/>
      <c r="V76" s="546"/>
      <c r="W76" s="565"/>
      <c r="X76" s="547"/>
      <c r="Y76" s="548"/>
    </row>
    <row r="77" spans="1:26" ht="22.5" hidden="1" customHeight="1" thickTop="1" thickBot="1" x14ac:dyDescent="0.3">
      <c r="A77" s="558">
        <v>1</v>
      </c>
      <c r="B77" s="559" t="s">
        <v>248</v>
      </c>
      <c r="C77" s="559" t="s">
        <v>248</v>
      </c>
      <c r="D77" s="559" t="s">
        <v>255</v>
      </c>
      <c r="E77" s="559" t="s">
        <v>255</v>
      </c>
      <c r="F77" s="559" t="s">
        <v>1951</v>
      </c>
      <c r="G77" s="566">
        <v>3</v>
      </c>
      <c r="H77" s="559"/>
      <c r="I77" s="559"/>
      <c r="J77" s="559"/>
      <c r="K77" s="562" t="s">
        <v>1955</v>
      </c>
      <c r="L77" s="565"/>
      <c r="M77" s="565"/>
      <c r="N77" s="565"/>
      <c r="O77" s="545">
        <f>+L77+M77-N77</f>
        <v>0</v>
      </c>
      <c r="P77" s="565"/>
      <c r="Q77" s="565"/>
      <c r="R77" s="565"/>
      <c r="S77" s="565"/>
      <c r="T77" s="565"/>
      <c r="U77" s="565"/>
      <c r="V77" s="546"/>
      <c r="W77" s="565"/>
      <c r="X77" s="547"/>
      <c r="Y77" s="548"/>
    </row>
    <row r="78" spans="1:26" ht="22.5" customHeight="1" thickTop="1" thickBot="1" x14ac:dyDescent="0.3">
      <c r="A78" s="558">
        <v>1</v>
      </c>
      <c r="B78" s="559" t="s">
        <v>248</v>
      </c>
      <c r="C78" s="559" t="s">
        <v>248</v>
      </c>
      <c r="D78" s="559" t="s">
        <v>255</v>
      </c>
      <c r="E78" s="559" t="s">
        <v>265</v>
      </c>
      <c r="F78" s="559"/>
      <c r="G78" s="566"/>
      <c r="H78" s="559"/>
      <c r="I78" s="559"/>
      <c r="J78" s="559"/>
      <c r="K78" s="562" t="s">
        <v>266</v>
      </c>
      <c r="L78" s="565">
        <f>+L79+L100</f>
        <v>622951145</v>
      </c>
      <c r="M78" s="565">
        <f t="shared" ref="M78:U78" si="27">+M79+M100</f>
        <v>89169817</v>
      </c>
      <c r="N78" s="565">
        <f t="shared" si="27"/>
        <v>0</v>
      </c>
      <c r="O78" s="565">
        <f t="shared" si="27"/>
        <v>712120962</v>
      </c>
      <c r="P78" s="565">
        <f t="shared" si="27"/>
        <v>0</v>
      </c>
      <c r="Q78" s="565">
        <f t="shared" si="27"/>
        <v>589048968</v>
      </c>
      <c r="R78" s="565">
        <f t="shared" si="27"/>
        <v>123071994</v>
      </c>
      <c r="S78" s="565">
        <f t="shared" si="27"/>
        <v>0</v>
      </c>
      <c r="T78" s="565">
        <f t="shared" si="27"/>
        <v>712120962</v>
      </c>
      <c r="U78" s="565">
        <f t="shared" si="27"/>
        <v>993566649</v>
      </c>
      <c r="V78" s="546">
        <f>U78/T78</f>
        <v>1.3952217418366066</v>
      </c>
      <c r="W78" s="565"/>
      <c r="X78" s="547"/>
      <c r="Y78" s="548"/>
      <c r="Z78" s="549"/>
    </row>
    <row r="79" spans="1:26" ht="22.5" customHeight="1" thickTop="1" thickBot="1" x14ac:dyDescent="0.3">
      <c r="A79" s="558">
        <v>1</v>
      </c>
      <c r="B79" s="559" t="s">
        <v>248</v>
      </c>
      <c r="C79" s="559" t="s">
        <v>248</v>
      </c>
      <c r="D79" s="559" t="s">
        <v>255</v>
      </c>
      <c r="E79" s="559" t="s">
        <v>265</v>
      </c>
      <c r="F79" s="559" t="s">
        <v>1956</v>
      </c>
      <c r="G79" s="566"/>
      <c r="H79" s="559"/>
      <c r="I79" s="559"/>
      <c r="J79" s="559"/>
      <c r="K79" s="562" t="s">
        <v>267</v>
      </c>
      <c r="L79" s="565">
        <f>+L80+L84+L88+L92+L96</f>
        <v>622951145</v>
      </c>
      <c r="M79" s="565">
        <f>+M80+M84+M88+M92+M96</f>
        <v>89169817</v>
      </c>
      <c r="N79" s="565">
        <f t="shared" ref="N79:U79" si="28">+N80+N84+N88+N92+N96</f>
        <v>0</v>
      </c>
      <c r="O79" s="565">
        <f>+O80+O84+O88+O92+O96</f>
        <v>712120962</v>
      </c>
      <c r="P79" s="565">
        <f t="shared" si="28"/>
        <v>0</v>
      </c>
      <c r="Q79" s="565">
        <f t="shared" si="28"/>
        <v>589048968</v>
      </c>
      <c r="R79" s="565">
        <f>+R80+R84+R88+R92+R96</f>
        <v>123071994</v>
      </c>
      <c r="S79" s="565">
        <f t="shared" si="28"/>
        <v>0</v>
      </c>
      <c r="T79" s="565">
        <f t="shared" si="28"/>
        <v>712120962</v>
      </c>
      <c r="U79" s="565">
        <f t="shared" si="28"/>
        <v>581711066</v>
      </c>
      <c r="V79" s="546">
        <f>U79/T79</f>
        <v>0.81687114555125262</v>
      </c>
      <c r="W79" s="565"/>
      <c r="X79" s="547" t="s">
        <v>1957</v>
      </c>
      <c r="Y79" s="548" t="s">
        <v>1909</v>
      </c>
      <c r="Z79" s="549"/>
    </row>
    <row r="80" spans="1:26" ht="16.5" hidden="1" customHeight="1" thickTop="1" thickBot="1" x14ac:dyDescent="0.3">
      <c r="A80" s="558">
        <v>1</v>
      </c>
      <c r="B80" s="559" t="s">
        <v>248</v>
      </c>
      <c r="C80" s="559" t="s">
        <v>248</v>
      </c>
      <c r="D80" s="559" t="s">
        <v>255</v>
      </c>
      <c r="E80" s="559" t="s">
        <v>265</v>
      </c>
      <c r="F80" s="559" t="s">
        <v>1956</v>
      </c>
      <c r="G80" s="559" t="s">
        <v>265</v>
      </c>
      <c r="H80" s="559"/>
      <c r="I80" s="559"/>
      <c r="J80" s="559"/>
      <c r="K80" s="562" t="s">
        <v>1958</v>
      </c>
      <c r="L80" s="565">
        <f>SUM(L81:L83)</f>
        <v>0</v>
      </c>
      <c r="M80" s="565">
        <f t="shared" ref="M80:U80" si="29">SUM(M81:M83)</f>
        <v>0</v>
      </c>
      <c r="N80" s="565">
        <f t="shared" si="29"/>
        <v>0</v>
      </c>
      <c r="O80" s="565">
        <f t="shared" si="29"/>
        <v>0</v>
      </c>
      <c r="P80" s="565">
        <f t="shared" si="29"/>
        <v>0</v>
      </c>
      <c r="Q80" s="565">
        <f t="shared" si="29"/>
        <v>0</v>
      </c>
      <c r="R80" s="565">
        <f t="shared" si="29"/>
        <v>0</v>
      </c>
      <c r="S80" s="565">
        <f t="shared" si="29"/>
        <v>0</v>
      </c>
      <c r="T80" s="565">
        <f t="shared" si="29"/>
        <v>0</v>
      </c>
      <c r="U80" s="565">
        <f t="shared" si="29"/>
        <v>0</v>
      </c>
      <c r="V80" s="546"/>
      <c r="W80" s="565"/>
      <c r="X80" s="547"/>
      <c r="Y80" s="548"/>
    </row>
    <row r="81" spans="1:26" ht="16.5" hidden="1" customHeight="1" thickTop="1" thickBot="1" x14ac:dyDescent="0.3">
      <c r="A81" s="558">
        <v>1</v>
      </c>
      <c r="B81" s="559" t="s">
        <v>248</v>
      </c>
      <c r="C81" s="559" t="s">
        <v>248</v>
      </c>
      <c r="D81" s="559" t="s">
        <v>255</v>
      </c>
      <c r="E81" s="559" t="s">
        <v>265</v>
      </c>
      <c r="F81" s="559" t="s">
        <v>1956</v>
      </c>
      <c r="G81" s="559" t="s">
        <v>265</v>
      </c>
      <c r="H81" s="559" t="s">
        <v>248</v>
      </c>
      <c r="I81" s="559"/>
      <c r="J81" s="559"/>
      <c r="K81" s="562" t="s">
        <v>1959</v>
      </c>
      <c r="L81" s="565"/>
      <c r="M81" s="565"/>
      <c r="N81" s="565"/>
      <c r="O81" s="545">
        <f>+L81+M81-N81</f>
        <v>0</v>
      </c>
      <c r="P81" s="565"/>
      <c r="Q81" s="565"/>
      <c r="R81" s="565"/>
      <c r="S81" s="565"/>
      <c r="T81" s="565"/>
      <c r="U81" s="565"/>
      <c r="V81" s="546"/>
      <c r="W81" s="565"/>
      <c r="X81" s="547"/>
      <c r="Y81" s="548"/>
    </row>
    <row r="82" spans="1:26" ht="16.5" hidden="1" customHeight="1" thickTop="1" thickBot="1" x14ac:dyDescent="0.3">
      <c r="A82" s="558">
        <v>1</v>
      </c>
      <c r="B82" s="559" t="s">
        <v>248</v>
      </c>
      <c r="C82" s="559" t="s">
        <v>248</v>
      </c>
      <c r="D82" s="559" t="s">
        <v>255</v>
      </c>
      <c r="E82" s="559" t="s">
        <v>265</v>
      </c>
      <c r="F82" s="559" t="s">
        <v>1956</v>
      </c>
      <c r="G82" s="559" t="s">
        <v>265</v>
      </c>
      <c r="H82" s="559" t="s">
        <v>254</v>
      </c>
      <c r="I82" s="559"/>
      <c r="J82" s="559"/>
      <c r="K82" s="562" t="s">
        <v>1960</v>
      </c>
      <c r="L82" s="565"/>
      <c r="M82" s="565"/>
      <c r="N82" s="565"/>
      <c r="O82" s="545">
        <f>+L82+M82-N82</f>
        <v>0</v>
      </c>
      <c r="P82" s="565"/>
      <c r="Q82" s="565"/>
      <c r="R82" s="565"/>
      <c r="S82" s="565"/>
      <c r="T82" s="565"/>
      <c r="U82" s="565"/>
      <c r="V82" s="546"/>
      <c r="W82" s="565"/>
      <c r="X82" s="547"/>
      <c r="Y82" s="548"/>
    </row>
    <row r="83" spans="1:26" ht="16.5" hidden="1" customHeight="1" thickTop="1" thickBot="1" x14ac:dyDescent="0.3">
      <c r="A83" s="558">
        <v>1</v>
      </c>
      <c r="B83" s="559" t="s">
        <v>248</v>
      </c>
      <c r="C83" s="559" t="s">
        <v>248</v>
      </c>
      <c r="D83" s="559" t="s">
        <v>255</v>
      </c>
      <c r="E83" s="559" t="s">
        <v>265</v>
      </c>
      <c r="F83" s="559" t="s">
        <v>1956</v>
      </c>
      <c r="G83" s="559" t="s">
        <v>265</v>
      </c>
      <c r="H83" s="559" t="s">
        <v>1880</v>
      </c>
      <c r="I83" s="559"/>
      <c r="J83" s="559"/>
      <c r="K83" s="562" t="s">
        <v>1961</v>
      </c>
      <c r="L83" s="565"/>
      <c r="M83" s="565"/>
      <c r="N83" s="565"/>
      <c r="O83" s="545">
        <f>+L83+M83-N83</f>
        <v>0</v>
      </c>
      <c r="P83" s="565"/>
      <c r="Q83" s="565"/>
      <c r="R83" s="565"/>
      <c r="S83" s="565"/>
      <c r="T83" s="565"/>
      <c r="U83" s="565"/>
      <c r="V83" s="546"/>
      <c r="W83" s="565"/>
      <c r="X83" s="547"/>
      <c r="Y83" s="548"/>
    </row>
    <row r="84" spans="1:26" ht="16.5" hidden="1" customHeight="1" thickTop="1" thickBot="1" x14ac:dyDescent="0.3">
      <c r="A84" s="558">
        <v>1</v>
      </c>
      <c r="B84" s="559" t="s">
        <v>248</v>
      </c>
      <c r="C84" s="559" t="s">
        <v>248</v>
      </c>
      <c r="D84" s="559" t="s">
        <v>255</v>
      </c>
      <c r="E84" s="559" t="s">
        <v>265</v>
      </c>
      <c r="F84" s="559" t="s">
        <v>1956</v>
      </c>
      <c r="G84" s="559" t="s">
        <v>268</v>
      </c>
      <c r="H84" s="559"/>
      <c r="I84" s="559"/>
      <c r="J84" s="559"/>
      <c r="K84" s="562" t="s">
        <v>1962</v>
      </c>
      <c r="L84" s="565">
        <f>SUM(L85:L87)</f>
        <v>0</v>
      </c>
      <c r="M84" s="565">
        <f t="shared" ref="M84:U84" si="30">SUM(M85:M87)</f>
        <v>0</v>
      </c>
      <c r="N84" s="565">
        <f t="shared" si="30"/>
        <v>0</v>
      </c>
      <c r="O84" s="565">
        <f t="shared" si="30"/>
        <v>0</v>
      </c>
      <c r="P84" s="565">
        <f t="shared" si="30"/>
        <v>0</v>
      </c>
      <c r="Q84" s="565">
        <f t="shared" si="30"/>
        <v>0</v>
      </c>
      <c r="R84" s="565">
        <f t="shared" si="30"/>
        <v>0</v>
      </c>
      <c r="S84" s="565">
        <f t="shared" si="30"/>
        <v>0</v>
      </c>
      <c r="T84" s="565">
        <f t="shared" si="30"/>
        <v>0</v>
      </c>
      <c r="U84" s="565">
        <f t="shared" si="30"/>
        <v>0</v>
      </c>
      <c r="V84" s="546"/>
      <c r="W84" s="565"/>
      <c r="X84" s="547"/>
      <c r="Y84" s="548"/>
    </row>
    <row r="85" spans="1:26" ht="16.5" hidden="1" customHeight="1" thickTop="1" thickBot="1" x14ac:dyDescent="0.3">
      <c r="A85" s="558">
        <v>1</v>
      </c>
      <c r="B85" s="559" t="s">
        <v>248</v>
      </c>
      <c r="C85" s="559" t="s">
        <v>248</v>
      </c>
      <c r="D85" s="559" t="s">
        <v>255</v>
      </c>
      <c r="E85" s="559" t="s">
        <v>265</v>
      </c>
      <c r="F85" s="559" t="s">
        <v>1956</v>
      </c>
      <c r="G85" s="559" t="s">
        <v>268</v>
      </c>
      <c r="H85" s="559" t="s">
        <v>248</v>
      </c>
      <c r="I85" s="559"/>
      <c r="J85" s="559"/>
      <c r="K85" s="562" t="s">
        <v>1963</v>
      </c>
      <c r="L85" s="565"/>
      <c r="M85" s="565"/>
      <c r="N85" s="565"/>
      <c r="O85" s="545">
        <f>+L85+M85-N85</f>
        <v>0</v>
      </c>
      <c r="P85" s="565"/>
      <c r="Q85" s="565"/>
      <c r="R85" s="565"/>
      <c r="S85" s="565"/>
      <c r="T85" s="565"/>
      <c r="U85" s="565"/>
      <c r="V85" s="546"/>
      <c r="W85" s="565"/>
      <c r="X85" s="547"/>
      <c r="Y85" s="548"/>
    </row>
    <row r="86" spans="1:26" ht="16.5" hidden="1" customHeight="1" thickTop="1" thickBot="1" x14ac:dyDescent="0.3">
      <c r="A86" s="558">
        <v>1</v>
      </c>
      <c r="B86" s="559" t="s">
        <v>248</v>
      </c>
      <c r="C86" s="559" t="s">
        <v>248</v>
      </c>
      <c r="D86" s="559" t="s">
        <v>255</v>
      </c>
      <c r="E86" s="559" t="s">
        <v>265</v>
      </c>
      <c r="F86" s="559" t="s">
        <v>1956</v>
      </c>
      <c r="G86" s="559" t="s">
        <v>268</v>
      </c>
      <c r="H86" s="559" t="s">
        <v>254</v>
      </c>
      <c r="I86" s="559"/>
      <c r="J86" s="559"/>
      <c r="K86" s="562" t="s">
        <v>1964</v>
      </c>
      <c r="L86" s="565"/>
      <c r="M86" s="565"/>
      <c r="N86" s="565"/>
      <c r="O86" s="545">
        <f>+L86+M86-N86</f>
        <v>0</v>
      </c>
      <c r="P86" s="565"/>
      <c r="Q86" s="565"/>
      <c r="R86" s="565"/>
      <c r="S86" s="565"/>
      <c r="T86" s="565"/>
      <c r="U86" s="565"/>
      <c r="V86" s="546"/>
      <c r="W86" s="565"/>
      <c r="X86" s="547"/>
      <c r="Y86" s="548"/>
    </row>
    <row r="87" spans="1:26" ht="16.5" hidden="1" customHeight="1" thickTop="1" thickBot="1" x14ac:dyDescent="0.3">
      <c r="A87" s="558">
        <v>1</v>
      </c>
      <c r="B87" s="559" t="s">
        <v>248</v>
      </c>
      <c r="C87" s="559" t="s">
        <v>248</v>
      </c>
      <c r="D87" s="559" t="s">
        <v>255</v>
      </c>
      <c r="E87" s="559" t="s">
        <v>265</v>
      </c>
      <c r="F87" s="559" t="s">
        <v>1956</v>
      </c>
      <c r="G87" s="559" t="s">
        <v>268</v>
      </c>
      <c r="H87" s="559" t="s">
        <v>1880</v>
      </c>
      <c r="I87" s="559"/>
      <c r="J87" s="559"/>
      <c r="K87" s="562" t="s">
        <v>1965</v>
      </c>
      <c r="L87" s="565"/>
      <c r="M87" s="565"/>
      <c r="N87" s="565"/>
      <c r="O87" s="545">
        <f>+L87+M87-N87</f>
        <v>0</v>
      </c>
      <c r="P87" s="565"/>
      <c r="Q87" s="565"/>
      <c r="R87" s="565"/>
      <c r="S87" s="565"/>
      <c r="T87" s="565"/>
      <c r="U87" s="565"/>
      <c r="V87" s="546"/>
      <c r="W87" s="565"/>
      <c r="X87" s="547"/>
      <c r="Y87" s="548"/>
    </row>
    <row r="88" spans="1:26" s="170" customFormat="1" ht="16.5" hidden="1" customHeight="1" thickTop="1" thickBot="1" x14ac:dyDescent="0.3">
      <c r="A88" s="558">
        <v>1</v>
      </c>
      <c r="B88" s="559" t="s">
        <v>248</v>
      </c>
      <c r="C88" s="559" t="s">
        <v>248</v>
      </c>
      <c r="D88" s="559" t="s">
        <v>255</v>
      </c>
      <c r="E88" s="559" t="s">
        <v>265</v>
      </c>
      <c r="F88" s="559" t="s">
        <v>1956</v>
      </c>
      <c r="G88" s="559" t="s">
        <v>258</v>
      </c>
      <c r="H88" s="559"/>
      <c r="I88" s="560"/>
      <c r="J88" s="560"/>
      <c r="K88" s="562" t="s">
        <v>1966</v>
      </c>
      <c r="L88" s="545">
        <f>SUM(L89:L91)</f>
        <v>0</v>
      </c>
      <c r="M88" s="545">
        <f t="shared" ref="M88:U88" si="31">SUM(M89:M91)</f>
        <v>0</v>
      </c>
      <c r="N88" s="545">
        <f t="shared" si="31"/>
        <v>0</v>
      </c>
      <c r="O88" s="545">
        <f t="shared" si="31"/>
        <v>0</v>
      </c>
      <c r="P88" s="545">
        <f t="shared" si="31"/>
        <v>0</v>
      </c>
      <c r="Q88" s="545">
        <f t="shared" si="31"/>
        <v>0</v>
      </c>
      <c r="R88" s="545">
        <f t="shared" si="31"/>
        <v>0</v>
      </c>
      <c r="S88" s="545">
        <f t="shared" si="31"/>
        <v>0</v>
      </c>
      <c r="T88" s="545">
        <f t="shared" si="31"/>
        <v>0</v>
      </c>
      <c r="U88" s="545">
        <f t="shared" si="31"/>
        <v>0</v>
      </c>
      <c r="V88" s="546"/>
      <c r="W88" s="545"/>
      <c r="X88" s="547"/>
      <c r="Y88" s="548"/>
    </row>
    <row r="89" spans="1:26" s="170" customFormat="1" ht="16.5" hidden="1" customHeight="1" thickTop="1" thickBot="1" x14ac:dyDescent="0.3">
      <c r="A89" s="558">
        <v>1</v>
      </c>
      <c r="B89" s="559" t="s">
        <v>248</v>
      </c>
      <c r="C89" s="559" t="s">
        <v>248</v>
      </c>
      <c r="D89" s="559" t="s">
        <v>255</v>
      </c>
      <c r="E89" s="559" t="s">
        <v>265</v>
      </c>
      <c r="F89" s="559" t="s">
        <v>1956</v>
      </c>
      <c r="G89" s="559" t="s">
        <v>258</v>
      </c>
      <c r="H89" s="559" t="s">
        <v>248</v>
      </c>
      <c r="I89" s="560"/>
      <c r="J89" s="560"/>
      <c r="K89" s="562" t="s">
        <v>1967</v>
      </c>
      <c r="L89" s="545">
        <v>0</v>
      </c>
      <c r="M89" s="545">
        <v>0</v>
      </c>
      <c r="N89" s="545"/>
      <c r="O89" s="545">
        <f>+L89+M89-N89</f>
        <v>0</v>
      </c>
      <c r="P89" s="545"/>
      <c r="Q89" s="545"/>
      <c r="R89" s="545"/>
      <c r="S89" s="545"/>
      <c r="T89" s="545"/>
      <c r="U89" s="545"/>
      <c r="V89" s="546"/>
      <c r="W89" s="545"/>
      <c r="X89" s="547"/>
      <c r="Y89" s="548"/>
    </row>
    <row r="90" spans="1:26" s="170" customFormat="1" ht="16.5" hidden="1" customHeight="1" thickTop="1" thickBot="1" x14ac:dyDescent="0.3">
      <c r="A90" s="558">
        <v>1</v>
      </c>
      <c r="B90" s="559" t="s">
        <v>248</v>
      </c>
      <c r="C90" s="559" t="s">
        <v>248</v>
      </c>
      <c r="D90" s="559" t="s">
        <v>255</v>
      </c>
      <c r="E90" s="559" t="s">
        <v>265</v>
      </c>
      <c r="F90" s="559" t="s">
        <v>1956</v>
      </c>
      <c r="G90" s="559" t="s">
        <v>258</v>
      </c>
      <c r="H90" s="559" t="s">
        <v>254</v>
      </c>
      <c r="I90" s="560"/>
      <c r="J90" s="560"/>
      <c r="K90" s="562" t="s">
        <v>1968</v>
      </c>
      <c r="L90" s="545"/>
      <c r="M90" s="545"/>
      <c r="N90" s="545"/>
      <c r="O90" s="545">
        <f>+L90+M90-N90</f>
        <v>0</v>
      </c>
      <c r="P90" s="545"/>
      <c r="Q90" s="545"/>
      <c r="R90" s="545"/>
      <c r="S90" s="545"/>
      <c r="T90" s="545"/>
      <c r="U90" s="545"/>
      <c r="V90" s="546"/>
      <c r="W90" s="545"/>
      <c r="X90" s="547"/>
      <c r="Y90" s="548"/>
    </row>
    <row r="91" spans="1:26" s="170" customFormat="1" ht="16.5" hidden="1" customHeight="1" thickTop="1" thickBot="1" x14ac:dyDescent="0.3">
      <c r="A91" s="558">
        <v>1</v>
      </c>
      <c r="B91" s="559" t="s">
        <v>248</v>
      </c>
      <c r="C91" s="559" t="s">
        <v>248</v>
      </c>
      <c r="D91" s="559" t="s">
        <v>255</v>
      </c>
      <c r="E91" s="559" t="s">
        <v>265</v>
      </c>
      <c r="F91" s="559" t="s">
        <v>1956</v>
      </c>
      <c r="G91" s="559" t="s">
        <v>258</v>
      </c>
      <c r="H91" s="559" t="s">
        <v>1880</v>
      </c>
      <c r="I91" s="560"/>
      <c r="J91" s="560"/>
      <c r="K91" s="562" t="s">
        <v>1969</v>
      </c>
      <c r="L91" s="545"/>
      <c r="M91" s="545"/>
      <c r="N91" s="545"/>
      <c r="O91" s="545">
        <f>+L91+M91-N91</f>
        <v>0</v>
      </c>
      <c r="P91" s="545"/>
      <c r="Q91" s="545"/>
      <c r="R91" s="545"/>
      <c r="S91" s="545"/>
      <c r="T91" s="545"/>
      <c r="U91" s="545"/>
      <c r="V91" s="546"/>
      <c r="W91" s="545"/>
      <c r="X91" s="547"/>
      <c r="Y91" s="548"/>
    </row>
    <row r="92" spans="1:26" s="170" customFormat="1" ht="16.5" hidden="1" customHeight="1" thickTop="1" thickBot="1" x14ac:dyDescent="0.3">
      <c r="A92" s="558">
        <v>1</v>
      </c>
      <c r="B92" s="559" t="s">
        <v>248</v>
      </c>
      <c r="C92" s="559" t="s">
        <v>248</v>
      </c>
      <c r="D92" s="559" t="s">
        <v>255</v>
      </c>
      <c r="E92" s="559" t="s">
        <v>265</v>
      </c>
      <c r="F92" s="559" t="s">
        <v>1956</v>
      </c>
      <c r="G92" s="559" t="s">
        <v>269</v>
      </c>
      <c r="H92" s="559"/>
      <c r="I92" s="560"/>
      <c r="J92" s="560"/>
      <c r="K92" s="562" t="s">
        <v>1970</v>
      </c>
      <c r="L92" s="545">
        <f>SUM(L93:L95)</f>
        <v>0</v>
      </c>
      <c r="M92" s="545">
        <f t="shared" ref="M92:U92" si="32">SUM(M93:M95)</f>
        <v>0</v>
      </c>
      <c r="N92" s="545">
        <f t="shared" si="32"/>
        <v>0</v>
      </c>
      <c r="O92" s="545">
        <f t="shared" si="32"/>
        <v>0</v>
      </c>
      <c r="P92" s="545">
        <f t="shared" si="32"/>
        <v>0</v>
      </c>
      <c r="Q92" s="545">
        <f t="shared" si="32"/>
        <v>0</v>
      </c>
      <c r="R92" s="545">
        <f t="shared" si="32"/>
        <v>0</v>
      </c>
      <c r="S92" s="545">
        <f t="shared" si="32"/>
        <v>0</v>
      </c>
      <c r="T92" s="545">
        <f t="shared" si="32"/>
        <v>0</v>
      </c>
      <c r="U92" s="545">
        <f t="shared" si="32"/>
        <v>0</v>
      </c>
      <c r="V92" s="546"/>
      <c r="W92" s="545"/>
      <c r="X92" s="547"/>
      <c r="Y92" s="548"/>
    </row>
    <row r="93" spans="1:26" s="170" customFormat="1" ht="16.5" hidden="1" customHeight="1" thickTop="1" thickBot="1" x14ac:dyDescent="0.3">
      <c r="A93" s="558">
        <v>1</v>
      </c>
      <c r="B93" s="559" t="s">
        <v>248</v>
      </c>
      <c r="C93" s="559" t="s">
        <v>248</v>
      </c>
      <c r="D93" s="559" t="s">
        <v>255</v>
      </c>
      <c r="E93" s="559" t="s">
        <v>265</v>
      </c>
      <c r="F93" s="559" t="s">
        <v>1956</v>
      </c>
      <c r="G93" s="559" t="s">
        <v>269</v>
      </c>
      <c r="H93" s="559" t="s">
        <v>248</v>
      </c>
      <c r="I93" s="560"/>
      <c r="J93" s="560"/>
      <c r="K93" s="562" t="s">
        <v>1971</v>
      </c>
      <c r="L93" s="545"/>
      <c r="M93" s="545"/>
      <c r="N93" s="545"/>
      <c r="O93" s="545">
        <f>+L93+M93-N93</f>
        <v>0</v>
      </c>
      <c r="P93" s="545"/>
      <c r="Q93" s="545"/>
      <c r="R93" s="545"/>
      <c r="S93" s="545"/>
      <c r="T93" s="545"/>
      <c r="U93" s="545"/>
      <c r="V93" s="546"/>
      <c r="W93" s="545"/>
      <c r="X93" s="547"/>
      <c r="Y93" s="548"/>
    </row>
    <row r="94" spans="1:26" s="170" customFormat="1" ht="16.5" hidden="1" customHeight="1" thickTop="1" thickBot="1" x14ac:dyDescent="0.3">
      <c r="A94" s="558">
        <v>1</v>
      </c>
      <c r="B94" s="559" t="s">
        <v>248</v>
      </c>
      <c r="C94" s="559" t="s">
        <v>248</v>
      </c>
      <c r="D94" s="559" t="s">
        <v>255</v>
      </c>
      <c r="E94" s="559" t="s">
        <v>265</v>
      </c>
      <c r="F94" s="559" t="s">
        <v>1956</v>
      </c>
      <c r="G94" s="559" t="s">
        <v>269</v>
      </c>
      <c r="H94" s="559" t="s">
        <v>254</v>
      </c>
      <c r="I94" s="560"/>
      <c r="J94" s="560"/>
      <c r="K94" s="562" t="s">
        <v>1972</v>
      </c>
      <c r="L94" s="545"/>
      <c r="M94" s="545"/>
      <c r="N94" s="545"/>
      <c r="O94" s="545">
        <f>+L94+M94-N94</f>
        <v>0</v>
      </c>
      <c r="P94" s="545"/>
      <c r="Q94" s="545"/>
      <c r="R94" s="545"/>
      <c r="S94" s="545"/>
      <c r="T94" s="545"/>
      <c r="U94" s="545"/>
      <c r="V94" s="546"/>
      <c r="W94" s="545"/>
      <c r="X94" s="547"/>
      <c r="Y94" s="548"/>
    </row>
    <row r="95" spans="1:26" s="170" customFormat="1" ht="16.5" thickTop="1" thickBot="1" x14ac:dyDescent="0.3">
      <c r="A95" s="558">
        <v>1</v>
      </c>
      <c r="B95" s="559" t="s">
        <v>248</v>
      </c>
      <c r="C95" s="559" t="s">
        <v>248</v>
      </c>
      <c r="D95" s="559" t="s">
        <v>255</v>
      </c>
      <c r="E95" s="559" t="s">
        <v>265</v>
      </c>
      <c r="F95" s="559" t="s">
        <v>1956</v>
      </c>
      <c r="G95" s="559" t="s">
        <v>269</v>
      </c>
      <c r="H95" s="559" t="s">
        <v>1880</v>
      </c>
      <c r="I95" s="560"/>
      <c r="J95" s="560"/>
      <c r="K95" s="562" t="s">
        <v>1973</v>
      </c>
      <c r="L95" s="545"/>
      <c r="M95" s="545"/>
      <c r="N95" s="545"/>
      <c r="O95" s="545">
        <f>+L95+M95-N95</f>
        <v>0</v>
      </c>
      <c r="P95" s="545"/>
      <c r="Q95" s="545"/>
      <c r="R95" s="545"/>
      <c r="S95" s="545"/>
      <c r="T95" s="545"/>
      <c r="U95" s="545"/>
      <c r="V95" s="546"/>
      <c r="W95" s="545"/>
      <c r="X95" s="547"/>
      <c r="Y95" s="548"/>
      <c r="Z95" s="549"/>
    </row>
    <row r="96" spans="1:26" s="170" customFormat="1" ht="22.5" customHeight="1" thickTop="1" thickBot="1" x14ac:dyDescent="0.3">
      <c r="A96" s="558">
        <v>1</v>
      </c>
      <c r="B96" s="559" t="s">
        <v>248</v>
      </c>
      <c r="C96" s="559" t="s">
        <v>248</v>
      </c>
      <c r="D96" s="559" t="s">
        <v>255</v>
      </c>
      <c r="E96" s="559" t="s">
        <v>265</v>
      </c>
      <c r="F96" s="559" t="s">
        <v>1956</v>
      </c>
      <c r="G96" s="559" t="s">
        <v>1974</v>
      </c>
      <c r="H96" s="559"/>
      <c r="I96" s="560"/>
      <c r="J96" s="560"/>
      <c r="K96" s="562" t="s">
        <v>270</v>
      </c>
      <c r="L96" s="545">
        <f t="shared" ref="L96:T96" si="33">SUM(L97:L99)</f>
        <v>622951145</v>
      </c>
      <c r="M96" s="545">
        <f t="shared" si="33"/>
        <v>89169817</v>
      </c>
      <c r="N96" s="545">
        <f t="shared" si="33"/>
        <v>0</v>
      </c>
      <c r="O96" s="545">
        <f t="shared" si="33"/>
        <v>712120962</v>
      </c>
      <c r="P96" s="545">
        <f t="shared" si="33"/>
        <v>0</v>
      </c>
      <c r="Q96" s="545">
        <f t="shared" si="33"/>
        <v>589048968</v>
      </c>
      <c r="R96" s="545">
        <f t="shared" si="33"/>
        <v>123071994</v>
      </c>
      <c r="S96" s="545">
        <f t="shared" si="33"/>
        <v>0</v>
      </c>
      <c r="T96" s="545">
        <f t="shared" si="33"/>
        <v>712120962</v>
      </c>
      <c r="U96" s="545">
        <f>SUM(U97:U99)</f>
        <v>581711066</v>
      </c>
      <c r="V96" s="546">
        <f>U96/T96</f>
        <v>0.81687114555125262</v>
      </c>
      <c r="W96" s="545"/>
      <c r="X96" s="547"/>
      <c r="Y96" s="548"/>
      <c r="Z96" s="549"/>
    </row>
    <row r="97" spans="1:26" s="170" customFormat="1" ht="22.5" customHeight="1" thickTop="1" thickBot="1" x14ac:dyDescent="0.3">
      <c r="A97" s="558">
        <v>1</v>
      </c>
      <c r="B97" s="559" t="s">
        <v>248</v>
      </c>
      <c r="C97" s="559" t="s">
        <v>248</v>
      </c>
      <c r="D97" s="559" t="s">
        <v>255</v>
      </c>
      <c r="E97" s="559" t="s">
        <v>265</v>
      </c>
      <c r="F97" s="559" t="s">
        <v>1956</v>
      </c>
      <c r="G97" s="559" t="s">
        <v>1974</v>
      </c>
      <c r="H97" s="559" t="s">
        <v>248</v>
      </c>
      <c r="I97" s="560"/>
      <c r="J97" s="560"/>
      <c r="K97" s="562" t="s">
        <v>1975</v>
      </c>
      <c r="L97" s="568">
        <v>104723400</v>
      </c>
      <c r="M97" s="568">
        <v>89169817</v>
      </c>
      <c r="N97" s="568"/>
      <c r="O97" s="568">
        <f>L97+M97-N97</f>
        <v>193893217</v>
      </c>
      <c r="P97" s="568"/>
      <c r="Q97" s="567">
        <f>+O97-R97</f>
        <v>122643997</v>
      </c>
      <c r="R97" s="567">
        <f>+L97*0.1+60776880</f>
        <v>71249220</v>
      </c>
      <c r="S97" s="568"/>
      <c r="T97" s="568">
        <f>+O97</f>
        <v>193893217</v>
      </c>
      <c r="U97" s="568">
        <v>343928331</v>
      </c>
      <c r="V97" s="546">
        <f>U97/T97</f>
        <v>1.7738027988880085</v>
      </c>
      <c r="W97" s="545"/>
      <c r="X97" s="547"/>
      <c r="Y97" s="548"/>
      <c r="Z97" s="549"/>
    </row>
    <row r="98" spans="1:26" s="170" customFormat="1" ht="16.5" thickTop="1" thickBot="1" x14ac:dyDescent="0.3">
      <c r="A98" s="558">
        <v>1</v>
      </c>
      <c r="B98" s="559" t="s">
        <v>248</v>
      </c>
      <c r="C98" s="559" t="s">
        <v>248</v>
      </c>
      <c r="D98" s="559" t="s">
        <v>255</v>
      </c>
      <c r="E98" s="559" t="s">
        <v>265</v>
      </c>
      <c r="F98" s="559" t="s">
        <v>1956</v>
      </c>
      <c r="G98" s="559" t="s">
        <v>1974</v>
      </c>
      <c r="H98" s="559" t="s">
        <v>254</v>
      </c>
      <c r="I98" s="560"/>
      <c r="J98" s="560"/>
      <c r="K98" s="562" t="s">
        <v>1976</v>
      </c>
      <c r="L98" s="545"/>
      <c r="M98" s="545"/>
      <c r="N98" s="545"/>
      <c r="O98" s="545">
        <f>+L98+M98-N98</f>
        <v>0</v>
      </c>
      <c r="P98" s="545"/>
      <c r="Q98" s="545"/>
      <c r="R98" s="545"/>
      <c r="S98" s="545"/>
      <c r="T98" s="545"/>
      <c r="U98" s="545"/>
      <c r="V98" s="546"/>
      <c r="W98" s="545"/>
      <c r="X98" s="547"/>
      <c r="Y98" s="548"/>
      <c r="Z98" s="549"/>
    </row>
    <row r="99" spans="1:26" s="170" customFormat="1" ht="16.5" thickTop="1" thickBot="1" x14ac:dyDescent="0.3">
      <c r="A99" s="558">
        <v>1</v>
      </c>
      <c r="B99" s="559" t="s">
        <v>248</v>
      </c>
      <c r="C99" s="559" t="s">
        <v>248</v>
      </c>
      <c r="D99" s="559" t="s">
        <v>255</v>
      </c>
      <c r="E99" s="559" t="s">
        <v>265</v>
      </c>
      <c r="F99" s="559" t="s">
        <v>1956</v>
      </c>
      <c r="G99" s="559" t="s">
        <v>1974</v>
      </c>
      <c r="H99" s="559" t="s">
        <v>1880</v>
      </c>
      <c r="I99" s="560"/>
      <c r="J99" s="560"/>
      <c r="K99" s="562" t="s">
        <v>1977</v>
      </c>
      <c r="L99" s="567">
        <v>518227745</v>
      </c>
      <c r="M99" s="567">
        <v>0</v>
      </c>
      <c r="N99" s="567"/>
      <c r="O99" s="567">
        <f>L99+M99-N99</f>
        <v>518227745</v>
      </c>
      <c r="P99" s="567"/>
      <c r="Q99" s="567">
        <f>+O99-R99</f>
        <v>466404971</v>
      </c>
      <c r="R99" s="567">
        <v>51822774</v>
      </c>
      <c r="S99" s="567"/>
      <c r="T99" s="567">
        <f>+O99</f>
        <v>518227745</v>
      </c>
      <c r="U99" s="567">
        <v>237782735</v>
      </c>
      <c r="V99" s="670">
        <f>U99/T99</f>
        <v>0.45883829512061342</v>
      </c>
      <c r="W99" s="545"/>
      <c r="X99" s="547"/>
      <c r="Y99" s="548"/>
      <c r="Z99" s="549"/>
    </row>
    <row r="100" spans="1:26" ht="16.5" thickTop="1" thickBot="1" x14ac:dyDescent="0.3">
      <c r="A100" s="558">
        <v>1</v>
      </c>
      <c r="B100" s="559" t="s">
        <v>248</v>
      </c>
      <c r="C100" s="559" t="s">
        <v>248</v>
      </c>
      <c r="D100" s="559" t="s">
        <v>255</v>
      </c>
      <c r="E100" s="559" t="s">
        <v>265</v>
      </c>
      <c r="F100" s="559" t="s">
        <v>1978</v>
      </c>
      <c r="G100" s="559"/>
      <c r="H100" s="559"/>
      <c r="I100" s="559"/>
      <c r="J100" s="559"/>
      <c r="K100" s="562" t="s">
        <v>271</v>
      </c>
      <c r="L100" s="565"/>
      <c r="M100" s="565"/>
      <c r="N100" s="565"/>
      <c r="O100" s="545">
        <f>+L100+M100-N100</f>
        <v>0</v>
      </c>
      <c r="P100" s="565"/>
      <c r="Q100" s="565"/>
      <c r="R100" s="565"/>
      <c r="S100" s="565"/>
      <c r="T100" s="565"/>
      <c r="U100" s="565">
        <v>411855583</v>
      </c>
      <c r="V100" s="670">
        <v>1</v>
      </c>
      <c r="W100" s="565"/>
      <c r="X100" s="547"/>
      <c r="Y100" s="548"/>
      <c r="Z100" s="549"/>
    </row>
    <row r="101" spans="1:26" ht="16.5" thickTop="1" thickBot="1" x14ac:dyDescent="0.3">
      <c r="A101" s="558">
        <v>1</v>
      </c>
      <c r="B101" s="559" t="s">
        <v>248</v>
      </c>
      <c r="C101" s="559" t="s">
        <v>248</v>
      </c>
      <c r="D101" s="559" t="s">
        <v>255</v>
      </c>
      <c r="E101" s="559" t="s">
        <v>258</v>
      </c>
      <c r="F101" s="559"/>
      <c r="G101" s="559"/>
      <c r="H101" s="559"/>
      <c r="I101" s="559"/>
      <c r="J101" s="559"/>
      <c r="K101" s="562" t="s">
        <v>272</v>
      </c>
      <c r="L101" s="565">
        <f>+L102+L147</f>
        <v>0</v>
      </c>
      <c r="M101" s="565">
        <f t="shared" ref="M101:U101" si="34">+M102+M147</f>
        <v>0</v>
      </c>
      <c r="N101" s="565">
        <f t="shared" si="34"/>
        <v>0</v>
      </c>
      <c r="O101" s="565">
        <f t="shared" si="34"/>
        <v>0</v>
      </c>
      <c r="P101" s="565">
        <f t="shared" si="34"/>
        <v>0</v>
      </c>
      <c r="Q101" s="565">
        <f t="shared" si="34"/>
        <v>0</v>
      </c>
      <c r="R101" s="565">
        <f t="shared" si="34"/>
        <v>0</v>
      </c>
      <c r="S101" s="565">
        <f t="shared" si="34"/>
        <v>0</v>
      </c>
      <c r="T101" s="565">
        <f>+T102+T147</f>
        <v>0</v>
      </c>
      <c r="U101" s="565">
        <f t="shared" si="34"/>
        <v>0</v>
      </c>
      <c r="V101" s="546"/>
      <c r="W101" s="565"/>
      <c r="X101" s="547"/>
      <c r="Y101" s="548"/>
      <c r="Z101" s="549"/>
    </row>
    <row r="102" spans="1:26" ht="16.5" hidden="1" thickTop="1" thickBot="1" x14ac:dyDescent="0.3">
      <c r="A102" s="558">
        <v>1</v>
      </c>
      <c r="B102" s="559" t="s">
        <v>248</v>
      </c>
      <c r="C102" s="559" t="s">
        <v>248</v>
      </c>
      <c r="D102" s="559" t="s">
        <v>255</v>
      </c>
      <c r="E102" s="559" t="s">
        <v>258</v>
      </c>
      <c r="F102" s="559" t="s">
        <v>1956</v>
      </c>
      <c r="G102" s="559"/>
      <c r="H102" s="559"/>
      <c r="I102" s="559"/>
      <c r="J102" s="559"/>
      <c r="K102" s="562" t="s">
        <v>273</v>
      </c>
      <c r="L102" s="565">
        <f>+L103+L107+L111+L115+L119+L123+L127+L131+L135+L139+L143</f>
        <v>0</v>
      </c>
      <c r="M102" s="565">
        <f t="shared" ref="M102:U102" si="35">+M103+M107+M111+M115+M119+M123+M127+M131+M135+M139+M143</f>
        <v>0</v>
      </c>
      <c r="N102" s="565">
        <f t="shared" si="35"/>
        <v>0</v>
      </c>
      <c r="O102" s="565">
        <f t="shared" si="35"/>
        <v>0</v>
      </c>
      <c r="P102" s="565">
        <f t="shared" si="35"/>
        <v>0</v>
      </c>
      <c r="Q102" s="565">
        <f t="shared" si="35"/>
        <v>0</v>
      </c>
      <c r="R102" s="565">
        <f t="shared" si="35"/>
        <v>0</v>
      </c>
      <c r="S102" s="565">
        <f t="shared" si="35"/>
        <v>0</v>
      </c>
      <c r="T102" s="565">
        <f t="shared" si="35"/>
        <v>0</v>
      </c>
      <c r="U102" s="565">
        <f t="shared" si="35"/>
        <v>0</v>
      </c>
      <c r="V102" s="546"/>
      <c r="W102" s="565"/>
      <c r="X102" s="547"/>
      <c r="Y102" s="548"/>
    </row>
    <row r="103" spans="1:26" ht="16.5" hidden="1" thickTop="1" thickBot="1" x14ac:dyDescent="0.3">
      <c r="A103" s="558">
        <v>1</v>
      </c>
      <c r="B103" s="559" t="s">
        <v>248</v>
      </c>
      <c r="C103" s="559" t="s">
        <v>248</v>
      </c>
      <c r="D103" s="559" t="s">
        <v>255</v>
      </c>
      <c r="E103" s="559" t="s">
        <v>258</v>
      </c>
      <c r="F103" s="559" t="s">
        <v>1956</v>
      </c>
      <c r="G103" s="559" t="s">
        <v>1979</v>
      </c>
      <c r="H103" s="559"/>
      <c r="I103" s="559"/>
      <c r="J103" s="559"/>
      <c r="K103" s="562" t="s">
        <v>274</v>
      </c>
      <c r="L103" s="565">
        <f>SUM(L104:L106)</f>
        <v>0</v>
      </c>
      <c r="M103" s="565">
        <f t="shared" ref="M103:U103" si="36">SUM(M104:M106)</f>
        <v>0</v>
      </c>
      <c r="N103" s="565">
        <f t="shared" si="36"/>
        <v>0</v>
      </c>
      <c r="O103" s="565">
        <f t="shared" si="36"/>
        <v>0</v>
      </c>
      <c r="P103" s="565">
        <f t="shared" si="36"/>
        <v>0</v>
      </c>
      <c r="Q103" s="565">
        <f t="shared" si="36"/>
        <v>0</v>
      </c>
      <c r="R103" s="565">
        <f t="shared" si="36"/>
        <v>0</v>
      </c>
      <c r="S103" s="565">
        <f t="shared" si="36"/>
        <v>0</v>
      </c>
      <c r="T103" s="565">
        <f>SUM(T104:T106)</f>
        <v>0</v>
      </c>
      <c r="U103" s="565">
        <f t="shared" si="36"/>
        <v>0</v>
      </c>
      <c r="V103" s="546"/>
      <c r="W103" s="565"/>
      <c r="X103" s="547"/>
      <c r="Y103" s="548"/>
    </row>
    <row r="104" spans="1:26" ht="16.5" hidden="1" thickTop="1" thickBot="1" x14ac:dyDescent="0.3">
      <c r="A104" s="558">
        <v>1</v>
      </c>
      <c r="B104" s="559" t="s">
        <v>248</v>
      </c>
      <c r="C104" s="559" t="s">
        <v>248</v>
      </c>
      <c r="D104" s="559" t="s">
        <v>255</v>
      </c>
      <c r="E104" s="559" t="s">
        <v>258</v>
      </c>
      <c r="F104" s="559" t="s">
        <v>1956</v>
      </c>
      <c r="G104" s="559" t="s">
        <v>1979</v>
      </c>
      <c r="H104" s="559" t="s">
        <v>248</v>
      </c>
      <c r="I104" s="559"/>
      <c r="J104" s="559"/>
      <c r="K104" s="562" t="s">
        <v>1980</v>
      </c>
      <c r="L104" s="565"/>
      <c r="M104" s="565"/>
      <c r="N104" s="565"/>
      <c r="O104" s="545">
        <f>+L104+M104-N104</f>
        <v>0</v>
      </c>
      <c r="P104" s="565"/>
      <c r="Q104" s="565"/>
      <c r="R104" s="565"/>
      <c r="S104" s="565"/>
      <c r="T104" s="565"/>
      <c r="U104" s="565"/>
      <c r="V104" s="546"/>
      <c r="W104" s="565"/>
      <c r="X104" s="547"/>
      <c r="Y104" s="548"/>
    </row>
    <row r="105" spans="1:26" ht="16.5" hidden="1" thickTop="1" thickBot="1" x14ac:dyDescent="0.3">
      <c r="A105" s="558">
        <v>1</v>
      </c>
      <c r="B105" s="559" t="s">
        <v>248</v>
      </c>
      <c r="C105" s="559" t="s">
        <v>248</v>
      </c>
      <c r="D105" s="559" t="s">
        <v>255</v>
      </c>
      <c r="E105" s="559" t="s">
        <v>258</v>
      </c>
      <c r="F105" s="559" t="s">
        <v>1956</v>
      </c>
      <c r="G105" s="559" t="s">
        <v>1979</v>
      </c>
      <c r="H105" s="559" t="s">
        <v>254</v>
      </c>
      <c r="I105" s="559"/>
      <c r="J105" s="559"/>
      <c r="K105" s="562" t="s">
        <v>1981</v>
      </c>
      <c r="L105" s="565"/>
      <c r="M105" s="565"/>
      <c r="N105" s="565"/>
      <c r="O105" s="545">
        <f>+L105+M105-N105</f>
        <v>0</v>
      </c>
      <c r="P105" s="565"/>
      <c r="Q105" s="565"/>
      <c r="R105" s="565"/>
      <c r="S105" s="565"/>
      <c r="T105" s="565"/>
      <c r="U105" s="565"/>
      <c r="V105" s="546"/>
      <c r="W105" s="565"/>
      <c r="X105" s="547"/>
      <c r="Y105" s="548"/>
    </row>
    <row r="106" spans="1:26" ht="16.5" hidden="1" thickTop="1" thickBot="1" x14ac:dyDescent="0.3">
      <c r="A106" s="558">
        <v>1</v>
      </c>
      <c r="B106" s="559" t="s">
        <v>248</v>
      </c>
      <c r="C106" s="559" t="s">
        <v>248</v>
      </c>
      <c r="D106" s="559" t="s">
        <v>255</v>
      </c>
      <c r="E106" s="559" t="s">
        <v>258</v>
      </c>
      <c r="F106" s="559" t="s">
        <v>1956</v>
      </c>
      <c r="G106" s="559" t="s">
        <v>1979</v>
      </c>
      <c r="H106" s="559" t="s">
        <v>1880</v>
      </c>
      <c r="I106" s="559"/>
      <c r="J106" s="559"/>
      <c r="K106" s="562" t="s">
        <v>1982</v>
      </c>
      <c r="L106" s="565"/>
      <c r="M106" s="565"/>
      <c r="N106" s="565"/>
      <c r="O106" s="545">
        <f>+L106+M106-N106</f>
        <v>0</v>
      </c>
      <c r="P106" s="565"/>
      <c r="Q106" s="565"/>
      <c r="R106" s="565"/>
      <c r="S106" s="565"/>
      <c r="T106" s="565"/>
      <c r="U106" s="565"/>
      <c r="V106" s="546"/>
      <c r="W106" s="565"/>
      <c r="X106" s="547"/>
      <c r="Y106" s="548"/>
    </row>
    <row r="107" spans="1:26" ht="16.5" hidden="1" thickTop="1" thickBot="1" x14ac:dyDescent="0.3">
      <c r="A107" s="558">
        <v>1</v>
      </c>
      <c r="B107" s="559" t="s">
        <v>248</v>
      </c>
      <c r="C107" s="559" t="s">
        <v>248</v>
      </c>
      <c r="D107" s="559" t="s">
        <v>255</v>
      </c>
      <c r="E107" s="559" t="s">
        <v>258</v>
      </c>
      <c r="F107" s="559" t="s">
        <v>1956</v>
      </c>
      <c r="G107" s="559" t="s">
        <v>251</v>
      </c>
      <c r="H107" s="559"/>
      <c r="I107" s="559"/>
      <c r="J107" s="559"/>
      <c r="K107" s="562" t="s">
        <v>1983</v>
      </c>
      <c r="L107" s="565">
        <f>SUM(L108:L110)</f>
        <v>0</v>
      </c>
      <c r="M107" s="565">
        <f t="shared" ref="M107:U107" si="37">SUM(M108:M110)</f>
        <v>0</v>
      </c>
      <c r="N107" s="565">
        <f t="shared" si="37"/>
        <v>0</v>
      </c>
      <c r="O107" s="565">
        <f t="shared" si="37"/>
        <v>0</v>
      </c>
      <c r="P107" s="565">
        <f t="shared" si="37"/>
        <v>0</v>
      </c>
      <c r="Q107" s="565">
        <f t="shared" si="37"/>
        <v>0</v>
      </c>
      <c r="R107" s="565">
        <f t="shared" si="37"/>
        <v>0</v>
      </c>
      <c r="S107" s="565">
        <f t="shared" si="37"/>
        <v>0</v>
      </c>
      <c r="T107" s="565">
        <f>SUM(T108:T110)</f>
        <v>0</v>
      </c>
      <c r="U107" s="565">
        <f t="shared" si="37"/>
        <v>0</v>
      </c>
      <c r="V107" s="546"/>
      <c r="W107" s="565"/>
      <c r="X107" s="547"/>
      <c r="Y107" s="548"/>
    </row>
    <row r="108" spans="1:26" ht="16.5" hidden="1" thickTop="1" thickBot="1" x14ac:dyDescent="0.3">
      <c r="A108" s="558">
        <v>1</v>
      </c>
      <c r="B108" s="559" t="s">
        <v>248</v>
      </c>
      <c r="C108" s="559" t="s">
        <v>248</v>
      </c>
      <c r="D108" s="559" t="s">
        <v>255</v>
      </c>
      <c r="E108" s="559" t="s">
        <v>258</v>
      </c>
      <c r="F108" s="559" t="s">
        <v>1956</v>
      </c>
      <c r="G108" s="559" t="s">
        <v>251</v>
      </c>
      <c r="H108" s="559" t="s">
        <v>248</v>
      </c>
      <c r="I108" s="559"/>
      <c r="J108" s="559"/>
      <c r="K108" s="562" t="s">
        <v>1984</v>
      </c>
      <c r="L108" s="565"/>
      <c r="M108" s="565"/>
      <c r="N108" s="565"/>
      <c r="O108" s="545">
        <f>+L108+M108-N108</f>
        <v>0</v>
      </c>
      <c r="P108" s="565"/>
      <c r="Q108" s="565"/>
      <c r="R108" s="565"/>
      <c r="S108" s="565"/>
      <c r="T108" s="565"/>
      <c r="U108" s="565"/>
      <c r="V108" s="546"/>
      <c r="W108" s="565"/>
      <c r="X108" s="547"/>
      <c r="Y108" s="548"/>
    </row>
    <row r="109" spans="1:26" ht="16.5" hidden="1" thickTop="1" thickBot="1" x14ac:dyDescent="0.3">
      <c r="A109" s="558">
        <v>1</v>
      </c>
      <c r="B109" s="559" t="s">
        <v>248</v>
      </c>
      <c r="C109" s="559" t="s">
        <v>248</v>
      </c>
      <c r="D109" s="559" t="s">
        <v>255</v>
      </c>
      <c r="E109" s="559" t="s">
        <v>258</v>
      </c>
      <c r="F109" s="559" t="s">
        <v>1956</v>
      </c>
      <c r="G109" s="559" t="s">
        <v>251</v>
      </c>
      <c r="H109" s="559" t="s">
        <v>254</v>
      </c>
      <c r="I109" s="559"/>
      <c r="J109" s="559"/>
      <c r="K109" s="562" t="s">
        <v>1985</v>
      </c>
      <c r="L109" s="565"/>
      <c r="M109" s="565"/>
      <c r="N109" s="565"/>
      <c r="O109" s="545">
        <f>+L109+M109-N109</f>
        <v>0</v>
      </c>
      <c r="P109" s="565"/>
      <c r="Q109" s="565"/>
      <c r="R109" s="565"/>
      <c r="S109" s="565"/>
      <c r="T109" s="565"/>
      <c r="U109" s="565"/>
      <c r="V109" s="546"/>
      <c r="W109" s="565"/>
      <c r="X109" s="547"/>
      <c r="Y109" s="548"/>
    </row>
    <row r="110" spans="1:26" ht="16.5" hidden="1" thickTop="1" thickBot="1" x14ac:dyDescent="0.3">
      <c r="A110" s="558">
        <v>1</v>
      </c>
      <c r="B110" s="559" t="s">
        <v>248</v>
      </c>
      <c r="C110" s="559" t="s">
        <v>248</v>
      </c>
      <c r="D110" s="559" t="s">
        <v>255</v>
      </c>
      <c r="E110" s="559" t="s">
        <v>258</v>
      </c>
      <c r="F110" s="559" t="s">
        <v>1956</v>
      </c>
      <c r="G110" s="559" t="s">
        <v>251</v>
      </c>
      <c r="H110" s="559" t="s">
        <v>1880</v>
      </c>
      <c r="I110" s="559"/>
      <c r="J110" s="559"/>
      <c r="K110" s="562" t="s">
        <v>1986</v>
      </c>
      <c r="L110" s="565"/>
      <c r="M110" s="565"/>
      <c r="N110" s="565"/>
      <c r="O110" s="545">
        <f>+L110+M110-N110</f>
        <v>0</v>
      </c>
      <c r="P110" s="565"/>
      <c r="Q110" s="565"/>
      <c r="R110" s="565"/>
      <c r="S110" s="565"/>
      <c r="T110" s="565"/>
      <c r="U110" s="565"/>
      <c r="V110" s="546"/>
      <c r="W110" s="565"/>
      <c r="X110" s="547"/>
      <c r="Y110" s="548"/>
    </row>
    <row r="111" spans="1:26" ht="16.5" hidden="1" thickTop="1" thickBot="1" x14ac:dyDescent="0.3">
      <c r="A111" s="558">
        <v>1</v>
      </c>
      <c r="B111" s="559" t="s">
        <v>248</v>
      </c>
      <c r="C111" s="559" t="s">
        <v>248</v>
      </c>
      <c r="D111" s="559" t="s">
        <v>255</v>
      </c>
      <c r="E111" s="559" t="s">
        <v>258</v>
      </c>
      <c r="F111" s="559" t="s">
        <v>1956</v>
      </c>
      <c r="G111" s="559" t="s">
        <v>255</v>
      </c>
      <c r="H111" s="559"/>
      <c r="I111" s="559"/>
      <c r="J111" s="559"/>
      <c r="K111" s="562" t="s">
        <v>1987</v>
      </c>
      <c r="L111" s="565">
        <f>SUM(L112:L114)</f>
        <v>0</v>
      </c>
      <c r="M111" s="565">
        <f t="shared" ref="M111:U111" si="38">SUM(M112:M114)</f>
        <v>0</v>
      </c>
      <c r="N111" s="565">
        <f t="shared" si="38"/>
        <v>0</v>
      </c>
      <c r="O111" s="565">
        <f t="shared" si="38"/>
        <v>0</v>
      </c>
      <c r="P111" s="565">
        <f t="shared" si="38"/>
        <v>0</v>
      </c>
      <c r="Q111" s="565">
        <f t="shared" si="38"/>
        <v>0</v>
      </c>
      <c r="R111" s="565">
        <f t="shared" si="38"/>
        <v>0</v>
      </c>
      <c r="S111" s="565">
        <f t="shared" si="38"/>
        <v>0</v>
      </c>
      <c r="T111" s="565">
        <f t="shared" si="38"/>
        <v>0</v>
      </c>
      <c r="U111" s="565">
        <f t="shared" si="38"/>
        <v>0</v>
      </c>
      <c r="V111" s="546"/>
      <c r="W111" s="565"/>
      <c r="X111" s="547"/>
      <c r="Y111" s="548"/>
    </row>
    <row r="112" spans="1:26" ht="16.5" hidden="1" thickTop="1" thickBot="1" x14ac:dyDescent="0.3">
      <c r="A112" s="558">
        <v>1</v>
      </c>
      <c r="B112" s="559" t="s">
        <v>248</v>
      </c>
      <c r="C112" s="559" t="s">
        <v>248</v>
      </c>
      <c r="D112" s="559" t="s">
        <v>255</v>
      </c>
      <c r="E112" s="559" t="s">
        <v>258</v>
      </c>
      <c r="F112" s="559" t="s">
        <v>1956</v>
      </c>
      <c r="G112" s="559" t="s">
        <v>255</v>
      </c>
      <c r="H112" s="559" t="s">
        <v>248</v>
      </c>
      <c r="I112" s="559"/>
      <c r="J112" s="559"/>
      <c r="K112" s="562" t="s">
        <v>1988</v>
      </c>
      <c r="L112" s="565"/>
      <c r="M112" s="565"/>
      <c r="N112" s="565"/>
      <c r="O112" s="545">
        <f>+L112+M112-N112</f>
        <v>0</v>
      </c>
      <c r="P112" s="565"/>
      <c r="Q112" s="565"/>
      <c r="R112" s="565"/>
      <c r="S112" s="565"/>
      <c r="T112" s="565"/>
      <c r="U112" s="565"/>
      <c r="V112" s="546"/>
      <c r="W112" s="565"/>
      <c r="X112" s="547"/>
      <c r="Y112" s="548"/>
    </row>
    <row r="113" spans="1:25" ht="16.5" hidden="1" thickTop="1" thickBot="1" x14ac:dyDescent="0.3">
      <c r="A113" s="558">
        <v>1</v>
      </c>
      <c r="B113" s="559" t="s">
        <v>248</v>
      </c>
      <c r="C113" s="559" t="s">
        <v>248</v>
      </c>
      <c r="D113" s="559" t="s">
        <v>255</v>
      </c>
      <c r="E113" s="559" t="s">
        <v>258</v>
      </c>
      <c r="F113" s="559" t="s">
        <v>1956</v>
      </c>
      <c r="G113" s="559" t="s">
        <v>255</v>
      </c>
      <c r="H113" s="559" t="s">
        <v>254</v>
      </c>
      <c r="I113" s="559"/>
      <c r="J113" s="559"/>
      <c r="K113" s="562" t="s">
        <v>1989</v>
      </c>
      <c r="L113" s="565"/>
      <c r="M113" s="565"/>
      <c r="N113" s="565"/>
      <c r="O113" s="545">
        <f>+L113+M113-N113</f>
        <v>0</v>
      </c>
      <c r="P113" s="565"/>
      <c r="Q113" s="565"/>
      <c r="R113" s="565"/>
      <c r="S113" s="565"/>
      <c r="T113" s="565"/>
      <c r="U113" s="565"/>
      <c r="V113" s="546"/>
      <c r="W113" s="565"/>
      <c r="X113" s="547"/>
      <c r="Y113" s="548"/>
    </row>
    <row r="114" spans="1:25" ht="16.5" hidden="1" thickTop="1" thickBot="1" x14ac:dyDescent="0.3">
      <c r="A114" s="558">
        <v>1</v>
      </c>
      <c r="B114" s="559" t="s">
        <v>248</v>
      </c>
      <c r="C114" s="559" t="s">
        <v>248</v>
      </c>
      <c r="D114" s="559" t="s">
        <v>255</v>
      </c>
      <c r="E114" s="559" t="s">
        <v>258</v>
      </c>
      <c r="F114" s="559" t="s">
        <v>1956</v>
      </c>
      <c r="G114" s="559" t="s">
        <v>255</v>
      </c>
      <c r="H114" s="559" t="s">
        <v>1880</v>
      </c>
      <c r="I114" s="559"/>
      <c r="J114" s="559"/>
      <c r="K114" s="562" t="s">
        <v>1990</v>
      </c>
      <c r="L114" s="565"/>
      <c r="M114" s="565"/>
      <c r="N114" s="565"/>
      <c r="O114" s="545">
        <f>+L114+M114-N114</f>
        <v>0</v>
      </c>
      <c r="P114" s="565"/>
      <c r="Q114" s="565"/>
      <c r="R114" s="565"/>
      <c r="S114" s="565"/>
      <c r="T114" s="565"/>
      <c r="U114" s="565"/>
      <c r="V114" s="546"/>
      <c r="W114" s="565"/>
      <c r="X114" s="547"/>
      <c r="Y114" s="548"/>
    </row>
    <row r="115" spans="1:25" ht="16.5" hidden="1" thickTop="1" thickBot="1" x14ac:dyDescent="0.3">
      <c r="A115" s="558">
        <v>1</v>
      </c>
      <c r="B115" s="559" t="s">
        <v>248</v>
      </c>
      <c r="C115" s="559" t="s">
        <v>248</v>
      </c>
      <c r="D115" s="559" t="s">
        <v>255</v>
      </c>
      <c r="E115" s="559" t="s">
        <v>258</v>
      </c>
      <c r="F115" s="559" t="s">
        <v>1956</v>
      </c>
      <c r="G115" s="559" t="s">
        <v>265</v>
      </c>
      <c r="H115" s="559"/>
      <c r="I115" s="559"/>
      <c r="J115" s="559"/>
      <c r="K115" s="562" t="s">
        <v>1991</v>
      </c>
      <c r="L115" s="565">
        <f>SUM(L116:L118)</f>
        <v>0</v>
      </c>
      <c r="M115" s="565">
        <f t="shared" ref="M115:U115" si="39">SUM(M116:M118)</f>
        <v>0</v>
      </c>
      <c r="N115" s="565">
        <f t="shared" si="39"/>
        <v>0</v>
      </c>
      <c r="O115" s="565">
        <f>SUM(O116:O118)</f>
        <v>0</v>
      </c>
      <c r="P115" s="565">
        <f t="shared" si="39"/>
        <v>0</v>
      </c>
      <c r="Q115" s="565">
        <f t="shared" si="39"/>
        <v>0</v>
      </c>
      <c r="R115" s="565">
        <f t="shared" si="39"/>
        <v>0</v>
      </c>
      <c r="S115" s="565">
        <f t="shared" si="39"/>
        <v>0</v>
      </c>
      <c r="T115" s="565">
        <f t="shared" si="39"/>
        <v>0</v>
      </c>
      <c r="U115" s="565">
        <f t="shared" si="39"/>
        <v>0</v>
      </c>
      <c r="V115" s="546"/>
      <c r="W115" s="565"/>
      <c r="X115" s="547"/>
      <c r="Y115" s="548"/>
    </row>
    <row r="116" spans="1:25" ht="16.5" hidden="1" thickTop="1" thickBot="1" x14ac:dyDescent="0.3">
      <c r="A116" s="558">
        <v>1</v>
      </c>
      <c r="B116" s="559" t="s">
        <v>248</v>
      </c>
      <c r="C116" s="559" t="s">
        <v>248</v>
      </c>
      <c r="D116" s="559" t="s">
        <v>255</v>
      </c>
      <c r="E116" s="559" t="s">
        <v>258</v>
      </c>
      <c r="F116" s="559" t="s">
        <v>1956</v>
      </c>
      <c r="G116" s="559" t="s">
        <v>265</v>
      </c>
      <c r="H116" s="559" t="s">
        <v>248</v>
      </c>
      <c r="I116" s="559"/>
      <c r="J116" s="559"/>
      <c r="K116" s="562" t="s">
        <v>1992</v>
      </c>
      <c r="L116" s="565"/>
      <c r="M116" s="565"/>
      <c r="N116" s="565"/>
      <c r="O116" s="545">
        <f>+L116+M116-N116</f>
        <v>0</v>
      </c>
      <c r="P116" s="565"/>
      <c r="Q116" s="565"/>
      <c r="R116" s="565"/>
      <c r="S116" s="565"/>
      <c r="T116" s="565"/>
      <c r="U116" s="565"/>
      <c r="V116" s="546"/>
      <c r="W116" s="565"/>
      <c r="X116" s="547"/>
      <c r="Y116" s="548"/>
    </row>
    <row r="117" spans="1:25" ht="16.5" hidden="1" thickTop="1" thickBot="1" x14ac:dyDescent="0.3">
      <c r="A117" s="558">
        <v>1</v>
      </c>
      <c r="B117" s="559" t="s">
        <v>248</v>
      </c>
      <c r="C117" s="559" t="s">
        <v>248</v>
      </c>
      <c r="D117" s="559" t="s">
        <v>255</v>
      </c>
      <c r="E117" s="559" t="s">
        <v>258</v>
      </c>
      <c r="F117" s="559" t="s">
        <v>1956</v>
      </c>
      <c r="G117" s="559" t="s">
        <v>265</v>
      </c>
      <c r="H117" s="559" t="s">
        <v>254</v>
      </c>
      <c r="I117" s="559"/>
      <c r="J117" s="559"/>
      <c r="K117" s="562" t="s">
        <v>1993</v>
      </c>
      <c r="L117" s="565"/>
      <c r="M117" s="565"/>
      <c r="N117" s="565"/>
      <c r="O117" s="545">
        <f>+L117+M117-N117</f>
        <v>0</v>
      </c>
      <c r="P117" s="565"/>
      <c r="Q117" s="565"/>
      <c r="R117" s="565"/>
      <c r="S117" s="565"/>
      <c r="T117" s="565"/>
      <c r="U117" s="565"/>
      <c r="V117" s="546"/>
      <c r="W117" s="565"/>
      <c r="X117" s="547"/>
      <c r="Y117" s="548"/>
    </row>
    <row r="118" spans="1:25" ht="16.5" hidden="1" thickTop="1" thickBot="1" x14ac:dyDescent="0.3">
      <c r="A118" s="558">
        <v>1</v>
      </c>
      <c r="B118" s="559" t="s">
        <v>248</v>
      </c>
      <c r="C118" s="559" t="s">
        <v>248</v>
      </c>
      <c r="D118" s="559" t="s">
        <v>255</v>
      </c>
      <c r="E118" s="559" t="s">
        <v>258</v>
      </c>
      <c r="F118" s="559" t="s">
        <v>1956</v>
      </c>
      <c r="G118" s="559" t="s">
        <v>265</v>
      </c>
      <c r="H118" s="559" t="s">
        <v>1880</v>
      </c>
      <c r="I118" s="559"/>
      <c r="J118" s="559"/>
      <c r="K118" s="562" t="s">
        <v>1994</v>
      </c>
      <c r="L118" s="565"/>
      <c r="M118" s="565"/>
      <c r="N118" s="565"/>
      <c r="O118" s="545">
        <f>+L118+M118-N118</f>
        <v>0</v>
      </c>
      <c r="P118" s="565"/>
      <c r="Q118" s="565"/>
      <c r="R118" s="565"/>
      <c r="S118" s="565"/>
      <c r="T118" s="565"/>
      <c r="U118" s="565"/>
      <c r="V118" s="546"/>
      <c r="W118" s="565"/>
      <c r="X118" s="547"/>
      <c r="Y118" s="548"/>
    </row>
    <row r="119" spans="1:25" ht="16.5" hidden="1" thickTop="1" thickBot="1" x14ac:dyDescent="0.3">
      <c r="A119" s="558">
        <v>1</v>
      </c>
      <c r="B119" s="559" t="s">
        <v>248</v>
      </c>
      <c r="C119" s="559" t="s">
        <v>248</v>
      </c>
      <c r="D119" s="559" t="s">
        <v>255</v>
      </c>
      <c r="E119" s="559" t="s">
        <v>258</v>
      </c>
      <c r="F119" s="559" t="s">
        <v>1956</v>
      </c>
      <c r="G119" s="559" t="s">
        <v>268</v>
      </c>
      <c r="H119" s="559"/>
      <c r="I119" s="559"/>
      <c r="J119" s="559"/>
      <c r="K119" s="562" t="s">
        <v>275</v>
      </c>
      <c r="L119" s="565">
        <f>SUM(L120)</f>
        <v>0</v>
      </c>
      <c r="M119" s="565">
        <f t="shared" ref="M119:U119" si="40">SUM(M120)</f>
        <v>0</v>
      </c>
      <c r="N119" s="565">
        <f t="shared" si="40"/>
        <v>0</v>
      </c>
      <c r="O119" s="565">
        <f t="shared" si="40"/>
        <v>0</v>
      </c>
      <c r="P119" s="565">
        <f t="shared" si="40"/>
        <v>0</v>
      </c>
      <c r="Q119" s="565">
        <f t="shared" si="40"/>
        <v>0</v>
      </c>
      <c r="R119" s="565">
        <f t="shared" si="40"/>
        <v>0</v>
      </c>
      <c r="S119" s="565">
        <f t="shared" si="40"/>
        <v>0</v>
      </c>
      <c r="T119" s="565">
        <f t="shared" si="40"/>
        <v>0</v>
      </c>
      <c r="U119" s="565">
        <f t="shared" si="40"/>
        <v>0</v>
      </c>
      <c r="V119" s="546"/>
      <c r="W119" s="565"/>
      <c r="X119" s="547"/>
      <c r="Y119" s="548"/>
    </row>
    <row r="120" spans="1:25" ht="16.5" hidden="1" thickTop="1" thickBot="1" x14ac:dyDescent="0.3">
      <c r="A120" s="558">
        <v>1</v>
      </c>
      <c r="B120" s="559" t="s">
        <v>248</v>
      </c>
      <c r="C120" s="559" t="s">
        <v>248</v>
      </c>
      <c r="D120" s="559" t="s">
        <v>255</v>
      </c>
      <c r="E120" s="559" t="s">
        <v>258</v>
      </c>
      <c r="F120" s="559" t="s">
        <v>1956</v>
      </c>
      <c r="G120" s="559" t="s">
        <v>268</v>
      </c>
      <c r="H120" s="559" t="s">
        <v>248</v>
      </c>
      <c r="I120" s="559"/>
      <c r="J120" s="559"/>
      <c r="K120" s="562" t="s">
        <v>1995</v>
      </c>
      <c r="L120" s="565"/>
      <c r="M120" s="565"/>
      <c r="N120" s="565"/>
      <c r="O120" s="545">
        <f>+L120+M120-N120</f>
        <v>0</v>
      </c>
      <c r="P120" s="565"/>
      <c r="Q120" s="565"/>
      <c r="R120" s="565"/>
      <c r="S120" s="565"/>
      <c r="T120" s="565"/>
      <c r="U120" s="565"/>
      <c r="V120" s="546"/>
      <c r="W120" s="565"/>
      <c r="X120" s="547"/>
      <c r="Y120" s="548"/>
    </row>
    <row r="121" spans="1:25" ht="16.5" hidden="1" thickTop="1" thickBot="1" x14ac:dyDescent="0.3">
      <c r="A121" s="558">
        <v>1</v>
      </c>
      <c r="B121" s="559" t="s">
        <v>248</v>
      </c>
      <c r="C121" s="559" t="s">
        <v>248</v>
      </c>
      <c r="D121" s="559" t="s">
        <v>255</v>
      </c>
      <c r="E121" s="559" t="s">
        <v>258</v>
      </c>
      <c r="F121" s="559" t="s">
        <v>1956</v>
      </c>
      <c r="G121" s="559" t="s">
        <v>268</v>
      </c>
      <c r="H121" s="559" t="s">
        <v>254</v>
      </c>
      <c r="I121" s="559"/>
      <c r="J121" s="559"/>
      <c r="K121" s="562" t="s">
        <v>1996</v>
      </c>
      <c r="L121" s="565"/>
      <c r="M121" s="565"/>
      <c r="N121" s="565"/>
      <c r="O121" s="545">
        <f>+L121+M121-N121</f>
        <v>0</v>
      </c>
      <c r="P121" s="565"/>
      <c r="Q121" s="565"/>
      <c r="R121" s="565"/>
      <c r="S121" s="565"/>
      <c r="T121" s="565"/>
      <c r="U121" s="565"/>
      <c r="V121" s="546"/>
      <c r="W121" s="565"/>
      <c r="X121" s="547"/>
      <c r="Y121" s="548"/>
    </row>
    <row r="122" spans="1:25" ht="16.5" hidden="1" thickTop="1" thickBot="1" x14ac:dyDescent="0.3">
      <c r="A122" s="558">
        <v>1</v>
      </c>
      <c r="B122" s="559" t="s">
        <v>248</v>
      </c>
      <c r="C122" s="559" t="s">
        <v>248</v>
      </c>
      <c r="D122" s="559" t="s">
        <v>255</v>
      </c>
      <c r="E122" s="559" t="s">
        <v>258</v>
      </c>
      <c r="F122" s="559" t="s">
        <v>1956</v>
      </c>
      <c r="G122" s="559" t="s">
        <v>268</v>
      </c>
      <c r="H122" s="559" t="s">
        <v>1880</v>
      </c>
      <c r="I122" s="559"/>
      <c r="J122" s="559"/>
      <c r="K122" s="562" t="s">
        <v>1997</v>
      </c>
      <c r="L122" s="565"/>
      <c r="M122" s="565"/>
      <c r="N122" s="565"/>
      <c r="O122" s="545">
        <f>+L122+M122-N122</f>
        <v>0</v>
      </c>
      <c r="P122" s="565"/>
      <c r="Q122" s="565"/>
      <c r="R122" s="565"/>
      <c r="S122" s="565"/>
      <c r="T122" s="565"/>
      <c r="U122" s="565"/>
      <c r="V122" s="546"/>
      <c r="W122" s="565"/>
      <c r="X122" s="547"/>
      <c r="Y122" s="548"/>
    </row>
    <row r="123" spans="1:25" ht="16.5" hidden="1" thickTop="1" thickBot="1" x14ac:dyDescent="0.3">
      <c r="A123" s="558">
        <v>1</v>
      </c>
      <c r="B123" s="559" t="s">
        <v>248</v>
      </c>
      <c r="C123" s="559" t="s">
        <v>248</v>
      </c>
      <c r="D123" s="559" t="s">
        <v>255</v>
      </c>
      <c r="E123" s="559" t="s">
        <v>258</v>
      </c>
      <c r="F123" s="559" t="s">
        <v>1956</v>
      </c>
      <c r="G123" s="559" t="s">
        <v>258</v>
      </c>
      <c r="H123" s="559"/>
      <c r="I123" s="559"/>
      <c r="J123" s="559"/>
      <c r="K123" s="562" t="s">
        <v>1998</v>
      </c>
      <c r="L123" s="565">
        <f>SUM(L124:L126)</f>
        <v>0</v>
      </c>
      <c r="M123" s="565">
        <f t="shared" ref="M123:U123" si="41">SUM(M124:M126)</f>
        <v>0</v>
      </c>
      <c r="N123" s="565">
        <f t="shared" si="41"/>
        <v>0</v>
      </c>
      <c r="O123" s="565">
        <f t="shared" si="41"/>
        <v>0</v>
      </c>
      <c r="P123" s="565">
        <f t="shared" si="41"/>
        <v>0</v>
      </c>
      <c r="Q123" s="565">
        <f t="shared" si="41"/>
        <v>0</v>
      </c>
      <c r="R123" s="565">
        <f t="shared" si="41"/>
        <v>0</v>
      </c>
      <c r="S123" s="565">
        <f t="shared" si="41"/>
        <v>0</v>
      </c>
      <c r="T123" s="565">
        <f t="shared" si="41"/>
        <v>0</v>
      </c>
      <c r="U123" s="565">
        <f t="shared" si="41"/>
        <v>0</v>
      </c>
      <c r="V123" s="546"/>
      <c r="W123" s="565"/>
      <c r="X123" s="547"/>
      <c r="Y123" s="548"/>
    </row>
    <row r="124" spans="1:25" ht="16.5" hidden="1" thickTop="1" thickBot="1" x14ac:dyDescent="0.3">
      <c r="A124" s="558">
        <v>1</v>
      </c>
      <c r="B124" s="559" t="s">
        <v>248</v>
      </c>
      <c r="C124" s="559" t="s">
        <v>248</v>
      </c>
      <c r="D124" s="559" t="s">
        <v>255</v>
      </c>
      <c r="E124" s="559" t="s">
        <v>258</v>
      </c>
      <c r="F124" s="559" t="s">
        <v>1956</v>
      </c>
      <c r="G124" s="559" t="s">
        <v>258</v>
      </c>
      <c r="H124" s="559" t="s">
        <v>248</v>
      </c>
      <c r="I124" s="559"/>
      <c r="J124" s="559"/>
      <c r="K124" s="562" t="s">
        <v>1999</v>
      </c>
      <c r="L124" s="565"/>
      <c r="M124" s="565"/>
      <c r="N124" s="565"/>
      <c r="O124" s="545">
        <f>+L124+M124-N124</f>
        <v>0</v>
      </c>
      <c r="P124" s="565"/>
      <c r="Q124" s="565"/>
      <c r="R124" s="565"/>
      <c r="S124" s="565"/>
      <c r="T124" s="565"/>
      <c r="U124" s="565"/>
      <c r="V124" s="546"/>
      <c r="W124" s="565"/>
      <c r="X124" s="547"/>
      <c r="Y124" s="548"/>
    </row>
    <row r="125" spans="1:25" ht="16.5" hidden="1" thickTop="1" thickBot="1" x14ac:dyDescent="0.3">
      <c r="A125" s="558">
        <v>1</v>
      </c>
      <c r="B125" s="559" t="s">
        <v>248</v>
      </c>
      <c r="C125" s="559" t="s">
        <v>248</v>
      </c>
      <c r="D125" s="559" t="s">
        <v>255</v>
      </c>
      <c r="E125" s="559" t="s">
        <v>258</v>
      </c>
      <c r="F125" s="559" t="s">
        <v>1956</v>
      </c>
      <c r="G125" s="559" t="s">
        <v>258</v>
      </c>
      <c r="H125" s="559" t="s">
        <v>254</v>
      </c>
      <c r="I125" s="559"/>
      <c r="J125" s="559"/>
      <c r="K125" s="562" t="s">
        <v>2000</v>
      </c>
      <c r="L125" s="565"/>
      <c r="M125" s="565"/>
      <c r="N125" s="565"/>
      <c r="O125" s="545">
        <f>+L125+M125-N125</f>
        <v>0</v>
      </c>
      <c r="P125" s="565"/>
      <c r="Q125" s="565"/>
      <c r="R125" s="565"/>
      <c r="S125" s="565"/>
      <c r="T125" s="565"/>
      <c r="U125" s="565"/>
      <c r="V125" s="546"/>
      <c r="W125" s="565"/>
      <c r="X125" s="547"/>
      <c r="Y125" s="548"/>
    </row>
    <row r="126" spans="1:25" ht="16.5" hidden="1" thickTop="1" thickBot="1" x14ac:dyDescent="0.3">
      <c r="A126" s="558">
        <v>1</v>
      </c>
      <c r="B126" s="559" t="s">
        <v>248</v>
      </c>
      <c r="C126" s="559" t="s">
        <v>248</v>
      </c>
      <c r="D126" s="559" t="s">
        <v>255</v>
      </c>
      <c r="E126" s="559" t="s">
        <v>258</v>
      </c>
      <c r="F126" s="559" t="s">
        <v>1956</v>
      </c>
      <c r="G126" s="559" t="s">
        <v>258</v>
      </c>
      <c r="H126" s="559" t="s">
        <v>1880</v>
      </c>
      <c r="I126" s="559"/>
      <c r="J126" s="559"/>
      <c r="K126" s="562" t="s">
        <v>2001</v>
      </c>
      <c r="L126" s="565"/>
      <c r="M126" s="565"/>
      <c r="N126" s="565"/>
      <c r="O126" s="545">
        <f>+L126+M126-N126</f>
        <v>0</v>
      </c>
      <c r="P126" s="565"/>
      <c r="Q126" s="565"/>
      <c r="R126" s="565"/>
      <c r="S126" s="565"/>
      <c r="T126" s="565"/>
      <c r="U126" s="565"/>
      <c r="V126" s="546"/>
      <c r="W126" s="565"/>
      <c r="X126" s="547"/>
      <c r="Y126" s="548"/>
    </row>
    <row r="127" spans="1:25" ht="16.5" hidden="1" thickTop="1" thickBot="1" x14ac:dyDescent="0.3">
      <c r="A127" s="558">
        <v>1</v>
      </c>
      <c r="B127" s="559" t="s">
        <v>248</v>
      </c>
      <c r="C127" s="559" t="s">
        <v>248</v>
      </c>
      <c r="D127" s="559" t="s">
        <v>255</v>
      </c>
      <c r="E127" s="559" t="s">
        <v>258</v>
      </c>
      <c r="F127" s="559" t="s">
        <v>1956</v>
      </c>
      <c r="G127" s="559" t="s">
        <v>276</v>
      </c>
      <c r="H127" s="559"/>
      <c r="I127" s="559"/>
      <c r="J127" s="559"/>
      <c r="K127" s="562" t="s">
        <v>2002</v>
      </c>
      <c r="L127" s="565">
        <f>SUM(L128:L130)</f>
        <v>0</v>
      </c>
      <c r="M127" s="565">
        <f t="shared" ref="M127:U127" si="42">SUM(M128:M130)</f>
        <v>0</v>
      </c>
      <c r="N127" s="565">
        <f t="shared" si="42"/>
        <v>0</v>
      </c>
      <c r="O127" s="565">
        <f t="shared" si="42"/>
        <v>0</v>
      </c>
      <c r="P127" s="565">
        <f t="shared" si="42"/>
        <v>0</v>
      </c>
      <c r="Q127" s="565">
        <f t="shared" si="42"/>
        <v>0</v>
      </c>
      <c r="R127" s="565">
        <f t="shared" si="42"/>
        <v>0</v>
      </c>
      <c r="S127" s="565">
        <f t="shared" si="42"/>
        <v>0</v>
      </c>
      <c r="T127" s="565">
        <f t="shared" si="42"/>
        <v>0</v>
      </c>
      <c r="U127" s="565">
        <f t="shared" si="42"/>
        <v>0</v>
      </c>
      <c r="V127" s="546"/>
      <c r="W127" s="565"/>
      <c r="X127" s="547"/>
      <c r="Y127" s="548"/>
    </row>
    <row r="128" spans="1:25" ht="16.5" hidden="1" thickTop="1" thickBot="1" x14ac:dyDescent="0.3">
      <c r="A128" s="558">
        <v>1</v>
      </c>
      <c r="B128" s="559" t="s">
        <v>248</v>
      </c>
      <c r="C128" s="559" t="s">
        <v>248</v>
      </c>
      <c r="D128" s="559" t="s">
        <v>255</v>
      </c>
      <c r="E128" s="559" t="s">
        <v>258</v>
      </c>
      <c r="F128" s="559" t="s">
        <v>1956</v>
      </c>
      <c r="G128" s="559" t="s">
        <v>276</v>
      </c>
      <c r="H128" s="559" t="s">
        <v>248</v>
      </c>
      <c r="I128" s="559"/>
      <c r="J128" s="559"/>
      <c r="K128" s="562" t="s">
        <v>2003</v>
      </c>
      <c r="L128" s="565"/>
      <c r="M128" s="565"/>
      <c r="N128" s="565"/>
      <c r="O128" s="545">
        <f>+L128+M128-N128</f>
        <v>0</v>
      </c>
      <c r="P128" s="565"/>
      <c r="Q128" s="565"/>
      <c r="R128" s="565"/>
      <c r="S128" s="565"/>
      <c r="T128" s="565"/>
      <c r="U128" s="565"/>
      <c r="V128" s="546"/>
      <c r="W128" s="565"/>
      <c r="X128" s="547"/>
      <c r="Y128" s="548"/>
    </row>
    <row r="129" spans="1:25" ht="16.5" hidden="1" thickTop="1" thickBot="1" x14ac:dyDescent="0.3">
      <c r="A129" s="558">
        <v>1</v>
      </c>
      <c r="B129" s="559" t="s">
        <v>248</v>
      </c>
      <c r="C129" s="559" t="s">
        <v>248</v>
      </c>
      <c r="D129" s="559" t="s">
        <v>255</v>
      </c>
      <c r="E129" s="559" t="s">
        <v>258</v>
      </c>
      <c r="F129" s="559" t="s">
        <v>1956</v>
      </c>
      <c r="G129" s="559" t="s">
        <v>276</v>
      </c>
      <c r="H129" s="559" t="s">
        <v>254</v>
      </c>
      <c r="I129" s="559"/>
      <c r="J129" s="559"/>
      <c r="K129" s="562" t="s">
        <v>2004</v>
      </c>
      <c r="L129" s="565"/>
      <c r="M129" s="565"/>
      <c r="N129" s="565"/>
      <c r="O129" s="545">
        <f>+L129+M129-N129</f>
        <v>0</v>
      </c>
      <c r="P129" s="565"/>
      <c r="Q129" s="565"/>
      <c r="R129" s="565"/>
      <c r="S129" s="565"/>
      <c r="T129" s="565"/>
      <c r="U129" s="565"/>
      <c r="V129" s="546"/>
      <c r="W129" s="565"/>
      <c r="X129" s="547"/>
      <c r="Y129" s="548"/>
    </row>
    <row r="130" spans="1:25" ht="16.5" hidden="1" thickTop="1" thickBot="1" x14ac:dyDescent="0.3">
      <c r="A130" s="558">
        <v>1</v>
      </c>
      <c r="B130" s="559" t="s">
        <v>248</v>
      </c>
      <c r="C130" s="559" t="s">
        <v>248</v>
      </c>
      <c r="D130" s="559" t="s">
        <v>255</v>
      </c>
      <c r="E130" s="559" t="s">
        <v>258</v>
      </c>
      <c r="F130" s="559" t="s">
        <v>1956</v>
      </c>
      <c r="G130" s="559" t="s">
        <v>276</v>
      </c>
      <c r="H130" s="559" t="s">
        <v>1880</v>
      </c>
      <c r="I130" s="559"/>
      <c r="J130" s="559"/>
      <c r="K130" s="562" t="s">
        <v>2005</v>
      </c>
      <c r="L130" s="565"/>
      <c r="M130" s="565"/>
      <c r="N130" s="565"/>
      <c r="O130" s="545">
        <f>+L130+M130-N130</f>
        <v>0</v>
      </c>
      <c r="P130" s="565"/>
      <c r="Q130" s="565"/>
      <c r="R130" s="565"/>
      <c r="S130" s="565"/>
      <c r="T130" s="565"/>
      <c r="U130" s="565"/>
      <c r="V130" s="546"/>
      <c r="W130" s="565"/>
      <c r="X130" s="547"/>
      <c r="Y130" s="548"/>
    </row>
    <row r="131" spans="1:25" ht="16.5" hidden="1" thickTop="1" thickBot="1" x14ac:dyDescent="0.3">
      <c r="A131" s="558">
        <v>1</v>
      </c>
      <c r="B131" s="559" t="s">
        <v>248</v>
      </c>
      <c r="C131" s="559" t="s">
        <v>248</v>
      </c>
      <c r="D131" s="559" t="s">
        <v>255</v>
      </c>
      <c r="E131" s="559" t="s">
        <v>258</v>
      </c>
      <c r="F131" s="559" t="s">
        <v>1956</v>
      </c>
      <c r="G131" s="559" t="s">
        <v>277</v>
      </c>
      <c r="H131" s="559"/>
      <c r="I131" s="559"/>
      <c r="J131" s="559"/>
      <c r="K131" s="562" t="s">
        <v>2006</v>
      </c>
      <c r="L131" s="565">
        <f>SUM(L132:L134)</f>
        <v>0</v>
      </c>
      <c r="M131" s="565">
        <f t="shared" ref="M131:U131" si="43">SUM(M132:M134)</f>
        <v>0</v>
      </c>
      <c r="N131" s="565">
        <f t="shared" si="43"/>
        <v>0</v>
      </c>
      <c r="O131" s="565">
        <f t="shared" si="43"/>
        <v>0</v>
      </c>
      <c r="P131" s="565">
        <f t="shared" si="43"/>
        <v>0</v>
      </c>
      <c r="Q131" s="565">
        <f t="shared" si="43"/>
        <v>0</v>
      </c>
      <c r="R131" s="565">
        <f t="shared" si="43"/>
        <v>0</v>
      </c>
      <c r="S131" s="565">
        <f t="shared" si="43"/>
        <v>0</v>
      </c>
      <c r="T131" s="565">
        <f t="shared" si="43"/>
        <v>0</v>
      </c>
      <c r="U131" s="565">
        <f t="shared" si="43"/>
        <v>0</v>
      </c>
      <c r="V131" s="546"/>
      <c r="W131" s="565"/>
      <c r="X131" s="547"/>
      <c r="Y131" s="548"/>
    </row>
    <row r="132" spans="1:25" ht="16.5" hidden="1" thickTop="1" thickBot="1" x14ac:dyDescent="0.3">
      <c r="A132" s="558">
        <v>1</v>
      </c>
      <c r="B132" s="559" t="s">
        <v>248</v>
      </c>
      <c r="C132" s="559" t="s">
        <v>248</v>
      </c>
      <c r="D132" s="559" t="s">
        <v>255</v>
      </c>
      <c r="E132" s="559" t="s">
        <v>258</v>
      </c>
      <c r="F132" s="559" t="s">
        <v>1956</v>
      </c>
      <c r="G132" s="559" t="s">
        <v>277</v>
      </c>
      <c r="H132" s="559" t="s">
        <v>248</v>
      </c>
      <c r="I132" s="559"/>
      <c r="J132" s="559"/>
      <c r="K132" s="562" t="s">
        <v>2007</v>
      </c>
      <c r="L132" s="565"/>
      <c r="M132" s="565"/>
      <c r="N132" s="565"/>
      <c r="O132" s="545">
        <f>+L132+M132-N132</f>
        <v>0</v>
      </c>
      <c r="P132" s="565"/>
      <c r="Q132" s="565"/>
      <c r="R132" s="565"/>
      <c r="S132" s="565"/>
      <c r="T132" s="565"/>
      <c r="U132" s="565"/>
      <c r="V132" s="546"/>
      <c r="W132" s="565"/>
      <c r="X132" s="547"/>
      <c r="Y132" s="548"/>
    </row>
    <row r="133" spans="1:25" ht="16.5" hidden="1" thickTop="1" thickBot="1" x14ac:dyDescent="0.3">
      <c r="A133" s="558">
        <v>1</v>
      </c>
      <c r="B133" s="559" t="s">
        <v>248</v>
      </c>
      <c r="C133" s="559" t="s">
        <v>248</v>
      </c>
      <c r="D133" s="559" t="s">
        <v>255</v>
      </c>
      <c r="E133" s="559" t="s">
        <v>258</v>
      </c>
      <c r="F133" s="559" t="s">
        <v>1956</v>
      </c>
      <c r="G133" s="559" t="s">
        <v>277</v>
      </c>
      <c r="H133" s="559" t="s">
        <v>254</v>
      </c>
      <c r="I133" s="559"/>
      <c r="J133" s="559"/>
      <c r="K133" s="562" t="s">
        <v>2008</v>
      </c>
      <c r="L133" s="565"/>
      <c r="M133" s="565"/>
      <c r="N133" s="565"/>
      <c r="O133" s="545">
        <f>+L133+M133-N133</f>
        <v>0</v>
      </c>
      <c r="P133" s="565"/>
      <c r="Q133" s="565"/>
      <c r="R133" s="565"/>
      <c r="S133" s="565"/>
      <c r="T133" s="565"/>
      <c r="U133" s="565"/>
      <c r="V133" s="546"/>
      <c r="W133" s="565"/>
      <c r="X133" s="547"/>
      <c r="Y133" s="548"/>
    </row>
    <row r="134" spans="1:25" ht="16.5" hidden="1" thickTop="1" thickBot="1" x14ac:dyDescent="0.3">
      <c r="A134" s="558">
        <v>1</v>
      </c>
      <c r="B134" s="559" t="s">
        <v>248</v>
      </c>
      <c r="C134" s="559" t="s">
        <v>248</v>
      </c>
      <c r="D134" s="559" t="s">
        <v>255</v>
      </c>
      <c r="E134" s="559" t="s">
        <v>258</v>
      </c>
      <c r="F134" s="559" t="s">
        <v>1956</v>
      </c>
      <c r="G134" s="559" t="s">
        <v>277</v>
      </c>
      <c r="H134" s="559" t="s">
        <v>1880</v>
      </c>
      <c r="I134" s="559"/>
      <c r="J134" s="559"/>
      <c r="K134" s="562" t="s">
        <v>2009</v>
      </c>
      <c r="L134" s="565"/>
      <c r="M134" s="565"/>
      <c r="N134" s="565"/>
      <c r="O134" s="545">
        <f>+L134+M134-N134</f>
        <v>0</v>
      </c>
      <c r="P134" s="565"/>
      <c r="Q134" s="565"/>
      <c r="R134" s="565"/>
      <c r="S134" s="565"/>
      <c r="T134" s="565"/>
      <c r="U134" s="565"/>
      <c r="V134" s="546"/>
      <c r="W134" s="565"/>
      <c r="X134" s="547"/>
      <c r="Y134" s="548"/>
    </row>
    <row r="135" spans="1:25" ht="16.5" hidden="1" thickTop="1" thickBot="1" x14ac:dyDescent="0.3">
      <c r="A135" s="558">
        <v>1</v>
      </c>
      <c r="B135" s="559" t="s">
        <v>248</v>
      </c>
      <c r="C135" s="559" t="s">
        <v>248</v>
      </c>
      <c r="D135" s="559" t="s">
        <v>255</v>
      </c>
      <c r="E135" s="559" t="s">
        <v>258</v>
      </c>
      <c r="F135" s="559" t="s">
        <v>1956</v>
      </c>
      <c r="G135" s="559" t="s">
        <v>278</v>
      </c>
      <c r="H135" s="559"/>
      <c r="I135" s="559"/>
      <c r="J135" s="559"/>
      <c r="K135" s="562" t="s">
        <v>2010</v>
      </c>
      <c r="L135" s="565">
        <f>SUM(L136:L138)</f>
        <v>0</v>
      </c>
      <c r="M135" s="565">
        <f t="shared" ref="M135:U135" si="44">SUM(M136:M138)</f>
        <v>0</v>
      </c>
      <c r="N135" s="565">
        <f t="shared" si="44"/>
        <v>0</v>
      </c>
      <c r="O135" s="565">
        <f t="shared" si="44"/>
        <v>0</v>
      </c>
      <c r="P135" s="565">
        <f t="shared" si="44"/>
        <v>0</v>
      </c>
      <c r="Q135" s="565">
        <f t="shared" si="44"/>
        <v>0</v>
      </c>
      <c r="R135" s="565">
        <f t="shared" si="44"/>
        <v>0</v>
      </c>
      <c r="S135" s="565">
        <f t="shared" si="44"/>
        <v>0</v>
      </c>
      <c r="T135" s="565">
        <f t="shared" si="44"/>
        <v>0</v>
      </c>
      <c r="U135" s="565">
        <f t="shared" si="44"/>
        <v>0</v>
      </c>
      <c r="V135" s="546"/>
      <c r="W135" s="565"/>
      <c r="X135" s="547"/>
      <c r="Y135" s="548"/>
    </row>
    <row r="136" spans="1:25" ht="16.5" hidden="1" thickTop="1" thickBot="1" x14ac:dyDescent="0.3">
      <c r="A136" s="558">
        <v>1</v>
      </c>
      <c r="B136" s="559" t="s">
        <v>248</v>
      </c>
      <c r="C136" s="559" t="s">
        <v>248</v>
      </c>
      <c r="D136" s="559" t="s">
        <v>255</v>
      </c>
      <c r="E136" s="559" t="s">
        <v>258</v>
      </c>
      <c r="F136" s="559" t="s">
        <v>1956</v>
      </c>
      <c r="G136" s="559" t="s">
        <v>278</v>
      </c>
      <c r="H136" s="559" t="s">
        <v>248</v>
      </c>
      <c r="I136" s="559"/>
      <c r="J136" s="559"/>
      <c r="K136" s="562" t="s">
        <v>2011</v>
      </c>
      <c r="L136" s="565"/>
      <c r="M136" s="565"/>
      <c r="N136" s="565"/>
      <c r="O136" s="545">
        <f>+L136+M136-N136</f>
        <v>0</v>
      </c>
      <c r="P136" s="565"/>
      <c r="Q136" s="565"/>
      <c r="R136" s="565"/>
      <c r="S136" s="565"/>
      <c r="T136" s="565"/>
      <c r="U136" s="565"/>
      <c r="V136" s="546"/>
      <c r="W136" s="565"/>
      <c r="X136" s="547"/>
      <c r="Y136" s="548"/>
    </row>
    <row r="137" spans="1:25" ht="16.5" hidden="1" thickTop="1" thickBot="1" x14ac:dyDescent="0.3">
      <c r="A137" s="558">
        <v>1</v>
      </c>
      <c r="B137" s="559" t="s">
        <v>248</v>
      </c>
      <c r="C137" s="559" t="s">
        <v>248</v>
      </c>
      <c r="D137" s="559" t="s">
        <v>255</v>
      </c>
      <c r="E137" s="559" t="s">
        <v>258</v>
      </c>
      <c r="F137" s="559" t="s">
        <v>1956</v>
      </c>
      <c r="G137" s="559" t="s">
        <v>278</v>
      </c>
      <c r="H137" s="559" t="s">
        <v>254</v>
      </c>
      <c r="I137" s="559"/>
      <c r="J137" s="559"/>
      <c r="K137" s="562" t="s">
        <v>2012</v>
      </c>
      <c r="L137" s="565"/>
      <c r="M137" s="565"/>
      <c r="N137" s="565"/>
      <c r="O137" s="545">
        <f>+L137+M137-N137</f>
        <v>0</v>
      </c>
      <c r="P137" s="565"/>
      <c r="Q137" s="565"/>
      <c r="R137" s="565"/>
      <c r="S137" s="565"/>
      <c r="T137" s="565"/>
      <c r="U137" s="565"/>
      <c r="V137" s="546"/>
      <c r="W137" s="565"/>
      <c r="X137" s="547"/>
      <c r="Y137" s="548"/>
    </row>
    <row r="138" spans="1:25" ht="16.5" hidden="1" thickTop="1" thickBot="1" x14ac:dyDescent="0.3">
      <c r="A138" s="558">
        <v>1</v>
      </c>
      <c r="B138" s="559" t="s">
        <v>248</v>
      </c>
      <c r="C138" s="559" t="s">
        <v>248</v>
      </c>
      <c r="D138" s="559" t="s">
        <v>255</v>
      </c>
      <c r="E138" s="559" t="s">
        <v>258</v>
      </c>
      <c r="F138" s="559" t="s">
        <v>1956</v>
      </c>
      <c r="G138" s="559" t="s">
        <v>278</v>
      </c>
      <c r="H138" s="559" t="s">
        <v>1880</v>
      </c>
      <c r="I138" s="559"/>
      <c r="J138" s="559"/>
      <c r="K138" s="562" t="s">
        <v>2013</v>
      </c>
      <c r="L138" s="565"/>
      <c r="M138" s="565"/>
      <c r="N138" s="565"/>
      <c r="O138" s="545">
        <f>+L138+M138-N138</f>
        <v>0</v>
      </c>
      <c r="P138" s="565"/>
      <c r="Q138" s="565"/>
      <c r="R138" s="565"/>
      <c r="S138" s="565"/>
      <c r="T138" s="565"/>
      <c r="U138" s="565"/>
      <c r="V138" s="546"/>
      <c r="W138" s="565"/>
      <c r="X138" s="547"/>
      <c r="Y138" s="548"/>
    </row>
    <row r="139" spans="1:25" ht="16.5" hidden="1" thickTop="1" thickBot="1" x14ac:dyDescent="0.3">
      <c r="A139" s="558">
        <v>1</v>
      </c>
      <c r="B139" s="559" t="s">
        <v>248</v>
      </c>
      <c r="C139" s="559" t="s">
        <v>248</v>
      </c>
      <c r="D139" s="559" t="s">
        <v>255</v>
      </c>
      <c r="E139" s="559" t="s">
        <v>258</v>
      </c>
      <c r="F139" s="559" t="s">
        <v>1956</v>
      </c>
      <c r="G139" s="559" t="s">
        <v>279</v>
      </c>
      <c r="H139" s="559"/>
      <c r="I139" s="559"/>
      <c r="J139" s="559"/>
      <c r="K139" s="562" t="s">
        <v>2014</v>
      </c>
      <c r="L139" s="565">
        <f>SUM(L140:L142)</f>
        <v>0</v>
      </c>
      <c r="M139" s="565">
        <f t="shared" ref="M139:U139" si="45">SUM(M140:M142)</f>
        <v>0</v>
      </c>
      <c r="N139" s="565">
        <f t="shared" si="45"/>
        <v>0</v>
      </c>
      <c r="O139" s="565">
        <f t="shared" si="45"/>
        <v>0</v>
      </c>
      <c r="P139" s="565">
        <f t="shared" si="45"/>
        <v>0</v>
      </c>
      <c r="Q139" s="565">
        <f t="shared" si="45"/>
        <v>0</v>
      </c>
      <c r="R139" s="565">
        <f t="shared" si="45"/>
        <v>0</v>
      </c>
      <c r="S139" s="565">
        <f t="shared" si="45"/>
        <v>0</v>
      </c>
      <c r="T139" s="565">
        <f t="shared" si="45"/>
        <v>0</v>
      </c>
      <c r="U139" s="565">
        <f t="shared" si="45"/>
        <v>0</v>
      </c>
      <c r="V139" s="546"/>
      <c r="W139" s="565"/>
      <c r="X139" s="547"/>
      <c r="Y139" s="548"/>
    </row>
    <row r="140" spans="1:25" ht="16.5" hidden="1" thickTop="1" thickBot="1" x14ac:dyDescent="0.3">
      <c r="A140" s="558">
        <v>1</v>
      </c>
      <c r="B140" s="559" t="s">
        <v>248</v>
      </c>
      <c r="C140" s="559" t="s">
        <v>248</v>
      </c>
      <c r="D140" s="559" t="s">
        <v>255</v>
      </c>
      <c r="E140" s="559" t="s">
        <v>258</v>
      </c>
      <c r="F140" s="559" t="s">
        <v>1956</v>
      </c>
      <c r="G140" s="559" t="s">
        <v>279</v>
      </c>
      <c r="H140" s="559" t="s">
        <v>248</v>
      </c>
      <c r="I140" s="559"/>
      <c r="J140" s="559"/>
      <c r="K140" s="562" t="s">
        <v>2015</v>
      </c>
      <c r="L140" s="565"/>
      <c r="M140" s="565"/>
      <c r="N140" s="565"/>
      <c r="O140" s="545">
        <f>+L140+M140-N140</f>
        <v>0</v>
      </c>
      <c r="P140" s="565"/>
      <c r="Q140" s="565"/>
      <c r="R140" s="565"/>
      <c r="S140" s="565"/>
      <c r="T140" s="565"/>
      <c r="U140" s="565"/>
      <c r="V140" s="546"/>
      <c r="W140" s="565"/>
      <c r="X140" s="547"/>
      <c r="Y140" s="548"/>
    </row>
    <row r="141" spans="1:25" ht="16.5" hidden="1" thickTop="1" thickBot="1" x14ac:dyDescent="0.3">
      <c r="A141" s="558">
        <v>1</v>
      </c>
      <c r="B141" s="559" t="s">
        <v>248</v>
      </c>
      <c r="C141" s="559" t="s">
        <v>248</v>
      </c>
      <c r="D141" s="559" t="s">
        <v>255</v>
      </c>
      <c r="E141" s="559" t="s">
        <v>258</v>
      </c>
      <c r="F141" s="559" t="s">
        <v>1956</v>
      </c>
      <c r="G141" s="559" t="s">
        <v>279</v>
      </c>
      <c r="H141" s="559" t="s">
        <v>254</v>
      </c>
      <c r="I141" s="559"/>
      <c r="J141" s="559"/>
      <c r="K141" s="562" t="s">
        <v>2016</v>
      </c>
      <c r="L141" s="565"/>
      <c r="M141" s="565"/>
      <c r="N141" s="565"/>
      <c r="O141" s="545">
        <f>+L141+M141-N141</f>
        <v>0</v>
      </c>
      <c r="P141" s="565"/>
      <c r="Q141" s="565"/>
      <c r="R141" s="565"/>
      <c r="S141" s="565"/>
      <c r="T141" s="565"/>
      <c r="U141" s="565"/>
      <c r="V141" s="546"/>
      <c r="W141" s="565"/>
      <c r="X141" s="547"/>
      <c r="Y141" s="548"/>
    </row>
    <row r="142" spans="1:25" ht="16.5" hidden="1" thickTop="1" thickBot="1" x14ac:dyDescent="0.3">
      <c r="A142" s="558">
        <v>1</v>
      </c>
      <c r="B142" s="559" t="s">
        <v>248</v>
      </c>
      <c r="C142" s="559" t="s">
        <v>248</v>
      </c>
      <c r="D142" s="559" t="s">
        <v>255</v>
      </c>
      <c r="E142" s="559" t="s">
        <v>258</v>
      </c>
      <c r="F142" s="559" t="s">
        <v>1956</v>
      </c>
      <c r="G142" s="559" t="s">
        <v>279</v>
      </c>
      <c r="H142" s="559" t="s">
        <v>1880</v>
      </c>
      <c r="I142" s="559"/>
      <c r="J142" s="559"/>
      <c r="K142" s="562" t="s">
        <v>2017</v>
      </c>
      <c r="L142" s="565"/>
      <c r="M142" s="565"/>
      <c r="N142" s="565"/>
      <c r="O142" s="545">
        <f>+L142+M142-N142</f>
        <v>0</v>
      </c>
      <c r="P142" s="565"/>
      <c r="Q142" s="565"/>
      <c r="R142" s="565"/>
      <c r="S142" s="565"/>
      <c r="T142" s="565"/>
      <c r="U142" s="565"/>
      <c r="V142" s="546"/>
      <c r="W142" s="565"/>
      <c r="X142" s="547"/>
      <c r="Y142" s="548"/>
    </row>
    <row r="143" spans="1:25" ht="16.5" hidden="1" thickTop="1" thickBot="1" x14ac:dyDescent="0.3">
      <c r="A143" s="558">
        <v>1</v>
      </c>
      <c r="B143" s="559" t="s">
        <v>248</v>
      </c>
      <c r="C143" s="559" t="s">
        <v>248</v>
      </c>
      <c r="D143" s="559" t="s">
        <v>255</v>
      </c>
      <c r="E143" s="559" t="s">
        <v>258</v>
      </c>
      <c r="F143" s="559" t="s">
        <v>1956</v>
      </c>
      <c r="G143" s="559" t="s">
        <v>280</v>
      </c>
      <c r="H143" s="559"/>
      <c r="I143" s="559"/>
      <c r="J143" s="559"/>
      <c r="K143" s="562" t="s">
        <v>2018</v>
      </c>
      <c r="L143" s="565">
        <f>SUM(L144:L146)</f>
        <v>0</v>
      </c>
      <c r="M143" s="565">
        <f t="shared" ref="M143:U143" si="46">SUM(M144:M146)</f>
        <v>0</v>
      </c>
      <c r="N143" s="565">
        <f t="shared" si="46"/>
        <v>0</v>
      </c>
      <c r="O143" s="565">
        <f t="shared" si="46"/>
        <v>0</v>
      </c>
      <c r="P143" s="565">
        <f t="shared" si="46"/>
        <v>0</v>
      </c>
      <c r="Q143" s="565">
        <f t="shared" si="46"/>
        <v>0</v>
      </c>
      <c r="R143" s="565">
        <f t="shared" si="46"/>
        <v>0</v>
      </c>
      <c r="S143" s="565">
        <f t="shared" si="46"/>
        <v>0</v>
      </c>
      <c r="T143" s="565">
        <f t="shared" si="46"/>
        <v>0</v>
      </c>
      <c r="U143" s="565">
        <f t="shared" si="46"/>
        <v>0</v>
      </c>
      <c r="V143" s="546"/>
      <c r="W143" s="565"/>
      <c r="X143" s="547"/>
      <c r="Y143" s="548"/>
    </row>
    <row r="144" spans="1:25" ht="16.5" hidden="1" thickTop="1" thickBot="1" x14ac:dyDescent="0.3">
      <c r="A144" s="558">
        <v>1</v>
      </c>
      <c r="B144" s="559" t="s">
        <v>248</v>
      </c>
      <c r="C144" s="559" t="s">
        <v>248</v>
      </c>
      <c r="D144" s="559" t="s">
        <v>255</v>
      </c>
      <c r="E144" s="559" t="s">
        <v>258</v>
      </c>
      <c r="F144" s="559" t="s">
        <v>1956</v>
      </c>
      <c r="G144" s="559" t="s">
        <v>280</v>
      </c>
      <c r="H144" s="559" t="s">
        <v>248</v>
      </c>
      <c r="I144" s="559"/>
      <c r="J144" s="559"/>
      <c r="K144" s="562" t="s">
        <v>2019</v>
      </c>
      <c r="L144" s="565"/>
      <c r="M144" s="565"/>
      <c r="N144" s="565"/>
      <c r="O144" s="545">
        <f>+L144+M144-N144</f>
        <v>0</v>
      </c>
      <c r="P144" s="565"/>
      <c r="Q144" s="565"/>
      <c r="R144" s="565"/>
      <c r="S144" s="565"/>
      <c r="T144" s="565"/>
      <c r="U144" s="565"/>
      <c r="V144" s="546"/>
      <c r="W144" s="565"/>
      <c r="X144" s="547"/>
      <c r="Y144" s="548"/>
    </row>
    <row r="145" spans="1:25" ht="16.5" hidden="1" thickTop="1" thickBot="1" x14ac:dyDescent="0.3">
      <c r="A145" s="558">
        <v>1</v>
      </c>
      <c r="B145" s="559" t="s">
        <v>248</v>
      </c>
      <c r="C145" s="559" t="s">
        <v>248</v>
      </c>
      <c r="D145" s="559" t="s">
        <v>255</v>
      </c>
      <c r="E145" s="559" t="s">
        <v>258</v>
      </c>
      <c r="F145" s="559" t="s">
        <v>1956</v>
      </c>
      <c r="G145" s="559" t="s">
        <v>280</v>
      </c>
      <c r="H145" s="559" t="s">
        <v>254</v>
      </c>
      <c r="I145" s="559"/>
      <c r="J145" s="559"/>
      <c r="K145" s="562" t="s">
        <v>2020</v>
      </c>
      <c r="L145" s="565"/>
      <c r="M145" s="565"/>
      <c r="N145" s="565"/>
      <c r="O145" s="545">
        <f>+L145+M145-N145</f>
        <v>0</v>
      </c>
      <c r="P145" s="565"/>
      <c r="Q145" s="565"/>
      <c r="R145" s="565"/>
      <c r="S145" s="565"/>
      <c r="T145" s="565"/>
      <c r="U145" s="565"/>
      <c r="V145" s="546"/>
      <c r="W145" s="565"/>
      <c r="X145" s="547"/>
      <c r="Y145" s="548"/>
    </row>
    <row r="146" spans="1:25" ht="16.5" hidden="1" thickTop="1" thickBot="1" x14ac:dyDescent="0.3">
      <c r="A146" s="558">
        <v>1</v>
      </c>
      <c r="B146" s="559" t="s">
        <v>248</v>
      </c>
      <c r="C146" s="559" t="s">
        <v>248</v>
      </c>
      <c r="D146" s="559" t="s">
        <v>255</v>
      </c>
      <c r="E146" s="559" t="s">
        <v>258</v>
      </c>
      <c r="F146" s="559" t="s">
        <v>1956</v>
      </c>
      <c r="G146" s="559" t="s">
        <v>280</v>
      </c>
      <c r="H146" s="559" t="s">
        <v>1880</v>
      </c>
      <c r="I146" s="559"/>
      <c r="J146" s="559"/>
      <c r="K146" s="562" t="s">
        <v>2021</v>
      </c>
      <c r="L146" s="565"/>
      <c r="M146" s="565"/>
      <c r="N146" s="565"/>
      <c r="O146" s="545">
        <f>+L146+M146-N146</f>
        <v>0</v>
      </c>
      <c r="P146" s="565"/>
      <c r="Q146" s="565"/>
      <c r="R146" s="565"/>
      <c r="S146" s="565"/>
      <c r="T146" s="565"/>
      <c r="U146" s="565"/>
      <c r="V146" s="546"/>
      <c r="W146" s="565"/>
      <c r="X146" s="547"/>
      <c r="Y146" s="548"/>
    </row>
    <row r="147" spans="1:25" ht="16.5" hidden="1" thickTop="1" thickBot="1" x14ac:dyDescent="0.3">
      <c r="A147" s="558">
        <v>1</v>
      </c>
      <c r="B147" s="559" t="s">
        <v>248</v>
      </c>
      <c r="C147" s="559" t="s">
        <v>248</v>
      </c>
      <c r="D147" s="559" t="s">
        <v>255</v>
      </c>
      <c r="E147" s="559" t="s">
        <v>258</v>
      </c>
      <c r="F147" s="559" t="s">
        <v>1978</v>
      </c>
      <c r="G147" s="559"/>
      <c r="H147" s="559"/>
      <c r="I147" s="559"/>
      <c r="J147" s="559"/>
      <c r="K147" s="562" t="s">
        <v>2022</v>
      </c>
      <c r="L147" s="565">
        <f>+L148+L151+L155+L159+L163+L167+L171+L175+L179+L183</f>
        <v>0</v>
      </c>
      <c r="M147" s="565">
        <f t="shared" ref="M147:U147" si="47">+M148+M151+M155+M159+M163+M167+M171+M175+M179+M183</f>
        <v>0</v>
      </c>
      <c r="N147" s="565">
        <f t="shared" si="47"/>
        <v>0</v>
      </c>
      <c r="O147" s="565">
        <f t="shared" si="47"/>
        <v>0</v>
      </c>
      <c r="P147" s="565">
        <f t="shared" si="47"/>
        <v>0</v>
      </c>
      <c r="Q147" s="565">
        <f t="shared" si="47"/>
        <v>0</v>
      </c>
      <c r="R147" s="565">
        <f t="shared" si="47"/>
        <v>0</v>
      </c>
      <c r="S147" s="565">
        <f t="shared" si="47"/>
        <v>0</v>
      </c>
      <c r="T147" s="565">
        <f t="shared" si="47"/>
        <v>0</v>
      </c>
      <c r="U147" s="565">
        <f t="shared" si="47"/>
        <v>0</v>
      </c>
      <c r="V147" s="546"/>
      <c r="W147" s="565"/>
      <c r="X147" s="547"/>
      <c r="Y147" s="548"/>
    </row>
    <row r="148" spans="1:25" ht="16.5" hidden="1" thickTop="1" thickBot="1" x14ac:dyDescent="0.3">
      <c r="A148" s="558">
        <v>1</v>
      </c>
      <c r="B148" s="559" t="s">
        <v>248</v>
      </c>
      <c r="C148" s="559" t="s">
        <v>248</v>
      </c>
      <c r="D148" s="559" t="s">
        <v>255</v>
      </c>
      <c r="E148" s="559" t="s">
        <v>258</v>
      </c>
      <c r="F148" s="559" t="s">
        <v>1978</v>
      </c>
      <c r="G148" s="559" t="s">
        <v>1979</v>
      </c>
      <c r="H148" s="559"/>
      <c r="I148" s="559"/>
      <c r="J148" s="559"/>
      <c r="K148" s="562" t="s">
        <v>274</v>
      </c>
      <c r="L148" s="565">
        <f>SUM(L149:L150)</f>
        <v>0</v>
      </c>
      <c r="M148" s="565">
        <f t="shared" ref="M148:U148" si="48">SUM(M149:M150)</f>
        <v>0</v>
      </c>
      <c r="N148" s="565">
        <f t="shared" si="48"/>
        <v>0</v>
      </c>
      <c r="O148" s="565">
        <f t="shared" si="48"/>
        <v>0</v>
      </c>
      <c r="P148" s="565">
        <f t="shared" si="48"/>
        <v>0</v>
      </c>
      <c r="Q148" s="565">
        <f t="shared" si="48"/>
        <v>0</v>
      </c>
      <c r="R148" s="565">
        <f t="shared" si="48"/>
        <v>0</v>
      </c>
      <c r="S148" s="565">
        <f t="shared" si="48"/>
        <v>0</v>
      </c>
      <c r="T148" s="565">
        <f t="shared" si="48"/>
        <v>0</v>
      </c>
      <c r="U148" s="565">
        <f t="shared" si="48"/>
        <v>0</v>
      </c>
      <c r="V148" s="546"/>
      <c r="W148" s="565"/>
      <c r="X148" s="547"/>
      <c r="Y148" s="548"/>
    </row>
    <row r="149" spans="1:25" ht="16.5" hidden="1" thickTop="1" thickBot="1" x14ac:dyDescent="0.3">
      <c r="A149" s="558">
        <v>1</v>
      </c>
      <c r="B149" s="559" t="s">
        <v>248</v>
      </c>
      <c r="C149" s="559" t="s">
        <v>248</v>
      </c>
      <c r="D149" s="559" t="s">
        <v>255</v>
      </c>
      <c r="E149" s="559" t="s">
        <v>258</v>
      </c>
      <c r="F149" s="559" t="s">
        <v>1978</v>
      </c>
      <c r="G149" s="559" t="s">
        <v>1979</v>
      </c>
      <c r="H149" s="559" t="s">
        <v>248</v>
      </c>
      <c r="I149" s="559"/>
      <c r="J149" s="559"/>
      <c r="K149" s="562" t="s">
        <v>1980</v>
      </c>
      <c r="L149" s="565"/>
      <c r="M149" s="565"/>
      <c r="N149" s="565"/>
      <c r="O149" s="545">
        <f>+L149+M149-N149</f>
        <v>0</v>
      </c>
      <c r="P149" s="565"/>
      <c r="Q149" s="565"/>
      <c r="R149" s="565"/>
      <c r="S149" s="565"/>
      <c r="T149" s="565"/>
      <c r="U149" s="565"/>
      <c r="V149" s="546"/>
      <c r="W149" s="565"/>
      <c r="X149" s="547"/>
      <c r="Y149" s="548"/>
    </row>
    <row r="150" spans="1:25" ht="16.5" hidden="1" thickTop="1" thickBot="1" x14ac:dyDescent="0.3">
      <c r="A150" s="558">
        <v>1</v>
      </c>
      <c r="B150" s="559" t="s">
        <v>248</v>
      </c>
      <c r="C150" s="559" t="s">
        <v>248</v>
      </c>
      <c r="D150" s="559" t="s">
        <v>255</v>
      </c>
      <c r="E150" s="559" t="s">
        <v>258</v>
      </c>
      <c r="F150" s="559" t="s">
        <v>1978</v>
      </c>
      <c r="G150" s="559" t="s">
        <v>1979</v>
      </c>
      <c r="H150" s="559" t="s">
        <v>254</v>
      </c>
      <c r="I150" s="559"/>
      <c r="J150" s="559"/>
      <c r="K150" s="562" t="s">
        <v>2023</v>
      </c>
      <c r="L150" s="565"/>
      <c r="M150" s="565"/>
      <c r="N150" s="565"/>
      <c r="O150" s="545">
        <f>+L150+M150-N150</f>
        <v>0</v>
      </c>
      <c r="P150" s="565"/>
      <c r="Q150" s="565"/>
      <c r="R150" s="565"/>
      <c r="S150" s="565"/>
      <c r="T150" s="565"/>
      <c r="U150" s="565"/>
      <c r="V150" s="546"/>
      <c r="W150" s="565"/>
      <c r="X150" s="547"/>
      <c r="Y150" s="548"/>
    </row>
    <row r="151" spans="1:25" ht="16.5" hidden="1" thickTop="1" thickBot="1" x14ac:dyDescent="0.3">
      <c r="A151" s="558">
        <v>1</v>
      </c>
      <c r="B151" s="559" t="s">
        <v>248</v>
      </c>
      <c r="C151" s="559" t="s">
        <v>248</v>
      </c>
      <c r="D151" s="559" t="s">
        <v>255</v>
      </c>
      <c r="E151" s="559" t="s">
        <v>258</v>
      </c>
      <c r="F151" s="559" t="s">
        <v>1978</v>
      </c>
      <c r="G151" s="559" t="s">
        <v>251</v>
      </c>
      <c r="H151" s="559"/>
      <c r="I151" s="559"/>
      <c r="J151" s="559"/>
      <c r="K151" s="562" t="s">
        <v>1983</v>
      </c>
      <c r="L151" s="565">
        <f>SUM(L152:L154)</f>
        <v>0</v>
      </c>
      <c r="M151" s="565">
        <f t="shared" ref="M151:U151" si="49">SUM(M152:M154)</f>
        <v>0</v>
      </c>
      <c r="N151" s="565">
        <f t="shared" si="49"/>
        <v>0</v>
      </c>
      <c r="O151" s="565">
        <f t="shared" si="49"/>
        <v>0</v>
      </c>
      <c r="P151" s="565">
        <f t="shared" si="49"/>
        <v>0</v>
      </c>
      <c r="Q151" s="565">
        <f t="shared" si="49"/>
        <v>0</v>
      </c>
      <c r="R151" s="565">
        <f t="shared" si="49"/>
        <v>0</v>
      </c>
      <c r="S151" s="565">
        <f t="shared" si="49"/>
        <v>0</v>
      </c>
      <c r="T151" s="565">
        <f t="shared" si="49"/>
        <v>0</v>
      </c>
      <c r="U151" s="565">
        <f t="shared" si="49"/>
        <v>0</v>
      </c>
      <c r="V151" s="546"/>
      <c r="W151" s="565"/>
      <c r="X151" s="547"/>
      <c r="Y151" s="548"/>
    </row>
    <row r="152" spans="1:25" ht="16.5" hidden="1" thickTop="1" thickBot="1" x14ac:dyDescent="0.3">
      <c r="A152" s="558">
        <v>1</v>
      </c>
      <c r="B152" s="559" t="s">
        <v>248</v>
      </c>
      <c r="C152" s="559" t="s">
        <v>248</v>
      </c>
      <c r="D152" s="559" t="s">
        <v>255</v>
      </c>
      <c r="E152" s="559" t="s">
        <v>258</v>
      </c>
      <c r="F152" s="559" t="s">
        <v>1978</v>
      </c>
      <c r="G152" s="559" t="s">
        <v>251</v>
      </c>
      <c r="H152" s="559" t="s">
        <v>248</v>
      </c>
      <c r="I152" s="559"/>
      <c r="J152" s="559"/>
      <c r="K152" s="562" t="s">
        <v>1984</v>
      </c>
      <c r="L152" s="565"/>
      <c r="M152" s="565"/>
      <c r="N152" s="565"/>
      <c r="O152" s="545">
        <f>+L152+M152-N152</f>
        <v>0</v>
      </c>
      <c r="P152" s="565"/>
      <c r="Q152" s="565"/>
      <c r="R152" s="565"/>
      <c r="S152" s="565"/>
      <c r="T152" s="565"/>
      <c r="U152" s="565"/>
      <c r="V152" s="546"/>
      <c r="W152" s="565"/>
      <c r="X152" s="547"/>
      <c r="Y152" s="548"/>
    </row>
    <row r="153" spans="1:25" ht="16.5" hidden="1" thickTop="1" thickBot="1" x14ac:dyDescent="0.3">
      <c r="A153" s="558">
        <v>1</v>
      </c>
      <c r="B153" s="559" t="s">
        <v>248</v>
      </c>
      <c r="C153" s="559" t="s">
        <v>248</v>
      </c>
      <c r="D153" s="559" t="s">
        <v>255</v>
      </c>
      <c r="E153" s="559" t="s">
        <v>258</v>
      </c>
      <c r="F153" s="559" t="s">
        <v>1978</v>
      </c>
      <c r="G153" s="559" t="s">
        <v>251</v>
      </c>
      <c r="H153" s="559" t="s">
        <v>254</v>
      </c>
      <c r="I153" s="559"/>
      <c r="J153" s="559"/>
      <c r="K153" s="562" t="s">
        <v>1985</v>
      </c>
      <c r="L153" s="565"/>
      <c r="M153" s="565"/>
      <c r="N153" s="565"/>
      <c r="O153" s="545">
        <f>+L153+M153-N153</f>
        <v>0</v>
      </c>
      <c r="P153" s="565"/>
      <c r="Q153" s="565"/>
      <c r="R153" s="565"/>
      <c r="S153" s="565"/>
      <c r="T153" s="565"/>
      <c r="U153" s="565"/>
      <c r="V153" s="546"/>
      <c r="W153" s="565"/>
      <c r="X153" s="547"/>
      <c r="Y153" s="548"/>
    </row>
    <row r="154" spans="1:25" ht="16.5" hidden="1" thickTop="1" thickBot="1" x14ac:dyDescent="0.3">
      <c r="A154" s="558">
        <v>1</v>
      </c>
      <c r="B154" s="559" t="s">
        <v>248</v>
      </c>
      <c r="C154" s="559" t="s">
        <v>248</v>
      </c>
      <c r="D154" s="559" t="s">
        <v>255</v>
      </c>
      <c r="E154" s="559" t="s">
        <v>258</v>
      </c>
      <c r="F154" s="559" t="s">
        <v>1978</v>
      </c>
      <c r="G154" s="559" t="s">
        <v>251</v>
      </c>
      <c r="H154" s="559" t="s">
        <v>1880</v>
      </c>
      <c r="I154" s="559"/>
      <c r="J154" s="559"/>
      <c r="K154" s="562" t="s">
        <v>1986</v>
      </c>
      <c r="L154" s="565"/>
      <c r="M154" s="565"/>
      <c r="N154" s="565"/>
      <c r="O154" s="545">
        <f>+L154+M154-N154</f>
        <v>0</v>
      </c>
      <c r="P154" s="565"/>
      <c r="Q154" s="565"/>
      <c r="R154" s="565"/>
      <c r="S154" s="565"/>
      <c r="T154" s="565"/>
      <c r="U154" s="565"/>
      <c r="V154" s="546"/>
      <c r="W154" s="565"/>
      <c r="X154" s="547"/>
      <c r="Y154" s="548"/>
    </row>
    <row r="155" spans="1:25" ht="16.5" hidden="1" thickTop="1" thickBot="1" x14ac:dyDescent="0.3">
      <c r="A155" s="558">
        <v>1</v>
      </c>
      <c r="B155" s="559" t="s">
        <v>248</v>
      </c>
      <c r="C155" s="559" t="s">
        <v>248</v>
      </c>
      <c r="D155" s="559" t="s">
        <v>255</v>
      </c>
      <c r="E155" s="559" t="s">
        <v>258</v>
      </c>
      <c r="F155" s="559" t="s">
        <v>1978</v>
      </c>
      <c r="G155" s="559" t="s">
        <v>255</v>
      </c>
      <c r="H155" s="559"/>
      <c r="I155" s="559"/>
      <c r="J155" s="559"/>
      <c r="K155" s="562" t="s">
        <v>1987</v>
      </c>
      <c r="L155" s="565">
        <f>SUM(L156:L158)</f>
        <v>0</v>
      </c>
      <c r="M155" s="565">
        <f t="shared" ref="M155:U155" si="50">SUM(M156:M158)</f>
        <v>0</v>
      </c>
      <c r="N155" s="565">
        <f t="shared" si="50"/>
        <v>0</v>
      </c>
      <c r="O155" s="565">
        <f t="shared" si="50"/>
        <v>0</v>
      </c>
      <c r="P155" s="565">
        <f t="shared" si="50"/>
        <v>0</v>
      </c>
      <c r="Q155" s="565">
        <f t="shared" si="50"/>
        <v>0</v>
      </c>
      <c r="R155" s="565">
        <f t="shared" si="50"/>
        <v>0</v>
      </c>
      <c r="S155" s="565">
        <f t="shared" si="50"/>
        <v>0</v>
      </c>
      <c r="T155" s="565">
        <f t="shared" si="50"/>
        <v>0</v>
      </c>
      <c r="U155" s="565">
        <f t="shared" si="50"/>
        <v>0</v>
      </c>
      <c r="V155" s="546"/>
      <c r="W155" s="565"/>
      <c r="X155" s="547"/>
      <c r="Y155" s="548"/>
    </row>
    <row r="156" spans="1:25" ht="16.5" hidden="1" thickTop="1" thickBot="1" x14ac:dyDescent="0.3">
      <c r="A156" s="558">
        <v>1</v>
      </c>
      <c r="B156" s="559" t="s">
        <v>248</v>
      </c>
      <c r="C156" s="559" t="s">
        <v>248</v>
      </c>
      <c r="D156" s="559" t="s">
        <v>255</v>
      </c>
      <c r="E156" s="559" t="s">
        <v>258</v>
      </c>
      <c r="F156" s="559" t="s">
        <v>1978</v>
      </c>
      <c r="G156" s="559" t="s">
        <v>255</v>
      </c>
      <c r="H156" s="559" t="s">
        <v>248</v>
      </c>
      <c r="I156" s="559"/>
      <c r="J156" s="559"/>
      <c r="K156" s="562" t="s">
        <v>1988</v>
      </c>
      <c r="L156" s="565"/>
      <c r="M156" s="565"/>
      <c r="N156" s="565"/>
      <c r="O156" s="545">
        <f>+L156+M156-N156</f>
        <v>0</v>
      </c>
      <c r="P156" s="565"/>
      <c r="Q156" s="565"/>
      <c r="R156" s="565"/>
      <c r="S156" s="565"/>
      <c r="T156" s="565"/>
      <c r="U156" s="565"/>
      <c r="V156" s="546"/>
      <c r="W156" s="565"/>
      <c r="X156" s="547"/>
      <c r="Y156" s="548"/>
    </row>
    <row r="157" spans="1:25" ht="16.5" hidden="1" thickTop="1" thickBot="1" x14ac:dyDescent="0.3">
      <c r="A157" s="558">
        <v>1</v>
      </c>
      <c r="B157" s="559" t="s">
        <v>248</v>
      </c>
      <c r="C157" s="559" t="s">
        <v>248</v>
      </c>
      <c r="D157" s="559" t="s">
        <v>255</v>
      </c>
      <c r="E157" s="559" t="s">
        <v>258</v>
      </c>
      <c r="F157" s="559" t="s">
        <v>1978</v>
      </c>
      <c r="G157" s="559" t="s">
        <v>255</v>
      </c>
      <c r="H157" s="559" t="s">
        <v>254</v>
      </c>
      <c r="I157" s="559"/>
      <c r="J157" s="559"/>
      <c r="K157" s="562" t="s">
        <v>1989</v>
      </c>
      <c r="L157" s="565"/>
      <c r="M157" s="565"/>
      <c r="N157" s="565"/>
      <c r="O157" s="545">
        <f>+L157+M157-N157</f>
        <v>0</v>
      </c>
      <c r="P157" s="565"/>
      <c r="Q157" s="565"/>
      <c r="R157" s="565"/>
      <c r="S157" s="565"/>
      <c r="T157" s="565"/>
      <c r="U157" s="565"/>
      <c r="V157" s="546"/>
      <c r="W157" s="565"/>
      <c r="X157" s="547"/>
      <c r="Y157" s="548"/>
    </row>
    <row r="158" spans="1:25" ht="16.5" hidden="1" thickTop="1" thickBot="1" x14ac:dyDescent="0.3">
      <c r="A158" s="558">
        <v>1</v>
      </c>
      <c r="B158" s="559" t="s">
        <v>248</v>
      </c>
      <c r="C158" s="559" t="s">
        <v>248</v>
      </c>
      <c r="D158" s="559" t="s">
        <v>255</v>
      </c>
      <c r="E158" s="559" t="s">
        <v>258</v>
      </c>
      <c r="F158" s="559" t="s">
        <v>1978</v>
      </c>
      <c r="G158" s="559" t="s">
        <v>255</v>
      </c>
      <c r="H158" s="559" t="s">
        <v>1880</v>
      </c>
      <c r="I158" s="559"/>
      <c r="J158" s="559"/>
      <c r="K158" s="562" t="s">
        <v>1990</v>
      </c>
      <c r="L158" s="565"/>
      <c r="M158" s="565"/>
      <c r="N158" s="565"/>
      <c r="O158" s="545">
        <f>+L158+M158-N158</f>
        <v>0</v>
      </c>
      <c r="P158" s="565"/>
      <c r="Q158" s="565"/>
      <c r="R158" s="565"/>
      <c r="S158" s="565"/>
      <c r="T158" s="565"/>
      <c r="U158" s="565"/>
      <c r="V158" s="546"/>
      <c r="W158" s="565"/>
      <c r="X158" s="547"/>
      <c r="Y158" s="548"/>
    </row>
    <row r="159" spans="1:25" ht="16.5" hidden="1" thickTop="1" thickBot="1" x14ac:dyDescent="0.3">
      <c r="A159" s="558">
        <v>1</v>
      </c>
      <c r="B159" s="559" t="s">
        <v>248</v>
      </c>
      <c r="C159" s="559" t="s">
        <v>248</v>
      </c>
      <c r="D159" s="559" t="s">
        <v>255</v>
      </c>
      <c r="E159" s="559" t="s">
        <v>258</v>
      </c>
      <c r="F159" s="559" t="s">
        <v>1978</v>
      </c>
      <c r="G159" s="559" t="s">
        <v>265</v>
      </c>
      <c r="H159" s="559"/>
      <c r="I159" s="559"/>
      <c r="J159" s="559"/>
      <c r="K159" s="562" t="s">
        <v>1991</v>
      </c>
      <c r="L159" s="565">
        <f>SUM(L160:L162)</f>
        <v>0</v>
      </c>
      <c r="M159" s="565">
        <f t="shared" ref="M159:U159" si="51">SUM(M160:M162)</f>
        <v>0</v>
      </c>
      <c r="N159" s="565">
        <f t="shared" si="51"/>
        <v>0</v>
      </c>
      <c r="O159" s="565">
        <f t="shared" si="51"/>
        <v>0</v>
      </c>
      <c r="P159" s="565">
        <f t="shared" si="51"/>
        <v>0</v>
      </c>
      <c r="Q159" s="565">
        <f t="shared" si="51"/>
        <v>0</v>
      </c>
      <c r="R159" s="565">
        <f t="shared" si="51"/>
        <v>0</v>
      </c>
      <c r="S159" s="565">
        <f t="shared" si="51"/>
        <v>0</v>
      </c>
      <c r="T159" s="565">
        <f t="shared" si="51"/>
        <v>0</v>
      </c>
      <c r="U159" s="565">
        <f t="shared" si="51"/>
        <v>0</v>
      </c>
      <c r="V159" s="546"/>
      <c r="W159" s="565"/>
      <c r="X159" s="547"/>
      <c r="Y159" s="548"/>
    </row>
    <row r="160" spans="1:25" ht="16.5" hidden="1" thickTop="1" thickBot="1" x14ac:dyDescent="0.3">
      <c r="A160" s="558">
        <v>1</v>
      </c>
      <c r="B160" s="559" t="s">
        <v>248</v>
      </c>
      <c r="C160" s="559" t="s">
        <v>248</v>
      </c>
      <c r="D160" s="559" t="s">
        <v>255</v>
      </c>
      <c r="E160" s="559" t="s">
        <v>258</v>
      </c>
      <c r="F160" s="559" t="s">
        <v>1978</v>
      </c>
      <c r="G160" s="559" t="s">
        <v>265</v>
      </c>
      <c r="H160" s="559" t="s">
        <v>248</v>
      </c>
      <c r="I160" s="559"/>
      <c r="J160" s="559"/>
      <c r="K160" s="562" t="s">
        <v>1992</v>
      </c>
      <c r="L160" s="565"/>
      <c r="M160" s="565"/>
      <c r="N160" s="565"/>
      <c r="O160" s="545">
        <f>+L160+M160-N160</f>
        <v>0</v>
      </c>
      <c r="P160" s="565"/>
      <c r="Q160" s="565"/>
      <c r="R160" s="565"/>
      <c r="S160" s="565"/>
      <c r="T160" s="565"/>
      <c r="U160" s="565"/>
      <c r="V160" s="546"/>
      <c r="W160" s="565"/>
      <c r="X160" s="547"/>
      <c r="Y160" s="548"/>
    </row>
    <row r="161" spans="1:25" ht="16.5" hidden="1" thickTop="1" thickBot="1" x14ac:dyDescent="0.3">
      <c r="A161" s="558">
        <v>1</v>
      </c>
      <c r="B161" s="559" t="s">
        <v>248</v>
      </c>
      <c r="C161" s="559" t="s">
        <v>248</v>
      </c>
      <c r="D161" s="559" t="s">
        <v>255</v>
      </c>
      <c r="E161" s="559" t="s">
        <v>258</v>
      </c>
      <c r="F161" s="559" t="s">
        <v>1978</v>
      </c>
      <c r="G161" s="559" t="s">
        <v>265</v>
      </c>
      <c r="H161" s="559" t="s">
        <v>254</v>
      </c>
      <c r="I161" s="559"/>
      <c r="J161" s="559"/>
      <c r="K161" s="562" t="s">
        <v>1993</v>
      </c>
      <c r="L161" s="565"/>
      <c r="M161" s="565"/>
      <c r="N161" s="565"/>
      <c r="O161" s="545">
        <f>+L161+M161-N161</f>
        <v>0</v>
      </c>
      <c r="P161" s="565"/>
      <c r="Q161" s="565"/>
      <c r="R161" s="565"/>
      <c r="S161" s="565"/>
      <c r="T161" s="565"/>
      <c r="U161" s="565"/>
      <c r="V161" s="546"/>
      <c r="W161" s="565"/>
      <c r="X161" s="547"/>
      <c r="Y161" s="548"/>
    </row>
    <row r="162" spans="1:25" ht="16.5" hidden="1" thickTop="1" thickBot="1" x14ac:dyDescent="0.3">
      <c r="A162" s="558">
        <v>1</v>
      </c>
      <c r="B162" s="559" t="s">
        <v>248</v>
      </c>
      <c r="C162" s="559" t="s">
        <v>248</v>
      </c>
      <c r="D162" s="559" t="s">
        <v>255</v>
      </c>
      <c r="E162" s="559" t="s">
        <v>258</v>
      </c>
      <c r="F162" s="559" t="s">
        <v>1978</v>
      </c>
      <c r="G162" s="559" t="s">
        <v>265</v>
      </c>
      <c r="H162" s="559" t="s">
        <v>1880</v>
      </c>
      <c r="I162" s="559"/>
      <c r="J162" s="559"/>
      <c r="K162" s="562" t="s">
        <v>1994</v>
      </c>
      <c r="L162" s="565"/>
      <c r="M162" s="565"/>
      <c r="N162" s="565"/>
      <c r="O162" s="545">
        <f>+L162+M162-N162</f>
        <v>0</v>
      </c>
      <c r="P162" s="565"/>
      <c r="Q162" s="565"/>
      <c r="R162" s="565"/>
      <c r="S162" s="565"/>
      <c r="T162" s="565"/>
      <c r="U162" s="565"/>
      <c r="V162" s="546"/>
      <c r="W162" s="565"/>
      <c r="X162" s="547"/>
      <c r="Y162" s="548"/>
    </row>
    <row r="163" spans="1:25" ht="16.5" hidden="1" thickTop="1" thickBot="1" x14ac:dyDescent="0.3">
      <c r="A163" s="558">
        <v>1</v>
      </c>
      <c r="B163" s="559" t="s">
        <v>248</v>
      </c>
      <c r="C163" s="559" t="s">
        <v>248</v>
      </c>
      <c r="D163" s="559" t="s">
        <v>255</v>
      </c>
      <c r="E163" s="559" t="s">
        <v>258</v>
      </c>
      <c r="F163" s="559" t="s">
        <v>1978</v>
      </c>
      <c r="G163" s="559" t="s">
        <v>268</v>
      </c>
      <c r="H163" s="559"/>
      <c r="I163" s="559"/>
      <c r="J163" s="559"/>
      <c r="K163" s="562" t="s">
        <v>275</v>
      </c>
      <c r="L163" s="565">
        <f>SUM(L164:L166)</f>
        <v>0</v>
      </c>
      <c r="M163" s="565">
        <f t="shared" ref="M163:U163" si="52">SUM(M164:M166)</f>
        <v>0</v>
      </c>
      <c r="N163" s="565">
        <f t="shared" si="52"/>
        <v>0</v>
      </c>
      <c r="O163" s="565">
        <f t="shared" si="52"/>
        <v>0</v>
      </c>
      <c r="P163" s="565">
        <f t="shared" si="52"/>
        <v>0</v>
      </c>
      <c r="Q163" s="565">
        <f t="shared" si="52"/>
        <v>0</v>
      </c>
      <c r="R163" s="565">
        <f t="shared" si="52"/>
        <v>0</v>
      </c>
      <c r="S163" s="565">
        <f t="shared" si="52"/>
        <v>0</v>
      </c>
      <c r="T163" s="565">
        <f t="shared" si="52"/>
        <v>0</v>
      </c>
      <c r="U163" s="565">
        <f t="shared" si="52"/>
        <v>0</v>
      </c>
      <c r="V163" s="546"/>
      <c r="W163" s="565"/>
      <c r="X163" s="547"/>
      <c r="Y163" s="548"/>
    </row>
    <row r="164" spans="1:25" ht="16.5" hidden="1" thickTop="1" thickBot="1" x14ac:dyDescent="0.3">
      <c r="A164" s="558">
        <v>1</v>
      </c>
      <c r="B164" s="559" t="s">
        <v>248</v>
      </c>
      <c r="C164" s="559" t="s">
        <v>248</v>
      </c>
      <c r="D164" s="559" t="s">
        <v>255</v>
      </c>
      <c r="E164" s="559" t="s">
        <v>258</v>
      </c>
      <c r="F164" s="559" t="s">
        <v>1978</v>
      </c>
      <c r="G164" s="559" t="s">
        <v>268</v>
      </c>
      <c r="H164" s="559" t="s">
        <v>248</v>
      </c>
      <c r="I164" s="559"/>
      <c r="J164" s="559"/>
      <c r="K164" s="562" t="s">
        <v>1995</v>
      </c>
      <c r="L164" s="565"/>
      <c r="M164" s="565"/>
      <c r="N164" s="565"/>
      <c r="O164" s="545">
        <f>+L164+M164-N164</f>
        <v>0</v>
      </c>
      <c r="P164" s="565"/>
      <c r="Q164" s="565"/>
      <c r="R164" s="565"/>
      <c r="S164" s="565"/>
      <c r="T164" s="565"/>
      <c r="U164" s="565"/>
      <c r="V164" s="546"/>
      <c r="W164" s="565"/>
      <c r="X164" s="547"/>
      <c r="Y164" s="548"/>
    </row>
    <row r="165" spans="1:25" ht="16.5" hidden="1" thickTop="1" thickBot="1" x14ac:dyDescent="0.3">
      <c r="A165" s="558">
        <v>1</v>
      </c>
      <c r="B165" s="559" t="s">
        <v>248</v>
      </c>
      <c r="C165" s="559" t="s">
        <v>248</v>
      </c>
      <c r="D165" s="559" t="s">
        <v>255</v>
      </c>
      <c r="E165" s="559" t="s">
        <v>258</v>
      </c>
      <c r="F165" s="559" t="s">
        <v>1978</v>
      </c>
      <c r="G165" s="559" t="s">
        <v>268</v>
      </c>
      <c r="H165" s="559" t="s">
        <v>254</v>
      </c>
      <c r="I165" s="559"/>
      <c r="J165" s="559"/>
      <c r="K165" s="562" t="s">
        <v>1996</v>
      </c>
      <c r="L165" s="565"/>
      <c r="M165" s="565"/>
      <c r="N165" s="565"/>
      <c r="O165" s="545">
        <f>+L165+M165-N165</f>
        <v>0</v>
      </c>
      <c r="P165" s="565"/>
      <c r="Q165" s="565"/>
      <c r="R165" s="565"/>
      <c r="S165" s="565"/>
      <c r="T165" s="565"/>
      <c r="U165" s="565"/>
      <c r="V165" s="546"/>
      <c r="W165" s="565"/>
      <c r="X165" s="547"/>
      <c r="Y165" s="548"/>
    </row>
    <row r="166" spans="1:25" ht="16.5" hidden="1" thickTop="1" thickBot="1" x14ac:dyDescent="0.3">
      <c r="A166" s="558">
        <v>1</v>
      </c>
      <c r="B166" s="559" t="s">
        <v>248</v>
      </c>
      <c r="C166" s="559" t="s">
        <v>248</v>
      </c>
      <c r="D166" s="559" t="s">
        <v>255</v>
      </c>
      <c r="E166" s="559" t="s">
        <v>258</v>
      </c>
      <c r="F166" s="559" t="s">
        <v>1978</v>
      </c>
      <c r="G166" s="559" t="s">
        <v>268</v>
      </c>
      <c r="H166" s="559" t="s">
        <v>1880</v>
      </c>
      <c r="I166" s="559"/>
      <c r="J166" s="559"/>
      <c r="K166" s="562" t="s">
        <v>1997</v>
      </c>
      <c r="L166" s="565"/>
      <c r="M166" s="565"/>
      <c r="N166" s="565"/>
      <c r="O166" s="545">
        <f>+L166+M166-N166</f>
        <v>0</v>
      </c>
      <c r="P166" s="565"/>
      <c r="Q166" s="565"/>
      <c r="R166" s="565"/>
      <c r="S166" s="565"/>
      <c r="T166" s="565"/>
      <c r="U166" s="565"/>
      <c r="V166" s="546"/>
      <c r="W166" s="565"/>
      <c r="X166" s="547"/>
      <c r="Y166" s="548"/>
    </row>
    <row r="167" spans="1:25" ht="16.5" hidden="1" thickTop="1" thickBot="1" x14ac:dyDescent="0.3">
      <c r="A167" s="558">
        <v>1</v>
      </c>
      <c r="B167" s="559" t="s">
        <v>248</v>
      </c>
      <c r="C167" s="559" t="s">
        <v>248</v>
      </c>
      <c r="D167" s="559" t="s">
        <v>255</v>
      </c>
      <c r="E167" s="559" t="s">
        <v>258</v>
      </c>
      <c r="F167" s="559" t="s">
        <v>1978</v>
      </c>
      <c r="G167" s="559" t="s">
        <v>258</v>
      </c>
      <c r="H167" s="559"/>
      <c r="I167" s="559"/>
      <c r="J167" s="559"/>
      <c r="K167" s="562" t="s">
        <v>1998</v>
      </c>
      <c r="L167" s="565">
        <f>SUM(L168:L170)</f>
        <v>0</v>
      </c>
      <c r="M167" s="565">
        <f t="shared" ref="M167:U167" si="53">SUM(M168:M170)</f>
        <v>0</v>
      </c>
      <c r="N167" s="565">
        <f t="shared" si="53"/>
        <v>0</v>
      </c>
      <c r="O167" s="565">
        <f t="shared" si="53"/>
        <v>0</v>
      </c>
      <c r="P167" s="565">
        <f t="shared" si="53"/>
        <v>0</v>
      </c>
      <c r="Q167" s="565">
        <f t="shared" si="53"/>
        <v>0</v>
      </c>
      <c r="R167" s="565">
        <f t="shared" si="53"/>
        <v>0</v>
      </c>
      <c r="S167" s="565">
        <f t="shared" si="53"/>
        <v>0</v>
      </c>
      <c r="T167" s="565">
        <f t="shared" si="53"/>
        <v>0</v>
      </c>
      <c r="U167" s="565">
        <f t="shared" si="53"/>
        <v>0</v>
      </c>
      <c r="V167" s="546"/>
      <c r="W167" s="565"/>
      <c r="X167" s="547"/>
      <c r="Y167" s="548"/>
    </row>
    <row r="168" spans="1:25" ht="16.5" hidden="1" thickTop="1" thickBot="1" x14ac:dyDescent="0.3">
      <c r="A168" s="558">
        <v>1</v>
      </c>
      <c r="B168" s="559" t="s">
        <v>248</v>
      </c>
      <c r="C168" s="559" t="s">
        <v>248</v>
      </c>
      <c r="D168" s="559" t="s">
        <v>255</v>
      </c>
      <c r="E168" s="559" t="s">
        <v>258</v>
      </c>
      <c r="F168" s="559" t="s">
        <v>1978</v>
      </c>
      <c r="G168" s="559" t="s">
        <v>258</v>
      </c>
      <c r="H168" s="559" t="s">
        <v>248</v>
      </c>
      <c r="I168" s="559"/>
      <c r="J168" s="559"/>
      <c r="K168" s="562" t="s">
        <v>1999</v>
      </c>
      <c r="L168" s="565"/>
      <c r="M168" s="565"/>
      <c r="N168" s="565"/>
      <c r="O168" s="545">
        <f>+L168+M168-N168</f>
        <v>0</v>
      </c>
      <c r="P168" s="565"/>
      <c r="Q168" s="565"/>
      <c r="R168" s="565"/>
      <c r="S168" s="565"/>
      <c r="T168" s="565"/>
      <c r="U168" s="565"/>
      <c r="V168" s="546"/>
      <c r="W168" s="565"/>
      <c r="X168" s="547"/>
      <c r="Y168" s="548"/>
    </row>
    <row r="169" spans="1:25" ht="16.5" hidden="1" thickTop="1" thickBot="1" x14ac:dyDescent="0.3">
      <c r="A169" s="558">
        <v>1</v>
      </c>
      <c r="B169" s="559" t="s">
        <v>248</v>
      </c>
      <c r="C169" s="559" t="s">
        <v>248</v>
      </c>
      <c r="D169" s="559" t="s">
        <v>255</v>
      </c>
      <c r="E169" s="559" t="s">
        <v>258</v>
      </c>
      <c r="F169" s="559" t="s">
        <v>1978</v>
      </c>
      <c r="G169" s="559" t="s">
        <v>258</v>
      </c>
      <c r="H169" s="559" t="s">
        <v>254</v>
      </c>
      <c r="I169" s="559"/>
      <c r="J169" s="559"/>
      <c r="K169" s="562" t="s">
        <v>2000</v>
      </c>
      <c r="L169" s="565"/>
      <c r="M169" s="565"/>
      <c r="N169" s="565"/>
      <c r="O169" s="545">
        <f>+L169+M169-N169</f>
        <v>0</v>
      </c>
      <c r="P169" s="565"/>
      <c r="Q169" s="565"/>
      <c r="R169" s="565"/>
      <c r="S169" s="565"/>
      <c r="T169" s="565"/>
      <c r="U169" s="565"/>
      <c r="V169" s="546"/>
      <c r="W169" s="565"/>
      <c r="X169" s="547"/>
      <c r="Y169" s="548"/>
    </row>
    <row r="170" spans="1:25" ht="16.5" hidden="1" thickTop="1" thickBot="1" x14ac:dyDescent="0.3">
      <c r="A170" s="558">
        <v>1</v>
      </c>
      <c r="B170" s="559" t="s">
        <v>248</v>
      </c>
      <c r="C170" s="559" t="s">
        <v>248</v>
      </c>
      <c r="D170" s="559" t="s">
        <v>255</v>
      </c>
      <c r="E170" s="559" t="s">
        <v>258</v>
      </c>
      <c r="F170" s="559" t="s">
        <v>1978</v>
      </c>
      <c r="G170" s="559" t="s">
        <v>258</v>
      </c>
      <c r="H170" s="559" t="s">
        <v>1880</v>
      </c>
      <c r="I170" s="559"/>
      <c r="J170" s="559"/>
      <c r="K170" s="562" t="s">
        <v>2001</v>
      </c>
      <c r="L170" s="565"/>
      <c r="M170" s="565"/>
      <c r="N170" s="565"/>
      <c r="O170" s="545">
        <f>+L170+M170-N170</f>
        <v>0</v>
      </c>
      <c r="P170" s="565"/>
      <c r="Q170" s="565"/>
      <c r="R170" s="565"/>
      <c r="S170" s="565"/>
      <c r="T170" s="565"/>
      <c r="U170" s="565"/>
      <c r="V170" s="546"/>
      <c r="W170" s="565"/>
      <c r="X170" s="547"/>
      <c r="Y170" s="548"/>
    </row>
    <row r="171" spans="1:25" ht="16.5" hidden="1" thickTop="1" thickBot="1" x14ac:dyDescent="0.3">
      <c r="A171" s="558">
        <v>1</v>
      </c>
      <c r="B171" s="559" t="s">
        <v>248</v>
      </c>
      <c r="C171" s="559" t="s">
        <v>248</v>
      </c>
      <c r="D171" s="559" t="s">
        <v>255</v>
      </c>
      <c r="E171" s="559" t="s">
        <v>258</v>
      </c>
      <c r="F171" s="559" t="s">
        <v>1978</v>
      </c>
      <c r="G171" s="559" t="s">
        <v>276</v>
      </c>
      <c r="H171" s="559"/>
      <c r="I171" s="559"/>
      <c r="J171" s="559"/>
      <c r="K171" s="562" t="s">
        <v>2002</v>
      </c>
      <c r="L171" s="565">
        <f>SUM(L172:L174)</f>
        <v>0</v>
      </c>
      <c r="M171" s="565">
        <f t="shared" ref="M171:U171" si="54">SUM(M172:M174)</f>
        <v>0</v>
      </c>
      <c r="N171" s="565">
        <f t="shared" si="54"/>
        <v>0</v>
      </c>
      <c r="O171" s="565">
        <f t="shared" si="54"/>
        <v>0</v>
      </c>
      <c r="P171" s="565">
        <f t="shared" si="54"/>
        <v>0</v>
      </c>
      <c r="Q171" s="565">
        <f t="shared" si="54"/>
        <v>0</v>
      </c>
      <c r="R171" s="565">
        <f t="shared" si="54"/>
        <v>0</v>
      </c>
      <c r="S171" s="565">
        <f t="shared" si="54"/>
        <v>0</v>
      </c>
      <c r="T171" s="565">
        <f t="shared" si="54"/>
        <v>0</v>
      </c>
      <c r="U171" s="565">
        <f t="shared" si="54"/>
        <v>0</v>
      </c>
      <c r="V171" s="546"/>
      <c r="W171" s="565"/>
      <c r="X171" s="547"/>
      <c r="Y171" s="548"/>
    </row>
    <row r="172" spans="1:25" ht="16.5" hidden="1" thickTop="1" thickBot="1" x14ac:dyDescent="0.3">
      <c r="A172" s="558">
        <v>1</v>
      </c>
      <c r="B172" s="559" t="s">
        <v>248</v>
      </c>
      <c r="C172" s="559" t="s">
        <v>248</v>
      </c>
      <c r="D172" s="559" t="s">
        <v>255</v>
      </c>
      <c r="E172" s="559" t="s">
        <v>258</v>
      </c>
      <c r="F172" s="559" t="s">
        <v>1978</v>
      </c>
      <c r="G172" s="559" t="s">
        <v>276</v>
      </c>
      <c r="H172" s="559" t="s">
        <v>248</v>
      </c>
      <c r="I172" s="559"/>
      <c r="J172" s="559"/>
      <c r="K172" s="562" t="s">
        <v>2024</v>
      </c>
      <c r="L172" s="565"/>
      <c r="M172" s="565"/>
      <c r="N172" s="565"/>
      <c r="O172" s="545">
        <f>+L172+M172-N172</f>
        <v>0</v>
      </c>
      <c r="P172" s="565"/>
      <c r="Q172" s="565"/>
      <c r="R172" s="565"/>
      <c r="S172" s="565"/>
      <c r="T172" s="565"/>
      <c r="U172" s="565"/>
      <c r="V172" s="546"/>
      <c r="W172" s="565"/>
      <c r="X172" s="547"/>
      <c r="Y172" s="548"/>
    </row>
    <row r="173" spans="1:25" ht="16.5" hidden="1" thickTop="1" thickBot="1" x14ac:dyDescent="0.3">
      <c r="A173" s="558">
        <v>1</v>
      </c>
      <c r="B173" s="559" t="s">
        <v>248</v>
      </c>
      <c r="C173" s="559" t="s">
        <v>248</v>
      </c>
      <c r="D173" s="559" t="s">
        <v>255</v>
      </c>
      <c r="E173" s="559" t="s">
        <v>258</v>
      </c>
      <c r="F173" s="559" t="s">
        <v>1978</v>
      </c>
      <c r="G173" s="559" t="s">
        <v>276</v>
      </c>
      <c r="H173" s="559" t="s">
        <v>254</v>
      </c>
      <c r="I173" s="559"/>
      <c r="J173" s="559"/>
      <c r="K173" s="562" t="s">
        <v>2004</v>
      </c>
      <c r="L173" s="565"/>
      <c r="M173" s="565"/>
      <c r="N173" s="565"/>
      <c r="O173" s="545">
        <f>+L173+M173-N173</f>
        <v>0</v>
      </c>
      <c r="P173" s="565"/>
      <c r="Q173" s="565"/>
      <c r="R173" s="565"/>
      <c r="S173" s="565"/>
      <c r="T173" s="565"/>
      <c r="U173" s="565"/>
      <c r="V173" s="546"/>
      <c r="W173" s="565"/>
      <c r="X173" s="547"/>
      <c r="Y173" s="548"/>
    </row>
    <row r="174" spans="1:25" ht="16.5" hidden="1" thickTop="1" thickBot="1" x14ac:dyDescent="0.3">
      <c r="A174" s="558">
        <v>1</v>
      </c>
      <c r="B174" s="559" t="s">
        <v>248</v>
      </c>
      <c r="C174" s="559" t="s">
        <v>248</v>
      </c>
      <c r="D174" s="559" t="s">
        <v>255</v>
      </c>
      <c r="E174" s="559" t="s">
        <v>258</v>
      </c>
      <c r="F174" s="559" t="s">
        <v>1978</v>
      </c>
      <c r="G174" s="559" t="s">
        <v>276</v>
      </c>
      <c r="H174" s="559" t="s">
        <v>1880</v>
      </c>
      <c r="I174" s="559"/>
      <c r="J174" s="559"/>
      <c r="K174" s="562" t="s">
        <v>2005</v>
      </c>
      <c r="L174" s="565"/>
      <c r="M174" s="565"/>
      <c r="N174" s="565"/>
      <c r="O174" s="545">
        <f>+L174+M174-N174</f>
        <v>0</v>
      </c>
      <c r="P174" s="565"/>
      <c r="Q174" s="565"/>
      <c r="R174" s="565"/>
      <c r="S174" s="565"/>
      <c r="T174" s="565"/>
      <c r="U174" s="565"/>
      <c r="V174" s="546"/>
      <c r="W174" s="565"/>
      <c r="X174" s="547"/>
      <c r="Y174" s="548"/>
    </row>
    <row r="175" spans="1:25" ht="16.5" hidden="1" thickTop="1" thickBot="1" x14ac:dyDescent="0.3">
      <c r="A175" s="558">
        <v>1</v>
      </c>
      <c r="B175" s="559" t="s">
        <v>248</v>
      </c>
      <c r="C175" s="559" t="s">
        <v>248</v>
      </c>
      <c r="D175" s="559" t="s">
        <v>255</v>
      </c>
      <c r="E175" s="559" t="s">
        <v>258</v>
      </c>
      <c r="F175" s="559" t="s">
        <v>1978</v>
      </c>
      <c r="G175" s="559" t="s">
        <v>277</v>
      </c>
      <c r="H175" s="559"/>
      <c r="I175" s="559"/>
      <c r="J175" s="559"/>
      <c r="K175" s="562" t="s">
        <v>2006</v>
      </c>
      <c r="L175" s="565">
        <f>SUM(L176:L178)</f>
        <v>0</v>
      </c>
      <c r="M175" s="565">
        <f t="shared" ref="M175:U175" si="55">SUM(M176:M178)</f>
        <v>0</v>
      </c>
      <c r="N175" s="565">
        <f t="shared" si="55"/>
        <v>0</v>
      </c>
      <c r="O175" s="565">
        <f t="shared" si="55"/>
        <v>0</v>
      </c>
      <c r="P175" s="565">
        <f t="shared" si="55"/>
        <v>0</v>
      </c>
      <c r="Q175" s="565">
        <f t="shared" si="55"/>
        <v>0</v>
      </c>
      <c r="R175" s="565">
        <f t="shared" si="55"/>
        <v>0</v>
      </c>
      <c r="S175" s="565">
        <f t="shared" si="55"/>
        <v>0</v>
      </c>
      <c r="T175" s="565">
        <f t="shared" si="55"/>
        <v>0</v>
      </c>
      <c r="U175" s="565">
        <f t="shared" si="55"/>
        <v>0</v>
      </c>
      <c r="V175" s="546"/>
      <c r="W175" s="565"/>
      <c r="X175" s="547"/>
      <c r="Y175" s="548"/>
    </row>
    <row r="176" spans="1:25" ht="16.5" hidden="1" thickTop="1" thickBot="1" x14ac:dyDescent="0.3">
      <c r="A176" s="558">
        <v>1</v>
      </c>
      <c r="B176" s="559" t="s">
        <v>248</v>
      </c>
      <c r="C176" s="559" t="s">
        <v>248</v>
      </c>
      <c r="D176" s="559" t="s">
        <v>255</v>
      </c>
      <c r="E176" s="559" t="s">
        <v>258</v>
      </c>
      <c r="F176" s="559" t="s">
        <v>1978</v>
      </c>
      <c r="G176" s="559" t="s">
        <v>277</v>
      </c>
      <c r="H176" s="559" t="s">
        <v>248</v>
      </c>
      <c r="I176" s="559"/>
      <c r="J176" s="559"/>
      <c r="K176" s="562" t="s">
        <v>2008</v>
      </c>
      <c r="L176" s="565"/>
      <c r="M176" s="565"/>
      <c r="N176" s="565"/>
      <c r="O176" s="545">
        <f>+L176+M176-N176</f>
        <v>0</v>
      </c>
      <c r="P176" s="565"/>
      <c r="Q176" s="565"/>
      <c r="R176" s="565"/>
      <c r="S176" s="565"/>
      <c r="T176" s="565"/>
      <c r="U176" s="565"/>
      <c r="V176" s="546"/>
      <c r="W176" s="565"/>
      <c r="X176" s="547"/>
      <c r="Y176" s="548"/>
    </row>
    <row r="177" spans="1:26" ht="16.5" hidden="1" thickTop="1" thickBot="1" x14ac:dyDescent="0.3">
      <c r="A177" s="558">
        <v>1</v>
      </c>
      <c r="B177" s="559" t="s">
        <v>248</v>
      </c>
      <c r="C177" s="559" t="s">
        <v>248</v>
      </c>
      <c r="D177" s="559" t="s">
        <v>255</v>
      </c>
      <c r="E177" s="559" t="s">
        <v>258</v>
      </c>
      <c r="F177" s="559" t="s">
        <v>1978</v>
      </c>
      <c r="G177" s="559" t="s">
        <v>277</v>
      </c>
      <c r="H177" s="559" t="s">
        <v>254</v>
      </c>
      <c r="I177" s="559"/>
      <c r="J177" s="559"/>
      <c r="K177" s="562" t="s">
        <v>2007</v>
      </c>
      <c r="L177" s="565"/>
      <c r="M177" s="565"/>
      <c r="N177" s="565"/>
      <c r="O177" s="545">
        <f>+L177+M177-N177</f>
        <v>0</v>
      </c>
      <c r="P177" s="565"/>
      <c r="Q177" s="565"/>
      <c r="R177" s="565"/>
      <c r="S177" s="565"/>
      <c r="T177" s="565"/>
      <c r="U177" s="565"/>
      <c r="V177" s="546"/>
      <c r="W177" s="565"/>
      <c r="X177" s="547"/>
      <c r="Y177" s="548"/>
    </row>
    <row r="178" spans="1:26" ht="16.5" hidden="1" thickTop="1" thickBot="1" x14ac:dyDescent="0.3">
      <c r="A178" s="558">
        <v>1</v>
      </c>
      <c r="B178" s="559" t="s">
        <v>248</v>
      </c>
      <c r="C178" s="559" t="s">
        <v>248</v>
      </c>
      <c r="D178" s="559" t="s">
        <v>255</v>
      </c>
      <c r="E178" s="559" t="s">
        <v>258</v>
      </c>
      <c r="F178" s="559" t="s">
        <v>1978</v>
      </c>
      <c r="G178" s="559" t="s">
        <v>277</v>
      </c>
      <c r="H178" s="559" t="s">
        <v>1880</v>
      </c>
      <c r="I178" s="559"/>
      <c r="J178" s="559"/>
      <c r="K178" s="562" t="s">
        <v>2009</v>
      </c>
      <c r="L178" s="565"/>
      <c r="M178" s="565"/>
      <c r="N178" s="565"/>
      <c r="O178" s="545">
        <f>+L178+M178-N178</f>
        <v>0</v>
      </c>
      <c r="P178" s="565"/>
      <c r="Q178" s="565"/>
      <c r="R178" s="565"/>
      <c r="S178" s="565"/>
      <c r="T178" s="565"/>
      <c r="U178" s="565"/>
      <c r="V178" s="546"/>
      <c r="W178" s="565"/>
      <c r="X178" s="547"/>
      <c r="Y178" s="548"/>
    </row>
    <row r="179" spans="1:26" ht="16.5" hidden="1" thickTop="1" thickBot="1" x14ac:dyDescent="0.3">
      <c r="A179" s="558">
        <v>1</v>
      </c>
      <c r="B179" s="559" t="s">
        <v>248</v>
      </c>
      <c r="C179" s="559" t="s">
        <v>248</v>
      </c>
      <c r="D179" s="559" t="s">
        <v>255</v>
      </c>
      <c r="E179" s="559" t="s">
        <v>258</v>
      </c>
      <c r="F179" s="559" t="s">
        <v>1978</v>
      </c>
      <c r="G179" s="559" t="s">
        <v>278</v>
      </c>
      <c r="H179" s="559"/>
      <c r="I179" s="559"/>
      <c r="J179" s="559"/>
      <c r="K179" s="562" t="s">
        <v>2010</v>
      </c>
      <c r="L179" s="565">
        <f>SUM(L180:L182)</f>
        <v>0</v>
      </c>
      <c r="M179" s="565">
        <f t="shared" ref="M179:U179" si="56">SUM(M180:M182)</f>
        <v>0</v>
      </c>
      <c r="N179" s="565">
        <f t="shared" si="56"/>
        <v>0</v>
      </c>
      <c r="O179" s="565">
        <f t="shared" si="56"/>
        <v>0</v>
      </c>
      <c r="P179" s="565">
        <f t="shared" si="56"/>
        <v>0</v>
      </c>
      <c r="Q179" s="565">
        <f t="shared" si="56"/>
        <v>0</v>
      </c>
      <c r="R179" s="565">
        <f t="shared" si="56"/>
        <v>0</v>
      </c>
      <c r="S179" s="565">
        <f t="shared" si="56"/>
        <v>0</v>
      </c>
      <c r="T179" s="565">
        <f t="shared" si="56"/>
        <v>0</v>
      </c>
      <c r="U179" s="565">
        <f t="shared" si="56"/>
        <v>0</v>
      </c>
      <c r="V179" s="546"/>
      <c r="W179" s="565"/>
      <c r="X179" s="547"/>
      <c r="Y179" s="548"/>
    </row>
    <row r="180" spans="1:26" ht="16.5" hidden="1" thickTop="1" thickBot="1" x14ac:dyDescent="0.3">
      <c r="A180" s="558">
        <v>1</v>
      </c>
      <c r="B180" s="559" t="s">
        <v>248</v>
      </c>
      <c r="C180" s="559" t="s">
        <v>248</v>
      </c>
      <c r="D180" s="559" t="s">
        <v>255</v>
      </c>
      <c r="E180" s="559" t="s">
        <v>258</v>
      </c>
      <c r="F180" s="559" t="s">
        <v>1978</v>
      </c>
      <c r="G180" s="559" t="s">
        <v>278</v>
      </c>
      <c r="H180" s="559" t="s">
        <v>248</v>
      </c>
      <c r="I180" s="559"/>
      <c r="J180" s="559"/>
      <c r="K180" s="562" t="s">
        <v>2011</v>
      </c>
      <c r="L180" s="565"/>
      <c r="M180" s="565"/>
      <c r="N180" s="565"/>
      <c r="O180" s="545">
        <f>+L180+M180-N180</f>
        <v>0</v>
      </c>
      <c r="P180" s="565"/>
      <c r="Q180" s="565"/>
      <c r="R180" s="565"/>
      <c r="S180" s="565"/>
      <c r="T180" s="565"/>
      <c r="U180" s="565"/>
      <c r="V180" s="546"/>
      <c r="W180" s="565"/>
      <c r="X180" s="547"/>
      <c r="Y180" s="548"/>
    </row>
    <row r="181" spans="1:26" ht="16.5" hidden="1" thickTop="1" thickBot="1" x14ac:dyDescent="0.3">
      <c r="A181" s="558">
        <v>1</v>
      </c>
      <c r="B181" s="559" t="s">
        <v>248</v>
      </c>
      <c r="C181" s="559" t="s">
        <v>248</v>
      </c>
      <c r="D181" s="559" t="s">
        <v>255</v>
      </c>
      <c r="E181" s="559" t="s">
        <v>258</v>
      </c>
      <c r="F181" s="559" t="s">
        <v>1978</v>
      </c>
      <c r="G181" s="559" t="s">
        <v>278</v>
      </c>
      <c r="H181" s="559" t="s">
        <v>254</v>
      </c>
      <c r="I181" s="559"/>
      <c r="J181" s="559"/>
      <c r="K181" s="562" t="s">
        <v>2012</v>
      </c>
      <c r="L181" s="565"/>
      <c r="M181" s="565"/>
      <c r="N181" s="565"/>
      <c r="O181" s="545">
        <f>+L181+M181-N181</f>
        <v>0</v>
      </c>
      <c r="P181" s="565"/>
      <c r="Q181" s="565"/>
      <c r="R181" s="565"/>
      <c r="S181" s="565"/>
      <c r="T181" s="565"/>
      <c r="U181" s="565"/>
      <c r="V181" s="546"/>
      <c r="W181" s="565"/>
      <c r="X181" s="547"/>
      <c r="Y181" s="548"/>
    </row>
    <row r="182" spans="1:26" ht="16.5" hidden="1" thickTop="1" thickBot="1" x14ac:dyDescent="0.3">
      <c r="A182" s="558">
        <v>1</v>
      </c>
      <c r="B182" s="559" t="s">
        <v>248</v>
      </c>
      <c r="C182" s="559" t="s">
        <v>248</v>
      </c>
      <c r="D182" s="559" t="s">
        <v>255</v>
      </c>
      <c r="E182" s="559" t="s">
        <v>258</v>
      </c>
      <c r="F182" s="559" t="s">
        <v>1978</v>
      </c>
      <c r="G182" s="559" t="s">
        <v>278</v>
      </c>
      <c r="H182" s="559" t="s">
        <v>1880</v>
      </c>
      <c r="I182" s="559"/>
      <c r="J182" s="559"/>
      <c r="K182" s="562" t="s">
        <v>2025</v>
      </c>
      <c r="L182" s="565"/>
      <c r="M182" s="565"/>
      <c r="N182" s="565"/>
      <c r="O182" s="545">
        <f>+L182+M182-N182</f>
        <v>0</v>
      </c>
      <c r="P182" s="565"/>
      <c r="Q182" s="565"/>
      <c r="R182" s="565"/>
      <c r="S182" s="565"/>
      <c r="T182" s="565"/>
      <c r="U182" s="565"/>
      <c r="V182" s="546"/>
      <c r="W182" s="565"/>
      <c r="X182" s="547"/>
      <c r="Y182" s="548"/>
    </row>
    <row r="183" spans="1:26" ht="16.5" hidden="1" thickTop="1" thickBot="1" x14ac:dyDescent="0.3">
      <c r="A183" s="558">
        <v>1</v>
      </c>
      <c r="B183" s="559" t="s">
        <v>248</v>
      </c>
      <c r="C183" s="559" t="s">
        <v>248</v>
      </c>
      <c r="D183" s="559" t="s">
        <v>255</v>
      </c>
      <c r="E183" s="559" t="s">
        <v>258</v>
      </c>
      <c r="F183" s="559" t="s">
        <v>1978</v>
      </c>
      <c r="G183" s="559" t="s">
        <v>279</v>
      </c>
      <c r="H183" s="559"/>
      <c r="I183" s="559"/>
      <c r="J183" s="559"/>
      <c r="K183" s="562" t="s">
        <v>2014</v>
      </c>
      <c r="L183" s="565">
        <f>SUM(L184:L186)</f>
        <v>0</v>
      </c>
      <c r="M183" s="565">
        <f t="shared" ref="M183:U183" si="57">SUM(M184:M186)</f>
        <v>0</v>
      </c>
      <c r="N183" s="565">
        <f t="shared" si="57"/>
        <v>0</v>
      </c>
      <c r="O183" s="565">
        <f t="shared" si="57"/>
        <v>0</v>
      </c>
      <c r="P183" s="565">
        <f t="shared" si="57"/>
        <v>0</v>
      </c>
      <c r="Q183" s="565">
        <f t="shared" si="57"/>
        <v>0</v>
      </c>
      <c r="R183" s="565">
        <f t="shared" si="57"/>
        <v>0</v>
      </c>
      <c r="S183" s="565">
        <f t="shared" si="57"/>
        <v>0</v>
      </c>
      <c r="T183" s="565">
        <f t="shared" si="57"/>
        <v>0</v>
      </c>
      <c r="U183" s="565">
        <f t="shared" si="57"/>
        <v>0</v>
      </c>
      <c r="V183" s="546"/>
      <c r="W183" s="565"/>
      <c r="X183" s="547"/>
      <c r="Y183" s="548"/>
    </row>
    <row r="184" spans="1:26" ht="16.5" hidden="1" thickTop="1" thickBot="1" x14ac:dyDescent="0.3">
      <c r="A184" s="558">
        <v>1</v>
      </c>
      <c r="B184" s="559" t="s">
        <v>248</v>
      </c>
      <c r="C184" s="559" t="s">
        <v>248</v>
      </c>
      <c r="D184" s="559" t="s">
        <v>255</v>
      </c>
      <c r="E184" s="559" t="s">
        <v>258</v>
      </c>
      <c r="F184" s="559" t="s">
        <v>1978</v>
      </c>
      <c r="G184" s="559" t="s">
        <v>279</v>
      </c>
      <c r="H184" s="559" t="s">
        <v>248</v>
      </c>
      <c r="I184" s="559"/>
      <c r="J184" s="559"/>
      <c r="K184" s="562" t="s">
        <v>2015</v>
      </c>
      <c r="L184" s="565"/>
      <c r="M184" s="565"/>
      <c r="N184" s="565"/>
      <c r="O184" s="545">
        <f>+L184+M184-N184</f>
        <v>0</v>
      </c>
      <c r="P184" s="565"/>
      <c r="Q184" s="565"/>
      <c r="R184" s="565"/>
      <c r="S184" s="565"/>
      <c r="T184" s="565"/>
      <c r="U184" s="565"/>
      <c r="V184" s="546"/>
      <c r="W184" s="565"/>
      <c r="X184" s="547"/>
      <c r="Y184" s="548"/>
    </row>
    <row r="185" spans="1:26" ht="16.5" hidden="1" thickTop="1" thickBot="1" x14ac:dyDescent="0.3">
      <c r="A185" s="558">
        <v>1</v>
      </c>
      <c r="B185" s="559" t="s">
        <v>248</v>
      </c>
      <c r="C185" s="559" t="s">
        <v>248</v>
      </c>
      <c r="D185" s="559" t="s">
        <v>255</v>
      </c>
      <c r="E185" s="559" t="s">
        <v>258</v>
      </c>
      <c r="F185" s="559" t="s">
        <v>1978</v>
      </c>
      <c r="G185" s="559" t="s">
        <v>279</v>
      </c>
      <c r="H185" s="559" t="s">
        <v>254</v>
      </c>
      <c r="I185" s="559"/>
      <c r="J185" s="559"/>
      <c r="K185" s="562" t="s">
        <v>2016</v>
      </c>
      <c r="L185" s="565"/>
      <c r="M185" s="565"/>
      <c r="N185" s="565"/>
      <c r="O185" s="545">
        <f>+L185+M185-N185</f>
        <v>0</v>
      </c>
      <c r="P185" s="565"/>
      <c r="Q185" s="565"/>
      <c r="R185" s="565"/>
      <c r="S185" s="565"/>
      <c r="T185" s="565"/>
      <c r="U185" s="565"/>
      <c r="V185" s="546"/>
      <c r="W185" s="565"/>
      <c r="X185" s="547"/>
      <c r="Y185" s="548"/>
    </row>
    <row r="186" spans="1:26" ht="16.5" thickTop="1" thickBot="1" x14ac:dyDescent="0.3">
      <c r="A186" s="558">
        <v>1</v>
      </c>
      <c r="B186" s="559" t="s">
        <v>248</v>
      </c>
      <c r="C186" s="559" t="s">
        <v>248</v>
      </c>
      <c r="D186" s="559" t="s">
        <v>255</v>
      </c>
      <c r="E186" s="559" t="s">
        <v>258</v>
      </c>
      <c r="F186" s="559" t="s">
        <v>1978</v>
      </c>
      <c r="G186" s="559" t="s">
        <v>279</v>
      </c>
      <c r="H186" s="559" t="s">
        <v>1880</v>
      </c>
      <c r="I186" s="559"/>
      <c r="J186" s="559"/>
      <c r="K186" s="562" t="s">
        <v>2017</v>
      </c>
      <c r="L186" s="565"/>
      <c r="M186" s="565"/>
      <c r="N186" s="565"/>
      <c r="O186" s="545">
        <f>+L186+M186-N186</f>
        <v>0</v>
      </c>
      <c r="P186" s="565">
        <v>0</v>
      </c>
      <c r="Q186" s="565">
        <v>0</v>
      </c>
      <c r="R186" s="565">
        <v>0</v>
      </c>
      <c r="S186" s="565"/>
      <c r="T186" s="565"/>
      <c r="U186" s="565"/>
      <c r="V186" s="546"/>
      <c r="W186" s="565"/>
      <c r="X186" s="547"/>
      <c r="Y186" s="548"/>
      <c r="Z186" s="549"/>
    </row>
    <row r="187" spans="1:26" ht="22.5" customHeight="1" thickTop="1" thickBot="1" x14ac:dyDescent="0.3">
      <c r="A187" s="558">
        <v>1</v>
      </c>
      <c r="B187" s="559" t="s">
        <v>248</v>
      </c>
      <c r="C187" s="559" t="s">
        <v>248</v>
      </c>
      <c r="D187" s="559" t="s">
        <v>255</v>
      </c>
      <c r="E187" s="559" t="s">
        <v>276</v>
      </c>
      <c r="F187" s="559"/>
      <c r="G187" s="559"/>
      <c r="H187" s="559"/>
      <c r="I187" s="559"/>
      <c r="J187" s="559"/>
      <c r="K187" s="562" t="s">
        <v>281</v>
      </c>
      <c r="L187" s="565">
        <f>+L188+L199+L205+L219+L223</f>
        <v>9744185109</v>
      </c>
      <c r="M187" s="565">
        <f t="shared" ref="M187:U187" si="58">+M188+M199+M205+M219+M223</f>
        <v>1216240018</v>
      </c>
      <c r="N187" s="565">
        <f t="shared" si="58"/>
        <v>0</v>
      </c>
      <c r="O187" s="565">
        <f t="shared" si="58"/>
        <v>10960425127</v>
      </c>
      <c r="P187" s="565">
        <f t="shared" si="58"/>
        <v>1602253471</v>
      </c>
      <c r="Q187" s="565">
        <f t="shared" si="58"/>
        <v>9358171656</v>
      </c>
      <c r="R187" s="565">
        <f t="shared" si="58"/>
        <v>0</v>
      </c>
      <c r="S187" s="565">
        <f t="shared" si="58"/>
        <v>0</v>
      </c>
      <c r="T187" s="565">
        <f t="shared" si="58"/>
        <v>10960425127</v>
      </c>
      <c r="U187" s="565">
        <f t="shared" si="58"/>
        <v>11326668464</v>
      </c>
      <c r="V187" s="546">
        <f>U187/T187</f>
        <v>1.0334150667292816</v>
      </c>
      <c r="W187" s="565"/>
      <c r="X187" s="547"/>
      <c r="Y187" s="548"/>
      <c r="Z187" s="549"/>
    </row>
    <row r="188" spans="1:26" ht="22.5" customHeight="1" thickTop="1" thickBot="1" x14ac:dyDescent="0.3">
      <c r="A188" s="558">
        <v>1</v>
      </c>
      <c r="B188" s="559" t="s">
        <v>248</v>
      </c>
      <c r="C188" s="559" t="s">
        <v>248</v>
      </c>
      <c r="D188" s="559" t="s">
        <v>255</v>
      </c>
      <c r="E188" s="559" t="s">
        <v>276</v>
      </c>
      <c r="F188" s="559" t="s">
        <v>2026</v>
      </c>
      <c r="G188" s="559"/>
      <c r="H188" s="559"/>
      <c r="I188" s="559"/>
      <c r="J188" s="559"/>
      <c r="K188" s="562" t="s">
        <v>2027</v>
      </c>
      <c r="L188" s="545">
        <f>+L189+L194</f>
        <v>9744185109</v>
      </c>
      <c r="M188" s="545">
        <f t="shared" ref="M188:T188" si="59">+M189+M194</f>
        <v>1216240018</v>
      </c>
      <c r="N188" s="545">
        <f t="shared" si="59"/>
        <v>0</v>
      </c>
      <c r="O188" s="545">
        <f t="shared" si="59"/>
        <v>10960425127</v>
      </c>
      <c r="P188" s="545">
        <f t="shared" si="59"/>
        <v>1602253471</v>
      </c>
      <c r="Q188" s="545">
        <f t="shared" si="59"/>
        <v>9358171656</v>
      </c>
      <c r="R188" s="545">
        <f t="shared" si="59"/>
        <v>0</v>
      </c>
      <c r="S188" s="545">
        <f t="shared" si="59"/>
        <v>0</v>
      </c>
      <c r="T188" s="545">
        <f t="shared" si="59"/>
        <v>10960425127</v>
      </c>
      <c r="U188" s="545">
        <f>+U189+U194</f>
        <v>11326668464</v>
      </c>
      <c r="V188" s="546">
        <f>U188/T188</f>
        <v>1.0334150667292816</v>
      </c>
      <c r="W188" s="545"/>
      <c r="X188" s="547"/>
      <c r="Y188" s="548"/>
      <c r="Z188" s="549"/>
    </row>
    <row r="189" spans="1:26" ht="22.5" customHeight="1" thickTop="1" thickBot="1" x14ac:dyDescent="0.3">
      <c r="A189" s="558">
        <v>1</v>
      </c>
      <c r="B189" s="559" t="s">
        <v>248</v>
      </c>
      <c r="C189" s="559" t="s">
        <v>248</v>
      </c>
      <c r="D189" s="559" t="s">
        <v>255</v>
      </c>
      <c r="E189" s="559" t="s">
        <v>276</v>
      </c>
      <c r="F189" s="559" t="s">
        <v>2026</v>
      </c>
      <c r="G189" s="559" t="s">
        <v>251</v>
      </c>
      <c r="H189" s="559"/>
      <c r="I189" s="559"/>
      <c r="J189" s="559"/>
      <c r="K189" s="562" t="s">
        <v>2028</v>
      </c>
      <c r="L189" s="565">
        <f>+L190</f>
        <v>9744185109</v>
      </c>
      <c r="M189" s="565">
        <f t="shared" ref="M189:U189" si="60">+M190</f>
        <v>1216240018</v>
      </c>
      <c r="N189" s="565">
        <f t="shared" si="60"/>
        <v>0</v>
      </c>
      <c r="O189" s="565">
        <f t="shared" si="60"/>
        <v>10960425127</v>
      </c>
      <c r="P189" s="565">
        <f t="shared" si="60"/>
        <v>1602253471</v>
      </c>
      <c r="Q189" s="565">
        <f t="shared" si="60"/>
        <v>9358171656</v>
      </c>
      <c r="R189" s="565">
        <f t="shared" si="60"/>
        <v>0</v>
      </c>
      <c r="S189" s="565">
        <f t="shared" si="60"/>
        <v>0</v>
      </c>
      <c r="T189" s="565">
        <f t="shared" si="60"/>
        <v>10960425127</v>
      </c>
      <c r="U189" s="565">
        <f t="shared" si="60"/>
        <v>11326668464</v>
      </c>
      <c r="V189" s="546">
        <f>U189/T189</f>
        <v>1.0334150667292816</v>
      </c>
      <c r="W189" s="565"/>
      <c r="X189" s="547" t="s">
        <v>2029</v>
      </c>
      <c r="Y189" s="548" t="s">
        <v>1877</v>
      </c>
      <c r="Z189" s="549"/>
    </row>
    <row r="190" spans="1:26" ht="22.5" customHeight="1" thickTop="1" thickBot="1" x14ac:dyDescent="0.3">
      <c r="A190" s="558">
        <v>1</v>
      </c>
      <c r="B190" s="559" t="s">
        <v>248</v>
      </c>
      <c r="C190" s="559" t="s">
        <v>248</v>
      </c>
      <c r="D190" s="559" t="s">
        <v>255</v>
      </c>
      <c r="E190" s="559" t="s">
        <v>276</v>
      </c>
      <c r="F190" s="559" t="s">
        <v>2026</v>
      </c>
      <c r="G190" s="559" t="s">
        <v>251</v>
      </c>
      <c r="H190" s="559" t="s">
        <v>282</v>
      </c>
      <c r="I190" s="559"/>
      <c r="J190" s="559"/>
      <c r="K190" s="562" t="s">
        <v>2030</v>
      </c>
      <c r="L190" s="565">
        <f>SUM(L191:L193)</f>
        <v>9744185109</v>
      </c>
      <c r="M190" s="565">
        <f t="shared" ref="M190:U190" si="61">SUM(M191:M193)</f>
        <v>1216240018</v>
      </c>
      <c r="N190" s="565">
        <f t="shared" si="61"/>
        <v>0</v>
      </c>
      <c r="O190" s="565">
        <f t="shared" si="61"/>
        <v>10960425127</v>
      </c>
      <c r="P190" s="565">
        <f>+P191+P193</f>
        <v>1602253471</v>
      </c>
      <c r="Q190" s="565">
        <f>SUM(Q191:Q193)</f>
        <v>9358171656</v>
      </c>
      <c r="R190" s="565">
        <f t="shared" si="61"/>
        <v>0</v>
      </c>
      <c r="S190" s="565">
        <f t="shared" si="61"/>
        <v>0</v>
      </c>
      <c r="T190" s="565">
        <f t="shared" si="61"/>
        <v>10960425127</v>
      </c>
      <c r="U190" s="565">
        <f t="shared" si="61"/>
        <v>11326668464</v>
      </c>
      <c r="V190" s="546">
        <f>U190/T190</f>
        <v>1.0334150667292816</v>
      </c>
      <c r="W190" s="565"/>
      <c r="X190" s="547"/>
      <c r="Y190" s="548"/>
      <c r="Z190" s="549"/>
    </row>
    <row r="191" spans="1:26" ht="22.5" customHeight="1" thickTop="1" thickBot="1" x14ac:dyDescent="0.3">
      <c r="A191" s="558">
        <v>1</v>
      </c>
      <c r="B191" s="559" t="s">
        <v>248</v>
      </c>
      <c r="C191" s="559" t="s">
        <v>248</v>
      </c>
      <c r="D191" s="559" t="s">
        <v>255</v>
      </c>
      <c r="E191" s="559" t="s">
        <v>276</v>
      </c>
      <c r="F191" s="559" t="s">
        <v>2026</v>
      </c>
      <c r="G191" s="559" t="s">
        <v>251</v>
      </c>
      <c r="H191" s="559" t="s">
        <v>282</v>
      </c>
      <c r="I191" s="559" t="s">
        <v>248</v>
      </c>
      <c r="J191" s="559"/>
      <c r="K191" s="562" t="s">
        <v>2031</v>
      </c>
      <c r="L191" s="571">
        <f>6499011256+2247218901</f>
        <v>8746230157</v>
      </c>
      <c r="M191" s="571">
        <f>387243317+580759433</f>
        <v>968002750</v>
      </c>
      <c r="N191" s="565"/>
      <c r="O191" s="545">
        <f>+L191+M191-N191</f>
        <v>9714232907</v>
      </c>
      <c r="P191" s="572">
        <f>1001947549+346451985+100000000</f>
        <v>1448399534</v>
      </c>
      <c r="Q191" s="567">
        <f>+O191-P191</f>
        <v>8265833373</v>
      </c>
      <c r="R191" s="565"/>
      <c r="S191" s="565"/>
      <c r="T191" s="565">
        <f>+O191</f>
        <v>9714232907</v>
      </c>
      <c r="U191" s="571">
        <f>7484975852+2572413876</f>
        <v>10057389728</v>
      </c>
      <c r="V191" s="546">
        <f>U191/T191</f>
        <v>1.0353251588967693</v>
      </c>
      <c r="W191" s="565"/>
      <c r="X191" s="547"/>
      <c r="Y191" s="548"/>
      <c r="Z191" s="549"/>
    </row>
    <row r="192" spans="1:26" ht="16.5" thickTop="1" thickBot="1" x14ac:dyDescent="0.3">
      <c r="A192" s="558">
        <v>1</v>
      </c>
      <c r="B192" s="559" t="s">
        <v>248</v>
      </c>
      <c r="C192" s="559" t="s">
        <v>248</v>
      </c>
      <c r="D192" s="559" t="s">
        <v>255</v>
      </c>
      <c r="E192" s="559" t="s">
        <v>276</v>
      </c>
      <c r="F192" s="559" t="s">
        <v>2026</v>
      </c>
      <c r="G192" s="559" t="s">
        <v>251</v>
      </c>
      <c r="H192" s="559" t="s">
        <v>282</v>
      </c>
      <c r="I192" s="559" t="s">
        <v>254</v>
      </c>
      <c r="J192" s="559"/>
      <c r="K192" s="562" t="s">
        <v>2032</v>
      </c>
      <c r="L192" s="565"/>
      <c r="M192" s="565"/>
      <c r="N192" s="565"/>
      <c r="O192" s="545">
        <f>+L192+M192-N192</f>
        <v>0</v>
      </c>
      <c r="P192" s="565"/>
      <c r="Q192" s="565"/>
      <c r="R192" s="565"/>
      <c r="S192" s="565"/>
      <c r="T192" s="565"/>
      <c r="U192" s="565"/>
      <c r="V192" s="546"/>
      <c r="W192" s="565"/>
      <c r="X192" s="547"/>
      <c r="Y192" s="548"/>
      <c r="Z192" s="549"/>
    </row>
    <row r="193" spans="1:26" ht="18" thickTop="1" thickBot="1" x14ac:dyDescent="0.35">
      <c r="A193" s="558">
        <v>1</v>
      </c>
      <c r="B193" s="559" t="s">
        <v>248</v>
      </c>
      <c r="C193" s="559" t="s">
        <v>248</v>
      </c>
      <c r="D193" s="559" t="s">
        <v>255</v>
      </c>
      <c r="E193" s="559" t="s">
        <v>276</v>
      </c>
      <c r="F193" s="559" t="s">
        <v>2026</v>
      </c>
      <c r="G193" s="559" t="s">
        <v>251</v>
      </c>
      <c r="H193" s="559" t="s">
        <v>282</v>
      </c>
      <c r="I193" s="559" t="s">
        <v>1880</v>
      </c>
      <c r="J193" s="559"/>
      <c r="K193" s="562" t="s">
        <v>2033</v>
      </c>
      <c r="L193" s="668">
        <v>997954952</v>
      </c>
      <c r="M193" s="668">
        <v>248237268</v>
      </c>
      <c r="N193" s="565"/>
      <c r="O193" s="545">
        <f>+L193+M193-N193</f>
        <v>1246192220</v>
      </c>
      <c r="P193" s="567">
        <v>153853937</v>
      </c>
      <c r="Q193" s="567">
        <f>+O193-P193</f>
        <v>1092338283</v>
      </c>
      <c r="R193" s="565">
        <v>0</v>
      </c>
      <c r="S193" s="565"/>
      <c r="T193" s="565">
        <f>+O193</f>
        <v>1246192220</v>
      </c>
      <c r="U193" s="564">
        <v>1269278736</v>
      </c>
      <c r="V193" s="546">
        <f>U193/T193</f>
        <v>1.0185256460676668</v>
      </c>
      <c r="W193" s="565"/>
      <c r="X193" s="547"/>
      <c r="Y193" s="548"/>
      <c r="Z193" s="549"/>
    </row>
    <row r="194" spans="1:26" ht="16.5" thickTop="1" thickBot="1" x14ac:dyDescent="0.3">
      <c r="A194" s="558">
        <v>1</v>
      </c>
      <c r="B194" s="559" t="s">
        <v>248</v>
      </c>
      <c r="C194" s="559" t="s">
        <v>248</v>
      </c>
      <c r="D194" s="559" t="s">
        <v>255</v>
      </c>
      <c r="E194" s="559" t="s">
        <v>276</v>
      </c>
      <c r="F194" s="559" t="s">
        <v>2026</v>
      </c>
      <c r="G194" s="559" t="s">
        <v>265</v>
      </c>
      <c r="H194" s="559"/>
      <c r="I194" s="559"/>
      <c r="J194" s="559"/>
      <c r="K194" s="562" t="s">
        <v>2034</v>
      </c>
      <c r="L194" s="565">
        <f>+L195</f>
        <v>0</v>
      </c>
      <c r="M194" s="565">
        <f t="shared" ref="M194:U194" si="62">+M195</f>
        <v>0</v>
      </c>
      <c r="N194" s="565">
        <f t="shared" si="62"/>
        <v>0</v>
      </c>
      <c r="O194" s="565">
        <f t="shared" si="62"/>
        <v>0</v>
      </c>
      <c r="P194" s="565">
        <f t="shared" si="62"/>
        <v>0</v>
      </c>
      <c r="Q194" s="565">
        <f t="shared" si="62"/>
        <v>0</v>
      </c>
      <c r="R194" s="565">
        <v>0</v>
      </c>
      <c r="S194" s="565">
        <f t="shared" si="62"/>
        <v>0</v>
      </c>
      <c r="T194" s="565">
        <f t="shared" si="62"/>
        <v>0</v>
      </c>
      <c r="U194" s="565">
        <f t="shared" si="62"/>
        <v>0</v>
      </c>
      <c r="V194" s="546"/>
      <c r="W194" s="565"/>
      <c r="X194" s="547"/>
      <c r="Y194" s="548"/>
      <c r="Z194" s="549"/>
    </row>
    <row r="195" spans="1:26" ht="16.5" hidden="1" thickTop="1" thickBot="1" x14ac:dyDescent="0.3">
      <c r="A195" s="558">
        <v>1</v>
      </c>
      <c r="B195" s="559" t="s">
        <v>248</v>
      </c>
      <c r="C195" s="559" t="s">
        <v>248</v>
      </c>
      <c r="D195" s="559" t="s">
        <v>255</v>
      </c>
      <c r="E195" s="559" t="s">
        <v>276</v>
      </c>
      <c r="F195" s="559" t="s">
        <v>2026</v>
      </c>
      <c r="G195" s="559" t="s">
        <v>265</v>
      </c>
      <c r="H195" s="559" t="s">
        <v>265</v>
      </c>
      <c r="I195" s="559"/>
      <c r="J195" s="559"/>
      <c r="K195" s="562" t="s">
        <v>2035</v>
      </c>
      <c r="L195" s="565">
        <f>SUM(L196:L198)</f>
        <v>0</v>
      </c>
      <c r="M195" s="565">
        <f t="shared" ref="M195:U195" si="63">SUM(M196:M198)</f>
        <v>0</v>
      </c>
      <c r="N195" s="565">
        <f t="shared" si="63"/>
        <v>0</v>
      </c>
      <c r="O195" s="565">
        <f t="shared" si="63"/>
        <v>0</v>
      </c>
      <c r="P195" s="565">
        <f t="shared" si="63"/>
        <v>0</v>
      </c>
      <c r="Q195" s="565">
        <f t="shared" si="63"/>
        <v>0</v>
      </c>
      <c r="R195" s="565">
        <f t="shared" si="63"/>
        <v>0</v>
      </c>
      <c r="S195" s="565">
        <f t="shared" si="63"/>
        <v>0</v>
      </c>
      <c r="T195" s="565">
        <f t="shared" si="63"/>
        <v>0</v>
      </c>
      <c r="U195" s="565">
        <f t="shared" si="63"/>
        <v>0</v>
      </c>
      <c r="V195" s="546"/>
      <c r="W195" s="565"/>
      <c r="X195" s="547"/>
      <c r="Y195" s="548"/>
    </row>
    <row r="196" spans="1:26" ht="16.5" hidden="1" thickTop="1" thickBot="1" x14ac:dyDescent="0.3">
      <c r="A196" s="558">
        <v>1</v>
      </c>
      <c r="B196" s="559" t="s">
        <v>248</v>
      </c>
      <c r="C196" s="559" t="s">
        <v>248</v>
      </c>
      <c r="D196" s="559" t="s">
        <v>255</v>
      </c>
      <c r="E196" s="559" t="s">
        <v>276</v>
      </c>
      <c r="F196" s="559" t="s">
        <v>2026</v>
      </c>
      <c r="G196" s="559" t="s">
        <v>265</v>
      </c>
      <c r="H196" s="559" t="s">
        <v>265</v>
      </c>
      <c r="I196" s="559" t="s">
        <v>248</v>
      </c>
      <c r="J196" s="559"/>
      <c r="K196" s="562" t="s">
        <v>2036</v>
      </c>
      <c r="L196" s="565"/>
      <c r="M196" s="565"/>
      <c r="N196" s="565"/>
      <c r="O196" s="545">
        <f>+L196+M196-N196</f>
        <v>0</v>
      </c>
      <c r="P196" s="565"/>
      <c r="Q196" s="565"/>
      <c r="R196" s="565"/>
      <c r="S196" s="565"/>
      <c r="T196" s="565"/>
      <c r="U196" s="565"/>
      <c r="V196" s="546"/>
      <c r="W196" s="565"/>
      <c r="X196" s="547"/>
      <c r="Y196" s="548"/>
    </row>
    <row r="197" spans="1:26" ht="16.5" hidden="1" thickTop="1" thickBot="1" x14ac:dyDescent="0.3">
      <c r="A197" s="558">
        <v>1</v>
      </c>
      <c r="B197" s="559" t="s">
        <v>248</v>
      </c>
      <c r="C197" s="559" t="s">
        <v>248</v>
      </c>
      <c r="D197" s="559" t="s">
        <v>255</v>
      </c>
      <c r="E197" s="559" t="s">
        <v>276</v>
      </c>
      <c r="F197" s="559" t="s">
        <v>2026</v>
      </c>
      <c r="G197" s="559" t="s">
        <v>265</v>
      </c>
      <c r="H197" s="559" t="s">
        <v>265</v>
      </c>
      <c r="I197" s="559" t="s">
        <v>254</v>
      </c>
      <c r="J197" s="559"/>
      <c r="K197" s="562" t="s">
        <v>2037</v>
      </c>
      <c r="L197" s="565"/>
      <c r="M197" s="565"/>
      <c r="N197" s="565"/>
      <c r="O197" s="545">
        <f>+L197+M197-N197</f>
        <v>0</v>
      </c>
      <c r="P197" s="565"/>
      <c r="Q197" s="565"/>
      <c r="R197" s="565"/>
      <c r="S197" s="565"/>
      <c r="T197" s="565"/>
      <c r="U197" s="565"/>
      <c r="V197" s="546"/>
      <c r="W197" s="565"/>
      <c r="X197" s="547"/>
      <c r="Y197" s="548"/>
    </row>
    <row r="198" spans="1:26" ht="16.5" hidden="1" thickTop="1" thickBot="1" x14ac:dyDescent="0.3">
      <c r="A198" s="558">
        <v>1</v>
      </c>
      <c r="B198" s="559" t="s">
        <v>248</v>
      </c>
      <c r="C198" s="559" t="s">
        <v>248</v>
      </c>
      <c r="D198" s="559" t="s">
        <v>255</v>
      </c>
      <c r="E198" s="559" t="s">
        <v>276</v>
      </c>
      <c r="F198" s="559" t="s">
        <v>2026</v>
      </c>
      <c r="G198" s="559" t="s">
        <v>265</v>
      </c>
      <c r="H198" s="559" t="s">
        <v>265</v>
      </c>
      <c r="I198" s="559" t="s">
        <v>1880</v>
      </c>
      <c r="J198" s="559"/>
      <c r="K198" s="562" t="s">
        <v>2038</v>
      </c>
      <c r="L198" s="565"/>
      <c r="M198" s="565"/>
      <c r="N198" s="565"/>
      <c r="O198" s="545">
        <f>+L198+M198-N198</f>
        <v>0</v>
      </c>
      <c r="P198" s="565"/>
      <c r="Q198" s="565"/>
      <c r="R198" s="565"/>
      <c r="S198" s="565"/>
      <c r="T198" s="565"/>
      <c r="U198" s="565"/>
      <c r="V198" s="546"/>
      <c r="W198" s="565"/>
      <c r="X198" s="547"/>
      <c r="Y198" s="548"/>
    </row>
    <row r="199" spans="1:26" ht="16.5" hidden="1" thickTop="1" thickBot="1" x14ac:dyDescent="0.3">
      <c r="A199" s="558">
        <v>1</v>
      </c>
      <c r="B199" s="558">
        <v>1</v>
      </c>
      <c r="C199" s="559" t="s">
        <v>248</v>
      </c>
      <c r="D199" s="558">
        <v>2</v>
      </c>
      <c r="E199" s="559" t="s">
        <v>276</v>
      </c>
      <c r="F199" s="559" t="s">
        <v>2039</v>
      </c>
      <c r="G199" s="559"/>
      <c r="H199" s="559"/>
      <c r="I199" s="559"/>
      <c r="J199" s="559"/>
      <c r="K199" s="562" t="s">
        <v>2040</v>
      </c>
      <c r="L199" s="565">
        <f>+L200</f>
        <v>0</v>
      </c>
      <c r="M199" s="565">
        <f t="shared" ref="M199:U200" si="64">+M200</f>
        <v>0</v>
      </c>
      <c r="N199" s="565">
        <f t="shared" si="64"/>
        <v>0</v>
      </c>
      <c r="O199" s="565">
        <f t="shared" si="64"/>
        <v>0</v>
      </c>
      <c r="P199" s="565">
        <f t="shared" si="64"/>
        <v>0</v>
      </c>
      <c r="Q199" s="565">
        <f t="shared" si="64"/>
        <v>0</v>
      </c>
      <c r="R199" s="565">
        <f t="shared" si="64"/>
        <v>0</v>
      </c>
      <c r="S199" s="565">
        <f t="shared" si="64"/>
        <v>0</v>
      </c>
      <c r="T199" s="565">
        <f t="shared" si="64"/>
        <v>0</v>
      </c>
      <c r="U199" s="565">
        <f t="shared" si="64"/>
        <v>0</v>
      </c>
      <c r="V199" s="546"/>
      <c r="W199" s="565"/>
      <c r="X199" s="547"/>
      <c r="Y199" s="548"/>
    </row>
    <row r="200" spans="1:26" ht="16.5" hidden="1" thickTop="1" thickBot="1" x14ac:dyDescent="0.3">
      <c r="A200" s="558">
        <v>1</v>
      </c>
      <c r="B200" s="558">
        <v>1</v>
      </c>
      <c r="C200" s="559" t="s">
        <v>248</v>
      </c>
      <c r="D200" s="558">
        <v>2</v>
      </c>
      <c r="E200" s="559" t="s">
        <v>276</v>
      </c>
      <c r="F200" s="559" t="s">
        <v>2039</v>
      </c>
      <c r="G200" s="559" t="s">
        <v>255</v>
      </c>
      <c r="H200" s="559"/>
      <c r="I200" s="559"/>
      <c r="J200" s="559"/>
      <c r="K200" s="562" t="s">
        <v>2041</v>
      </c>
      <c r="L200" s="565">
        <f>+L201</f>
        <v>0</v>
      </c>
      <c r="M200" s="565">
        <f t="shared" si="64"/>
        <v>0</v>
      </c>
      <c r="N200" s="565">
        <f t="shared" si="64"/>
        <v>0</v>
      </c>
      <c r="O200" s="565">
        <f t="shared" si="64"/>
        <v>0</v>
      </c>
      <c r="P200" s="565">
        <f t="shared" si="64"/>
        <v>0</v>
      </c>
      <c r="Q200" s="565">
        <f t="shared" si="64"/>
        <v>0</v>
      </c>
      <c r="R200" s="565">
        <f t="shared" si="64"/>
        <v>0</v>
      </c>
      <c r="S200" s="565">
        <f t="shared" si="64"/>
        <v>0</v>
      </c>
      <c r="T200" s="565">
        <f t="shared" si="64"/>
        <v>0</v>
      </c>
      <c r="U200" s="565">
        <f t="shared" si="64"/>
        <v>0</v>
      </c>
      <c r="V200" s="546"/>
      <c r="W200" s="565"/>
      <c r="X200" s="547"/>
      <c r="Y200" s="548"/>
    </row>
    <row r="201" spans="1:26" ht="16.5" hidden="1" thickTop="1" thickBot="1" x14ac:dyDescent="0.3">
      <c r="A201" s="558">
        <v>1</v>
      </c>
      <c r="B201" s="558">
        <v>1</v>
      </c>
      <c r="C201" s="559" t="s">
        <v>248</v>
      </c>
      <c r="D201" s="558">
        <v>2</v>
      </c>
      <c r="E201" s="559" t="s">
        <v>276</v>
      </c>
      <c r="F201" s="559" t="s">
        <v>2039</v>
      </c>
      <c r="G201" s="559" t="s">
        <v>255</v>
      </c>
      <c r="H201" s="559" t="s">
        <v>265</v>
      </c>
      <c r="I201" s="559"/>
      <c r="J201" s="559"/>
      <c r="K201" s="562" t="s">
        <v>2042</v>
      </c>
      <c r="L201" s="565">
        <f>SUM(L202:L204)</f>
        <v>0</v>
      </c>
      <c r="M201" s="565">
        <f t="shared" ref="M201:U201" si="65">SUM(M202:M204)</f>
        <v>0</v>
      </c>
      <c r="N201" s="565">
        <f t="shared" si="65"/>
        <v>0</v>
      </c>
      <c r="O201" s="565">
        <f t="shared" si="65"/>
        <v>0</v>
      </c>
      <c r="P201" s="565">
        <f t="shared" si="65"/>
        <v>0</v>
      </c>
      <c r="Q201" s="565">
        <f t="shared" si="65"/>
        <v>0</v>
      </c>
      <c r="R201" s="565">
        <f t="shared" si="65"/>
        <v>0</v>
      </c>
      <c r="S201" s="565">
        <f t="shared" si="65"/>
        <v>0</v>
      </c>
      <c r="T201" s="565">
        <f t="shared" si="65"/>
        <v>0</v>
      </c>
      <c r="U201" s="565">
        <f t="shared" si="65"/>
        <v>0</v>
      </c>
      <c r="V201" s="546"/>
      <c r="W201" s="565"/>
      <c r="X201" s="547"/>
      <c r="Y201" s="548"/>
    </row>
    <row r="202" spans="1:26" ht="16.5" hidden="1" thickTop="1" thickBot="1" x14ac:dyDescent="0.3">
      <c r="A202" s="558">
        <v>1</v>
      </c>
      <c r="B202" s="558">
        <v>1</v>
      </c>
      <c r="C202" s="559" t="s">
        <v>248</v>
      </c>
      <c r="D202" s="558">
        <v>2</v>
      </c>
      <c r="E202" s="559" t="s">
        <v>276</v>
      </c>
      <c r="F202" s="559" t="s">
        <v>2039</v>
      </c>
      <c r="G202" s="559" t="s">
        <v>255</v>
      </c>
      <c r="H202" s="559" t="s">
        <v>265</v>
      </c>
      <c r="I202" s="559" t="s">
        <v>248</v>
      </c>
      <c r="J202" s="559"/>
      <c r="K202" s="562" t="s">
        <v>2043</v>
      </c>
      <c r="L202" s="565"/>
      <c r="M202" s="565"/>
      <c r="N202" s="565"/>
      <c r="O202" s="545">
        <f>+L202+M202-N202</f>
        <v>0</v>
      </c>
      <c r="P202" s="565"/>
      <c r="Q202" s="565"/>
      <c r="R202" s="565"/>
      <c r="S202" s="565"/>
      <c r="T202" s="565"/>
      <c r="U202" s="565"/>
      <c r="V202" s="546"/>
      <c r="W202" s="565"/>
      <c r="X202" s="547"/>
      <c r="Y202" s="548"/>
    </row>
    <row r="203" spans="1:26" ht="16.5" hidden="1" thickTop="1" thickBot="1" x14ac:dyDescent="0.3">
      <c r="A203" s="558">
        <v>1</v>
      </c>
      <c r="B203" s="558">
        <v>1</v>
      </c>
      <c r="C203" s="559" t="s">
        <v>248</v>
      </c>
      <c r="D203" s="558">
        <v>2</v>
      </c>
      <c r="E203" s="559" t="s">
        <v>276</v>
      </c>
      <c r="F203" s="559" t="s">
        <v>2039</v>
      </c>
      <c r="G203" s="559" t="s">
        <v>255</v>
      </c>
      <c r="H203" s="559" t="s">
        <v>265</v>
      </c>
      <c r="I203" s="559" t="s">
        <v>254</v>
      </c>
      <c r="J203" s="559"/>
      <c r="K203" s="562" t="s">
        <v>2044</v>
      </c>
      <c r="L203" s="565"/>
      <c r="M203" s="565"/>
      <c r="N203" s="565"/>
      <c r="O203" s="545">
        <f>+L203+M203-N203</f>
        <v>0</v>
      </c>
      <c r="P203" s="565"/>
      <c r="Q203" s="565"/>
      <c r="R203" s="565"/>
      <c r="S203" s="565"/>
      <c r="T203" s="565"/>
      <c r="U203" s="565"/>
      <c r="V203" s="546"/>
      <c r="W203" s="565"/>
      <c r="X203" s="547"/>
      <c r="Y203" s="548"/>
    </row>
    <row r="204" spans="1:26" ht="16.5" hidden="1" thickTop="1" thickBot="1" x14ac:dyDescent="0.3">
      <c r="A204" s="558">
        <v>1</v>
      </c>
      <c r="B204" s="558">
        <v>1</v>
      </c>
      <c r="C204" s="559" t="s">
        <v>248</v>
      </c>
      <c r="D204" s="558">
        <v>2</v>
      </c>
      <c r="E204" s="559" t="s">
        <v>276</v>
      </c>
      <c r="F204" s="559" t="s">
        <v>2039</v>
      </c>
      <c r="G204" s="559" t="s">
        <v>255</v>
      </c>
      <c r="H204" s="559" t="s">
        <v>265</v>
      </c>
      <c r="I204" s="559" t="s">
        <v>1880</v>
      </c>
      <c r="J204" s="559"/>
      <c r="K204" s="562" t="s">
        <v>2045</v>
      </c>
      <c r="L204" s="565"/>
      <c r="M204" s="565"/>
      <c r="N204" s="565"/>
      <c r="O204" s="545">
        <f>+L204+M204-N204</f>
        <v>0</v>
      </c>
      <c r="P204" s="565"/>
      <c r="Q204" s="565"/>
      <c r="R204" s="565"/>
      <c r="S204" s="565"/>
      <c r="T204" s="565"/>
      <c r="U204" s="565"/>
      <c r="V204" s="546"/>
      <c r="W204" s="565"/>
      <c r="X204" s="547"/>
      <c r="Y204" s="548"/>
    </row>
    <row r="205" spans="1:26" ht="16.5" hidden="1" thickTop="1" thickBot="1" x14ac:dyDescent="0.3">
      <c r="A205" s="558">
        <v>1</v>
      </c>
      <c r="B205" s="558">
        <v>1</v>
      </c>
      <c r="C205" s="559" t="s">
        <v>248</v>
      </c>
      <c r="D205" s="558">
        <v>2</v>
      </c>
      <c r="E205" s="559" t="s">
        <v>276</v>
      </c>
      <c r="F205" s="559" t="s">
        <v>2046</v>
      </c>
      <c r="G205" s="559"/>
      <c r="H205" s="559"/>
      <c r="I205" s="559"/>
      <c r="J205" s="559"/>
      <c r="K205" s="562" t="s">
        <v>2047</v>
      </c>
      <c r="L205" s="565">
        <f>+L206</f>
        <v>0</v>
      </c>
      <c r="M205" s="565">
        <f t="shared" ref="M205:U205" si="66">+M206</f>
        <v>0</v>
      </c>
      <c r="N205" s="565">
        <f t="shared" si="66"/>
        <v>0</v>
      </c>
      <c r="O205" s="565">
        <f t="shared" si="66"/>
        <v>0</v>
      </c>
      <c r="P205" s="565">
        <f t="shared" si="66"/>
        <v>0</v>
      </c>
      <c r="Q205" s="565">
        <f t="shared" si="66"/>
        <v>0</v>
      </c>
      <c r="R205" s="565">
        <f t="shared" si="66"/>
        <v>0</v>
      </c>
      <c r="S205" s="565">
        <f t="shared" si="66"/>
        <v>0</v>
      </c>
      <c r="T205" s="565">
        <f t="shared" si="66"/>
        <v>0</v>
      </c>
      <c r="U205" s="565">
        <f t="shared" si="66"/>
        <v>0</v>
      </c>
      <c r="V205" s="546"/>
      <c r="W205" s="565"/>
      <c r="X205" s="547"/>
      <c r="Y205" s="548"/>
    </row>
    <row r="206" spans="1:26" ht="16.5" hidden="1" thickTop="1" thickBot="1" x14ac:dyDescent="0.3">
      <c r="A206" s="558">
        <v>1</v>
      </c>
      <c r="B206" s="558">
        <v>1</v>
      </c>
      <c r="C206" s="559" t="s">
        <v>248</v>
      </c>
      <c r="D206" s="558">
        <v>2</v>
      </c>
      <c r="E206" s="559" t="s">
        <v>276</v>
      </c>
      <c r="F206" s="559" t="s">
        <v>2046</v>
      </c>
      <c r="G206" s="559" t="s">
        <v>251</v>
      </c>
      <c r="H206" s="559"/>
      <c r="I206" s="559"/>
      <c r="J206" s="559"/>
      <c r="K206" s="562" t="s">
        <v>2048</v>
      </c>
      <c r="L206" s="565">
        <f>+L207+L211+L215</f>
        <v>0</v>
      </c>
      <c r="M206" s="565">
        <f t="shared" ref="M206:U206" si="67">+M207+M211+M215</f>
        <v>0</v>
      </c>
      <c r="N206" s="565">
        <f t="shared" si="67"/>
        <v>0</v>
      </c>
      <c r="O206" s="565">
        <f t="shared" si="67"/>
        <v>0</v>
      </c>
      <c r="P206" s="565">
        <f t="shared" si="67"/>
        <v>0</v>
      </c>
      <c r="Q206" s="565">
        <f t="shared" si="67"/>
        <v>0</v>
      </c>
      <c r="R206" s="565">
        <f t="shared" si="67"/>
        <v>0</v>
      </c>
      <c r="S206" s="565">
        <f t="shared" si="67"/>
        <v>0</v>
      </c>
      <c r="T206" s="565">
        <f t="shared" si="67"/>
        <v>0</v>
      </c>
      <c r="U206" s="565">
        <f t="shared" si="67"/>
        <v>0</v>
      </c>
      <c r="V206" s="546"/>
      <c r="W206" s="565"/>
      <c r="X206" s="547"/>
      <c r="Y206" s="548"/>
    </row>
    <row r="207" spans="1:26" ht="16.5" hidden="1" thickTop="1" thickBot="1" x14ac:dyDescent="0.3">
      <c r="A207" s="558">
        <v>1</v>
      </c>
      <c r="B207" s="558">
        <v>1</v>
      </c>
      <c r="C207" s="559" t="s">
        <v>248</v>
      </c>
      <c r="D207" s="558">
        <v>2</v>
      </c>
      <c r="E207" s="559" t="s">
        <v>276</v>
      </c>
      <c r="F207" s="559" t="s">
        <v>2046</v>
      </c>
      <c r="G207" s="559" t="s">
        <v>251</v>
      </c>
      <c r="H207" s="559" t="s">
        <v>251</v>
      </c>
      <c r="I207" s="559"/>
      <c r="J207" s="559"/>
      <c r="K207" s="562" t="s">
        <v>2049</v>
      </c>
      <c r="L207" s="565">
        <f>SUM(L208:L210)</f>
        <v>0</v>
      </c>
      <c r="M207" s="565">
        <f t="shared" ref="M207:U207" si="68">SUM(M208:M210)</f>
        <v>0</v>
      </c>
      <c r="N207" s="565">
        <f t="shared" si="68"/>
        <v>0</v>
      </c>
      <c r="O207" s="565">
        <f t="shared" si="68"/>
        <v>0</v>
      </c>
      <c r="P207" s="565">
        <f t="shared" si="68"/>
        <v>0</v>
      </c>
      <c r="Q207" s="565">
        <f t="shared" si="68"/>
        <v>0</v>
      </c>
      <c r="R207" s="565">
        <f t="shared" si="68"/>
        <v>0</v>
      </c>
      <c r="S207" s="565">
        <f t="shared" si="68"/>
        <v>0</v>
      </c>
      <c r="T207" s="565">
        <f t="shared" si="68"/>
        <v>0</v>
      </c>
      <c r="U207" s="565">
        <f t="shared" si="68"/>
        <v>0</v>
      </c>
      <c r="V207" s="546"/>
      <c r="W207" s="565"/>
      <c r="X207" s="547"/>
      <c r="Y207" s="548"/>
    </row>
    <row r="208" spans="1:26" ht="16.5" hidden="1" thickTop="1" thickBot="1" x14ac:dyDescent="0.3">
      <c r="A208" s="558">
        <v>1</v>
      </c>
      <c r="B208" s="558">
        <v>1</v>
      </c>
      <c r="C208" s="559" t="s">
        <v>248</v>
      </c>
      <c r="D208" s="558">
        <v>2</v>
      </c>
      <c r="E208" s="559" t="s">
        <v>276</v>
      </c>
      <c r="F208" s="559" t="s">
        <v>2046</v>
      </c>
      <c r="G208" s="559" t="s">
        <v>251</v>
      </c>
      <c r="H208" s="559" t="s">
        <v>251</v>
      </c>
      <c r="I208" s="559" t="s">
        <v>248</v>
      </c>
      <c r="J208" s="559"/>
      <c r="K208" s="562" t="s">
        <v>2050</v>
      </c>
      <c r="L208" s="565"/>
      <c r="M208" s="565"/>
      <c r="N208" s="565"/>
      <c r="O208" s="545">
        <f>+L208+M208-N208</f>
        <v>0</v>
      </c>
      <c r="P208" s="565"/>
      <c r="Q208" s="565"/>
      <c r="R208" s="565"/>
      <c r="S208" s="565"/>
      <c r="T208" s="565"/>
      <c r="U208" s="565"/>
      <c r="V208" s="546"/>
      <c r="W208" s="565"/>
      <c r="X208" s="547"/>
      <c r="Y208" s="548"/>
    </row>
    <row r="209" spans="1:25" ht="16.5" hidden="1" thickTop="1" thickBot="1" x14ac:dyDescent="0.3">
      <c r="A209" s="558">
        <v>1</v>
      </c>
      <c r="B209" s="558">
        <v>1</v>
      </c>
      <c r="C209" s="559" t="s">
        <v>248</v>
      </c>
      <c r="D209" s="558">
        <v>2</v>
      </c>
      <c r="E209" s="559" t="s">
        <v>276</v>
      </c>
      <c r="F209" s="559" t="s">
        <v>2046</v>
      </c>
      <c r="G209" s="559" t="s">
        <v>251</v>
      </c>
      <c r="H209" s="559" t="s">
        <v>251</v>
      </c>
      <c r="I209" s="559" t="s">
        <v>254</v>
      </c>
      <c r="J209" s="559"/>
      <c r="K209" s="562" t="s">
        <v>2051</v>
      </c>
      <c r="L209" s="565"/>
      <c r="M209" s="565"/>
      <c r="N209" s="565"/>
      <c r="O209" s="545">
        <f>+L209+M209-N209</f>
        <v>0</v>
      </c>
      <c r="P209" s="565"/>
      <c r="Q209" s="565"/>
      <c r="R209" s="565"/>
      <c r="S209" s="565"/>
      <c r="T209" s="565"/>
      <c r="U209" s="565"/>
      <c r="V209" s="546"/>
      <c r="W209" s="565"/>
      <c r="X209" s="547"/>
      <c r="Y209" s="548"/>
    </row>
    <row r="210" spans="1:25" ht="16.5" hidden="1" thickTop="1" thickBot="1" x14ac:dyDescent="0.3">
      <c r="A210" s="558">
        <v>1</v>
      </c>
      <c r="B210" s="558">
        <v>1</v>
      </c>
      <c r="C210" s="559" t="s">
        <v>248</v>
      </c>
      <c r="D210" s="558">
        <v>2</v>
      </c>
      <c r="E210" s="559" t="s">
        <v>276</v>
      </c>
      <c r="F210" s="559" t="s">
        <v>2046</v>
      </c>
      <c r="G210" s="559" t="s">
        <v>251</v>
      </c>
      <c r="H210" s="559" t="s">
        <v>251</v>
      </c>
      <c r="I210" s="559" t="s">
        <v>1880</v>
      </c>
      <c r="J210" s="559"/>
      <c r="K210" s="562" t="s">
        <v>2052</v>
      </c>
      <c r="L210" s="565"/>
      <c r="M210" s="565"/>
      <c r="N210" s="565"/>
      <c r="O210" s="545">
        <f>+L210+M210-N210</f>
        <v>0</v>
      </c>
      <c r="P210" s="565"/>
      <c r="Q210" s="565"/>
      <c r="R210" s="565"/>
      <c r="S210" s="565"/>
      <c r="T210" s="565"/>
      <c r="U210" s="565"/>
      <c r="V210" s="546"/>
      <c r="W210" s="565"/>
      <c r="X210" s="547"/>
      <c r="Y210" s="548"/>
    </row>
    <row r="211" spans="1:25" ht="16.5" hidden="1" thickTop="1" thickBot="1" x14ac:dyDescent="0.3">
      <c r="A211" s="558">
        <v>1</v>
      </c>
      <c r="B211" s="558">
        <v>1</v>
      </c>
      <c r="C211" s="559" t="s">
        <v>248</v>
      </c>
      <c r="D211" s="558">
        <v>2</v>
      </c>
      <c r="E211" s="559" t="s">
        <v>276</v>
      </c>
      <c r="F211" s="559" t="s">
        <v>2046</v>
      </c>
      <c r="G211" s="559" t="s">
        <v>251</v>
      </c>
      <c r="H211" s="559" t="s">
        <v>255</v>
      </c>
      <c r="I211" s="559"/>
      <c r="J211" s="559"/>
      <c r="K211" s="562" t="s">
        <v>283</v>
      </c>
      <c r="L211" s="565">
        <f>SUM(L212:L214)</f>
        <v>0</v>
      </c>
      <c r="M211" s="565">
        <f t="shared" ref="M211:U211" si="69">SUM(M212:M214)</f>
        <v>0</v>
      </c>
      <c r="N211" s="565">
        <f t="shared" si="69"/>
        <v>0</v>
      </c>
      <c r="O211" s="565">
        <f t="shared" si="69"/>
        <v>0</v>
      </c>
      <c r="P211" s="565">
        <f t="shared" si="69"/>
        <v>0</v>
      </c>
      <c r="Q211" s="565">
        <f t="shared" si="69"/>
        <v>0</v>
      </c>
      <c r="R211" s="565">
        <f t="shared" si="69"/>
        <v>0</v>
      </c>
      <c r="S211" s="565">
        <f t="shared" si="69"/>
        <v>0</v>
      </c>
      <c r="T211" s="565">
        <f t="shared" si="69"/>
        <v>0</v>
      </c>
      <c r="U211" s="565">
        <f t="shared" si="69"/>
        <v>0</v>
      </c>
      <c r="V211" s="546"/>
      <c r="W211" s="565"/>
      <c r="X211" s="547"/>
      <c r="Y211" s="548"/>
    </row>
    <row r="212" spans="1:25" ht="16.5" hidden="1" thickTop="1" thickBot="1" x14ac:dyDescent="0.3">
      <c r="A212" s="558">
        <v>1</v>
      </c>
      <c r="B212" s="558">
        <v>1</v>
      </c>
      <c r="C212" s="559" t="s">
        <v>248</v>
      </c>
      <c r="D212" s="558">
        <v>2</v>
      </c>
      <c r="E212" s="559" t="s">
        <v>276</v>
      </c>
      <c r="F212" s="559" t="s">
        <v>2046</v>
      </c>
      <c r="G212" s="559" t="s">
        <v>251</v>
      </c>
      <c r="H212" s="559" t="s">
        <v>255</v>
      </c>
      <c r="I212" s="559" t="s">
        <v>248</v>
      </c>
      <c r="J212" s="559"/>
      <c r="K212" s="562" t="s">
        <v>2053</v>
      </c>
      <c r="L212" s="565"/>
      <c r="M212" s="565"/>
      <c r="N212" s="565"/>
      <c r="O212" s="545">
        <f>+L212+M212-N212</f>
        <v>0</v>
      </c>
      <c r="P212" s="565"/>
      <c r="Q212" s="565"/>
      <c r="R212" s="565"/>
      <c r="S212" s="565"/>
      <c r="T212" s="565"/>
      <c r="U212" s="565"/>
      <c r="V212" s="546"/>
      <c r="W212" s="565"/>
      <c r="X212" s="547"/>
      <c r="Y212" s="548"/>
    </row>
    <row r="213" spans="1:25" ht="16.5" hidden="1" thickTop="1" thickBot="1" x14ac:dyDescent="0.3">
      <c r="A213" s="558">
        <v>1</v>
      </c>
      <c r="B213" s="558">
        <v>1</v>
      </c>
      <c r="C213" s="559" t="s">
        <v>248</v>
      </c>
      <c r="D213" s="558">
        <v>2</v>
      </c>
      <c r="E213" s="559" t="s">
        <v>276</v>
      </c>
      <c r="F213" s="559" t="s">
        <v>2046</v>
      </c>
      <c r="G213" s="559" t="s">
        <v>251</v>
      </c>
      <c r="H213" s="559" t="s">
        <v>255</v>
      </c>
      <c r="I213" s="559" t="s">
        <v>254</v>
      </c>
      <c r="J213" s="559"/>
      <c r="K213" s="562" t="s">
        <v>2054</v>
      </c>
      <c r="L213" s="565"/>
      <c r="M213" s="565"/>
      <c r="N213" s="565"/>
      <c r="O213" s="545">
        <f>+L213+M213-N213</f>
        <v>0</v>
      </c>
      <c r="P213" s="565"/>
      <c r="Q213" s="565"/>
      <c r="R213" s="565"/>
      <c r="S213" s="565"/>
      <c r="T213" s="565"/>
      <c r="U213" s="565"/>
      <c r="V213" s="546"/>
      <c r="W213" s="565"/>
      <c r="X213" s="547"/>
      <c r="Y213" s="548"/>
    </row>
    <row r="214" spans="1:25" ht="16.5" hidden="1" thickTop="1" thickBot="1" x14ac:dyDescent="0.3">
      <c r="A214" s="558">
        <v>1</v>
      </c>
      <c r="B214" s="558">
        <v>1</v>
      </c>
      <c r="C214" s="559" t="s">
        <v>248</v>
      </c>
      <c r="D214" s="558">
        <v>2</v>
      </c>
      <c r="E214" s="559" t="s">
        <v>276</v>
      </c>
      <c r="F214" s="559" t="s">
        <v>2046</v>
      </c>
      <c r="G214" s="559" t="s">
        <v>251</v>
      </c>
      <c r="H214" s="559" t="s">
        <v>255</v>
      </c>
      <c r="I214" s="559" t="s">
        <v>1880</v>
      </c>
      <c r="J214" s="559"/>
      <c r="K214" s="562" t="s">
        <v>2055</v>
      </c>
      <c r="L214" s="565"/>
      <c r="M214" s="565"/>
      <c r="N214" s="565"/>
      <c r="O214" s="545">
        <f>+L214+M214-N214</f>
        <v>0</v>
      </c>
      <c r="P214" s="565"/>
      <c r="Q214" s="565"/>
      <c r="R214" s="565"/>
      <c r="S214" s="565"/>
      <c r="T214" s="565"/>
      <c r="U214" s="565"/>
      <c r="V214" s="546"/>
      <c r="W214" s="565"/>
      <c r="X214" s="547"/>
      <c r="Y214" s="548"/>
    </row>
    <row r="215" spans="1:25" s="170" customFormat="1" ht="16.5" hidden="1" thickTop="1" thickBot="1" x14ac:dyDescent="0.3">
      <c r="A215" s="558">
        <v>1</v>
      </c>
      <c r="B215" s="558">
        <v>1</v>
      </c>
      <c r="C215" s="559" t="s">
        <v>248</v>
      </c>
      <c r="D215" s="558">
        <v>2</v>
      </c>
      <c r="E215" s="559" t="s">
        <v>276</v>
      </c>
      <c r="F215" s="559" t="s">
        <v>2046</v>
      </c>
      <c r="G215" s="559" t="s">
        <v>251</v>
      </c>
      <c r="H215" s="559" t="s">
        <v>265</v>
      </c>
      <c r="I215" s="559"/>
      <c r="J215" s="560"/>
      <c r="K215" s="562" t="s">
        <v>2056</v>
      </c>
      <c r="L215" s="545">
        <f>SUM(L216:L218)</f>
        <v>0</v>
      </c>
      <c r="M215" s="545">
        <f t="shared" ref="M215:U215" si="70">SUM(M216:M218)</f>
        <v>0</v>
      </c>
      <c r="N215" s="545">
        <f t="shared" si="70"/>
        <v>0</v>
      </c>
      <c r="O215" s="545">
        <f t="shared" si="70"/>
        <v>0</v>
      </c>
      <c r="P215" s="545">
        <f t="shared" si="70"/>
        <v>0</v>
      </c>
      <c r="Q215" s="545">
        <f t="shared" si="70"/>
        <v>0</v>
      </c>
      <c r="R215" s="545">
        <f t="shared" si="70"/>
        <v>0</v>
      </c>
      <c r="S215" s="545">
        <f t="shared" si="70"/>
        <v>0</v>
      </c>
      <c r="T215" s="545">
        <f t="shared" si="70"/>
        <v>0</v>
      </c>
      <c r="U215" s="545">
        <f t="shared" si="70"/>
        <v>0</v>
      </c>
      <c r="V215" s="546"/>
      <c r="W215" s="545"/>
      <c r="X215" s="547"/>
      <c r="Y215" s="548"/>
    </row>
    <row r="216" spans="1:25" s="170" customFormat="1" ht="16.5" hidden="1" thickTop="1" thickBot="1" x14ac:dyDescent="0.3">
      <c r="A216" s="558">
        <v>1</v>
      </c>
      <c r="B216" s="558">
        <v>1</v>
      </c>
      <c r="C216" s="559" t="s">
        <v>248</v>
      </c>
      <c r="D216" s="558">
        <v>2</v>
      </c>
      <c r="E216" s="559" t="s">
        <v>276</v>
      </c>
      <c r="F216" s="559" t="s">
        <v>2046</v>
      </c>
      <c r="G216" s="559" t="s">
        <v>251</v>
      </c>
      <c r="H216" s="559" t="s">
        <v>265</v>
      </c>
      <c r="I216" s="559" t="s">
        <v>248</v>
      </c>
      <c r="J216" s="560"/>
      <c r="K216" s="562" t="s">
        <v>2057</v>
      </c>
      <c r="L216" s="545"/>
      <c r="M216" s="545"/>
      <c r="N216" s="545"/>
      <c r="O216" s="545">
        <f>+L216+M216-N216</f>
        <v>0</v>
      </c>
      <c r="P216" s="545"/>
      <c r="Q216" s="545"/>
      <c r="R216" s="545"/>
      <c r="S216" s="545"/>
      <c r="T216" s="545"/>
      <c r="U216" s="545"/>
      <c r="V216" s="546"/>
      <c r="W216" s="545"/>
      <c r="X216" s="547"/>
      <c r="Y216" s="548"/>
    </row>
    <row r="217" spans="1:25" s="170" customFormat="1" ht="16.5" hidden="1" thickTop="1" thickBot="1" x14ac:dyDescent="0.3">
      <c r="A217" s="558">
        <v>1</v>
      </c>
      <c r="B217" s="558">
        <v>1</v>
      </c>
      <c r="C217" s="559" t="s">
        <v>248</v>
      </c>
      <c r="D217" s="558">
        <v>2</v>
      </c>
      <c r="E217" s="559" t="s">
        <v>276</v>
      </c>
      <c r="F217" s="559" t="s">
        <v>2046</v>
      </c>
      <c r="G217" s="559" t="s">
        <v>251</v>
      </c>
      <c r="H217" s="559" t="s">
        <v>265</v>
      </c>
      <c r="I217" s="559" t="s">
        <v>254</v>
      </c>
      <c r="J217" s="560"/>
      <c r="K217" s="562" t="s">
        <v>2058</v>
      </c>
      <c r="L217" s="545"/>
      <c r="M217" s="545"/>
      <c r="N217" s="545"/>
      <c r="O217" s="545">
        <f>+L217+M217-N217</f>
        <v>0</v>
      </c>
      <c r="P217" s="545"/>
      <c r="Q217" s="545"/>
      <c r="R217" s="545"/>
      <c r="S217" s="545"/>
      <c r="T217" s="545"/>
      <c r="U217" s="545"/>
      <c r="V217" s="546"/>
      <c r="W217" s="545"/>
      <c r="X217" s="547"/>
      <c r="Y217" s="548"/>
    </row>
    <row r="218" spans="1:25" s="170" customFormat="1" ht="16.5" hidden="1" thickTop="1" thickBot="1" x14ac:dyDescent="0.3">
      <c r="A218" s="558">
        <v>1</v>
      </c>
      <c r="B218" s="558">
        <v>1</v>
      </c>
      <c r="C218" s="559" t="s">
        <v>248</v>
      </c>
      <c r="D218" s="558">
        <v>2</v>
      </c>
      <c r="E218" s="559" t="s">
        <v>276</v>
      </c>
      <c r="F218" s="559" t="s">
        <v>2046</v>
      </c>
      <c r="G218" s="559" t="s">
        <v>251</v>
      </c>
      <c r="H218" s="559" t="s">
        <v>265</v>
      </c>
      <c r="I218" s="559" t="s">
        <v>1880</v>
      </c>
      <c r="J218" s="560"/>
      <c r="K218" s="562" t="s">
        <v>2059</v>
      </c>
      <c r="L218" s="545"/>
      <c r="M218" s="545"/>
      <c r="N218" s="545"/>
      <c r="O218" s="545">
        <f>+L218+M218-N218</f>
        <v>0</v>
      </c>
      <c r="P218" s="545"/>
      <c r="Q218" s="545"/>
      <c r="R218" s="545"/>
      <c r="S218" s="545"/>
      <c r="T218" s="545"/>
      <c r="U218" s="545"/>
      <c r="V218" s="546"/>
      <c r="W218" s="545"/>
      <c r="X218" s="547"/>
      <c r="Y218" s="548"/>
    </row>
    <row r="219" spans="1:25" s="170" customFormat="1" ht="16.5" hidden="1" thickTop="1" thickBot="1" x14ac:dyDescent="0.3">
      <c r="A219" s="558">
        <v>1</v>
      </c>
      <c r="B219" s="558">
        <v>1</v>
      </c>
      <c r="C219" s="559" t="s">
        <v>248</v>
      </c>
      <c r="D219" s="558">
        <v>2</v>
      </c>
      <c r="E219" s="559" t="s">
        <v>276</v>
      </c>
      <c r="F219" s="559" t="s">
        <v>2060</v>
      </c>
      <c r="G219" s="559"/>
      <c r="H219" s="559"/>
      <c r="I219" s="559"/>
      <c r="J219" s="560"/>
      <c r="K219" s="562" t="s">
        <v>284</v>
      </c>
      <c r="L219" s="545">
        <f>SUM(L220:L222)</f>
        <v>0</v>
      </c>
      <c r="M219" s="545">
        <f t="shared" ref="M219:U219" si="71">SUM(M220:M222)</f>
        <v>0</v>
      </c>
      <c r="N219" s="545">
        <f t="shared" si="71"/>
        <v>0</v>
      </c>
      <c r="O219" s="545">
        <f t="shared" si="71"/>
        <v>0</v>
      </c>
      <c r="P219" s="545">
        <f t="shared" si="71"/>
        <v>0</v>
      </c>
      <c r="Q219" s="545">
        <f t="shared" si="71"/>
        <v>0</v>
      </c>
      <c r="R219" s="545">
        <f t="shared" si="71"/>
        <v>0</v>
      </c>
      <c r="S219" s="545">
        <f t="shared" si="71"/>
        <v>0</v>
      </c>
      <c r="T219" s="545">
        <f t="shared" si="71"/>
        <v>0</v>
      </c>
      <c r="U219" s="545">
        <f t="shared" si="71"/>
        <v>0</v>
      </c>
      <c r="V219" s="546"/>
      <c r="W219" s="545"/>
      <c r="X219" s="547"/>
      <c r="Y219" s="548"/>
    </row>
    <row r="220" spans="1:25" s="170" customFormat="1" ht="16.5" hidden="1" thickTop="1" thickBot="1" x14ac:dyDescent="0.3">
      <c r="A220" s="558">
        <v>1</v>
      </c>
      <c r="B220" s="558">
        <v>1</v>
      </c>
      <c r="C220" s="559" t="s">
        <v>248</v>
      </c>
      <c r="D220" s="558">
        <v>2</v>
      </c>
      <c r="E220" s="559" t="s">
        <v>276</v>
      </c>
      <c r="F220" s="559" t="s">
        <v>2060</v>
      </c>
      <c r="G220" s="559" t="s">
        <v>248</v>
      </c>
      <c r="H220" s="559"/>
      <c r="I220" s="559"/>
      <c r="J220" s="560"/>
      <c r="K220" s="562" t="s">
        <v>2061</v>
      </c>
      <c r="L220" s="545"/>
      <c r="M220" s="545"/>
      <c r="N220" s="545"/>
      <c r="O220" s="545">
        <f>+L220+M220-N220</f>
        <v>0</v>
      </c>
      <c r="P220" s="545"/>
      <c r="Q220" s="545"/>
      <c r="R220" s="545"/>
      <c r="S220" s="545"/>
      <c r="T220" s="545"/>
      <c r="U220" s="545"/>
      <c r="V220" s="546"/>
      <c r="W220" s="545"/>
      <c r="X220" s="547"/>
      <c r="Y220" s="548"/>
    </row>
    <row r="221" spans="1:25" s="170" customFormat="1" ht="16.5" hidden="1" thickTop="1" thickBot="1" x14ac:dyDescent="0.3">
      <c r="A221" s="558">
        <v>1</v>
      </c>
      <c r="B221" s="558">
        <v>1</v>
      </c>
      <c r="C221" s="559" t="s">
        <v>248</v>
      </c>
      <c r="D221" s="558">
        <v>2</v>
      </c>
      <c r="E221" s="559" t="s">
        <v>276</v>
      </c>
      <c r="F221" s="559" t="s">
        <v>2060</v>
      </c>
      <c r="G221" s="559" t="s">
        <v>254</v>
      </c>
      <c r="H221" s="559"/>
      <c r="I221" s="559"/>
      <c r="J221" s="560"/>
      <c r="K221" s="562" t="s">
        <v>2062</v>
      </c>
      <c r="L221" s="545"/>
      <c r="M221" s="545"/>
      <c r="N221" s="545"/>
      <c r="O221" s="545">
        <f>+L221+M221-N221</f>
        <v>0</v>
      </c>
      <c r="P221" s="545"/>
      <c r="Q221" s="545"/>
      <c r="R221" s="545"/>
      <c r="S221" s="545"/>
      <c r="T221" s="545"/>
      <c r="U221" s="545"/>
      <c r="V221" s="546"/>
      <c r="W221" s="545"/>
      <c r="X221" s="547"/>
      <c r="Y221" s="548"/>
    </row>
    <row r="222" spans="1:25" s="170" customFormat="1" ht="16.5" hidden="1" thickTop="1" thickBot="1" x14ac:dyDescent="0.3">
      <c r="A222" s="558">
        <v>1</v>
      </c>
      <c r="B222" s="558">
        <v>1</v>
      </c>
      <c r="C222" s="559" t="s">
        <v>248</v>
      </c>
      <c r="D222" s="558">
        <v>2</v>
      </c>
      <c r="E222" s="559" t="s">
        <v>276</v>
      </c>
      <c r="F222" s="559" t="s">
        <v>2060</v>
      </c>
      <c r="G222" s="559" t="s">
        <v>1880</v>
      </c>
      <c r="H222" s="559"/>
      <c r="I222" s="559"/>
      <c r="J222" s="560"/>
      <c r="K222" s="562" t="s">
        <v>2063</v>
      </c>
      <c r="L222" s="545"/>
      <c r="M222" s="545"/>
      <c r="N222" s="545"/>
      <c r="O222" s="545">
        <f>+L222+M222-N222</f>
        <v>0</v>
      </c>
      <c r="P222" s="545"/>
      <c r="Q222" s="545"/>
      <c r="R222" s="545"/>
      <c r="S222" s="545"/>
      <c r="T222" s="545"/>
      <c r="U222" s="545"/>
      <c r="V222" s="546"/>
      <c r="W222" s="545"/>
      <c r="X222" s="547"/>
      <c r="Y222" s="548"/>
    </row>
    <row r="223" spans="1:25" s="170" customFormat="1" ht="16.5" hidden="1" thickTop="1" thickBot="1" x14ac:dyDescent="0.3">
      <c r="A223" s="558">
        <v>1</v>
      </c>
      <c r="B223" s="558">
        <v>1</v>
      </c>
      <c r="C223" s="559" t="s">
        <v>248</v>
      </c>
      <c r="D223" s="558">
        <v>2</v>
      </c>
      <c r="E223" s="559" t="s">
        <v>276</v>
      </c>
      <c r="F223" s="559" t="s">
        <v>2064</v>
      </c>
      <c r="G223" s="559"/>
      <c r="H223" s="559"/>
      <c r="I223" s="559"/>
      <c r="J223" s="559"/>
      <c r="K223" s="562" t="s">
        <v>2065</v>
      </c>
      <c r="L223" s="545">
        <f>SUM(L224:L226)</f>
        <v>0</v>
      </c>
      <c r="M223" s="545">
        <f t="shared" ref="M223:U223" si="72">SUM(M224:M226)</f>
        <v>0</v>
      </c>
      <c r="N223" s="545">
        <f t="shared" si="72"/>
        <v>0</v>
      </c>
      <c r="O223" s="545">
        <f t="shared" si="72"/>
        <v>0</v>
      </c>
      <c r="P223" s="545">
        <f t="shared" si="72"/>
        <v>0</v>
      </c>
      <c r="Q223" s="545">
        <f t="shared" si="72"/>
        <v>0</v>
      </c>
      <c r="R223" s="545">
        <f t="shared" si="72"/>
        <v>0</v>
      </c>
      <c r="S223" s="545">
        <f t="shared" si="72"/>
        <v>0</v>
      </c>
      <c r="T223" s="545">
        <f t="shared" si="72"/>
        <v>0</v>
      </c>
      <c r="U223" s="545">
        <f t="shared" si="72"/>
        <v>0</v>
      </c>
      <c r="V223" s="546"/>
      <c r="W223" s="545"/>
      <c r="X223" s="547"/>
      <c r="Y223" s="548"/>
    </row>
    <row r="224" spans="1:25" s="170" customFormat="1" ht="16.5" hidden="1" thickTop="1" thickBot="1" x14ac:dyDescent="0.3">
      <c r="A224" s="558">
        <v>1</v>
      </c>
      <c r="B224" s="558">
        <v>1</v>
      </c>
      <c r="C224" s="559" t="s">
        <v>248</v>
      </c>
      <c r="D224" s="558">
        <v>2</v>
      </c>
      <c r="E224" s="559" t="s">
        <v>276</v>
      </c>
      <c r="F224" s="559" t="s">
        <v>2064</v>
      </c>
      <c r="G224" s="559" t="s">
        <v>248</v>
      </c>
      <c r="H224" s="559"/>
      <c r="I224" s="559"/>
      <c r="J224" s="559"/>
      <c r="K224" s="562" t="s">
        <v>2066</v>
      </c>
      <c r="L224" s="545"/>
      <c r="M224" s="545"/>
      <c r="N224" s="545"/>
      <c r="O224" s="545">
        <f>+L224+M224-N224</f>
        <v>0</v>
      </c>
      <c r="P224" s="545"/>
      <c r="Q224" s="545"/>
      <c r="R224" s="545"/>
      <c r="S224" s="545"/>
      <c r="T224" s="545"/>
      <c r="U224" s="545"/>
      <c r="V224" s="546"/>
      <c r="W224" s="545"/>
      <c r="X224" s="547"/>
      <c r="Y224" s="548"/>
    </row>
    <row r="225" spans="1:26" s="170" customFormat="1" ht="16.5" hidden="1" thickTop="1" thickBot="1" x14ac:dyDescent="0.3">
      <c r="A225" s="558">
        <v>1</v>
      </c>
      <c r="B225" s="558">
        <v>1</v>
      </c>
      <c r="C225" s="559" t="s">
        <v>248</v>
      </c>
      <c r="D225" s="558">
        <v>2</v>
      </c>
      <c r="E225" s="559" t="s">
        <v>276</v>
      </c>
      <c r="F225" s="559" t="s">
        <v>2064</v>
      </c>
      <c r="G225" s="559" t="s">
        <v>254</v>
      </c>
      <c r="H225" s="559"/>
      <c r="I225" s="559"/>
      <c r="J225" s="559"/>
      <c r="K225" s="562" t="s">
        <v>2067</v>
      </c>
      <c r="L225" s="545"/>
      <c r="M225" s="545"/>
      <c r="N225" s="545"/>
      <c r="O225" s="545">
        <f>+L225+M225-N225</f>
        <v>0</v>
      </c>
      <c r="P225" s="545"/>
      <c r="Q225" s="545"/>
      <c r="R225" s="545"/>
      <c r="S225" s="545"/>
      <c r="T225" s="545"/>
      <c r="U225" s="545"/>
      <c r="V225" s="546"/>
      <c r="W225" s="545"/>
      <c r="X225" s="547"/>
      <c r="Y225" s="548"/>
    </row>
    <row r="226" spans="1:26" s="170" customFormat="1" ht="16.5" thickTop="1" thickBot="1" x14ac:dyDescent="0.3">
      <c r="A226" s="558">
        <v>1</v>
      </c>
      <c r="B226" s="558">
        <v>1</v>
      </c>
      <c r="C226" s="559" t="s">
        <v>248</v>
      </c>
      <c r="D226" s="558">
        <v>2</v>
      </c>
      <c r="E226" s="559" t="s">
        <v>276</v>
      </c>
      <c r="F226" s="559" t="s">
        <v>2064</v>
      </c>
      <c r="G226" s="559" t="s">
        <v>1880</v>
      </c>
      <c r="H226" s="559"/>
      <c r="I226" s="559"/>
      <c r="J226" s="559"/>
      <c r="K226" s="562" t="s">
        <v>2068</v>
      </c>
      <c r="L226" s="545"/>
      <c r="M226" s="545"/>
      <c r="N226" s="545"/>
      <c r="O226" s="545">
        <f>+L226+M226-N226</f>
        <v>0</v>
      </c>
      <c r="P226" s="545"/>
      <c r="Q226" s="545"/>
      <c r="R226" s="545"/>
      <c r="S226" s="545"/>
      <c r="T226" s="545"/>
      <c r="U226" s="545"/>
      <c r="V226" s="546"/>
      <c r="W226" s="545"/>
      <c r="X226" s="547"/>
      <c r="Y226" s="548"/>
      <c r="Z226" s="549"/>
    </row>
    <row r="227" spans="1:26" s="557" customFormat="1" ht="22.5" customHeight="1" thickTop="1" thickBot="1" x14ac:dyDescent="0.3">
      <c r="A227" s="550">
        <v>1</v>
      </c>
      <c r="B227" s="551" t="s">
        <v>248</v>
      </c>
      <c r="C227" s="551" t="s">
        <v>254</v>
      </c>
      <c r="D227" s="551"/>
      <c r="E227" s="551"/>
      <c r="F227" s="551"/>
      <c r="G227" s="551"/>
      <c r="H227" s="552"/>
      <c r="I227" s="552"/>
      <c r="J227" s="552"/>
      <c r="K227" s="553" t="s">
        <v>285</v>
      </c>
      <c r="L227" s="554">
        <f>+L228+L287+L308+L345+L363+L378+L396+L402+L502</f>
        <v>220500000</v>
      </c>
      <c r="M227" s="554">
        <f t="shared" ref="M227:S227" si="73">+M228+M287+M308+M345+M363+M378+M396+M402+M502</f>
        <v>600000000</v>
      </c>
      <c r="N227" s="554">
        <f t="shared" si="73"/>
        <v>0</v>
      </c>
      <c r="O227" s="554">
        <f>+O228+O287+O308+O345+O363+O378+O396+O402+O502</f>
        <v>820500000</v>
      </c>
      <c r="P227" s="554">
        <f t="shared" si="73"/>
        <v>0</v>
      </c>
      <c r="Q227" s="554">
        <f t="shared" si="73"/>
        <v>813885000</v>
      </c>
      <c r="R227" s="554">
        <f t="shared" si="73"/>
        <v>6615000</v>
      </c>
      <c r="S227" s="554">
        <f t="shared" si="73"/>
        <v>0</v>
      </c>
      <c r="T227" s="554">
        <f>+O227</f>
        <v>820500000</v>
      </c>
      <c r="U227" s="554">
        <f>+U228+U287+U308+U345+U363+U378+U396+U402+U502</f>
        <v>1184127250</v>
      </c>
      <c r="V227" s="910">
        <f>U227/T227</f>
        <v>1.4431776355880561</v>
      </c>
      <c r="W227" s="554"/>
      <c r="X227" s="555"/>
      <c r="Y227" s="556"/>
      <c r="Z227" s="785"/>
    </row>
    <row r="228" spans="1:26" s="170" customFormat="1" ht="22.5" hidden="1" customHeight="1" thickTop="1" thickBot="1" x14ac:dyDescent="0.3">
      <c r="A228" s="558">
        <v>1</v>
      </c>
      <c r="B228" s="558">
        <v>1</v>
      </c>
      <c r="C228" s="559" t="s">
        <v>254</v>
      </c>
      <c r="D228" s="559" t="s">
        <v>251</v>
      </c>
      <c r="E228" s="559"/>
      <c r="F228" s="559"/>
      <c r="G228" s="559"/>
      <c r="H228" s="559"/>
      <c r="I228" s="559"/>
      <c r="J228" s="559"/>
      <c r="K228" s="562" t="s">
        <v>286</v>
      </c>
      <c r="L228" s="545">
        <f>+L229+L246</f>
        <v>0</v>
      </c>
      <c r="M228" s="545">
        <f t="shared" ref="M228:U228" si="74">+M229+M246</f>
        <v>0</v>
      </c>
      <c r="N228" s="545">
        <f t="shared" si="74"/>
        <v>0</v>
      </c>
      <c r="O228" s="545">
        <f t="shared" si="74"/>
        <v>0</v>
      </c>
      <c r="P228" s="545">
        <f t="shared" si="74"/>
        <v>0</v>
      </c>
      <c r="Q228" s="545">
        <f t="shared" si="74"/>
        <v>0</v>
      </c>
      <c r="R228" s="545">
        <f t="shared" si="74"/>
        <v>0</v>
      </c>
      <c r="S228" s="545">
        <f t="shared" si="74"/>
        <v>0</v>
      </c>
      <c r="T228" s="545">
        <f t="shared" si="74"/>
        <v>0</v>
      </c>
      <c r="U228" s="545">
        <f t="shared" si="74"/>
        <v>0</v>
      </c>
      <c r="V228" s="546"/>
      <c r="W228" s="545"/>
      <c r="X228" s="547"/>
      <c r="Y228" s="548"/>
    </row>
    <row r="229" spans="1:26" s="170" customFormat="1" ht="22.5" hidden="1" customHeight="1" thickTop="1" thickBot="1" x14ac:dyDescent="0.3">
      <c r="A229" s="558">
        <v>1</v>
      </c>
      <c r="B229" s="558">
        <v>1</v>
      </c>
      <c r="C229" s="559" t="s">
        <v>254</v>
      </c>
      <c r="D229" s="559" t="s">
        <v>251</v>
      </c>
      <c r="E229" s="559" t="s">
        <v>251</v>
      </c>
      <c r="F229" s="559"/>
      <c r="G229" s="559"/>
      <c r="H229" s="559"/>
      <c r="I229" s="559"/>
      <c r="J229" s="559"/>
      <c r="K229" s="562" t="s">
        <v>2069</v>
      </c>
      <c r="L229" s="545">
        <f>+L230+L234+L238+L242</f>
        <v>0</v>
      </c>
      <c r="M229" s="545">
        <f t="shared" ref="M229:U229" si="75">+M230+M234+M238+M242</f>
        <v>0</v>
      </c>
      <c r="N229" s="545">
        <f t="shared" si="75"/>
        <v>0</v>
      </c>
      <c r="O229" s="545">
        <f t="shared" si="75"/>
        <v>0</v>
      </c>
      <c r="P229" s="545">
        <f t="shared" si="75"/>
        <v>0</v>
      </c>
      <c r="Q229" s="545">
        <f t="shared" si="75"/>
        <v>0</v>
      </c>
      <c r="R229" s="545">
        <f t="shared" si="75"/>
        <v>0</v>
      </c>
      <c r="S229" s="545">
        <f t="shared" si="75"/>
        <v>0</v>
      </c>
      <c r="T229" s="545">
        <f t="shared" si="75"/>
        <v>0</v>
      </c>
      <c r="U229" s="545">
        <f t="shared" si="75"/>
        <v>0</v>
      </c>
      <c r="V229" s="546"/>
      <c r="W229" s="545"/>
      <c r="X229" s="547"/>
      <c r="Y229" s="548"/>
    </row>
    <row r="230" spans="1:26" s="170" customFormat="1" ht="22.5" hidden="1" customHeight="1" thickTop="1" thickBot="1" x14ac:dyDescent="0.3">
      <c r="A230" s="558">
        <v>1</v>
      </c>
      <c r="B230" s="558">
        <v>1</v>
      </c>
      <c r="C230" s="559" t="s">
        <v>254</v>
      </c>
      <c r="D230" s="559" t="s">
        <v>251</v>
      </c>
      <c r="E230" s="559" t="s">
        <v>251</v>
      </c>
      <c r="F230" s="559" t="s">
        <v>1956</v>
      </c>
      <c r="G230" s="559"/>
      <c r="H230" s="559"/>
      <c r="I230" s="559"/>
      <c r="J230" s="559"/>
      <c r="K230" s="562" t="s">
        <v>287</v>
      </c>
      <c r="L230" s="545">
        <f>SUM(L231:L233)</f>
        <v>0</v>
      </c>
      <c r="M230" s="545">
        <f t="shared" ref="M230:U230" si="76">SUM(M231:M233)</f>
        <v>0</v>
      </c>
      <c r="N230" s="545">
        <f t="shared" si="76"/>
        <v>0</v>
      </c>
      <c r="O230" s="545">
        <f t="shared" si="76"/>
        <v>0</v>
      </c>
      <c r="P230" s="545">
        <f t="shared" si="76"/>
        <v>0</v>
      </c>
      <c r="Q230" s="545">
        <f t="shared" si="76"/>
        <v>0</v>
      </c>
      <c r="R230" s="545">
        <f t="shared" si="76"/>
        <v>0</v>
      </c>
      <c r="S230" s="545">
        <f t="shared" si="76"/>
        <v>0</v>
      </c>
      <c r="T230" s="545">
        <f t="shared" si="76"/>
        <v>0</v>
      </c>
      <c r="U230" s="545">
        <f t="shared" si="76"/>
        <v>0</v>
      </c>
      <c r="V230" s="546"/>
      <c r="W230" s="545"/>
      <c r="X230" s="547"/>
      <c r="Y230" s="548"/>
    </row>
    <row r="231" spans="1:26" s="170" customFormat="1" ht="22.5" hidden="1" customHeight="1" thickTop="1" thickBot="1" x14ac:dyDescent="0.3">
      <c r="A231" s="558">
        <v>1</v>
      </c>
      <c r="B231" s="558">
        <v>1</v>
      </c>
      <c r="C231" s="559" t="s">
        <v>254</v>
      </c>
      <c r="D231" s="559" t="s">
        <v>251</v>
      </c>
      <c r="E231" s="559" t="s">
        <v>251</v>
      </c>
      <c r="F231" s="559" t="s">
        <v>1956</v>
      </c>
      <c r="G231" s="559" t="s">
        <v>248</v>
      </c>
      <c r="H231" s="559"/>
      <c r="I231" s="559"/>
      <c r="J231" s="559"/>
      <c r="K231" s="562" t="s">
        <v>2070</v>
      </c>
      <c r="L231" s="545"/>
      <c r="M231" s="545"/>
      <c r="N231" s="545"/>
      <c r="O231" s="545">
        <f>+L231+M231-N231</f>
        <v>0</v>
      </c>
      <c r="P231" s="545"/>
      <c r="Q231" s="545"/>
      <c r="R231" s="545"/>
      <c r="S231" s="545"/>
      <c r="T231" s="545"/>
      <c r="U231" s="545"/>
      <c r="V231" s="546"/>
      <c r="W231" s="545"/>
      <c r="X231" s="547"/>
      <c r="Y231" s="548"/>
    </row>
    <row r="232" spans="1:26" s="170" customFormat="1" ht="22.5" hidden="1" customHeight="1" thickTop="1" thickBot="1" x14ac:dyDescent="0.3">
      <c r="A232" s="558">
        <v>1</v>
      </c>
      <c r="B232" s="558">
        <v>1</v>
      </c>
      <c r="C232" s="559" t="s">
        <v>254</v>
      </c>
      <c r="D232" s="559" t="s">
        <v>251</v>
      </c>
      <c r="E232" s="559" t="s">
        <v>251</v>
      </c>
      <c r="F232" s="559" t="s">
        <v>1956</v>
      </c>
      <c r="G232" s="559" t="s">
        <v>254</v>
      </c>
      <c r="H232" s="559"/>
      <c r="I232" s="559"/>
      <c r="J232" s="559"/>
      <c r="K232" s="562" t="s">
        <v>2071</v>
      </c>
      <c r="L232" s="545"/>
      <c r="M232" s="545"/>
      <c r="N232" s="545"/>
      <c r="O232" s="545">
        <f>+L232+M232-N232</f>
        <v>0</v>
      </c>
      <c r="P232" s="545"/>
      <c r="Q232" s="545"/>
      <c r="R232" s="545"/>
      <c r="S232" s="545"/>
      <c r="T232" s="545"/>
      <c r="U232" s="545"/>
      <c r="V232" s="546"/>
      <c r="W232" s="545"/>
      <c r="X232" s="547"/>
      <c r="Y232" s="548"/>
    </row>
    <row r="233" spans="1:26" s="170" customFormat="1" ht="22.5" hidden="1" customHeight="1" thickTop="1" thickBot="1" x14ac:dyDescent="0.3">
      <c r="A233" s="558">
        <v>1</v>
      </c>
      <c r="B233" s="558">
        <v>1</v>
      </c>
      <c r="C233" s="559" t="s">
        <v>254</v>
      </c>
      <c r="D233" s="559" t="s">
        <v>251</v>
      </c>
      <c r="E233" s="559" t="s">
        <v>251</v>
      </c>
      <c r="F233" s="559" t="s">
        <v>1956</v>
      </c>
      <c r="G233" s="559" t="s">
        <v>1880</v>
      </c>
      <c r="H233" s="559"/>
      <c r="I233" s="559"/>
      <c r="J233" s="559"/>
      <c r="K233" s="562" t="s">
        <v>2072</v>
      </c>
      <c r="L233" s="545"/>
      <c r="M233" s="545"/>
      <c r="N233" s="545"/>
      <c r="O233" s="545">
        <f>+L233+M233-N233</f>
        <v>0</v>
      </c>
      <c r="P233" s="545"/>
      <c r="Q233" s="545"/>
      <c r="R233" s="545"/>
      <c r="S233" s="545"/>
      <c r="T233" s="545"/>
      <c r="U233" s="545"/>
      <c r="V233" s="546"/>
      <c r="W233" s="545"/>
      <c r="X233" s="547"/>
      <c r="Y233" s="548"/>
    </row>
    <row r="234" spans="1:26" s="170" customFormat="1" ht="22.5" hidden="1" customHeight="1" thickTop="1" thickBot="1" x14ac:dyDescent="0.3">
      <c r="A234" s="558">
        <v>1</v>
      </c>
      <c r="B234" s="558">
        <v>1</v>
      </c>
      <c r="C234" s="559" t="s">
        <v>254</v>
      </c>
      <c r="D234" s="559" t="s">
        <v>251</v>
      </c>
      <c r="E234" s="559" t="s">
        <v>251</v>
      </c>
      <c r="F234" s="559" t="s">
        <v>1978</v>
      </c>
      <c r="G234" s="559"/>
      <c r="H234" s="559"/>
      <c r="I234" s="559"/>
      <c r="J234" s="559"/>
      <c r="K234" s="562" t="s">
        <v>2073</v>
      </c>
      <c r="L234" s="545">
        <f>SUM(L235:L237)</f>
        <v>0</v>
      </c>
      <c r="M234" s="545">
        <f t="shared" ref="M234:U234" si="77">SUM(M235:M237)</f>
        <v>0</v>
      </c>
      <c r="N234" s="545">
        <f t="shared" si="77"/>
        <v>0</v>
      </c>
      <c r="O234" s="545">
        <f t="shared" si="77"/>
        <v>0</v>
      </c>
      <c r="P234" s="545">
        <f t="shared" si="77"/>
        <v>0</v>
      </c>
      <c r="Q234" s="545">
        <f t="shared" si="77"/>
        <v>0</v>
      </c>
      <c r="R234" s="545">
        <f t="shared" si="77"/>
        <v>0</v>
      </c>
      <c r="S234" s="545">
        <f t="shared" si="77"/>
        <v>0</v>
      </c>
      <c r="T234" s="545">
        <f t="shared" si="77"/>
        <v>0</v>
      </c>
      <c r="U234" s="545">
        <f t="shared" si="77"/>
        <v>0</v>
      </c>
      <c r="V234" s="546"/>
      <c r="W234" s="545"/>
      <c r="X234" s="547"/>
      <c r="Y234" s="548"/>
    </row>
    <row r="235" spans="1:26" s="170" customFormat="1" ht="22.5" hidden="1" customHeight="1" thickTop="1" thickBot="1" x14ac:dyDescent="0.3">
      <c r="A235" s="558">
        <v>1</v>
      </c>
      <c r="B235" s="558">
        <v>1</v>
      </c>
      <c r="C235" s="559" t="s">
        <v>254</v>
      </c>
      <c r="D235" s="559" t="s">
        <v>251</v>
      </c>
      <c r="E235" s="559" t="s">
        <v>251</v>
      </c>
      <c r="F235" s="559" t="s">
        <v>1978</v>
      </c>
      <c r="G235" s="559" t="s">
        <v>248</v>
      </c>
      <c r="H235" s="559"/>
      <c r="I235" s="559"/>
      <c r="J235" s="559"/>
      <c r="K235" s="562" t="s">
        <v>2074</v>
      </c>
      <c r="L235" s="545"/>
      <c r="M235" s="545"/>
      <c r="N235" s="545"/>
      <c r="O235" s="545">
        <f>+L235+M235-N235</f>
        <v>0</v>
      </c>
      <c r="P235" s="545"/>
      <c r="Q235" s="545"/>
      <c r="R235" s="545"/>
      <c r="S235" s="545"/>
      <c r="T235" s="545"/>
      <c r="U235" s="545"/>
      <c r="V235" s="546"/>
      <c r="W235" s="545"/>
      <c r="X235" s="547"/>
      <c r="Y235" s="548"/>
    </row>
    <row r="236" spans="1:26" s="170" customFormat="1" ht="22.5" hidden="1" customHeight="1" thickTop="1" thickBot="1" x14ac:dyDescent="0.3">
      <c r="A236" s="558">
        <v>1</v>
      </c>
      <c r="B236" s="558">
        <v>1</v>
      </c>
      <c r="C236" s="559" t="s">
        <v>254</v>
      </c>
      <c r="D236" s="559" t="s">
        <v>251</v>
      </c>
      <c r="E236" s="559" t="s">
        <v>251</v>
      </c>
      <c r="F236" s="559" t="s">
        <v>1978</v>
      </c>
      <c r="G236" s="559" t="s">
        <v>254</v>
      </c>
      <c r="H236" s="559"/>
      <c r="I236" s="559"/>
      <c r="J236" s="559"/>
      <c r="K236" s="562" t="s">
        <v>2075</v>
      </c>
      <c r="L236" s="545"/>
      <c r="M236" s="545"/>
      <c r="N236" s="545"/>
      <c r="O236" s="545">
        <f>+L236+M236-N236</f>
        <v>0</v>
      </c>
      <c r="P236" s="545"/>
      <c r="Q236" s="545"/>
      <c r="R236" s="545"/>
      <c r="S236" s="545"/>
      <c r="T236" s="545"/>
      <c r="U236" s="545"/>
      <c r="V236" s="546"/>
      <c r="W236" s="545"/>
      <c r="X236" s="547"/>
      <c r="Y236" s="548"/>
    </row>
    <row r="237" spans="1:26" s="170" customFormat="1" ht="22.5" hidden="1" customHeight="1" thickTop="1" thickBot="1" x14ac:dyDescent="0.3">
      <c r="A237" s="558">
        <v>1</v>
      </c>
      <c r="B237" s="558">
        <v>1</v>
      </c>
      <c r="C237" s="559" t="s">
        <v>254</v>
      </c>
      <c r="D237" s="559" t="s">
        <v>251</v>
      </c>
      <c r="E237" s="559" t="s">
        <v>251</v>
      </c>
      <c r="F237" s="559" t="s">
        <v>1978</v>
      </c>
      <c r="G237" s="559" t="s">
        <v>1880</v>
      </c>
      <c r="H237" s="559"/>
      <c r="I237" s="559"/>
      <c r="J237" s="559"/>
      <c r="K237" s="562" t="s">
        <v>2076</v>
      </c>
      <c r="L237" s="545"/>
      <c r="M237" s="545"/>
      <c r="N237" s="545"/>
      <c r="O237" s="545">
        <f>+L237+M237-N237</f>
        <v>0</v>
      </c>
      <c r="P237" s="545"/>
      <c r="Q237" s="545"/>
      <c r="R237" s="545"/>
      <c r="S237" s="545"/>
      <c r="T237" s="545"/>
      <c r="U237" s="545"/>
      <c r="V237" s="546"/>
      <c r="W237" s="545"/>
      <c r="X237" s="547"/>
      <c r="Y237" s="548"/>
    </row>
    <row r="238" spans="1:26" s="170" customFormat="1" ht="22.5" hidden="1" customHeight="1" thickTop="1" thickBot="1" x14ac:dyDescent="0.3">
      <c r="A238" s="558">
        <v>1</v>
      </c>
      <c r="B238" s="558">
        <v>1</v>
      </c>
      <c r="C238" s="559" t="s">
        <v>254</v>
      </c>
      <c r="D238" s="559" t="s">
        <v>251</v>
      </c>
      <c r="E238" s="559" t="s">
        <v>251</v>
      </c>
      <c r="F238" s="559" t="s">
        <v>2026</v>
      </c>
      <c r="G238" s="559"/>
      <c r="H238" s="559"/>
      <c r="I238" s="559"/>
      <c r="J238" s="559"/>
      <c r="K238" s="562" t="s">
        <v>2077</v>
      </c>
      <c r="L238" s="545">
        <f>SUM(L239:L241)</f>
        <v>0</v>
      </c>
      <c r="M238" s="545">
        <f t="shared" ref="M238:U238" si="78">SUM(M239:M241)</f>
        <v>0</v>
      </c>
      <c r="N238" s="545">
        <f t="shared" si="78"/>
        <v>0</v>
      </c>
      <c r="O238" s="545">
        <f t="shared" si="78"/>
        <v>0</v>
      </c>
      <c r="P238" s="545">
        <f t="shared" si="78"/>
        <v>0</v>
      </c>
      <c r="Q238" s="545">
        <f t="shared" si="78"/>
        <v>0</v>
      </c>
      <c r="R238" s="545">
        <f t="shared" si="78"/>
        <v>0</v>
      </c>
      <c r="S238" s="545">
        <f t="shared" si="78"/>
        <v>0</v>
      </c>
      <c r="T238" s="545">
        <f t="shared" si="78"/>
        <v>0</v>
      </c>
      <c r="U238" s="545">
        <f t="shared" si="78"/>
        <v>0</v>
      </c>
      <c r="V238" s="546"/>
      <c r="W238" s="545"/>
      <c r="X238" s="547"/>
      <c r="Y238" s="548"/>
    </row>
    <row r="239" spans="1:26" s="170" customFormat="1" ht="22.5" hidden="1" customHeight="1" thickTop="1" thickBot="1" x14ac:dyDescent="0.3">
      <c r="A239" s="558">
        <v>1</v>
      </c>
      <c r="B239" s="558">
        <v>1</v>
      </c>
      <c r="C239" s="559" t="s">
        <v>254</v>
      </c>
      <c r="D239" s="559" t="s">
        <v>251</v>
      </c>
      <c r="E239" s="559" t="s">
        <v>251</v>
      </c>
      <c r="F239" s="559" t="s">
        <v>2026</v>
      </c>
      <c r="G239" s="559" t="s">
        <v>248</v>
      </c>
      <c r="H239" s="559"/>
      <c r="I239" s="559"/>
      <c r="J239" s="559"/>
      <c r="K239" s="562" t="s">
        <v>2078</v>
      </c>
      <c r="L239" s="545"/>
      <c r="M239" s="545"/>
      <c r="N239" s="545"/>
      <c r="O239" s="545">
        <f>+L239+M239-N239</f>
        <v>0</v>
      </c>
      <c r="P239" s="545"/>
      <c r="Q239" s="545"/>
      <c r="R239" s="545"/>
      <c r="S239" s="545"/>
      <c r="T239" s="545"/>
      <c r="U239" s="545"/>
      <c r="V239" s="546"/>
      <c r="W239" s="545"/>
      <c r="X239" s="547"/>
      <c r="Y239" s="548"/>
    </row>
    <row r="240" spans="1:26" s="170" customFormat="1" ht="22.5" hidden="1" customHeight="1" thickTop="1" thickBot="1" x14ac:dyDescent="0.3">
      <c r="A240" s="558">
        <v>1</v>
      </c>
      <c r="B240" s="558">
        <v>1</v>
      </c>
      <c r="C240" s="559" t="s">
        <v>254</v>
      </c>
      <c r="D240" s="559" t="s">
        <v>251</v>
      </c>
      <c r="E240" s="559" t="s">
        <v>251</v>
      </c>
      <c r="F240" s="559" t="s">
        <v>2026</v>
      </c>
      <c r="G240" s="559" t="s">
        <v>254</v>
      </c>
      <c r="H240" s="559"/>
      <c r="I240" s="559"/>
      <c r="J240" s="559"/>
      <c r="K240" s="562" t="s">
        <v>2079</v>
      </c>
      <c r="L240" s="545"/>
      <c r="M240" s="545"/>
      <c r="N240" s="545"/>
      <c r="O240" s="545">
        <f>+L240+M240-N240</f>
        <v>0</v>
      </c>
      <c r="P240" s="545"/>
      <c r="Q240" s="545"/>
      <c r="R240" s="545"/>
      <c r="S240" s="545"/>
      <c r="T240" s="545"/>
      <c r="U240" s="545"/>
      <c r="V240" s="546"/>
      <c r="W240" s="545"/>
      <c r="X240" s="547"/>
      <c r="Y240" s="548"/>
    </row>
    <row r="241" spans="1:25" s="170" customFormat="1" ht="22.5" hidden="1" customHeight="1" thickTop="1" thickBot="1" x14ac:dyDescent="0.3">
      <c r="A241" s="558">
        <v>1</v>
      </c>
      <c r="B241" s="558">
        <v>1</v>
      </c>
      <c r="C241" s="559" t="s">
        <v>254</v>
      </c>
      <c r="D241" s="559" t="s">
        <v>251</v>
      </c>
      <c r="E241" s="559" t="s">
        <v>251</v>
      </c>
      <c r="F241" s="559" t="s">
        <v>2026</v>
      </c>
      <c r="G241" s="559" t="s">
        <v>1880</v>
      </c>
      <c r="H241" s="559"/>
      <c r="I241" s="559"/>
      <c r="J241" s="559"/>
      <c r="K241" s="562" t="s">
        <v>2080</v>
      </c>
      <c r="L241" s="545"/>
      <c r="M241" s="545"/>
      <c r="N241" s="545"/>
      <c r="O241" s="545">
        <f>+L241+M241-N241</f>
        <v>0</v>
      </c>
      <c r="P241" s="545"/>
      <c r="Q241" s="545"/>
      <c r="R241" s="545"/>
      <c r="S241" s="545"/>
      <c r="T241" s="545"/>
      <c r="U241" s="545"/>
      <c r="V241" s="546"/>
      <c r="W241" s="545"/>
      <c r="X241" s="547"/>
      <c r="Y241" s="548"/>
    </row>
    <row r="242" spans="1:25" s="170" customFormat="1" ht="22.5" hidden="1" customHeight="1" thickTop="1" thickBot="1" x14ac:dyDescent="0.3">
      <c r="A242" s="558">
        <v>1</v>
      </c>
      <c r="B242" s="558">
        <v>1</v>
      </c>
      <c r="C242" s="559" t="s">
        <v>254</v>
      </c>
      <c r="D242" s="559" t="s">
        <v>251</v>
      </c>
      <c r="E242" s="559" t="s">
        <v>251</v>
      </c>
      <c r="F242" s="559" t="s">
        <v>2081</v>
      </c>
      <c r="G242" s="559"/>
      <c r="H242" s="559"/>
      <c r="I242" s="559"/>
      <c r="J242" s="559"/>
      <c r="K242" s="562" t="s">
        <v>2082</v>
      </c>
      <c r="L242" s="545">
        <f>SUM(L243:L245)</f>
        <v>0</v>
      </c>
      <c r="M242" s="545">
        <f t="shared" ref="M242:U242" si="79">SUM(M243:M245)</f>
        <v>0</v>
      </c>
      <c r="N242" s="545">
        <f t="shared" si="79"/>
        <v>0</v>
      </c>
      <c r="O242" s="545">
        <f t="shared" si="79"/>
        <v>0</v>
      </c>
      <c r="P242" s="545">
        <f t="shared" si="79"/>
        <v>0</v>
      </c>
      <c r="Q242" s="545">
        <f t="shared" si="79"/>
        <v>0</v>
      </c>
      <c r="R242" s="545">
        <f t="shared" si="79"/>
        <v>0</v>
      </c>
      <c r="S242" s="545">
        <f t="shared" si="79"/>
        <v>0</v>
      </c>
      <c r="T242" s="545">
        <f t="shared" si="79"/>
        <v>0</v>
      </c>
      <c r="U242" s="545">
        <f t="shared" si="79"/>
        <v>0</v>
      </c>
      <c r="V242" s="546"/>
      <c r="W242" s="545"/>
      <c r="X242" s="547"/>
      <c r="Y242" s="548"/>
    </row>
    <row r="243" spans="1:25" s="170" customFormat="1" ht="22.5" hidden="1" customHeight="1" thickTop="1" thickBot="1" x14ac:dyDescent="0.3">
      <c r="A243" s="558">
        <v>1</v>
      </c>
      <c r="B243" s="558">
        <v>1</v>
      </c>
      <c r="C243" s="559" t="s">
        <v>254</v>
      </c>
      <c r="D243" s="559" t="s">
        <v>251</v>
      </c>
      <c r="E243" s="559" t="s">
        <v>251</v>
      </c>
      <c r="F243" s="559" t="s">
        <v>2081</v>
      </c>
      <c r="G243" s="559" t="s">
        <v>248</v>
      </c>
      <c r="H243" s="559"/>
      <c r="I243" s="559"/>
      <c r="J243" s="559"/>
      <c r="K243" s="562" t="s">
        <v>2083</v>
      </c>
      <c r="L243" s="545"/>
      <c r="M243" s="545"/>
      <c r="N243" s="545"/>
      <c r="O243" s="545">
        <f>+L243+M243-N243</f>
        <v>0</v>
      </c>
      <c r="P243" s="545"/>
      <c r="Q243" s="545"/>
      <c r="R243" s="545"/>
      <c r="S243" s="545"/>
      <c r="T243" s="545"/>
      <c r="U243" s="545"/>
      <c r="V243" s="546"/>
      <c r="W243" s="545"/>
      <c r="X243" s="547"/>
      <c r="Y243" s="548"/>
    </row>
    <row r="244" spans="1:25" s="170" customFormat="1" ht="22.5" hidden="1" customHeight="1" thickTop="1" thickBot="1" x14ac:dyDescent="0.3">
      <c r="A244" s="558">
        <v>1</v>
      </c>
      <c r="B244" s="558">
        <v>1</v>
      </c>
      <c r="C244" s="559" t="s">
        <v>254</v>
      </c>
      <c r="D244" s="559" t="s">
        <v>251</v>
      </c>
      <c r="E244" s="559" t="s">
        <v>251</v>
      </c>
      <c r="F244" s="559" t="s">
        <v>2081</v>
      </c>
      <c r="G244" s="559" t="s">
        <v>254</v>
      </c>
      <c r="H244" s="559"/>
      <c r="I244" s="559"/>
      <c r="J244" s="559"/>
      <c r="K244" s="562" t="s">
        <v>2084</v>
      </c>
      <c r="L244" s="545"/>
      <c r="M244" s="545"/>
      <c r="N244" s="545"/>
      <c r="O244" s="545">
        <f>+L244+M244-N244</f>
        <v>0</v>
      </c>
      <c r="P244" s="545"/>
      <c r="Q244" s="545"/>
      <c r="R244" s="545"/>
      <c r="S244" s="545"/>
      <c r="T244" s="545"/>
      <c r="U244" s="545"/>
      <c r="V244" s="546"/>
      <c r="W244" s="545"/>
      <c r="X244" s="547"/>
      <c r="Y244" s="548"/>
    </row>
    <row r="245" spans="1:25" s="170" customFormat="1" ht="22.5" hidden="1" customHeight="1" thickTop="1" thickBot="1" x14ac:dyDescent="0.3">
      <c r="A245" s="558">
        <v>1</v>
      </c>
      <c r="B245" s="558">
        <v>1</v>
      </c>
      <c r="C245" s="559" t="s">
        <v>254</v>
      </c>
      <c r="D245" s="559" t="s">
        <v>251</v>
      </c>
      <c r="E245" s="559" t="s">
        <v>251</v>
      </c>
      <c r="F245" s="559" t="s">
        <v>2081</v>
      </c>
      <c r="G245" s="559" t="s">
        <v>1880</v>
      </c>
      <c r="H245" s="559"/>
      <c r="I245" s="559"/>
      <c r="J245" s="559"/>
      <c r="K245" s="562" t="s">
        <v>2085</v>
      </c>
      <c r="L245" s="545"/>
      <c r="M245" s="545"/>
      <c r="N245" s="545"/>
      <c r="O245" s="545">
        <f>+L245+M245-N245</f>
        <v>0</v>
      </c>
      <c r="P245" s="545"/>
      <c r="Q245" s="545"/>
      <c r="R245" s="545"/>
      <c r="S245" s="545"/>
      <c r="T245" s="545"/>
      <c r="U245" s="545"/>
      <c r="V245" s="546"/>
      <c r="W245" s="545"/>
      <c r="X245" s="547"/>
      <c r="Y245" s="548"/>
    </row>
    <row r="246" spans="1:25" s="170" customFormat="1" ht="22.5" hidden="1" customHeight="1" thickTop="1" thickBot="1" x14ac:dyDescent="0.3">
      <c r="A246" s="558">
        <v>1</v>
      </c>
      <c r="B246" s="558">
        <v>1</v>
      </c>
      <c r="C246" s="559" t="s">
        <v>254</v>
      </c>
      <c r="D246" s="559" t="s">
        <v>251</v>
      </c>
      <c r="E246" s="559" t="s">
        <v>255</v>
      </c>
      <c r="F246" s="559"/>
      <c r="G246" s="559"/>
      <c r="H246" s="559"/>
      <c r="I246" s="559"/>
      <c r="J246" s="559"/>
      <c r="K246" s="562" t="s">
        <v>288</v>
      </c>
      <c r="L246" s="545">
        <f>+L247+L265+L278</f>
        <v>0</v>
      </c>
      <c r="M246" s="545">
        <f t="shared" ref="M246:U246" si="80">+M247+M265+M278</f>
        <v>0</v>
      </c>
      <c r="N246" s="545">
        <f t="shared" si="80"/>
        <v>0</v>
      </c>
      <c r="O246" s="545">
        <f t="shared" si="80"/>
        <v>0</v>
      </c>
      <c r="P246" s="545">
        <f t="shared" si="80"/>
        <v>0</v>
      </c>
      <c r="Q246" s="545">
        <f t="shared" si="80"/>
        <v>0</v>
      </c>
      <c r="R246" s="545">
        <f t="shared" si="80"/>
        <v>0</v>
      </c>
      <c r="S246" s="545">
        <f t="shared" si="80"/>
        <v>0</v>
      </c>
      <c r="T246" s="545">
        <f t="shared" si="80"/>
        <v>0</v>
      </c>
      <c r="U246" s="545">
        <f t="shared" si="80"/>
        <v>0</v>
      </c>
      <c r="V246" s="546"/>
      <c r="W246" s="545"/>
      <c r="X246" s="547"/>
      <c r="Y246" s="548"/>
    </row>
    <row r="247" spans="1:25" s="170" customFormat="1" ht="22.5" hidden="1" customHeight="1" thickTop="1" thickBot="1" x14ac:dyDescent="0.3">
      <c r="A247" s="558">
        <v>1</v>
      </c>
      <c r="B247" s="558">
        <v>1</v>
      </c>
      <c r="C247" s="559" t="s">
        <v>254</v>
      </c>
      <c r="D247" s="559" t="s">
        <v>251</v>
      </c>
      <c r="E247" s="559" t="s">
        <v>255</v>
      </c>
      <c r="F247" s="559" t="s">
        <v>1956</v>
      </c>
      <c r="G247" s="559"/>
      <c r="H247" s="559"/>
      <c r="I247" s="559"/>
      <c r="J247" s="559"/>
      <c r="K247" s="562" t="s">
        <v>289</v>
      </c>
      <c r="L247" s="545">
        <f>+L248+L252+L256</f>
        <v>0</v>
      </c>
      <c r="M247" s="545">
        <f t="shared" ref="M247:U247" si="81">+M248+M252+M256</f>
        <v>0</v>
      </c>
      <c r="N247" s="545">
        <f t="shared" si="81"/>
        <v>0</v>
      </c>
      <c r="O247" s="545">
        <f t="shared" si="81"/>
        <v>0</v>
      </c>
      <c r="P247" s="545">
        <f t="shared" si="81"/>
        <v>0</v>
      </c>
      <c r="Q247" s="545">
        <f t="shared" si="81"/>
        <v>0</v>
      </c>
      <c r="R247" s="545">
        <f t="shared" si="81"/>
        <v>0</v>
      </c>
      <c r="S247" s="545">
        <f t="shared" si="81"/>
        <v>0</v>
      </c>
      <c r="T247" s="545">
        <f t="shared" si="81"/>
        <v>0</v>
      </c>
      <c r="U247" s="545">
        <f t="shared" si="81"/>
        <v>0</v>
      </c>
      <c r="V247" s="546"/>
      <c r="W247" s="545"/>
      <c r="X247" s="547"/>
      <c r="Y247" s="548"/>
    </row>
    <row r="248" spans="1:25" s="170" customFormat="1" ht="22.5" hidden="1" customHeight="1" thickTop="1" thickBot="1" x14ac:dyDescent="0.3">
      <c r="A248" s="558">
        <v>1</v>
      </c>
      <c r="B248" s="558">
        <v>1</v>
      </c>
      <c r="C248" s="559" t="s">
        <v>254</v>
      </c>
      <c r="D248" s="559" t="s">
        <v>251</v>
      </c>
      <c r="E248" s="559" t="s">
        <v>255</v>
      </c>
      <c r="F248" s="559" t="s">
        <v>1956</v>
      </c>
      <c r="G248" s="559" t="s">
        <v>251</v>
      </c>
      <c r="H248" s="559"/>
      <c r="I248" s="559"/>
      <c r="J248" s="559"/>
      <c r="K248" s="562" t="s">
        <v>290</v>
      </c>
      <c r="L248" s="545">
        <f>SUM(L249:L251)</f>
        <v>0</v>
      </c>
      <c r="M248" s="545">
        <f t="shared" ref="M248:U248" si="82">SUM(M249:M251)</f>
        <v>0</v>
      </c>
      <c r="N248" s="545">
        <f t="shared" si="82"/>
        <v>0</v>
      </c>
      <c r="O248" s="545">
        <f t="shared" si="82"/>
        <v>0</v>
      </c>
      <c r="P248" s="545">
        <f t="shared" si="82"/>
        <v>0</v>
      </c>
      <c r="Q248" s="545">
        <f t="shared" si="82"/>
        <v>0</v>
      </c>
      <c r="R248" s="545">
        <f t="shared" si="82"/>
        <v>0</v>
      </c>
      <c r="S248" s="545">
        <f t="shared" si="82"/>
        <v>0</v>
      </c>
      <c r="T248" s="545">
        <f t="shared" si="82"/>
        <v>0</v>
      </c>
      <c r="U248" s="545">
        <f t="shared" si="82"/>
        <v>0</v>
      </c>
      <c r="V248" s="546"/>
      <c r="W248" s="545"/>
      <c r="X248" s="547"/>
      <c r="Y248" s="548"/>
    </row>
    <row r="249" spans="1:25" s="170" customFormat="1" ht="22.5" hidden="1" customHeight="1" thickTop="1" thickBot="1" x14ac:dyDescent="0.3">
      <c r="A249" s="558">
        <v>1</v>
      </c>
      <c r="B249" s="558">
        <v>1</v>
      </c>
      <c r="C249" s="559" t="s">
        <v>254</v>
      </c>
      <c r="D249" s="559" t="s">
        <v>251</v>
      </c>
      <c r="E249" s="559" t="s">
        <v>255</v>
      </c>
      <c r="F249" s="559" t="s">
        <v>1956</v>
      </c>
      <c r="G249" s="559" t="s">
        <v>251</v>
      </c>
      <c r="H249" s="559" t="s">
        <v>248</v>
      </c>
      <c r="I249" s="559"/>
      <c r="J249" s="559"/>
      <c r="K249" s="562" t="s">
        <v>2086</v>
      </c>
      <c r="L249" s="545"/>
      <c r="M249" s="545"/>
      <c r="N249" s="545"/>
      <c r="O249" s="545">
        <f>+L249+M249-N249</f>
        <v>0</v>
      </c>
      <c r="P249" s="545"/>
      <c r="Q249" s="545"/>
      <c r="R249" s="545"/>
      <c r="S249" s="545"/>
      <c r="T249" s="545"/>
      <c r="U249" s="545"/>
      <c r="V249" s="546"/>
      <c r="W249" s="545"/>
      <c r="X249" s="547"/>
      <c r="Y249" s="548"/>
    </row>
    <row r="250" spans="1:25" s="170" customFormat="1" ht="22.5" hidden="1" customHeight="1" thickTop="1" thickBot="1" x14ac:dyDescent="0.3">
      <c r="A250" s="558">
        <v>1</v>
      </c>
      <c r="B250" s="558">
        <v>1</v>
      </c>
      <c r="C250" s="559" t="s">
        <v>254</v>
      </c>
      <c r="D250" s="559" t="s">
        <v>251</v>
      </c>
      <c r="E250" s="559" t="s">
        <v>255</v>
      </c>
      <c r="F250" s="559" t="s">
        <v>1956</v>
      </c>
      <c r="G250" s="559" t="s">
        <v>251</v>
      </c>
      <c r="H250" s="559" t="s">
        <v>254</v>
      </c>
      <c r="I250" s="559"/>
      <c r="J250" s="559"/>
      <c r="K250" s="562" t="s">
        <v>2087</v>
      </c>
      <c r="L250" s="545"/>
      <c r="M250" s="545"/>
      <c r="N250" s="545"/>
      <c r="O250" s="545">
        <f>+L250+M250-N250</f>
        <v>0</v>
      </c>
      <c r="P250" s="545"/>
      <c r="Q250" s="545"/>
      <c r="R250" s="545"/>
      <c r="S250" s="545"/>
      <c r="T250" s="545"/>
      <c r="U250" s="545"/>
      <c r="V250" s="546"/>
      <c r="W250" s="545"/>
      <c r="X250" s="547"/>
      <c r="Y250" s="548"/>
    </row>
    <row r="251" spans="1:25" s="170" customFormat="1" ht="22.5" hidden="1" customHeight="1" thickTop="1" thickBot="1" x14ac:dyDescent="0.3">
      <c r="A251" s="558">
        <v>1</v>
      </c>
      <c r="B251" s="558">
        <v>1</v>
      </c>
      <c r="C251" s="559" t="s">
        <v>254</v>
      </c>
      <c r="D251" s="559" t="s">
        <v>251</v>
      </c>
      <c r="E251" s="559" t="s">
        <v>255</v>
      </c>
      <c r="F251" s="559" t="s">
        <v>1956</v>
      </c>
      <c r="G251" s="559" t="s">
        <v>251</v>
      </c>
      <c r="H251" s="559" t="s">
        <v>1880</v>
      </c>
      <c r="I251" s="559"/>
      <c r="J251" s="559"/>
      <c r="K251" s="562" t="s">
        <v>2088</v>
      </c>
      <c r="L251" s="545"/>
      <c r="M251" s="545"/>
      <c r="N251" s="545"/>
      <c r="O251" s="545">
        <f>+L251+M251-N251</f>
        <v>0</v>
      </c>
      <c r="P251" s="545"/>
      <c r="Q251" s="545"/>
      <c r="R251" s="545"/>
      <c r="S251" s="545"/>
      <c r="T251" s="545"/>
      <c r="U251" s="545"/>
      <c r="V251" s="546"/>
      <c r="W251" s="545"/>
      <c r="X251" s="547"/>
      <c r="Y251" s="548"/>
    </row>
    <row r="252" spans="1:25" s="170" customFormat="1" ht="22.5" hidden="1" customHeight="1" thickTop="1" thickBot="1" x14ac:dyDescent="0.3">
      <c r="A252" s="558">
        <v>1</v>
      </c>
      <c r="B252" s="558">
        <v>1</v>
      </c>
      <c r="C252" s="559" t="s">
        <v>254</v>
      </c>
      <c r="D252" s="559" t="s">
        <v>251</v>
      </c>
      <c r="E252" s="559" t="s">
        <v>255</v>
      </c>
      <c r="F252" s="559" t="s">
        <v>1956</v>
      </c>
      <c r="G252" s="559" t="s">
        <v>255</v>
      </c>
      <c r="H252" s="559"/>
      <c r="I252" s="559"/>
      <c r="J252" s="559"/>
      <c r="K252" s="562" t="s">
        <v>291</v>
      </c>
      <c r="L252" s="545">
        <f>SUM(L253:L255)</f>
        <v>0</v>
      </c>
      <c r="M252" s="545">
        <f t="shared" ref="M252:U252" si="83">SUM(M253:M255)</f>
        <v>0</v>
      </c>
      <c r="N252" s="545">
        <f t="shared" si="83"/>
        <v>0</v>
      </c>
      <c r="O252" s="545">
        <f t="shared" si="83"/>
        <v>0</v>
      </c>
      <c r="P252" s="545">
        <f t="shared" si="83"/>
        <v>0</v>
      </c>
      <c r="Q252" s="545">
        <f t="shared" si="83"/>
        <v>0</v>
      </c>
      <c r="R252" s="545">
        <f t="shared" si="83"/>
        <v>0</v>
      </c>
      <c r="S252" s="545">
        <f t="shared" si="83"/>
        <v>0</v>
      </c>
      <c r="T252" s="545">
        <f t="shared" si="83"/>
        <v>0</v>
      </c>
      <c r="U252" s="545">
        <f t="shared" si="83"/>
        <v>0</v>
      </c>
      <c r="V252" s="546"/>
      <c r="W252" s="545"/>
      <c r="X252" s="547"/>
      <c r="Y252" s="548"/>
    </row>
    <row r="253" spans="1:25" s="170" customFormat="1" ht="22.5" hidden="1" customHeight="1" thickTop="1" thickBot="1" x14ac:dyDescent="0.3">
      <c r="A253" s="558">
        <v>1</v>
      </c>
      <c r="B253" s="558">
        <v>1</v>
      </c>
      <c r="C253" s="559" t="s">
        <v>254</v>
      </c>
      <c r="D253" s="559" t="s">
        <v>251</v>
      </c>
      <c r="E253" s="559" t="s">
        <v>255</v>
      </c>
      <c r="F253" s="559" t="s">
        <v>1956</v>
      </c>
      <c r="G253" s="559" t="s">
        <v>255</v>
      </c>
      <c r="H253" s="559" t="s">
        <v>248</v>
      </c>
      <c r="I253" s="559"/>
      <c r="J253" s="559"/>
      <c r="K253" s="562" t="s">
        <v>2089</v>
      </c>
      <c r="L253" s="545"/>
      <c r="M253" s="545"/>
      <c r="N253" s="545"/>
      <c r="O253" s="545">
        <f>+L253+M253-N253</f>
        <v>0</v>
      </c>
      <c r="P253" s="545"/>
      <c r="Q253" s="545"/>
      <c r="R253" s="545"/>
      <c r="S253" s="545"/>
      <c r="T253" s="545"/>
      <c r="U253" s="545"/>
      <c r="V253" s="546"/>
      <c r="W253" s="545"/>
      <c r="X253" s="547"/>
      <c r="Y253" s="548"/>
    </row>
    <row r="254" spans="1:25" s="170" customFormat="1" ht="22.5" hidden="1" customHeight="1" thickTop="1" thickBot="1" x14ac:dyDescent="0.3">
      <c r="A254" s="558">
        <v>1</v>
      </c>
      <c r="B254" s="558">
        <v>1</v>
      </c>
      <c r="C254" s="559" t="s">
        <v>254</v>
      </c>
      <c r="D254" s="559" t="s">
        <v>251</v>
      </c>
      <c r="E254" s="559" t="s">
        <v>255</v>
      </c>
      <c r="F254" s="559" t="s">
        <v>1956</v>
      </c>
      <c r="G254" s="559" t="s">
        <v>255</v>
      </c>
      <c r="H254" s="559" t="s">
        <v>254</v>
      </c>
      <c r="I254" s="559"/>
      <c r="J254" s="559"/>
      <c r="K254" s="562" t="s">
        <v>2090</v>
      </c>
      <c r="L254" s="545"/>
      <c r="M254" s="545"/>
      <c r="N254" s="545"/>
      <c r="O254" s="545">
        <f>+L254+M254-N254</f>
        <v>0</v>
      </c>
      <c r="P254" s="545"/>
      <c r="Q254" s="545"/>
      <c r="R254" s="545"/>
      <c r="S254" s="545"/>
      <c r="T254" s="545"/>
      <c r="U254" s="545"/>
      <c r="V254" s="546"/>
      <c r="W254" s="545"/>
      <c r="X254" s="547"/>
      <c r="Y254" s="548"/>
    </row>
    <row r="255" spans="1:25" s="170" customFormat="1" ht="22.5" hidden="1" customHeight="1" thickTop="1" thickBot="1" x14ac:dyDescent="0.3">
      <c r="A255" s="558">
        <v>1</v>
      </c>
      <c r="B255" s="558">
        <v>1</v>
      </c>
      <c r="C255" s="559" t="s">
        <v>254</v>
      </c>
      <c r="D255" s="559" t="s">
        <v>251</v>
      </c>
      <c r="E255" s="559" t="s">
        <v>255</v>
      </c>
      <c r="F255" s="559" t="s">
        <v>1956</v>
      </c>
      <c r="G255" s="559" t="s">
        <v>255</v>
      </c>
      <c r="H255" s="559" t="s">
        <v>1880</v>
      </c>
      <c r="I255" s="559"/>
      <c r="J255" s="559"/>
      <c r="K255" s="562" t="s">
        <v>2091</v>
      </c>
      <c r="L255" s="545"/>
      <c r="M255" s="545"/>
      <c r="N255" s="545"/>
      <c r="O255" s="545">
        <f>+L255+M255-N255</f>
        <v>0</v>
      </c>
      <c r="P255" s="545"/>
      <c r="Q255" s="545"/>
      <c r="R255" s="545"/>
      <c r="S255" s="545"/>
      <c r="T255" s="545"/>
      <c r="U255" s="545"/>
      <c r="V255" s="546"/>
      <c r="W255" s="545"/>
      <c r="X255" s="547"/>
      <c r="Y255" s="548"/>
    </row>
    <row r="256" spans="1:25" ht="22.5" hidden="1" customHeight="1" thickTop="1" thickBot="1" x14ac:dyDescent="0.3">
      <c r="A256" s="558">
        <v>1</v>
      </c>
      <c r="B256" s="558">
        <v>1</v>
      </c>
      <c r="C256" s="559" t="s">
        <v>254</v>
      </c>
      <c r="D256" s="559" t="s">
        <v>251</v>
      </c>
      <c r="E256" s="559" t="s">
        <v>255</v>
      </c>
      <c r="F256" s="559" t="s">
        <v>1956</v>
      </c>
      <c r="G256" s="559" t="s">
        <v>265</v>
      </c>
      <c r="H256" s="559"/>
      <c r="I256" s="559"/>
      <c r="J256" s="559"/>
      <c r="K256" s="562" t="s">
        <v>292</v>
      </c>
      <c r="L256" s="565">
        <f>+L257+L261</f>
        <v>0</v>
      </c>
      <c r="M256" s="565">
        <f t="shared" ref="M256:U256" si="84">+M257+M261</f>
        <v>0</v>
      </c>
      <c r="N256" s="565">
        <f t="shared" si="84"/>
        <v>0</v>
      </c>
      <c r="O256" s="565">
        <f t="shared" si="84"/>
        <v>0</v>
      </c>
      <c r="P256" s="565">
        <f t="shared" si="84"/>
        <v>0</v>
      </c>
      <c r="Q256" s="565">
        <f t="shared" si="84"/>
        <v>0</v>
      </c>
      <c r="R256" s="565">
        <f t="shared" si="84"/>
        <v>0</v>
      </c>
      <c r="S256" s="565">
        <f t="shared" si="84"/>
        <v>0</v>
      </c>
      <c r="T256" s="565">
        <f t="shared" si="84"/>
        <v>0</v>
      </c>
      <c r="U256" s="565">
        <f t="shared" si="84"/>
        <v>0</v>
      </c>
      <c r="V256" s="546"/>
      <c r="W256" s="565"/>
      <c r="X256" s="547"/>
      <c r="Y256" s="548"/>
    </row>
    <row r="257" spans="1:25" ht="22.5" hidden="1" customHeight="1" thickTop="1" thickBot="1" x14ac:dyDescent="0.3">
      <c r="A257" s="558">
        <v>1</v>
      </c>
      <c r="B257" s="558">
        <v>1</v>
      </c>
      <c r="C257" s="559" t="s">
        <v>254</v>
      </c>
      <c r="D257" s="559" t="s">
        <v>251</v>
      </c>
      <c r="E257" s="559" t="s">
        <v>255</v>
      </c>
      <c r="F257" s="559" t="s">
        <v>1956</v>
      </c>
      <c r="G257" s="559" t="s">
        <v>265</v>
      </c>
      <c r="H257" s="559" t="s">
        <v>251</v>
      </c>
      <c r="I257" s="559"/>
      <c r="J257" s="559"/>
      <c r="K257" s="562" t="s">
        <v>2092</v>
      </c>
      <c r="L257" s="565">
        <f>SUM(L258:L260)</f>
        <v>0</v>
      </c>
      <c r="M257" s="565">
        <f t="shared" ref="M257:U257" si="85">SUM(M258:M260)</f>
        <v>0</v>
      </c>
      <c r="N257" s="565">
        <f t="shared" si="85"/>
        <v>0</v>
      </c>
      <c r="O257" s="565">
        <f t="shared" si="85"/>
        <v>0</v>
      </c>
      <c r="P257" s="565">
        <f t="shared" si="85"/>
        <v>0</v>
      </c>
      <c r="Q257" s="565">
        <f t="shared" si="85"/>
        <v>0</v>
      </c>
      <c r="R257" s="565">
        <f t="shared" si="85"/>
        <v>0</v>
      </c>
      <c r="S257" s="565">
        <f t="shared" si="85"/>
        <v>0</v>
      </c>
      <c r="T257" s="565">
        <f t="shared" si="85"/>
        <v>0</v>
      </c>
      <c r="U257" s="565">
        <f t="shared" si="85"/>
        <v>0</v>
      </c>
      <c r="V257" s="546"/>
      <c r="W257" s="565"/>
      <c r="X257" s="547"/>
      <c r="Y257" s="548"/>
    </row>
    <row r="258" spans="1:25" ht="22.5" hidden="1" customHeight="1" thickTop="1" thickBot="1" x14ac:dyDescent="0.3">
      <c r="A258" s="558">
        <v>1</v>
      </c>
      <c r="B258" s="558">
        <v>1</v>
      </c>
      <c r="C258" s="559" t="s">
        <v>254</v>
      </c>
      <c r="D258" s="559" t="s">
        <v>251</v>
      </c>
      <c r="E258" s="559" t="s">
        <v>255</v>
      </c>
      <c r="F258" s="559" t="s">
        <v>1956</v>
      </c>
      <c r="G258" s="559" t="s">
        <v>265</v>
      </c>
      <c r="H258" s="559" t="s">
        <v>251</v>
      </c>
      <c r="I258" s="559" t="s">
        <v>248</v>
      </c>
      <c r="J258" s="559"/>
      <c r="K258" s="562" t="s">
        <v>2093</v>
      </c>
      <c r="L258" s="565"/>
      <c r="M258" s="565"/>
      <c r="N258" s="565"/>
      <c r="O258" s="545">
        <f>+L258+M258-N258</f>
        <v>0</v>
      </c>
      <c r="P258" s="565"/>
      <c r="Q258" s="565"/>
      <c r="R258" s="565"/>
      <c r="S258" s="565"/>
      <c r="T258" s="565"/>
      <c r="U258" s="565"/>
      <c r="V258" s="546"/>
      <c r="W258" s="565"/>
      <c r="X258" s="547"/>
      <c r="Y258" s="548"/>
    </row>
    <row r="259" spans="1:25" ht="22.5" hidden="1" customHeight="1" thickTop="1" thickBot="1" x14ac:dyDescent="0.3">
      <c r="A259" s="558">
        <v>1</v>
      </c>
      <c r="B259" s="558">
        <v>1</v>
      </c>
      <c r="C259" s="559" t="s">
        <v>254</v>
      </c>
      <c r="D259" s="559" t="s">
        <v>251</v>
      </c>
      <c r="E259" s="559" t="s">
        <v>255</v>
      </c>
      <c r="F259" s="559" t="s">
        <v>1956</v>
      </c>
      <c r="G259" s="559" t="s">
        <v>265</v>
      </c>
      <c r="H259" s="559" t="s">
        <v>251</v>
      </c>
      <c r="I259" s="559" t="s">
        <v>254</v>
      </c>
      <c r="J259" s="559"/>
      <c r="K259" s="562" t="s">
        <v>2094</v>
      </c>
      <c r="L259" s="565"/>
      <c r="M259" s="565"/>
      <c r="N259" s="565"/>
      <c r="O259" s="545">
        <f>+L259+M259-N259</f>
        <v>0</v>
      </c>
      <c r="P259" s="565"/>
      <c r="Q259" s="565"/>
      <c r="R259" s="565"/>
      <c r="S259" s="565"/>
      <c r="T259" s="565"/>
      <c r="U259" s="565"/>
      <c r="V259" s="546"/>
      <c r="W259" s="565"/>
      <c r="X259" s="547"/>
      <c r="Y259" s="548"/>
    </row>
    <row r="260" spans="1:25" ht="22.5" hidden="1" customHeight="1" thickTop="1" thickBot="1" x14ac:dyDescent="0.3">
      <c r="A260" s="558">
        <v>1</v>
      </c>
      <c r="B260" s="558">
        <v>1</v>
      </c>
      <c r="C260" s="559" t="s">
        <v>254</v>
      </c>
      <c r="D260" s="559" t="s">
        <v>251</v>
      </c>
      <c r="E260" s="559" t="s">
        <v>255</v>
      </c>
      <c r="F260" s="559" t="s">
        <v>1956</v>
      </c>
      <c r="G260" s="559" t="s">
        <v>265</v>
      </c>
      <c r="H260" s="559" t="s">
        <v>251</v>
      </c>
      <c r="I260" s="559" t="s">
        <v>1880</v>
      </c>
      <c r="J260" s="559"/>
      <c r="K260" s="562" t="s">
        <v>2095</v>
      </c>
      <c r="L260" s="565"/>
      <c r="M260" s="565"/>
      <c r="N260" s="565"/>
      <c r="O260" s="545">
        <f>+L260+M260-N260</f>
        <v>0</v>
      </c>
      <c r="P260" s="565"/>
      <c r="Q260" s="565"/>
      <c r="R260" s="565"/>
      <c r="S260" s="565"/>
      <c r="T260" s="565"/>
      <c r="U260" s="565"/>
      <c r="V260" s="546"/>
      <c r="W260" s="565"/>
      <c r="X260" s="547"/>
      <c r="Y260" s="548"/>
    </row>
    <row r="261" spans="1:25" ht="22.5" hidden="1" customHeight="1" thickTop="1" thickBot="1" x14ac:dyDescent="0.3">
      <c r="A261" s="558">
        <v>1</v>
      </c>
      <c r="B261" s="558">
        <v>1</v>
      </c>
      <c r="C261" s="559" t="s">
        <v>254</v>
      </c>
      <c r="D261" s="559" t="s">
        <v>251</v>
      </c>
      <c r="E261" s="559" t="s">
        <v>255</v>
      </c>
      <c r="F261" s="559" t="s">
        <v>1956</v>
      </c>
      <c r="G261" s="559" t="s">
        <v>265</v>
      </c>
      <c r="H261" s="559" t="s">
        <v>255</v>
      </c>
      <c r="I261" s="559"/>
      <c r="J261" s="559"/>
      <c r="K261" s="562" t="s">
        <v>293</v>
      </c>
      <c r="L261" s="565">
        <f>SUM(L262:L264)</f>
        <v>0</v>
      </c>
      <c r="M261" s="565">
        <f t="shared" ref="M261:U261" si="86">SUM(M262:M264)</f>
        <v>0</v>
      </c>
      <c r="N261" s="565">
        <f t="shared" si="86"/>
        <v>0</v>
      </c>
      <c r="O261" s="565">
        <f t="shared" si="86"/>
        <v>0</v>
      </c>
      <c r="P261" s="565">
        <f t="shared" si="86"/>
        <v>0</v>
      </c>
      <c r="Q261" s="565">
        <f t="shared" si="86"/>
        <v>0</v>
      </c>
      <c r="R261" s="565">
        <f t="shared" si="86"/>
        <v>0</v>
      </c>
      <c r="S261" s="565">
        <f t="shared" si="86"/>
        <v>0</v>
      </c>
      <c r="T261" s="565">
        <f t="shared" si="86"/>
        <v>0</v>
      </c>
      <c r="U261" s="565">
        <f t="shared" si="86"/>
        <v>0</v>
      </c>
      <c r="V261" s="546"/>
      <c r="W261" s="565"/>
      <c r="X261" s="547"/>
      <c r="Y261" s="548"/>
    </row>
    <row r="262" spans="1:25" ht="22.5" hidden="1" customHeight="1" thickTop="1" thickBot="1" x14ac:dyDescent="0.3">
      <c r="A262" s="558">
        <v>1</v>
      </c>
      <c r="B262" s="558">
        <v>1</v>
      </c>
      <c r="C262" s="559" t="s">
        <v>254</v>
      </c>
      <c r="D262" s="559" t="s">
        <v>251</v>
      </c>
      <c r="E262" s="559" t="s">
        <v>255</v>
      </c>
      <c r="F262" s="559" t="s">
        <v>1956</v>
      </c>
      <c r="G262" s="559" t="s">
        <v>265</v>
      </c>
      <c r="H262" s="559" t="s">
        <v>255</v>
      </c>
      <c r="I262" s="559" t="s">
        <v>248</v>
      </c>
      <c r="J262" s="559"/>
      <c r="K262" s="562" t="s">
        <v>2096</v>
      </c>
      <c r="L262" s="565"/>
      <c r="M262" s="565"/>
      <c r="N262" s="565"/>
      <c r="O262" s="545">
        <f>+L262+M262-N262</f>
        <v>0</v>
      </c>
      <c r="P262" s="565"/>
      <c r="Q262" s="565"/>
      <c r="R262" s="565"/>
      <c r="S262" s="565"/>
      <c r="T262" s="565"/>
      <c r="U262" s="565"/>
      <c r="V262" s="546"/>
      <c r="W262" s="565"/>
      <c r="X262" s="547"/>
      <c r="Y262" s="548"/>
    </row>
    <row r="263" spans="1:25" ht="22.5" hidden="1" customHeight="1" thickTop="1" thickBot="1" x14ac:dyDescent="0.3">
      <c r="A263" s="558">
        <v>1</v>
      </c>
      <c r="B263" s="558">
        <v>1</v>
      </c>
      <c r="C263" s="559" t="s">
        <v>254</v>
      </c>
      <c r="D263" s="559" t="s">
        <v>251</v>
      </c>
      <c r="E263" s="559" t="s">
        <v>255</v>
      </c>
      <c r="F263" s="559" t="s">
        <v>1956</v>
      </c>
      <c r="G263" s="559" t="s">
        <v>265</v>
      </c>
      <c r="H263" s="559" t="s">
        <v>255</v>
      </c>
      <c r="I263" s="559" t="s">
        <v>254</v>
      </c>
      <c r="J263" s="559"/>
      <c r="K263" s="562" t="s">
        <v>2097</v>
      </c>
      <c r="L263" s="565"/>
      <c r="M263" s="565"/>
      <c r="N263" s="565"/>
      <c r="O263" s="545">
        <f>+L263+M263-N263</f>
        <v>0</v>
      </c>
      <c r="P263" s="565"/>
      <c r="Q263" s="565"/>
      <c r="R263" s="565"/>
      <c r="S263" s="565"/>
      <c r="T263" s="565"/>
      <c r="U263" s="565"/>
      <c r="V263" s="546"/>
      <c r="W263" s="565"/>
      <c r="X263" s="547"/>
      <c r="Y263" s="548"/>
    </row>
    <row r="264" spans="1:25" ht="22.5" hidden="1" customHeight="1" thickTop="1" thickBot="1" x14ac:dyDescent="0.3">
      <c r="A264" s="558">
        <v>1</v>
      </c>
      <c r="B264" s="558">
        <v>1</v>
      </c>
      <c r="C264" s="559" t="s">
        <v>254</v>
      </c>
      <c r="D264" s="559" t="s">
        <v>251</v>
      </c>
      <c r="E264" s="559" t="s">
        <v>255</v>
      </c>
      <c r="F264" s="559" t="s">
        <v>1956</v>
      </c>
      <c r="G264" s="559" t="s">
        <v>265</v>
      </c>
      <c r="H264" s="559" t="s">
        <v>255</v>
      </c>
      <c r="I264" s="559" t="s">
        <v>1880</v>
      </c>
      <c r="J264" s="559"/>
      <c r="K264" s="562" t="s">
        <v>2098</v>
      </c>
      <c r="L264" s="565"/>
      <c r="M264" s="565"/>
      <c r="N264" s="565"/>
      <c r="O264" s="545">
        <f>+L264+M264-N264</f>
        <v>0</v>
      </c>
      <c r="P264" s="565"/>
      <c r="Q264" s="565"/>
      <c r="R264" s="565"/>
      <c r="S264" s="565"/>
      <c r="T264" s="565"/>
      <c r="U264" s="565"/>
      <c r="V264" s="546"/>
      <c r="W264" s="565"/>
      <c r="X264" s="547"/>
      <c r="Y264" s="548"/>
    </row>
    <row r="265" spans="1:25" ht="22.5" hidden="1" customHeight="1" thickTop="1" thickBot="1" x14ac:dyDescent="0.3">
      <c r="A265" s="558">
        <v>1</v>
      </c>
      <c r="B265" s="558">
        <v>1</v>
      </c>
      <c r="C265" s="559" t="s">
        <v>254</v>
      </c>
      <c r="D265" s="559" t="s">
        <v>251</v>
      </c>
      <c r="E265" s="559" t="s">
        <v>255</v>
      </c>
      <c r="F265" s="559" t="s">
        <v>1978</v>
      </c>
      <c r="G265" s="559"/>
      <c r="H265" s="559"/>
      <c r="I265" s="559"/>
      <c r="J265" s="559"/>
      <c r="K265" s="562" t="s">
        <v>2099</v>
      </c>
      <c r="L265" s="565">
        <f>+L266+L270+L274</f>
        <v>0</v>
      </c>
      <c r="M265" s="565">
        <f t="shared" ref="M265:U265" si="87">+M266+M270+M274</f>
        <v>0</v>
      </c>
      <c r="N265" s="565">
        <f t="shared" si="87"/>
        <v>0</v>
      </c>
      <c r="O265" s="565">
        <f t="shared" si="87"/>
        <v>0</v>
      </c>
      <c r="P265" s="565">
        <f t="shared" si="87"/>
        <v>0</v>
      </c>
      <c r="Q265" s="565">
        <f t="shared" si="87"/>
        <v>0</v>
      </c>
      <c r="R265" s="565">
        <f t="shared" si="87"/>
        <v>0</v>
      </c>
      <c r="S265" s="565">
        <f t="shared" si="87"/>
        <v>0</v>
      </c>
      <c r="T265" s="565">
        <f t="shared" si="87"/>
        <v>0</v>
      </c>
      <c r="U265" s="565">
        <f t="shared" si="87"/>
        <v>0</v>
      </c>
      <c r="V265" s="546"/>
      <c r="W265" s="565"/>
      <c r="X265" s="547"/>
      <c r="Y265" s="548"/>
    </row>
    <row r="266" spans="1:25" ht="22.5" hidden="1" customHeight="1" thickTop="1" thickBot="1" x14ac:dyDescent="0.3">
      <c r="A266" s="558">
        <v>1</v>
      </c>
      <c r="B266" s="558">
        <v>1</v>
      </c>
      <c r="C266" s="559" t="s">
        <v>254</v>
      </c>
      <c r="D266" s="559" t="s">
        <v>251</v>
      </c>
      <c r="E266" s="559" t="s">
        <v>255</v>
      </c>
      <c r="F266" s="559" t="s">
        <v>1978</v>
      </c>
      <c r="G266" s="559" t="s">
        <v>251</v>
      </c>
      <c r="H266" s="559"/>
      <c r="I266" s="559"/>
      <c r="J266" s="559"/>
      <c r="K266" s="562" t="s">
        <v>2100</v>
      </c>
      <c r="L266" s="565">
        <f>SUM(L267:L269)</f>
        <v>0</v>
      </c>
      <c r="M266" s="565">
        <f t="shared" ref="M266:U266" si="88">SUM(M267:M269)</f>
        <v>0</v>
      </c>
      <c r="N266" s="565">
        <f t="shared" si="88"/>
        <v>0</v>
      </c>
      <c r="O266" s="565">
        <f t="shared" si="88"/>
        <v>0</v>
      </c>
      <c r="P266" s="565">
        <f t="shared" si="88"/>
        <v>0</v>
      </c>
      <c r="Q266" s="565">
        <f t="shared" si="88"/>
        <v>0</v>
      </c>
      <c r="R266" s="565">
        <f t="shared" si="88"/>
        <v>0</v>
      </c>
      <c r="S266" s="565">
        <f t="shared" si="88"/>
        <v>0</v>
      </c>
      <c r="T266" s="565">
        <f t="shared" si="88"/>
        <v>0</v>
      </c>
      <c r="U266" s="565">
        <f t="shared" si="88"/>
        <v>0</v>
      </c>
      <c r="V266" s="546"/>
      <c r="W266" s="565"/>
      <c r="X266" s="547"/>
      <c r="Y266" s="548"/>
    </row>
    <row r="267" spans="1:25" ht="22.5" hidden="1" customHeight="1" thickTop="1" thickBot="1" x14ac:dyDescent="0.3">
      <c r="A267" s="558">
        <v>1</v>
      </c>
      <c r="B267" s="558">
        <v>1</v>
      </c>
      <c r="C267" s="559" t="s">
        <v>254</v>
      </c>
      <c r="D267" s="559" t="s">
        <v>251</v>
      </c>
      <c r="E267" s="559" t="s">
        <v>255</v>
      </c>
      <c r="F267" s="559" t="s">
        <v>1978</v>
      </c>
      <c r="G267" s="559" t="s">
        <v>251</v>
      </c>
      <c r="H267" s="559" t="s">
        <v>248</v>
      </c>
      <c r="I267" s="559"/>
      <c r="J267" s="559"/>
      <c r="K267" s="562" t="s">
        <v>2101</v>
      </c>
      <c r="L267" s="565"/>
      <c r="M267" s="565"/>
      <c r="N267" s="565"/>
      <c r="O267" s="545">
        <f>+L267+M267-N267</f>
        <v>0</v>
      </c>
      <c r="P267" s="565"/>
      <c r="Q267" s="565"/>
      <c r="R267" s="565"/>
      <c r="S267" s="565"/>
      <c r="T267" s="565"/>
      <c r="U267" s="565"/>
      <c r="V267" s="546"/>
      <c r="W267" s="565"/>
      <c r="X267" s="547"/>
      <c r="Y267" s="548"/>
    </row>
    <row r="268" spans="1:25" ht="22.5" hidden="1" customHeight="1" thickTop="1" thickBot="1" x14ac:dyDescent="0.3">
      <c r="A268" s="558">
        <v>1</v>
      </c>
      <c r="B268" s="558">
        <v>1</v>
      </c>
      <c r="C268" s="559" t="s">
        <v>254</v>
      </c>
      <c r="D268" s="559" t="s">
        <v>251</v>
      </c>
      <c r="E268" s="559" t="s">
        <v>255</v>
      </c>
      <c r="F268" s="559" t="s">
        <v>1978</v>
      </c>
      <c r="G268" s="559" t="s">
        <v>251</v>
      </c>
      <c r="H268" s="559" t="s">
        <v>254</v>
      </c>
      <c r="I268" s="559"/>
      <c r="J268" s="559"/>
      <c r="K268" s="562" t="s">
        <v>2102</v>
      </c>
      <c r="L268" s="565"/>
      <c r="M268" s="565"/>
      <c r="N268" s="565"/>
      <c r="O268" s="545">
        <f>+L268+M268-N268</f>
        <v>0</v>
      </c>
      <c r="P268" s="565"/>
      <c r="Q268" s="565"/>
      <c r="R268" s="565"/>
      <c r="S268" s="565"/>
      <c r="T268" s="565"/>
      <c r="U268" s="565"/>
      <c r="V268" s="546"/>
      <c r="W268" s="565"/>
      <c r="X268" s="547"/>
      <c r="Y268" s="548"/>
    </row>
    <row r="269" spans="1:25" ht="22.5" hidden="1" customHeight="1" thickTop="1" thickBot="1" x14ac:dyDescent="0.3">
      <c r="A269" s="558">
        <v>1</v>
      </c>
      <c r="B269" s="558">
        <v>1</v>
      </c>
      <c r="C269" s="559" t="s">
        <v>254</v>
      </c>
      <c r="D269" s="559" t="s">
        <v>251</v>
      </c>
      <c r="E269" s="559" t="s">
        <v>255</v>
      </c>
      <c r="F269" s="559" t="s">
        <v>1978</v>
      </c>
      <c r="G269" s="559" t="s">
        <v>251</v>
      </c>
      <c r="H269" s="559" t="s">
        <v>1880</v>
      </c>
      <c r="I269" s="559"/>
      <c r="J269" s="559"/>
      <c r="K269" s="562" t="s">
        <v>2103</v>
      </c>
      <c r="L269" s="565"/>
      <c r="M269" s="565"/>
      <c r="N269" s="565"/>
      <c r="O269" s="545">
        <f>+L269+M269-N269</f>
        <v>0</v>
      </c>
      <c r="P269" s="565"/>
      <c r="Q269" s="565"/>
      <c r="R269" s="565"/>
      <c r="S269" s="565"/>
      <c r="T269" s="565"/>
      <c r="U269" s="565"/>
      <c r="V269" s="546"/>
      <c r="W269" s="565"/>
      <c r="X269" s="547"/>
      <c r="Y269" s="548"/>
    </row>
    <row r="270" spans="1:25" ht="22.5" hidden="1" customHeight="1" thickTop="1" thickBot="1" x14ac:dyDescent="0.3">
      <c r="A270" s="558">
        <v>1</v>
      </c>
      <c r="B270" s="558">
        <v>1</v>
      </c>
      <c r="C270" s="559" t="s">
        <v>254</v>
      </c>
      <c r="D270" s="559" t="s">
        <v>251</v>
      </c>
      <c r="E270" s="559" t="s">
        <v>255</v>
      </c>
      <c r="F270" s="559" t="s">
        <v>1978</v>
      </c>
      <c r="G270" s="559" t="s">
        <v>255</v>
      </c>
      <c r="H270" s="559"/>
      <c r="I270" s="559"/>
      <c r="J270" s="559"/>
      <c r="K270" s="562" t="s">
        <v>2104</v>
      </c>
      <c r="L270" s="565">
        <f>SUM(L271:L273)</f>
        <v>0</v>
      </c>
      <c r="M270" s="565">
        <f t="shared" ref="M270:U270" si="89">SUM(M271:M273)</f>
        <v>0</v>
      </c>
      <c r="N270" s="565">
        <f t="shared" si="89"/>
        <v>0</v>
      </c>
      <c r="O270" s="565">
        <f t="shared" si="89"/>
        <v>0</v>
      </c>
      <c r="P270" s="565">
        <f t="shared" si="89"/>
        <v>0</v>
      </c>
      <c r="Q270" s="565">
        <f t="shared" si="89"/>
        <v>0</v>
      </c>
      <c r="R270" s="565">
        <f t="shared" si="89"/>
        <v>0</v>
      </c>
      <c r="S270" s="565">
        <f t="shared" si="89"/>
        <v>0</v>
      </c>
      <c r="T270" s="565">
        <f t="shared" si="89"/>
        <v>0</v>
      </c>
      <c r="U270" s="565">
        <f t="shared" si="89"/>
        <v>0</v>
      </c>
      <c r="V270" s="546"/>
      <c r="W270" s="565"/>
      <c r="X270" s="547"/>
      <c r="Y270" s="548"/>
    </row>
    <row r="271" spans="1:25" ht="22.5" hidden="1" customHeight="1" thickTop="1" thickBot="1" x14ac:dyDescent="0.3">
      <c r="A271" s="558">
        <v>1</v>
      </c>
      <c r="B271" s="558">
        <v>1</v>
      </c>
      <c r="C271" s="559" t="s">
        <v>254</v>
      </c>
      <c r="D271" s="559" t="s">
        <v>251</v>
      </c>
      <c r="E271" s="559" t="s">
        <v>255</v>
      </c>
      <c r="F271" s="559" t="s">
        <v>1978</v>
      </c>
      <c r="G271" s="559" t="s">
        <v>255</v>
      </c>
      <c r="H271" s="559" t="s">
        <v>248</v>
      </c>
      <c r="I271" s="559"/>
      <c r="J271" s="559"/>
      <c r="K271" s="562" t="s">
        <v>2105</v>
      </c>
      <c r="L271" s="565"/>
      <c r="M271" s="565"/>
      <c r="N271" s="565"/>
      <c r="O271" s="545">
        <f>+L271+M271-N271</f>
        <v>0</v>
      </c>
      <c r="P271" s="565"/>
      <c r="Q271" s="565"/>
      <c r="R271" s="565"/>
      <c r="S271" s="565"/>
      <c r="T271" s="565"/>
      <c r="U271" s="565"/>
      <c r="V271" s="546"/>
      <c r="W271" s="565"/>
      <c r="X271" s="547"/>
      <c r="Y271" s="548"/>
    </row>
    <row r="272" spans="1:25" ht="22.5" hidden="1" customHeight="1" thickTop="1" thickBot="1" x14ac:dyDescent="0.3">
      <c r="A272" s="558">
        <v>1</v>
      </c>
      <c r="B272" s="558">
        <v>1</v>
      </c>
      <c r="C272" s="559" t="s">
        <v>254</v>
      </c>
      <c r="D272" s="559" t="s">
        <v>251</v>
      </c>
      <c r="E272" s="559" t="s">
        <v>255</v>
      </c>
      <c r="F272" s="559" t="s">
        <v>1978</v>
      </c>
      <c r="G272" s="559" t="s">
        <v>255</v>
      </c>
      <c r="H272" s="559" t="s">
        <v>254</v>
      </c>
      <c r="I272" s="559"/>
      <c r="J272" s="559"/>
      <c r="K272" s="562" t="s">
        <v>2106</v>
      </c>
      <c r="L272" s="565"/>
      <c r="M272" s="565"/>
      <c r="N272" s="565"/>
      <c r="O272" s="545">
        <f>+L272+M272-N272</f>
        <v>0</v>
      </c>
      <c r="P272" s="565"/>
      <c r="Q272" s="565"/>
      <c r="R272" s="565"/>
      <c r="S272" s="565"/>
      <c r="T272" s="565"/>
      <c r="U272" s="565"/>
      <c r="V272" s="546"/>
      <c r="W272" s="565"/>
      <c r="X272" s="547"/>
      <c r="Y272" s="548"/>
    </row>
    <row r="273" spans="1:25" ht="22.5" hidden="1" customHeight="1" thickTop="1" thickBot="1" x14ac:dyDescent="0.3">
      <c r="A273" s="558">
        <v>1</v>
      </c>
      <c r="B273" s="558">
        <v>1</v>
      </c>
      <c r="C273" s="559" t="s">
        <v>254</v>
      </c>
      <c r="D273" s="559" t="s">
        <v>251</v>
      </c>
      <c r="E273" s="559" t="s">
        <v>255</v>
      </c>
      <c r="F273" s="559" t="s">
        <v>1978</v>
      </c>
      <c r="G273" s="559" t="s">
        <v>255</v>
      </c>
      <c r="H273" s="559" t="s">
        <v>1880</v>
      </c>
      <c r="I273" s="559"/>
      <c r="J273" s="559"/>
      <c r="K273" s="562" t="s">
        <v>2107</v>
      </c>
      <c r="L273" s="565"/>
      <c r="M273" s="565"/>
      <c r="N273" s="565"/>
      <c r="O273" s="545">
        <f>+L273+M273-N273</f>
        <v>0</v>
      </c>
      <c r="P273" s="565"/>
      <c r="Q273" s="565"/>
      <c r="R273" s="565"/>
      <c r="S273" s="565"/>
      <c r="T273" s="565"/>
      <c r="U273" s="565"/>
      <c r="V273" s="546"/>
      <c r="W273" s="565"/>
      <c r="X273" s="547"/>
      <c r="Y273" s="548"/>
    </row>
    <row r="274" spans="1:25" ht="22.5" hidden="1" customHeight="1" thickTop="1" thickBot="1" x14ac:dyDescent="0.3">
      <c r="A274" s="558">
        <v>1</v>
      </c>
      <c r="B274" s="558">
        <v>1</v>
      </c>
      <c r="C274" s="559" t="s">
        <v>254</v>
      </c>
      <c r="D274" s="559" t="s">
        <v>251</v>
      </c>
      <c r="E274" s="559" t="s">
        <v>255</v>
      </c>
      <c r="F274" s="559" t="s">
        <v>1978</v>
      </c>
      <c r="G274" s="559" t="s">
        <v>265</v>
      </c>
      <c r="H274" s="559"/>
      <c r="I274" s="559"/>
      <c r="J274" s="559"/>
      <c r="K274" s="562" t="s">
        <v>2108</v>
      </c>
      <c r="L274" s="565">
        <f>SUM(L275:L277)</f>
        <v>0</v>
      </c>
      <c r="M274" s="565">
        <f t="shared" ref="M274:U274" si="90">SUM(M275:M277)</f>
        <v>0</v>
      </c>
      <c r="N274" s="565">
        <f t="shared" si="90"/>
        <v>0</v>
      </c>
      <c r="O274" s="565">
        <f t="shared" si="90"/>
        <v>0</v>
      </c>
      <c r="P274" s="565">
        <f t="shared" si="90"/>
        <v>0</v>
      </c>
      <c r="Q274" s="565">
        <f t="shared" si="90"/>
        <v>0</v>
      </c>
      <c r="R274" s="565">
        <f t="shared" si="90"/>
        <v>0</v>
      </c>
      <c r="S274" s="565">
        <f t="shared" si="90"/>
        <v>0</v>
      </c>
      <c r="T274" s="565">
        <f t="shared" si="90"/>
        <v>0</v>
      </c>
      <c r="U274" s="565">
        <f t="shared" si="90"/>
        <v>0</v>
      </c>
      <c r="V274" s="546"/>
      <c r="W274" s="565"/>
      <c r="X274" s="547"/>
      <c r="Y274" s="548"/>
    </row>
    <row r="275" spans="1:25" ht="22.5" hidden="1" customHeight="1" thickTop="1" thickBot="1" x14ac:dyDescent="0.3">
      <c r="A275" s="558">
        <v>1</v>
      </c>
      <c r="B275" s="558">
        <v>1</v>
      </c>
      <c r="C275" s="559" t="s">
        <v>254</v>
      </c>
      <c r="D275" s="559" t="s">
        <v>251</v>
      </c>
      <c r="E275" s="559" t="s">
        <v>255</v>
      </c>
      <c r="F275" s="559" t="s">
        <v>1978</v>
      </c>
      <c r="G275" s="559" t="s">
        <v>265</v>
      </c>
      <c r="H275" s="559" t="s">
        <v>248</v>
      </c>
      <c r="I275" s="559"/>
      <c r="J275" s="559"/>
      <c r="K275" s="562" t="s">
        <v>2109</v>
      </c>
      <c r="L275" s="565"/>
      <c r="M275" s="565"/>
      <c r="N275" s="565"/>
      <c r="O275" s="545">
        <f>+L275+M275-N275</f>
        <v>0</v>
      </c>
      <c r="P275" s="565"/>
      <c r="Q275" s="565"/>
      <c r="R275" s="565"/>
      <c r="S275" s="565"/>
      <c r="T275" s="565"/>
      <c r="U275" s="565"/>
      <c r="V275" s="546"/>
      <c r="W275" s="565"/>
      <c r="X275" s="547"/>
      <c r="Y275" s="548"/>
    </row>
    <row r="276" spans="1:25" ht="22.5" hidden="1" customHeight="1" thickTop="1" thickBot="1" x14ac:dyDescent="0.3">
      <c r="A276" s="558">
        <v>1</v>
      </c>
      <c r="B276" s="558">
        <v>1</v>
      </c>
      <c r="C276" s="559" t="s">
        <v>254</v>
      </c>
      <c r="D276" s="559" t="s">
        <v>251</v>
      </c>
      <c r="E276" s="559" t="s">
        <v>255</v>
      </c>
      <c r="F276" s="559" t="s">
        <v>1978</v>
      </c>
      <c r="G276" s="559" t="s">
        <v>265</v>
      </c>
      <c r="H276" s="559" t="s">
        <v>254</v>
      </c>
      <c r="I276" s="559"/>
      <c r="J276" s="559"/>
      <c r="K276" s="562" t="s">
        <v>2110</v>
      </c>
      <c r="L276" s="565"/>
      <c r="M276" s="565"/>
      <c r="N276" s="565"/>
      <c r="O276" s="545">
        <f>+L276+M276-N276</f>
        <v>0</v>
      </c>
      <c r="P276" s="565"/>
      <c r="Q276" s="565"/>
      <c r="R276" s="565"/>
      <c r="S276" s="565"/>
      <c r="T276" s="565"/>
      <c r="U276" s="565"/>
      <c r="V276" s="546"/>
      <c r="W276" s="565"/>
      <c r="X276" s="547"/>
      <c r="Y276" s="548"/>
    </row>
    <row r="277" spans="1:25" ht="22.5" hidden="1" customHeight="1" thickTop="1" thickBot="1" x14ac:dyDescent="0.3">
      <c r="A277" s="558">
        <v>1</v>
      </c>
      <c r="B277" s="558">
        <v>1</v>
      </c>
      <c r="C277" s="559" t="s">
        <v>254</v>
      </c>
      <c r="D277" s="559" t="s">
        <v>251</v>
      </c>
      <c r="E277" s="559" t="s">
        <v>255</v>
      </c>
      <c r="F277" s="559" t="s">
        <v>1978</v>
      </c>
      <c r="G277" s="559" t="s">
        <v>265</v>
      </c>
      <c r="H277" s="559" t="s">
        <v>1880</v>
      </c>
      <c r="I277" s="559"/>
      <c r="J277" s="559"/>
      <c r="K277" s="562" t="s">
        <v>2111</v>
      </c>
      <c r="L277" s="565"/>
      <c r="M277" s="565"/>
      <c r="N277" s="565"/>
      <c r="O277" s="545">
        <f>+L277+M277-N277</f>
        <v>0</v>
      </c>
      <c r="P277" s="565"/>
      <c r="Q277" s="565"/>
      <c r="R277" s="565"/>
      <c r="S277" s="565"/>
      <c r="T277" s="565"/>
      <c r="U277" s="565"/>
      <c r="V277" s="546"/>
      <c r="W277" s="565"/>
      <c r="X277" s="547"/>
      <c r="Y277" s="548"/>
    </row>
    <row r="278" spans="1:25" ht="22.5" hidden="1" customHeight="1" thickTop="1" thickBot="1" x14ac:dyDescent="0.3">
      <c r="A278" s="558">
        <v>1</v>
      </c>
      <c r="B278" s="558">
        <v>1</v>
      </c>
      <c r="C278" s="559" t="s">
        <v>254</v>
      </c>
      <c r="D278" s="559" t="s">
        <v>251</v>
      </c>
      <c r="E278" s="559" t="s">
        <v>255</v>
      </c>
      <c r="F278" s="559" t="s">
        <v>2026</v>
      </c>
      <c r="G278" s="559"/>
      <c r="H278" s="559"/>
      <c r="I278" s="559"/>
      <c r="J278" s="559"/>
      <c r="K278" s="562" t="s">
        <v>294</v>
      </c>
      <c r="L278" s="565">
        <f>+L279+L283</f>
        <v>0</v>
      </c>
      <c r="M278" s="565">
        <f t="shared" ref="M278:U278" si="91">+M279+M283</f>
        <v>0</v>
      </c>
      <c r="N278" s="565">
        <f t="shared" si="91"/>
        <v>0</v>
      </c>
      <c r="O278" s="565">
        <f t="shared" si="91"/>
        <v>0</v>
      </c>
      <c r="P278" s="565">
        <f t="shared" si="91"/>
        <v>0</v>
      </c>
      <c r="Q278" s="565">
        <f t="shared" si="91"/>
        <v>0</v>
      </c>
      <c r="R278" s="565">
        <f t="shared" si="91"/>
        <v>0</v>
      </c>
      <c r="S278" s="565">
        <f t="shared" si="91"/>
        <v>0</v>
      </c>
      <c r="T278" s="565">
        <f t="shared" si="91"/>
        <v>0</v>
      </c>
      <c r="U278" s="565">
        <f t="shared" si="91"/>
        <v>0</v>
      </c>
      <c r="V278" s="546"/>
      <c r="W278" s="565"/>
      <c r="X278" s="547"/>
      <c r="Y278" s="548"/>
    </row>
    <row r="279" spans="1:25" ht="22.5" hidden="1" customHeight="1" thickTop="1" thickBot="1" x14ac:dyDescent="0.3">
      <c r="A279" s="558">
        <v>1</v>
      </c>
      <c r="B279" s="558">
        <v>1</v>
      </c>
      <c r="C279" s="559" t="s">
        <v>254</v>
      </c>
      <c r="D279" s="559" t="s">
        <v>251</v>
      </c>
      <c r="E279" s="559" t="s">
        <v>255</v>
      </c>
      <c r="F279" s="559" t="s">
        <v>2026</v>
      </c>
      <c r="G279" s="559" t="s">
        <v>251</v>
      </c>
      <c r="H279" s="559"/>
      <c r="I279" s="559"/>
      <c r="J279" s="559"/>
      <c r="K279" s="562" t="s">
        <v>295</v>
      </c>
      <c r="L279" s="565">
        <f>SUM(L280:L282)</f>
        <v>0</v>
      </c>
      <c r="M279" s="565">
        <f t="shared" ref="M279:U279" si="92">SUM(M280:M282)</f>
        <v>0</v>
      </c>
      <c r="N279" s="565">
        <f t="shared" si="92"/>
        <v>0</v>
      </c>
      <c r="O279" s="565">
        <f t="shared" si="92"/>
        <v>0</v>
      </c>
      <c r="P279" s="565">
        <f t="shared" si="92"/>
        <v>0</v>
      </c>
      <c r="Q279" s="565">
        <f t="shared" si="92"/>
        <v>0</v>
      </c>
      <c r="R279" s="565">
        <f t="shared" si="92"/>
        <v>0</v>
      </c>
      <c r="S279" s="565">
        <f t="shared" si="92"/>
        <v>0</v>
      </c>
      <c r="T279" s="565">
        <f t="shared" si="92"/>
        <v>0</v>
      </c>
      <c r="U279" s="565">
        <f t="shared" si="92"/>
        <v>0</v>
      </c>
      <c r="V279" s="546"/>
      <c r="W279" s="565"/>
      <c r="X279" s="547"/>
      <c r="Y279" s="548"/>
    </row>
    <row r="280" spans="1:25" ht="22.5" hidden="1" customHeight="1" thickTop="1" thickBot="1" x14ac:dyDescent="0.3">
      <c r="A280" s="558">
        <v>1</v>
      </c>
      <c r="B280" s="558">
        <v>1</v>
      </c>
      <c r="C280" s="559" t="s">
        <v>254</v>
      </c>
      <c r="D280" s="559" t="s">
        <v>251</v>
      </c>
      <c r="E280" s="559" t="s">
        <v>255</v>
      </c>
      <c r="F280" s="559" t="s">
        <v>2026</v>
      </c>
      <c r="G280" s="559" t="s">
        <v>251</v>
      </c>
      <c r="H280" s="559" t="s">
        <v>248</v>
      </c>
      <c r="I280" s="559"/>
      <c r="J280" s="559"/>
      <c r="K280" s="562" t="s">
        <v>2112</v>
      </c>
      <c r="L280" s="565"/>
      <c r="M280" s="565"/>
      <c r="N280" s="565"/>
      <c r="O280" s="545">
        <f>+L280+M280-N280</f>
        <v>0</v>
      </c>
      <c r="P280" s="565"/>
      <c r="Q280" s="565"/>
      <c r="R280" s="565"/>
      <c r="S280" s="565"/>
      <c r="T280" s="565"/>
      <c r="U280" s="565"/>
      <c r="V280" s="546"/>
      <c r="W280" s="565"/>
      <c r="X280" s="547"/>
      <c r="Y280" s="548"/>
    </row>
    <row r="281" spans="1:25" ht="22.5" hidden="1" customHeight="1" thickTop="1" thickBot="1" x14ac:dyDescent="0.3">
      <c r="A281" s="558">
        <v>1</v>
      </c>
      <c r="B281" s="558">
        <v>1</v>
      </c>
      <c r="C281" s="559" t="s">
        <v>254</v>
      </c>
      <c r="D281" s="559" t="s">
        <v>251</v>
      </c>
      <c r="E281" s="559" t="s">
        <v>255</v>
      </c>
      <c r="F281" s="559" t="s">
        <v>2026</v>
      </c>
      <c r="G281" s="559" t="s">
        <v>251</v>
      </c>
      <c r="H281" s="559" t="s">
        <v>254</v>
      </c>
      <c r="I281" s="559"/>
      <c r="J281" s="559"/>
      <c r="K281" s="562" t="s">
        <v>2113</v>
      </c>
      <c r="L281" s="565"/>
      <c r="M281" s="565"/>
      <c r="N281" s="565"/>
      <c r="O281" s="545">
        <f>+L281+M281-N281</f>
        <v>0</v>
      </c>
      <c r="P281" s="565"/>
      <c r="Q281" s="565"/>
      <c r="R281" s="565"/>
      <c r="S281" s="565"/>
      <c r="T281" s="565"/>
      <c r="U281" s="565"/>
      <c r="V281" s="546"/>
      <c r="W281" s="565"/>
      <c r="X281" s="547"/>
      <c r="Y281" s="548"/>
    </row>
    <row r="282" spans="1:25" ht="22.5" hidden="1" customHeight="1" thickTop="1" thickBot="1" x14ac:dyDescent="0.3">
      <c r="A282" s="558">
        <v>1</v>
      </c>
      <c r="B282" s="558">
        <v>1</v>
      </c>
      <c r="C282" s="559" t="s">
        <v>254</v>
      </c>
      <c r="D282" s="559" t="s">
        <v>251</v>
      </c>
      <c r="E282" s="559" t="s">
        <v>255</v>
      </c>
      <c r="F282" s="559" t="s">
        <v>2026</v>
      </c>
      <c r="G282" s="559" t="s">
        <v>251</v>
      </c>
      <c r="H282" s="559" t="s">
        <v>1880</v>
      </c>
      <c r="I282" s="559"/>
      <c r="J282" s="559"/>
      <c r="K282" s="562" t="s">
        <v>2114</v>
      </c>
      <c r="L282" s="565"/>
      <c r="M282" s="565"/>
      <c r="N282" s="565"/>
      <c r="O282" s="545">
        <f>+L282+M282-N282</f>
        <v>0</v>
      </c>
      <c r="P282" s="565"/>
      <c r="Q282" s="565"/>
      <c r="R282" s="565"/>
      <c r="S282" s="565"/>
      <c r="T282" s="565"/>
      <c r="U282" s="565"/>
      <c r="V282" s="546"/>
      <c r="W282" s="565"/>
      <c r="X282" s="547"/>
      <c r="Y282" s="548"/>
    </row>
    <row r="283" spans="1:25" ht="22.5" hidden="1" customHeight="1" thickTop="1" thickBot="1" x14ac:dyDescent="0.3">
      <c r="A283" s="558">
        <v>1</v>
      </c>
      <c r="B283" s="558">
        <v>1</v>
      </c>
      <c r="C283" s="559" t="s">
        <v>254</v>
      </c>
      <c r="D283" s="559" t="s">
        <v>251</v>
      </c>
      <c r="E283" s="559" t="s">
        <v>255</v>
      </c>
      <c r="F283" s="559" t="s">
        <v>2026</v>
      </c>
      <c r="G283" s="559" t="s">
        <v>255</v>
      </c>
      <c r="H283" s="559"/>
      <c r="I283" s="559"/>
      <c r="J283" s="559"/>
      <c r="K283" s="562" t="s">
        <v>2115</v>
      </c>
      <c r="L283" s="565">
        <f>SUM(L284:L286)</f>
        <v>0</v>
      </c>
      <c r="M283" s="565">
        <f t="shared" ref="M283:U283" si="93">SUM(M284:M286)</f>
        <v>0</v>
      </c>
      <c r="N283" s="565">
        <f t="shared" si="93"/>
        <v>0</v>
      </c>
      <c r="O283" s="565">
        <f t="shared" si="93"/>
        <v>0</v>
      </c>
      <c r="P283" s="565">
        <f t="shared" si="93"/>
        <v>0</v>
      </c>
      <c r="Q283" s="565">
        <f t="shared" si="93"/>
        <v>0</v>
      </c>
      <c r="R283" s="565">
        <f t="shared" si="93"/>
        <v>0</v>
      </c>
      <c r="S283" s="565">
        <f t="shared" si="93"/>
        <v>0</v>
      </c>
      <c r="T283" s="565">
        <f t="shared" si="93"/>
        <v>0</v>
      </c>
      <c r="U283" s="565">
        <f t="shared" si="93"/>
        <v>0</v>
      </c>
      <c r="V283" s="546"/>
      <c r="W283" s="565"/>
      <c r="X283" s="547"/>
      <c r="Y283" s="548"/>
    </row>
    <row r="284" spans="1:25" ht="22.5" hidden="1" customHeight="1" thickTop="1" thickBot="1" x14ac:dyDescent="0.3">
      <c r="A284" s="558">
        <v>1</v>
      </c>
      <c r="B284" s="558">
        <v>1</v>
      </c>
      <c r="C284" s="559" t="s">
        <v>254</v>
      </c>
      <c r="D284" s="559" t="s">
        <v>251</v>
      </c>
      <c r="E284" s="559" t="s">
        <v>255</v>
      </c>
      <c r="F284" s="559" t="s">
        <v>2026</v>
      </c>
      <c r="G284" s="559" t="s">
        <v>255</v>
      </c>
      <c r="H284" s="559" t="s">
        <v>248</v>
      </c>
      <c r="I284" s="559"/>
      <c r="J284" s="559"/>
      <c r="K284" s="562" t="s">
        <v>2116</v>
      </c>
      <c r="L284" s="565"/>
      <c r="M284" s="565"/>
      <c r="N284" s="565"/>
      <c r="O284" s="545">
        <f>+L284+M284-N284</f>
        <v>0</v>
      </c>
      <c r="P284" s="565"/>
      <c r="Q284" s="565"/>
      <c r="R284" s="565"/>
      <c r="S284" s="565"/>
      <c r="T284" s="565"/>
      <c r="U284" s="565"/>
      <c r="V284" s="546"/>
      <c r="W284" s="565"/>
      <c r="X284" s="547"/>
      <c r="Y284" s="548"/>
    </row>
    <row r="285" spans="1:25" ht="22.5" hidden="1" customHeight="1" thickTop="1" thickBot="1" x14ac:dyDescent="0.3">
      <c r="A285" s="558">
        <v>1</v>
      </c>
      <c r="B285" s="558">
        <v>1</v>
      </c>
      <c r="C285" s="559" t="s">
        <v>254</v>
      </c>
      <c r="D285" s="559" t="s">
        <v>251</v>
      </c>
      <c r="E285" s="559" t="s">
        <v>255</v>
      </c>
      <c r="F285" s="559" t="s">
        <v>2026</v>
      </c>
      <c r="G285" s="559" t="s">
        <v>255</v>
      </c>
      <c r="H285" s="559" t="s">
        <v>254</v>
      </c>
      <c r="I285" s="559"/>
      <c r="J285" s="559"/>
      <c r="K285" s="562" t="s">
        <v>2117</v>
      </c>
      <c r="L285" s="565"/>
      <c r="M285" s="565"/>
      <c r="N285" s="565"/>
      <c r="O285" s="545">
        <f>+L285+M285-N285</f>
        <v>0</v>
      </c>
      <c r="P285" s="565"/>
      <c r="Q285" s="565"/>
      <c r="R285" s="565"/>
      <c r="S285" s="565"/>
      <c r="T285" s="565"/>
      <c r="U285" s="565"/>
      <c r="V285" s="546"/>
      <c r="W285" s="565"/>
      <c r="X285" s="547"/>
      <c r="Y285" s="548"/>
    </row>
    <row r="286" spans="1:25" ht="22.5" hidden="1" customHeight="1" thickTop="1" thickBot="1" x14ac:dyDescent="0.3">
      <c r="A286" s="558">
        <v>1</v>
      </c>
      <c r="B286" s="558">
        <v>1</v>
      </c>
      <c r="C286" s="559" t="s">
        <v>254</v>
      </c>
      <c r="D286" s="559" t="s">
        <v>251</v>
      </c>
      <c r="E286" s="559" t="s">
        <v>255</v>
      </c>
      <c r="F286" s="559" t="s">
        <v>2026</v>
      </c>
      <c r="G286" s="559" t="s">
        <v>255</v>
      </c>
      <c r="H286" s="559" t="s">
        <v>1880</v>
      </c>
      <c r="I286" s="559"/>
      <c r="J286" s="559"/>
      <c r="K286" s="562" t="s">
        <v>2118</v>
      </c>
      <c r="L286" s="565"/>
      <c r="M286" s="565"/>
      <c r="N286" s="565"/>
      <c r="O286" s="545">
        <f>+L286+M286-N286</f>
        <v>0</v>
      </c>
      <c r="P286" s="565"/>
      <c r="Q286" s="565"/>
      <c r="R286" s="565"/>
      <c r="S286" s="565"/>
      <c r="T286" s="565"/>
      <c r="U286" s="565"/>
      <c r="V286" s="546"/>
      <c r="W286" s="565"/>
      <c r="X286" s="547"/>
      <c r="Y286" s="548"/>
    </row>
    <row r="287" spans="1:25" ht="22.5" hidden="1" customHeight="1" thickTop="1" thickBot="1" x14ac:dyDescent="0.3">
      <c r="A287" s="558">
        <v>1</v>
      </c>
      <c r="B287" s="559" t="s">
        <v>248</v>
      </c>
      <c r="C287" s="559" t="s">
        <v>254</v>
      </c>
      <c r="D287" s="559" t="s">
        <v>265</v>
      </c>
      <c r="E287" s="559"/>
      <c r="F287" s="559"/>
      <c r="G287" s="559"/>
      <c r="H287" s="559"/>
      <c r="I287" s="559"/>
      <c r="J287" s="559"/>
      <c r="K287" s="562" t="s">
        <v>2119</v>
      </c>
      <c r="L287" s="565">
        <f>+L288+L292+L296+L300+L304</f>
        <v>0</v>
      </c>
      <c r="M287" s="565">
        <f t="shared" ref="M287:U287" si="94">+M288+M292+M296+M300+M304</f>
        <v>0</v>
      </c>
      <c r="N287" s="565">
        <f t="shared" si="94"/>
        <v>0</v>
      </c>
      <c r="O287" s="565">
        <f t="shared" si="94"/>
        <v>0</v>
      </c>
      <c r="P287" s="565">
        <f t="shared" si="94"/>
        <v>0</v>
      </c>
      <c r="Q287" s="565">
        <f t="shared" si="94"/>
        <v>0</v>
      </c>
      <c r="R287" s="565">
        <f t="shared" si="94"/>
        <v>0</v>
      </c>
      <c r="S287" s="565">
        <f t="shared" si="94"/>
        <v>0</v>
      </c>
      <c r="T287" s="565">
        <f t="shared" si="94"/>
        <v>0</v>
      </c>
      <c r="U287" s="565">
        <f t="shared" si="94"/>
        <v>0</v>
      </c>
      <c r="V287" s="546"/>
      <c r="W287" s="565"/>
      <c r="X287" s="547"/>
      <c r="Y287" s="548"/>
    </row>
    <row r="288" spans="1:25" ht="22.5" hidden="1" customHeight="1" thickTop="1" thickBot="1" x14ac:dyDescent="0.3">
      <c r="A288" s="558">
        <v>1</v>
      </c>
      <c r="B288" s="559" t="s">
        <v>248</v>
      </c>
      <c r="C288" s="559" t="s">
        <v>254</v>
      </c>
      <c r="D288" s="559" t="s">
        <v>265</v>
      </c>
      <c r="E288" s="559" t="s">
        <v>255</v>
      </c>
      <c r="F288" s="559"/>
      <c r="G288" s="559"/>
      <c r="H288" s="559"/>
      <c r="I288" s="559"/>
      <c r="J288" s="559"/>
      <c r="K288" s="562" t="s">
        <v>2120</v>
      </c>
      <c r="L288" s="565">
        <f>SUM(L289:L291)</f>
        <v>0</v>
      </c>
      <c r="M288" s="565">
        <f t="shared" ref="M288:U288" si="95">SUM(M289:M291)</f>
        <v>0</v>
      </c>
      <c r="N288" s="565">
        <f t="shared" si="95"/>
        <v>0</v>
      </c>
      <c r="O288" s="565">
        <f t="shared" si="95"/>
        <v>0</v>
      </c>
      <c r="P288" s="565">
        <f t="shared" si="95"/>
        <v>0</v>
      </c>
      <c r="Q288" s="565">
        <f t="shared" si="95"/>
        <v>0</v>
      </c>
      <c r="R288" s="565">
        <f t="shared" si="95"/>
        <v>0</v>
      </c>
      <c r="S288" s="565">
        <f t="shared" si="95"/>
        <v>0</v>
      </c>
      <c r="T288" s="565">
        <f t="shared" si="95"/>
        <v>0</v>
      </c>
      <c r="U288" s="565">
        <f t="shared" si="95"/>
        <v>0</v>
      </c>
      <c r="V288" s="546"/>
      <c r="W288" s="565"/>
      <c r="X288" s="547"/>
      <c r="Y288" s="548"/>
    </row>
    <row r="289" spans="1:25" ht="22.5" hidden="1" customHeight="1" thickTop="1" thickBot="1" x14ac:dyDescent="0.3">
      <c r="A289" s="558">
        <v>1</v>
      </c>
      <c r="B289" s="559" t="s">
        <v>248</v>
      </c>
      <c r="C289" s="559" t="s">
        <v>254</v>
      </c>
      <c r="D289" s="559" t="s">
        <v>265</v>
      </c>
      <c r="E289" s="559" t="s">
        <v>255</v>
      </c>
      <c r="F289" s="559" t="s">
        <v>248</v>
      </c>
      <c r="G289" s="559"/>
      <c r="H289" s="559"/>
      <c r="I289" s="559"/>
      <c r="J289" s="559"/>
      <c r="K289" s="562" t="s">
        <v>2121</v>
      </c>
      <c r="L289" s="565"/>
      <c r="M289" s="565"/>
      <c r="N289" s="565"/>
      <c r="O289" s="545">
        <f>+L289+M289-N289</f>
        <v>0</v>
      </c>
      <c r="P289" s="565"/>
      <c r="Q289" s="565"/>
      <c r="R289" s="565"/>
      <c r="S289" s="565"/>
      <c r="T289" s="565"/>
      <c r="U289" s="565"/>
      <c r="V289" s="546"/>
      <c r="W289" s="565"/>
      <c r="X289" s="547"/>
      <c r="Y289" s="548"/>
    </row>
    <row r="290" spans="1:25" ht="22.5" hidden="1" customHeight="1" thickTop="1" thickBot="1" x14ac:dyDescent="0.3">
      <c r="A290" s="558">
        <v>1</v>
      </c>
      <c r="B290" s="559" t="s">
        <v>248</v>
      </c>
      <c r="C290" s="559" t="s">
        <v>254</v>
      </c>
      <c r="D290" s="559" t="s">
        <v>265</v>
      </c>
      <c r="E290" s="559" t="s">
        <v>255</v>
      </c>
      <c r="F290" s="559" t="s">
        <v>254</v>
      </c>
      <c r="G290" s="559"/>
      <c r="H290" s="559"/>
      <c r="I290" s="559"/>
      <c r="J290" s="559"/>
      <c r="K290" s="562" t="s">
        <v>2122</v>
      </c>
      <c r="L290" s="565"/>
      <c r="M290" s="565"/>
      <c r="N290" s="565"/>
      <c r="O290" s="545">
        <f>+L290+M290-N290</f>
        <v>0</v>
      </c>
      <c r="P290" s="565"/>
      <c r="Q290" s="565"/>
      <c r="R290" s="565"/>
      <c r="S290" s="565"/>
      <c r="T290" s="565"/>
      <c r="U290" s="565"/>
      <c r="V290" s="546"/>
      <c r="W290" s="565"/>
      <c r="X290" s="547"/>
      <c r="Y290" s="548"/>
    </row>
    <row r="291" spans="1:25" ht="22.5" hidden="1" customHeight="1" thickTop="1" thickBot="1" x14ac:dyDescent="0.3">
      <c r="A291" s="558">
        <v>1</v>
      </c>
      <c r="B291" s="559" t="s">
        <v>248</v>
      </c>
      <c r="C291" s="559" t="s">
        <v>254</v>
      </c>
      <c r="D291" s="559" t="s">
        <v>265</v>
      </c>
      <c r="E291" s="559" t="s">
        <v>255</v>
      </c>
      <c r="F291" s="559" t="s">
        <v>1880</v>
      </c>
      <c r="G291" s="559"/>
      <c r="H291" s="559"/>
      <c r="I291" s="559"/>
      <c r="J291" s="559"/>
      <c r="K291" s="562" t="s">
        <v>2123</v>
      </c>
      <c r="L291" s="565"/>
      <c r="M291" s="565"/>
      <c r="N291" s="565"/>
      <c r="O291" s="545">
        <f>+L291+M291-N291</f>
        <v>0</v>
      </c>
      <c r="P291" s="565"/>
      <c r="Q291" s="565"/>
      <c r="R291" s="565"/>
      <c r="S291" s="565"/>
      <c r="T291" s="565"/>
      <c r="U291" s="565"/>
      <c r="V291" s="546"/>
      <c r="W291" s="565"/>
      <c r="X291" s="547"/>
      <c r="Y291" s="548"/>
    </row>
    <row r="292" spans="1:25" ht="22.5" hidden="1" customHeight="1" thickTop="1" thickBot="1" x14ac:dyDescent="0.3">
      <c r="A292" s="558">
        <v>1</v>
      </c>
      <c r="B292" s="559" t="s">
        <v>248</v>
      </c>
      <c r="C292" s="559" t="s">
        <v>254</v>
      </c>
      <c r="D292" s="559" t="s">
        <v>265</v>
      </c>
      <c r="E292" s="559" t="s">
        <v>265</v>
      </c>
      <c r="F292" s="559"/>
      <c r="G292" s="559"/>
      <c r="H292" s="559"/>
      <c r="I292" s="559"/>
      <c r="J292" s="559"/>
      <c r="K292" s="562" t="s">
        <v>2124</v>
      </c>
      <c r="L292" s="565">
        <f>SUM(L293:L295)</f>
        <v>0</v>
      </c>
      <c r="M292" s="565">
        <f t="shared" ref="M292:U292" si="96">SUM(M293:M295)</f>
        <v>0</v>
      </c>
      <c r="N292" s="565">
        <f t="shared" si="96"/>
        <v>0</v>
      </c>
      <c r="O292" s="565">
        <f t="shared" si="96"/>
        <v>0</v>
      </c>
      <c r="P292" s="565">
        <f t="shared" si="96"/>
        <v>0</v>
      </c>
      <c r="Q292" s="565">
        <f t="shared" si="96"/>
        <v>0</v>
      </c>
      <c r="R292" s="565">
        <f t="shared" si="96"/>
        <v>0</v>
      </c>
      <c r="S292" s="565">
        <f t="shared" si="96"/>
        <v>0</v>
      </c>
      <c r="T292" s="565">
        <f t="shared" si="96"/>
        <v>0</v>
      </c>
      <c r="U292" s="565">
        <f t="shared" si="96"/>
        <v>0</v>
      </c>
      <c r="V292" s="546"/>
      <c r="W292" s="565"/>
      <c r="X292" s="547"/>
      <c r="Y292" s="548"/>
    </row>
    <row r="293" spans="1:25" ht="22.5" hidden="1" customHeight="1" thickTop="1" thickBot="1" x14ac:dyDescent="0.3">
      <c r="A293" s="558">
        <v>1</v>
      </c>
      <c r="B293" s="559" t="s">
        <v>248</v>
      </c>
      <c r="C293" s="559" t="s">
        <v>254</v>
      </c>
      <c r="D293" s="559" t="s">
        <v>265</v>
      </c>
      <c r="E293" s="559" t="s">
        <v>265</v>
      </c>
      <c r="F293" s="559" t="s">
        <v>248</v>
      </c>
      <c r="G293" s="559"/>
      <c r="H293" s="559"/>
      <c r="I293" s="559"/>
      <c r="J293" s="559"/>
      <c r="K293" s="562" t="s">
        <v>2125</v>
      </c>
      <c r="L293" s="565"/>
      <c r="M293" s="565"/>
      <c r="N293" s="565"/>
      <c r="O293" s="545">
        <f>+L293+M293-N293</f>
        <v>0</v>
      </c>
      <c r="P293" s="565"/>
      <c r="Q293" s="565"/>
      <c r="R293" s="565"/>
      <c r="S293" s="565"/>
      <c r="T293" s="565"/>
      <c r="U293" s="565"/>
      <c r="V293" s="546"/>
      <c r="W293" s="565"/>
      <c r="X293" s="547"/>
      <c r="Y293" s="548"/>
    </row>
    <row r="294" spans="1:25" ht="22.5" hidden="1" customHeight="1" thickTop="1" thickBot="1" x14ac:dyDescent="0.3">
      <c r="A294" s="558">
        <v>1</v>
      </c>
      <c r="B294" s="559" t="s">
        <v>248</v>
      </c>
      <c r="C294" s="559" t="s">
        <v>254</v>
      </c>
      <c r="D294" s="559" t="s">
        <v>265</v>
      </c>
      <c r="E294" s="559" t="s">
        <v>265</v>
      </c>
      <c r="F294" s="559" t="s">
        <v>254</v>
      </c>
      <c r="G294" s="559"/>
      <c r="H294" s="559"/>
      <c r="I294" s="559"/>
      <c r="J294" s="559"/>
      <c r="K294" s="562" t="s">
        <v>2126</v>
      </c>
      <c r="L294" s="565"/>
      <c r="M294" s="565"/>
      <c r="N294" s="565"/>
      <c r="O294" s="545">
        <f>+L294+M294-N294</f>
        <v>0</v>
      </c>
      <c r="P294" s="565"/>
      <c r="Q294" s="565"/>
      <c r="R294" s="565"/>
      <c r="S294" s="565"/>
      <c r="T294" s="565"/>
      <c r="U294" s="565"/>
      <c r="V294" s="546"/>
      <c r="W294" s="565"/>
      <c r="X294" s="547"/>
      <c r="Y294" s="548"/>
    </row>
    <row r="295" spans="1:25" ht="22.5" hidden="1" customHeight="1" thickTop="1" thickBot="1" x14ac:dyDescent="0.3">
      <c r="A295" s="558">
        <v>1</v>
      </c>
      <c r="B295" s="559" t="s">
        <v>248</v>
      </c>
      <c r="C295" s="559" t="s">
        <v>254</v>
      </c>
      <c r="D295" s="559" t="s">
        <v>265</v>
      </c>
      <c r="E295" s="559" t="s">
        <v>265</v>
      </c>
      <c r="F295" s="559" t="s">
        <v>1880</v>
      </c>
      <c r="G295" s="559"/>
      <c r="H295" s="559"/>
      <c r="I295" s="559"/>
      <c r="J295" s="559"/>
      <c r="K295" s="562" t="s">
        <v>2127</v>
      </c>
      <c r="L295" s="565"/>
      <c r="M295" s="565"/>
      <c r="N295" s="565"/>
      <c r="O295" s="545">
        <f>+L295+M295-N295</f>
        <v>0</v>
      </c>
      <c r="P295" s="565"/>
      <c r="Q295" s="565"/>
      <c r="R295" s="565"/>
      <c r="S295" s="565"/>
      <c r="T295" s="565"/>
      <c r="U295" s="565"/>
      <c r="V295" s="546"/>
      <c r="W295" s="565"/>
      <c r="X295" s="547"/>
      <c r="Y295" s="548"/>
    </row>
    <row r="296" spans="1:25" ht="22.5" hidden="1" customHeight="1" thickTop="1" thickBot="1" x14ac:dyDescent="0.3">
      <c r="A296" s="558">
        <v>1</v>
      </c>
      <c r="B296" s="559" t="s">
        <v>248</v>
      </c>
      <c r="C296" s="559" t="s">
        <v>254</v>
      </c>
      <c r="D296" s="559" t="s">
        <v>265</v>
      </c>
      <c r="E296" s="559" t="s">
        <v>268</v>
      </c>
      <c r="F296" s="559"/>
      <c r="G296" s="559"/>
      <c r="H296" s="559"/>
      <c r="I296" s="559"/>
      <c r="J296" s="559"/>
      <c r="K296" s="562" t="s">
        <v>2128</v>
      </c>
      <c r="L296" s="565">
        <f>SUM(L297:L299)</f>
        <v>0</v>
      </c>
      <c r="M296" s="565">
        <f t="shared" ref="M296:U296" si="97">SUM(M297:M299)</f>
        <v>0</v>
      </c>
      <c r="N296" s="565">
        <f t="shared" si="97"/>
        <v>0</v>
      </c>
      <c r="O296" s="565">
        <f t="shared" si="97"/>
        <v>0</v>
      </c>
      <c r="P296" s="565">
        <f t="shared" si="97"/>
        <v>0</v>
      </c>
      <c r="Q296" s="565">
        <f t="shared" si="97"/>
        <v>0</v>
      </c>
      <c r="R296" s="565">
        <f t="shared" si="97"/>
        <v>0</v>
      </c>
      <c r="S296" s="565">
        <f t="shared" si="97"/>
        <v>0</v>
      </c>
      <c r="T296" s="565">
        <f t="shared" si="97"/>
        <v>0</v>
      </c>
      <c r="U296" s="565">
        <f t="shared" si="97"/>
        <v>0</v>
      </c>
      <c r="V296" s="546"/>
      <c r="W296" s="565"/>
      <c r="X296" s="547"/>
      <c r="Y296" s="548"/>
    </row>
    <row r="297" spans="1:25" ht="22.5" hidden="1" customHeight="1" thickTop="1" thickBot="1" x14ac:dyDescent="0.3">
      <c r="A297" s="558">
        <v>1</v>
      </c>
      <c r="B297" s="559" t="s">
        <v>248</v>
      </c>
      <c r="C297" s="559" t="s">
        <v>254</v>
      </c>
      <c r="D297" s="559" t="s">
        <v>265</v>
      </c>
      <c r="E297" s="559" t="s">
        <v>268</v>
      </c>
      <c r="F297" s="559" t="s">
        <v>248</v>
      </c>
      <c r="G297" s="559"/>
      <c r="H297" s="559"/>
      <c r="I297" s="559"/>
      <c r="J297" s="559"/>
      <c r="K297" s="562" t="s">
        <v>2129</v>
      </c>
      <c r="L297" s="565"/>
      <c r="M297" s="565"/>
      <c r="N297" s="565"/>
      <c r="O297" s="545">
        <f>+L297+M297-N297</f>
        <v>0</v>
      </c>
      <c r="P297" s="565"/>
      <c r="Q297" s="565"/>
      <c r="R297" s="565"/>
      <c r="S297" s="565"/>
      <c r="T297" s="565"/>
      <c r="U297" s="565"/>
      <c r="V297" s="546"/>
      <c r="W297" s="565"/>
      <c r="X297" s="547"/>
      <c r="Y297" s="548"/>
    </row>
    <row r="298" spans="1:25" ht="22.5" hidden="1" customHeight="1" thickTop="1" thickBot="1" x14ac:dyDescent="0.3">
      <c r="A298" s="558">
        <v>1</v>
      </c>
      <c r="B298" s="559" t="s">
        <v>248</v>
      </c>
      <c r="C298" s="559" t="s">
        <v>254</v>
      </c>
      <c r="D298" s="559" t="s">
        <v>265</v>
      </c>
      <c r="E298" s="559" t="s">
        <v>268</v>
      </c>
      <c r="F298" s="559" t="s">
        <v>254</v>
      </c>
      <c r="G298" s="559"/>
      <c r="H298" s="559"/>
      <c r="I298" s="559"/>
      <c r="J298" s="559"/>
      <c r="K298" s="562" t="s">
        <v>2130</v>
      </c>
      <c r="L298" s="565"/>
      <c r="M298" s="565"/>
      <c r="N298" s="565"/>
      <c r="O298" s="545">
        <f>+L298+M298-N298</f>
        <v>0</v>
      </c>
      <c r="P298" s="565"/>
      <c r="Q298" s="565"/>
      <c r="R298" s="565"/>
      <c r="S298" s="565"/>
      <c r="T298" s="565"/>
      <c r="U298" s="565"/>
      <c r="V298" s="546"/>
      <c r="W298" s="565"/>
      <c r="X298" s="547"/>
      <c r="Y298" s="548"/>
    </row>
    <row r="299" spans="1:25" ht="22.5" hidden="1" customHeight="1" thickTop="1" thickBot="1" x14ac:dyDescent="0.3">
      <c r="A299" s="558">
        <v>1</v>
      </c>
      <c r="B299" s="559" t="s">
        <v>248</v>
      </c>
      <c r="C299" s="559" t="s">
        <v>254</v>
      </c>
      <c r="D299" s="559" t="s">
        <v>265</v>
      </c>
      <c r="E299" s="559" t="s">
        <v>268</v>
      </c>
      <c r="F299" s="559" t="s">
        <v>1880</v>
      </c>
      <c r="G299" s="559"/>
      <c r="H299" s="559"/>
      <c r="I299" s="559"/>
      <c r="J299" s="559"/>
      <c r="K299" s="562" t="s">
        <v>2131</v>
      </c>
      <c r="L299" s="565"/>
      <c r="M299" s="565"/>
      <c r="N299" s="565"/>
      <c r="O299" s="545">
        <f>+L299+M299-N299</f>
        <v>0</v>
      </c>
      <c r="P299" s="565"/>
      <c r="Q299" s="565"/>
      <c r="R299" s="565"/>
      <c r="S299" s="565"/>
      <c r="T299" s="565"/>
      <c r="U299" s="565"/>
      <c r="V299" s="546"/>
      <c r="W299" s="565"/>
      <c r="X299" s="547"/>
      <c r="Y299" s="548"/>
    </row>
    <row r="300" spans="1:25" ht="22.5" hidden="1" customHeight="1" thickTop="1" thickBot="1" x14ac:dyDescent="0.3">
      <c r="A300" s="558">
        <v>1</v>
      </c>
      <c r="B300" s="559" t="s">
        <v>248</v>
      </c>
      <c r="C300" s="559" t="s">
        <v>254</v>
      </c>
      <c r="D300" s="559" t="s">
        <v>265</v>
      </c>
      <c r="E300" s="559" t="s">
        <v>258</v>
      </c>
      <c r="F300" s="559"/>
      <c r="G300" s="559"/>
      <c r="H300" s="559"/>
      <c r="I300" s="559"/>
      <c r="J300" s="559"/>
      <c r="K300" s="562" t="s">
        <v>2132</v>
      </c>
      <c r="L300" s="565">
        <f>SUM(L301:L303)</f>
        <v>0</v>
      </c>
      <c r="M300" s="565">
        <f t="shared" ref="M300:U300" si="98">SUM(M301:M303)</f>
        <v>0</v>
      </c>
      <c r="N300" s="565">
        <f t="shared" si="98"/>
        <v>0</v>
      </c>
      <c r="O300" s="565">
        <f t="shared" si="98"/>
        <v>0</v>
      </c>
      <c r="P300" s="565">
        <f t="shared" si="98"/>
        <v>0</v>
      </c>
      <c r="Q300" s="565">
        <f t="shared" si="98"/>
        <v>0</v>
      </c>
      <c r="R300" s="565">
        <f t="shared" si="98"/>
        <v>0</v>
      </c>
      <c r="S300" s="565">
        <f t="shared" si="98"/>
        <v>0</v>
      </c>
      <c r="T300" s="565">
        <f t="shared" si="98"/>
        <v>0</v>
      </c>
      <c r="U300" s="565">
        <f t="shared" si="98"/>
        <v>0</v>
      </c>
      <c r="V300" s="546"/>
      <c r="W300" s="565"/>
      <c r="X300" s="547"/>
      <c r="Y300" s="548"/>
    </row>
    <row r="301" spans="1:25" ht="22.5" hidden="1" customHeight="1" thickTop="1" thickBot="1" x14ac:dyDescent="0.3">
      <c r="A301" s="558">
        <v>1</v>
      </c>
      <c r="B301" s="559" t="s">
        <v>248</v>
      </c>
      <c r="C301" s="559" t="s">
        <v>254</v>
      </c>
      <c r="D301" s="559" t="s">
        <v>265</v>
      </c>
      <c r="E301" s="559" t="s">
        <v>258</v>
      </c>
      <c r="F301" s="559" t="s">
        <v>248</v>
      </c>
      <c r="G301" s="559"/>
      <c r="H301" s="559"/>
      <c r="I301" s="559"/>
      <c r="J301" s="559"/>
      <c r="K301" s="562" t="s">
        <v>2133</v>
      </c>
      <c r="L301" s="565"/>
      <c r="M301" s="565"/>
      <c r="N301" s="565"/>
      <c r="O301" s="545">
        <f>+L301+M301-N301</f>
        <v>0</v>
      </c>
      <c r="P301" s="565"/>
      <c r="Q301" s="565"/>
      <c r="R301" s="565"/>
      <c r="S301" s="565"/>
      <c r="T301" s="565"/>
      <c r="U301" s="565"/>
      <c r="V301" s="546"/>
      <c r="W301" s="565"/>
      <c r="X301" s="547"/>
      <c r="Y301" s="548"/>
    </row>
    <row r="302" spans="1:25" ht="22.5" hidden="1" customHeight="1" thickTop="1" thickBot="1" x14ac:dyDescent="0.3">
      <c r="A302" s="558">
        <v>1</v>
      </c>
      <c r="B302" s="559" t="s">
        <v>248</v>
      </c>
      <c r="C302" s="559" t="s">
        <v>254</v>
      </c>
      <c r="D302" s="559" t="s">
        <v>265</v>
      </c>
      <c r="E302" s="559" t="s">
        <v>258</v>
      </c>
      <c r="F302" s="559" t="s">
        <v>254</v>
      </c>
      <c r="G302" s="559"/>
      <c r="H302" s="559"/>
      <c r="I302" s="559"/>
      <c r="J302" s="559"/>
      <c r="K302" s="562" t="s">
        <v>2134</v>
      </c>
      <c r="L302" s="565"/>
      <c r="M302" s="565"/>
      <c r="N302" s="565"/>
      <c r="O302" s="545">
        <f>+L302+M302-N302</f>
        <v>0</v>
      </c>
      <c r="P302" s="565"/>
      <c r="Q302" s="565"/>
      <c r="R302" s="565"/>
      <c r="S302" s="565"/>
      <c r="T302" s="565"/>
      <c r="U302" s="565"/>
      <c r="V302" s="546"/>
      <c r="W302" s="565"/>
      <c r="X302" s="547"/>
      <c r="Y302" s="548"/>
    </row>
    <row r="303" spans="1:25" ht="22.5" hidden="1" customHeight="1" thickTop="1" thickBot="1" x14ac:dyDescent="0.3">
      <c r="A303" s="558">
        <v>1</v>
      </c>
      <c r="B303" s="559" t="s">
        <v>248</v>
      </c>
      <c r="C303" s="559" t="s">
        <v>254</v>
      </c>
      <c r="D303" s="559" t="s">
        <v>265</v>
      </c>
      <c r="E303" s="559" t="s">
        <v>258</v>
      </c>
      <c r="F303" s="559" t="s">
        <v>1880</v>
      </c>
      <c r="G303" s="559"/>
      <c r="H303" s="559"/>
      <c r="I303" s="559"/>
      <c r="J303" s="559"/>
      <c r="K303" s="562" t="s">
        <v>2135</v>
      </c>
      <c r="L303" s="565"/>
      <c r="M303" s="565"/>
      <c r="N303" s="565"/>
      <c r="O303" s="545">
        <f>+L303+M303-N303</f>
        <v>0</v>
      </c>
      <c r="P303" s="565"/>
      <c r="Q303" s="565"/>
      <c r="R303" s="565"/>
      <c r="S303" s="565"/>
      <c r="T303" s="565"/>
      <c r="U303" s="565"/>
      <c r="V303" s="546"/>
      <c r="W303" s="565"/>
      <c r="X303" s="547"/>
      <c r="Y303" s="548"/>
    </row>
    <row r="304" spans="1:25" ht="22.5" hidden="1" customHeight="1" thickTop="1" thickBot="1" x14ac:dyDescent="0.3">
      <c r="A304" s="558">
        <v>1</v>
      </c>
      <c r="B304" s="559" t="s">
        <v>248</v>
      </c>
      <c r="C304" s="559" t="s">
        <v>254</v>
      </c>
      <c r="D304" s="559" t="s">
        <v>265</v>
      </c>
      <c r="E304" s="559" t="s">
        <v>276</v>
      </c>
      <c r="F304" s="559"/>
      <c r="G304" s="559"/>
      <c r="H304" s="559"/>
      <c r="I304" s="559"/>
      <c r="J304" s="559"/>
      <c r="K304" s="562" t="s">
        <v>2136</v>
      </c>
      <c r="L304" s="565">
        <f>SUM(L305:L307)</f>
        <v>0</v>
      </c>
      <c r="M304" s="565">
        <f t="shared" ref="M304:U304" si="99">SUM(M305:M307)</f>
        <v>0</v>
      </c>
      <c r="N304" s="565">
        <f t="shared" si="99"/>
        <v>0</v>
      </c>
      <c r="O304" s="565">
        <f t="shared" si="99"/>
        <v>0</v>
      </c>
      <c r="P304" s="565">
        <f t="shared" si="99"/>
        <v>0</v>
      </c>
      <c r="Q304" s="565">
        <f t="shared" si="99"/>
        <v>0</v>
      </c>
      <c r="R304" s="565">
        <f t="shared" si="99"/>
        <v>0</v>
      </c>
      <c r="S304" s="565">
        <f t="shared" si="99"/>
        <v>0</v>
      </c>
      <c r="T304" s="565">
        <f t="shared" si="99"/>
        <v>0</v>
      </c>
      <c r="U304" s="565">
        <f t="shared" si="99"/>
        <v>0</v>
      </c>
      <c r="V304" s="546"/>
      <c r="W304" s="565"/>
      <c r="X304" s="547"/>
      <c r="Y304" s="548"/>
    </row>
    <row r="305" spans="1:26" ht="22.5" hidden="1" customHeight="1" thickTop="1" thickBot="1" x14ac:dyDescent="0.3">
      <c r="A305" s="558">
        <v>1</v>
      </c>
      <c r="B305" s="559" t="s">
        <v>248</v>
      </c>
      <c r="C305" s="559" t="s">
        <v>254</v>
      </c>
      <c r="D305" s="559" t="s">
        <v>265</v>
      </c>
      <c r="E305" s="559" t="s">
        <v>276</v>
      </c>
      <c r="F305" s="559" t="s">
        <v>248</v>
      </c>
      <c r="G305" s="559"/>
      <c r="H305" s="559"/>
      <c r="I305" s="559"/>
      <c r="J305" s="559"/>
      <c r="K305" s="562" t="s">
        <v>2137</v>
      </c>
      <c r="L305" s="565"/>
      <c r="M305" s="565"/>
      <c r="N305" s="565"/>
      <c r="O305" s="545">
        <f>+L305+M305-N305</f>
        <v>0</v>
      </c>
      <c r="P305" s="565"/>
      <c r="Q305" s="565"/>
      <c r="R305" s="565"/>
      <c r="S305" s="565"/>
      <c r="T305" s="565"/>
      <c r="U305" s="565"/>
      <c r="V305" s="546"/>
      <c r="W305" s="565"/>
      <c r="X305" s="547"/>
      <c r="Y305" s="548"/>
    </row>
    <row r="306" spans="1:26" ht="22.5" hidden="1" customHeight="1" thickTop="1" thickBot="1" x14ac:dyDescent="0.3">
      <c r="A306" s="558">
        <v>1</v>
      </c>
      <c r="B306" s="559" t="s">
        <v>248</v>
      </c>
      <c r="C306" s="559" t="s">
        <v>254</v>
      </c>
      <c r="D306" s="559" t="s">
        <v>265</v>
      </c>
      <c r="E306" s="559" t="s">
        <v>276</v>
      </c>
      <c r="F306" s="559" t="s">
        <v>254</v>
      </c>
      <c r="G306" s="559"/>
      <c r="H306" s="559"/>
      <c r="I306" s="559"/>
      <c r="J306" s="559"/>
      <c r="K306" s="562" t="s">
        <v>2138</v>
      </c>
      <c r="L306" s="565"/>
      <c r="M306" s="565"/>
      <c r="N306" s="565"/>
      <c r="O306" s="545">
        <f>+L306+M306-N306</f>
        <v>0</v>
      </c>
      <c r="P306" s="565"/>
      <c r="Q306" s="565"/>
      <c r="R306" s="565"/>
      <c r="S306" s="565"/>
      <c r="T306" s="565"/>
      <c r="U306" s="565"/>
      <c r="V306" s="546"/>
      <c r="W306" s="565"/>
      <c r="X306" s="547"/>
      <c r="Y306" s="548"/>
    </row>
    <row r="307" spans="1:26" ht="22.5" hidden="1" customHeight="1" thickTop="1" thickBot="1" x14ac:dyDescent="0.3">
      <c r="A307" s="558">
        <v>1</v>
      </c>
      <c r="B307" s="559" t="s">
        <v>248</v>
      </c>
      <c r="C307" s="559" t="s">
        <v>254</v>
      </c>
      <c r="D307" s="559" t="s">
        <v>265</v>
      </c>
      <c r="E307" s="559" t="s">
        <v>276</v>
      </c>
      <c r="F307" s="559" t="s">
        <v>1880</v>
      </c>
      <c r="G307" s="559"/>
      <c r="H307" s="559"/>
      <c r="I307" s="559"/>
      <c r="J307" s="559"/>
      <c r="K307" s="562" t="s">
        <v>2139</v>
      </c>
      <c r="L307" s="565"/>
      <c r="M307" s="565"/>
      <c r="N307" s="565"/>
      <c r="O307" s="545">
        <f>+L307+M307-N307</f>
        <v>0</v>
      </c>
      <c r="P307" s="565"/>
      <c r="Q307" s="565"/>
      <c r="R307" s="565"/>
      <c r="S307" s="565"/>
      <c r="T307" s="565"/>
      <c r="U307" s="565"/>
      <c r="V307" s="546"/>
      <c r="W307" s="565"/>
      <c r="X307" s="547"/>
      <c r="Y307" s="548"/>
    </row>
    <row r="308" spans="1:26" ht="22.5" customHeight="1" thickTop="1" thickBot="1" x14ac:dyDescent="0.3">
      <c r="A308" s="558">
        <v>1</v>
      </c>
      <c r="B308" s="559" t="s">
        <v>248</v>
      </c>
      <c r="C308" s="559" t="s">
        <v>254</v>
      </c>
      <c r="D308" s="559" t="s">
        <v>258</v>
      </c>
      <c r="E308" s="559"/>
      <c r="F308" s="559"/>
      <c r="G308" s="559"/>
      <c r="H308" s="559"/>
      <c r="I308" s="559"/>
      <c r="J308" s="559"/>
      <c r="K308" s="562" t="s">
        <v>296</v>
      </c>
      <c r="L308" s="565">
        <f>+L309+L310+L341+L342+L343+L344</f>
        <v>220500000</v>
      </c>
      <c r="M308" s="565">
        <f t="shared" ref="M308:S308" si="100">+M309+M310+M341+M342+M343+M344</f>
        <v>0</v>
      </c>
      <c r="N308" s="565">
        <f t="shared" si="100"/>
        <v>0</v>
      </c>
      <c r="O308" s="565">
        <f>+O309+O310+O341+O342+O343+O344</f>
        <v>220500000</v>
      </c>
      <c r="P308" s="565">
        <f t="shared" si="100"/>
        <v>0</v>
      </c>
      <c r="Q308" s="565">
        <f t="shared" si="100"/>
        <v>213885000</v>
      </c>
      <c r="R308" s="565">
        <f t="shared" si="100"/>
        <v>6615000</v>
      </c>
      <c r="S308" s="565">
        <f t="shared" si="100"/>
        <v>0</v>
      </c>
      <c r="T308" s="565">
        <f>+O308</f>
        <v>220500000</v>
      </c>
      <c r="U308" s="565">
        <f>+U309+U310+U341+U342+U343+U344</f>
        <v>593127250</v>
      </c>
      <c r="V308" s="546">
        <f>U308/T308</f>
        <v>2.6899195011337866</v>
      </c>
      <c r="W308" s="565"/>
      <c r="X308" s="547"/>
      <c r="Y308" s="548"/>
      <c r="Z308" s="549"/>
    </row>
    <row r="309" spans="1:26" ht="16.5" thickTop="1" thickBot="1" x14ac:dyDescent="0.3">
      <c r="A309" s="558">
        <v>1</v>
      </c>
      <c r="B309" s="559" t="s">
        <v>248</v>
      </c>
      <c r="C309" s="559" t="s">
        <v>254</v>
      </c>
      <c r="D309" s="559" t="s">
        <v>258</v>
      </c>
      <c r="E309" s="559" t="s">
        <v>251</v>
      </c>
      <c r="F309" s="559"/>
      <c r="G309" s="559"/>
      <c r="H309" s="559"/>
      <c r="I309" s="559"/>
      <c r="J309" s="559"/>
      <c r="K309" s="562" t="s">
        <v>2140</v>
      </c>
      <c r="L309" s="565"/>
      <c r="M309" s="565"/>
      <c r="N309" s="565"/>
      <c r="O309" s="545">
        <f>+L309+M309-N309</f>
        <v>0</v>
      </c>
      <c r="P309" s="565"/>
      <c r="Q309" s="565"/>
      <c r="R309" s="565"/>
      <c r="S309" s="565"/>
      <c r="T309" s="565"/>
      <c r="U309" s="565"/>
      <c r="V309" s="546"/>
      <c r="W309" s="565"/>
      <c r="X309" s="547"/>
      <c r="Y309" s="548"/>
      <c r="Z309" s="549"/>
    </row>
    <row r="310" spans="1:26" ht="22.5" customHeight="1" thickTop="1" thickBot="1" x14ac:dyDescent="0.3">
      <c r="A310" s="558">
        <v>1</v>
      </c>
      <c r="B310" s="559" t="s">
        <v>248</v>
      </c>
      <c r="C310" s="559" t="s">
        <v>254</v>
      </c>
      <c r="D310" s="559" t="s">
        <v>258</v>
      </c>
      <c r="E310" s="559" t="s">
        <v>255</v>
      </c>
      <c r="F310" s="559"/>
      <c r="G310" s="559"/>
      <c r="H310" s="559"/>
      <c r="I310" s="559"/>
      <c r="J310" s="559"/>
      <c r="K310" s="562" t="s">
        <v>2141</v>
      </c>
      <c r="L310" s="565">
        <f>+L311+L314</f>
        <v>220500000</v>
      </c>
      <c r="M310" s="565">
        <f t="shared" ref="M310:S310" si="101">SUM(M311:M340)</f>
        <v>0</v>
      </c>
      <c r="N310" s="565">
        <f t="shared" si="101"/>
        <v>0</v>
      </c>
      <c r="O310" s="565">
        <f>SUM(O311:O340)</f>
        <v>220500000</v>
      </c>
      <c r="P310" s="565">
        <f t="shared" si="101"/>
        <v>0</v>
      </c>
      <c r="Q310" s="565">
        <f t="shared" si="101"/>
        <v>213885000</v>
      </c>
      <c r="R310" s="565">
        <f t="shared" si="101"/>
        <v>6615000</v>
      </c>
      <c r="S310" s="565">
        <f t="shared" si="101"/>
        <v>0</v>
      </c>
      <c r="T310" s="565">
        <f>+O310</f>
        <v>220500000</v>
      </c>
      <c r="U310" s="565">
        <f>+U311+U312+U313+U314+U315+U316+U317+U318+U319+U320+U327</f>
        <v>593127250</v>
      </c>
      <c r="V310" s="546">
        <f>U310/T310</f>
        <v>2.6899195011337866</v>
      </c>
      <c r="W310" s="565"/>
      <c r="X310" s="547"/>
      <c r="Y310" s="548"/>
      <c r="Z310" s="549"/>
    </row>
    <row r="311" spans="1:26" ht="16.5" thickTop="1" thickBot="1" x14ac:dyDescent="0.3">
      <c r="A311" s="558">
        <v>1</v>
      </c>
      <c r="B311" s="559" t="s">
        <v>248</v>
      </c>
      <c r="C311" s="559" t="s">
        <v>254</v>
      </c>
      <c r="D311" s="559" t="s">
        <v>258</v>
      </c>
      <c r="E311" s="559" t="s">
        <v>255</v>
      </c>
      <c r="F311" s="559" t="s">
        <v>251</v>
      </c>
      <c r="G311" s="559"/>
      <c r="H311" s="559"/>
      <c r="I311" s="559"/>
      <c r="J311" s="559"/>
      <c r="K311" s="562" t="s">
        <v>2142</v>
      </c>
      <c r="L311" s="565">
        <v>154350000</v>
      </c>
      <c r="M311" s="565"/>
      <c r="N311" s="565"/>
      <c r="O311" s="545">
        <f t="shared" ref="O311:O344" si="102">+L311+M311-N311</f>
        <v>154350000</v>
      </c>
      <c r="P311" s="565"/>
      <c r="Q311" s="565">
        <f>+O311</f>
        <v>154350000</v>
      </c>
      <c r="R311" s="565"/>
      <c r="S311" s="565"/>
      <c r="T311" s="565">
        <f>+O311</f>
        <v>154350000</v>
      </c>
      <c r="U311" s="565">
        <v>277828468</v>
      </c>
      <c r="V311" s="546">
        <f>U311/T311</f>
        <v>1.7999900745059929</v>
      </c>
      <c r="W311" s="565"/>
      <c r="X311" s="547"/>
      <c r="Y311" s="548"/>
      <c r="Z311" s="549"/>
    </row>
    <row r="312" spans="1:26" ht="16.5" thickTop="1" thickBot="1" x14ac:dyDescent="0.3">
      <c r="A312" s="558">
        <v>1</v>
      </c>
      <c r="B312" s="559" t="s">
        <v>248</v>
      </c>
      <c r="C312" s="559" t="s">
        <v>254</v>
      </c>
      <c r="D312" s="559" t="s">
        <v>258</v>
      </c>
      <c r="E312" s="559" t="s">
        <v>255</v>
      </c>
      <c r="F312" s="559" t="s">
        <v>255</v>
      </c>
      <c r="G312" s="559"/>
      <c r="H312" s="559"/>
      <c r="I312" s="559"/>
      <c r="J312" s="559"/>
      <c r="K312" s="562" t="s">
        <v>2143</v>
      </c>
      <c r="L312" s="565"/>
      <c r="M312" s="565"/>
      <c r="N312" s="565"/>
      <c r="O312" s="545">
        <f t="shared" si="102"/>
        <v>0</v>
      </c>
      <c r="P312" s="565"/>
      <c r="Q312" s="565"/>
      <c r="R312" s="565"/>
      <c r="S312" s="565"/>
      <c r="T312" s="565"/>
      <c r="U312" s="565"/>
      <c r="V312" s="546"/>
      <c r="W312" s="565"/>
      <c r="X312" s="547"/>
      <c r="Y312" s="548"/>
      <c r="Z312" s="549"/>
    </row>
    <row r="313" spans="1:26" ht="16.5" thickTop="1" thickBot="1" x14ac:dyDescent="0.3">
      <c r="A313" s="558">
        <v>1</v>
      </c>
      <c r="B313" s="559" t="s">
        <v>248</v>
      </c>
      <c r="C313" s="559" t="s">
        <v>254</v>
      </c>
      <c r="D313" s="559" t="s">
        <v>258</v>
      </c>
      <c r="E313" s="559" t="s">
        <v>255</v>
      </c>
      <c r="F313" s="559" t="s">
        <v>265</v>
      </c>
      <c r="G313" s="559"/>
      <c r="H313" s="559"/>
      <c r="I313" s="559"/>
      <c r="J313" s="559"/>
      <c r="K313" s="562" t="s">
        <v>2144</v>
      </c>
      <c r="L313" s="565"/>
      <c r="M313" s="565"/>
      <c r="N313" s="565"/>
      <c r="O313" s="545">
        <f t="shared" si="102"/>
        <v>0</v>
      </c>
      <c r="P313" s="565"/>
      <c r="Q313" s="565"/>
      <c r="R313" s="565"/>
      <c r="S313" s="565"/>
      <c r="T313" s="565"/>
      <c r="U313" s="565"/>
      <c r="V313" s="546"/>
      <c r="W313" s="565"/>
      <c r="X313" s="547"/>
      <c r="Y313" s="548"/>
      <c r="Z313" s="549"/>
    </row>
    <row r="314" spans="1:26" ht="16.5" thickTop="1" thickBot="1" x14ac:dyDescent="0.3">
      <c r="A314" s="558">
        <v>1</v>
      </c>
      <c r="B314" s="559" t="s">
        <v>248</v>
      </c>
      <c r="C314" s="559" t="s">
        <v>254</v>
      </c>
      <c r="D314" s="559" t="s">
        <v>258</v>
      </c>
      <c r="E314" s="559" t="s">
        <v>255</v>
      </c>
      <c r="F314" s="559" t="s">
        <v>268</v>
      </c>
      <c r="G314" s="559"/>
      <c r="H314" s="559"/>
      <c r="I314" s="559"/>
      <c r="J314" s="559"/>
      <c r="K314" s="562" t="s">
        <v>2145</v>
      </c>
      <c r="L314" s="565">
        <v>66150000</v>
      </c>
      <c r="M314" s="565"/>
      <c r="N314" s="565"/>
      <c r="O314" s="545">
        <f t="shared" si="102"/>
        <v>66150000</v>
      </c>
      <c r="P314" s="565"/>
      <c r="Q314" s="565">
        <f>+O314*0.9</f>
        <v>59535000</v>
      </c>
      <c r="R314" s="565">
        <v>6615000</v>
      </c>
      <c r="S314" s="565"/>
      <c r="T314" s="565">
        <f>+O314</f>
        <v>66150000</v>
      </c>
      <c r="U314" s="565">
        <v>161862400</v>
      </c>
      <c r="V314" s="546">
        <v>1</v>
      </c>
      <c r="W314" s="565"/>
      <c r="X314" s="547"/>
      <c r="Y314" s="548"/>
      <c r="Z314" s="549"/>
    </row>
    <row r="315" spans="1:26" ht="16.5" thickTop="1" thickBot="1" x14ac:dyDescent="0.3">
      <c r="A315" s="558">
        <v>1</v>
      </c>
      <c r="B315" s="559" t="s">
        <v>248</v>
      </c>
      <c r="C315" s="559" t="s">
        <v>254</v>
      </c>
      <c r="D315" s="559" t="s">
        <v>258</v>
      </c>
      <c r="E315" s="559" t="s">
        <v>255</v>
      </c>
      <c r="F315" s="559" t="s">
        <v>258</v>
      </c>
      <c r="G315" s="559"/>
      <c r="H315" s="559"/>
      <c r="I315" s="559"/>
      <c r="J315" s="559"/>
      <c r="K315" s="562" t="s">
        <v>2146</v>
      </c>
      <c r="L315" s="565"/>
      <c r="M315" s="565"/>
      <c r="N315" s="565"/>
      <c r="O315" s="545">
        <f t="shared" si="102"/>
        <v>0</v>
      </c>
      <c r="P315" s="565"/>
      <c r="Q315" s="565"/>
      <c r="R315" s="565"/>
      <c r="S315" s="565"/>
      <c r="T315" s="565"/>
      <c r="U315" s="565"/>
      <c r="V315" s="546"/>
      <c r="W315" s="565"/>
      <c r="X315" s="547"/>
      <c r="Y315" s="548"/>
      <c r="Z315" s="549"/>
    </row>
    <row r="316" spans="1:26" ht="16.5" thickTop="1" thickBot="1" x14ac:dyDescent="0.3">
      <c r="A316" s="558">
        <v>1</v>
      </c>
      <c r="B316" s="559" t="s">
        <v>248</v>
      </c>
      <c r="C316" s="559" t="s">
        <v>254</v>
      </c>
      <c r="D316" s="559" t="s">
        <v>258</v>
      </c>
      <c r="E316" s="559" t="s">
        <v>255</v>
      </c>
      <c r="F316" s="559" t="s">
        <v>276</v>
      </c>
      <c r="G316" s="559"/>
      <c r="H316" s="559"/>
      <c r="I316" s="559"/>
      <c r="J316" s="559"/>
      <c r="K316" s="562" t="s">
        <v>2147</v>
      </c>
      <c r="L316" s="565"/>
      <c r="M316" s="565"/>
      <c r="N316" s="565"/>
      <c r="O316" s="545">
        <f t="shared" si="102"/>
        <v>0</v>
      </c>
      <c r="P316" s="565"/>
      <c r="Q316" s="565"/>
      <c r="R316" s="565"/>
      <c r="S316" s="565"/>
      <c r="T316" s="565"/>
      <c r="U316" s="565"/>
      <c r="V316" s="546"/>
      <c r="W316" s="565"/>
      <c r="X316" s="547"/>
      <c r="Y316" s="548"/>
      <c r="Z316" s="549"/>
    </row>
    <row r="317" spans="1:26" ht="16.5" thickTop="1" thickBot="1" x14ac:dyDescent="0.3">
      <c r="A317" s="558">
        <v>1</v>
      </c>
      <c r="B317" s="559" t="s">
        <v>248</v>
      </c>
      <c r="C317" s="559" t="s">
        <v>254</v>
      </c>
      <c r="D317" s="559" t="s">
        <v>258</v>
      </c>
      <c r="E317" s="559" t="s">
        <v>255</v>
      </c>
      <c r="F317" s="559" t="s">
        <v>277</v>
      </c>
      <c r="G317" s="559"/>
      <c r="H317" s="559"/>
      <c r="I317" s="559"/>
      <c r="J317" s="559"/>
      <c r="K317" s="562" t="s">
        <v>2148</v>
      </c>
      <c r="L317" s="565"/>
      <c r="M317" s="565"/>
      <c r="N317" s="565"/>
      <c r="O317" s="545">
        <f t="shared" si="102"/>
        <v>0</v>
      </c>
      <c r="P317" s="565"/>
      <c r="Q317" s="565"/>
      <c r="R317" s="565"/>
      <c r="S317" s="565"/>
      <c r="T317" s="565"/>
      <c r="U317" s="565">
        <v>8276967</v>
      </c>
      <c r="V317" s="546">
        <v>1</v>
      </c>
      <c r="W317" s="565"/>
      <c r="X317" s="547"/>
      <c r="Y317" s="548"/>
      <c r="Z317" s="549"/>
    </row>
    <row r="318" spans="1:26" ht="16.5" thickTop="1" thickBot="1" x14ac:dyDescent="0.3">
      <c r="A318" s="558">
        <v>1</v>
      </c>
      <c r="B318" s="559" t="s">
        <v>248</v>
      </c>
      <c r="C318" s="559" t="s">
        <v>254</v>
      </c>
      <c r="D318" s="559" t="s">
        <v>258</v>
      </c>
      <c r="E318" s="559" t="s">
        <v>255</v>
      </c>
      <c r="F318" s="559" t="s">
        <v>278</v>
      </c>
      <c r="G318" s="559"/>
      <c r="H318" s="559"/>
      <c r="I318" s="559"/>
      <c r="J318" s="559"/>
      <c r="K318" s="562" t="s">
        <v>2149</v>
      </c>
      <c r="L318" s="565"/>
      <c r="M318" s="565"/>
      <c r="N318" s="565"/>
      <c r="O318" s="545">
        <f t="shared" si="102"/>
        <v>0</v>
      </c>
      <c r="P318" s="565"/>
      <c r="Q318" s="565"/>
      <c r="R318" s="565"/>
      <c r="S318" s="565"/>
      <c r="T318" s="565"/>
      <c r="U318" s="565"/>
      <c r="V318" s="546"/>
      <c r="W318" s="565"/>
      <c r="X318" s="547"/>
      <c r="Y318" s="548"/>
      <c r="Z318" s="549"/>
    </row>
    <row r="319" spans="1:26" ht="16.5" thickTop="1" thickBot="1" x14ac:dyDescent="0.3">
      <c r="A319" s="558">
        <v>1</v>
      </c>
      <c r="B319" s="559" t="s">
        <v>248</v>
      </c>
      <c r="C319" s="559" t="s">
        <v>254</v>
      </c>
      <c r="D319" s="559" t="s">
        <v>258</v>
      </c>
      <c r="E319" s="559" t="s">
        <v>255</v>
      </c>
      <c r="F319" s="559" t="s">
        <v>279</v>
      </c>
      <c r="G319" s="559"/>
      <c r="H319" s="559"/>
      <c r="I319" s="559"/>
      <c r="J319" s="559"/>
      <c r="K319" s="562" t="s">
        <v>2150</v>
      </c>
      <c r="L319" s="565"/>
      <c r="M319" s="565"/>
      <c r="N319" s="565"/>
      <c r="O319" s="545">
        <f t="shared" si="102"/>
        <v>0</v>
      </c>
      <c r="P319" s="565"/>
      <c r="Q319" s="565"/>
      <c r="R319" s="565"/>
      <c r="S319" s="565"/>
      <c r="T319" s="565"/>
      <c r="U319" s="565">
        <v>130727162</v>
      </c>
      <c r="V319" s="546">
        <v>1</v>
      </c>
      <c r="W319" s="565"/>
      <c r="X319" s="547"/>
      <c r="Y319" s="548"/>
      <c r="Z319" s="549"/>
    </row>
    <row r="320" spans="1:26" ht="16.5" thickTop="1" thickBot="1" x14ac:dyDescent="0.3">
      <c r="A320" s="558">
        <v>1</v>
      </c>
      <c r="B320" s="559" t="s">
        <v>248</v>
      </c>
      <c r="C320" s="559" t="s">
        <v>254</v>
      </c>
      <c r="D320" s="559" t="s">
        <v>258</v>
      </c>
      <c r="E320" s="559" t="s">
        <v>255</v>
      </c>
      <c r="F320" s="559" t="s">
        <v>280</v>
      </c>
      <c r="G320" s="559"/>
      <c r="H320" s="559"/>
      <c r="I320" s="559"/>
      <c r="J320" s="559"/>
      <c r="K320" s="562" t="s">
        <v>2151</v>
      </c>
      <c r="L320" s="565"/>
      <c r="M320" s="565"/>
      <c r="N320" s="565"/>
      <c r="O320" s="545">
        <f t="shared" si="102"/>
        <v>0</v>
      </c>
      <c r="P320" s="565"/>
      <c r="Q320" s="565"/>
      <c r="R320" s="565"/>
      <c r="S320" s="565"/>
      <c r="T320" s="565"/>
      <c r="U320" s="565">
        <v>9609970</v>
      </c>
      <c r="V320" s="546">
        <v>1</v>
      </c>
      <c r="W320" s="565"/>
      <c r="X320" s="547"/>
      <c r="Y320" s="548"/>
      <c r="Z320" s="549"/>
    </row>
    <row r="321" spans="1:26" ht="16.5" thickTop="1" thickBot="1" x14ac:dyDescent="0.3">
      <c r="A321" s="558">
        <v>1</v>
      </c>
      <c r="B321" s="559" t="s">
        <v>248</v>
      </c>
      <c r="C321" s="559" t="s">
        <v>254</v>
      </c>
      <c r="D321" s="559" t="s">
        <v>258</v>
      </c>
      <c r="E321" s="559" t="s">
        <v>255</v>
      </c>
      <c r="F321" s="559" t="s">
        <v>297</v>
      </c>
      <c r="G321" s="559"/>
      <c r="H321" s="559"/>
      <c r="I321" s="559"/>
      <c r="J321" s="559"/>
      <c r="K321" s="562" t="s">
        <v>2152</v>
      </c>
      <c r="L321" s="565"/>
      <c r="M321" s="565"/>
      <c r="N321" s="565"/>
      <c r="O321" s="545">
        <f t="shared" si="102"/>
        <v>0</v>
      </c>
      <c r="P321" s="565"/>
      <c r="Q321" s="565"/>
      <c r="R321" s="565"/>
      <c r="S321" s="565"/>
      <c r="T321" s="565"/>
      <c r="U321" s="565"/>
      <c r="V321" s="546"/>
      <c r="W321" s="565"/>
      <c r="X321" s="547"/>
      <c r="Y321" s="548"/>
      <c r="Z321" s="549"/>
    </row>
    <row r="322" spans="1:26" ht="16.5" hidden="1" thickTop="1" thickBot="1" x14ac:dyDescent="0.3">
      <c r="A322" s="558">
        <v>1</v>
      </c>
      <c r="B322" s="559" t="s">
        <v>248</v>
      </c>
      <c r="C322" s="559" t="s">
        <v>254</v>
      </c>
      <c r="D322" s="559" t="s">
        <v>258</v>
      </c>
      <c r="E322" s="559" t="s">
        <v>255</v>
      </c>
      <c r="F322" s="559" t="s">
        <v>298</v>
      </c>
      <c r="G322" s="559"/>
      <c r="H322" s="559"/>
      <c r="I322" s="559"/>
      <c r="J322" s="559"/>
      <c r="K322" s="562" t="s">
        <v>2153</v>
      </c>
      <c r="L322" s="565"/>
      <c r="M322" s="565"/>
      <c r="N322" s="565"/>
      <c r="O322" s="545">
        <f t="shared" si="102"/>
        <v>0</v>
      </c>
      <c r="P322" s="565"/>
      <c r="Q322" s="565"/>
      <c r="R322" s="565"/>
      <c r="S322" s="565"/>
      <c r="T322" s="565"/>
      <c r="U322" s="565"/>
      <c r="V322" s="546"/>
      <c r="W322" s="565"/>
      <c r="X322" s="547"/>
      <c r="Y322" s="548"/>
    </row>
    <row r="323" spans="1:26" ht="16.5" hidden="1" thickTop="1" thickBot="1" x14ac:dyDescent="0.3">
      <c r="A323" s="558">
        <v>1</v>
      </c>
      <c r="B323" s="559" t="s">
        <v>248</v>
      </c>
      <c r="C323" s="559" t="s">
        <v>254</v>
      </c>
      <c r="D323" s="559" t="s">
        <v>258</v>
      </c>
      <c r="E323" s="559" t="s">
        <v>255</v>
      </c>
      <c r="F323" s="559" t="s">
        <v>269</v>
      </c>
      <c r="G323" s="559"/>
      <c r="H323" s="559"/>
      <c r="I323" s="559"/>
      <c r="J323" s="559"/>
      <c r="K323" s="562" t="s">
        <v>2154</v>
      </c>
      <c r="L323" s="565"/>
      <c r="M323" s="565"/>
      <c r="N323" s="565"/>
      <c r="O323" s="545">
        <f t="shared" si="102"/>
        <v>0</v>
      </c>
      <c r="P323" s="565"/>
      <c r="Q323" s="565"/>
      <c r="R323" s="565"/>
      <c r="S323" s="565"/>
      <c r="T323" s="565"/>
      <c r="U323" s="565"/>
      <c r="V323" s="546"/>
      <c r="W323" s="565"/>
      <c r="X323" s="547"/>
      <c r="Y323" s="548"/>
    </row>
    <row r="324" spans="1:26" ht="16.5" hidden="1" thickTop="1" thickBot="1" x14ac:dyDescent="0.3">
      <c r="A324" s="558">
        <v>1</v>
      </c>
      <c r="B324" s="559" t="s">
        <v>248</v>
      </c>
      <c r="C324" s="559" t="s">
        <v>254</v>
      </c>
      <c r="D324" s="559" t="s">
        <v>258</v>
      </c>
      <c r="E324" s="559" t="s">
        <v>255</v>
      </c>
      <c r="F324" s="559" t="s">
        <v>282</v>
      </c>
      <c r="G324" s="559"/>
      <c r="H324" s="559"/>
      <c r="I324" s="559"/>
      <c r="J324" s="559"/>
      <c r="K324" s="562" t="s">
        <v>2155</v>
      </c>
      <c r="L324" s="565"/>
      <c r="M324" s="565"/>
      <c r="N324" s="565"/>
      <c r="O324" s="545">
        <f t="shared" si="102"/>
        <v>0</v>
      </c>
      <c r="P324" s="565"/>
      <c r="Q324" s="565"/>
      <c r="R324" s="565"/>
      <c r="S324" s="565"/>
      <c r="T324" s="565"/>
      <c r="U324" s="565"/>
      <c r="V324" s="546"/>
      <c r="W324" s="565"/>
      <c r="X324" s="547"/>
      <c r="Y324" s="548"/>
    </row>
    <row r="325" spans="1:26" ht="16.5" hidden="1" thickTop="1" thickBot="1" x14ac:dyDescent="0.3">
      <c r="A325" s="558">
        <v>1</v>
      </c>
      <c r="B325" s="559" t="s">
        <v>248</v>
      </c>
      <c r="C325" s="559" t="s">
        <v>254</v>
      </c>
      <c r="D325" s="559" t="s">
        <v>258</v>
      </c>
      <c r="E325" s="559" t="s">
        <v>255</v>
      </c>
      <c r="F325" s="559" t="s">
        <v>2156</v>
      </c>
      <c r="G325" s="559"/>
      <c r="H325" s="559"/>
      <c r="I325" s="559"/>
      <c r="J325" s="559"/>
      <c r="K325" s="562" t="s">
        <v>2157</v>
      </c>
      <c r="L325" s="565"/>
      <c r="M325" s="565"/>
      <c r="N325" s="565"/>
      <c r="O325" s="545">
        <f t="shared" si="102"/>
        <v>0</v>
      </c>
      <c r="P325" s="565"/>
      <c r="Q325" s="565"/>
      <c r="R325" s="565"/>
      <c r="S325" s="565"/>
      <c r="T325" s="565"/>
      <c r="U325" s="565"/>
      <c r="V325" s="546"/>
      <c r="W325" s="565"/>
      <c r="X325" s="547"/>
      <c r="Y325" s="548"/>
    </row>
    <row r="326" spans="1:26" ht="16.5" thickTop="1" thickBot="1" x14ac:dyDescent="0.3">
      <c r="A326" s="558">
        <v>1</v>
      </c>
      <c r="B326" s="559" t="s">
        <v>248</v>
      </c>
      <c r="C326" s="559" t="s">
        <v>254</v>
      </c>
      <c r="D326" s="559" t="s">
        <v>258</v>
      </c>
      <c r="E326" s="559" t="s">
        <v>255</v>
      </c>
      <c r="F326" s="559" t="s">
        <v>2158</v>
      </c>
      <c r="G326" s="559"/>
      <c r="H326" s="559"/>
      <c r="I326" s="559"/>
      <c r="J326" s="559"/>
      <c r="K326" s="562" t="s">
        <v>2159</v>
      </c>
      <c r="L326" s="565"/>
      <c r="M326" s="565"/>
      <c r="N326" s="565"/>
      <c r="O326" s="545">
        <f t="shared" si="102"/>
        <v>0</v>
      </c>
      <c r="P326" s="565"/>
      <c r="Q326" s="565"/>
      <c r="R326" s="565"/>
      <c r="S326" s="565"/>
      <c r="T326" s="565"/>
      <c r="U326" s="565"/>
      <c r="V326" s="546"/>
      <c r="W326" s="565"/>
      <c r="X326" s="547"/>
      <c r="Y326" s="548"/>
      <c r="Z326" s="549"/>
    </row>
    <row r="327" spans="1:26" ht="16.5" thickTop="1" thickBot="1" x14ac:dyDescent="0.3">
      <c r="A327" s="558">
        <v>1</v>
      </c>
      <c r="B327" s="559" t="s">
        <v>248</v>
      </c>
      <c r="C327" s="559" t="s">
        <v>254</v>
      </c>
      <c r="D327" s="559" t="s">
        <v>258</v>
      </c>
      <c r="E327" s="559" t="s">
        <v>255</v>
      </c>
      <c r="F327" s="559" t="s">
        <v>2160</v>
      </c>
      <c r="G327" s="559"/>
      <c r="H327" s="559"/>
      <c r="I327" s="559"/>
      <c r="J327" s="559"/>
      <c r="K327" s="562" t="s">
        <v>2161</v>
      </c>
      <c r="L327" s="565"/>
      <c r="M327" s="565"/>
      <c r="N327" s="565"/>
      <c r="O327" s="545">
        <f t="shared" si="102"/>
        <v>0</v>
      </c>
      <c r="P327" s="565"/>
      <c r="Q327" s="565"/>
      <c r="R327" s="565"/>
      <c r="S327" s="565"/>
      <c r="T327" s="565"/>
      <c r="U327" s="565">
        <v>4822283</v>
      </c>
      <c r="V327" s="546">
        <v>1</v>
      </c>
      <c r="W327" s="565"/>
      <c r="X327" s="547"/>
      <c r="Y327" s="548"/>
      <c r="Z327" s="549"/>
    </row>
    <row r="328" spans="1:26" ht="16.5" thickTop="1" thickBot="1" x14ac:dyDescent="0.3">
      <c r="A328" s="558">
        <v>1</v>
      </c>
      <c r="B328" s="559" t="s">
        <v>248</v>
      </c>
      <c r="C328" s="559" t="s">
        <v>254</v>
      </c>
      <c r="D328" s="559" t="s">
        <v>258</v>
      </c>
      <c r="E328" s="559" t="s">
        <v>255</v>
      </c>
      <c r="F328" s="559" t="s">
        <v>2162</v>
      </c>
      <c r="G328" s="559"/>
      <c r="H328" s="559"/>
      <c r="I328" s="559"/>
      <c r="J328" s="559"/>
      <c r="K328" s="562" t="s">
        <v>2163</v>
      </c>
      <c r="L328" s="565"/>
      <c r="M328" s="565"/>
      <c r="N328" s="565"/>
      <c r="O328" s="545">
        <f t="shared" si="102"/>
        <v>0</v>
      </c>
      <c r="P328" s="565"/>
      <c r="Q328" s="565"/>
      <c r="R328" s="565"/>
      <c r="S328" s="565"/>
      <c r="T328" s="565"/>
      <c r="U328" s="565"/>
      <c r="V328" s="546"/>
      <c r="W328" s="565"/>
      <c r="X328" s="547"/>
      <c r="Y328" s="548"/>
      <c r="Z328" s="549"/>
    </row>
    <row r="329" spans="1:26" ht="16.5" thickTop="1" thickBot="1" x14ac:dyDescent="0.3">
      <c r="A329" s="558">
        <v>1</v>
      </c>
      <c r="B329" s="559" t="s">
        <v>248</v>
      </c>
      <c r="C329" s="559" t="s">
        <v>254</v>
      </c>
      <c r="D329" s="559" t="s">
        <v>258</v>
      </c>
      <c r="E329" s="559" t="s">
        <v>255</v>
      </c>
      <c r="F329" s="559" t="s">
        <v>2164</v>
      </c>
      <c r="G329" s="559"/>
      <c r="H329" s="559"/>
      <c r="I329" s="559"/>
      <c r="J329" s="559"/>
      <c r="K329" s="562" t="s">
        <v>2165</v>
      </c>
      <c r="L329" s="565"/>
      <c r="M329" s="565"/>
      <c r="N329" s="565"/>
      <c r="O329" s="545">
        <f t="shared" si="102"/>
        <v>0</v>
      </c>
      <c r="P329" s="565"/>
      <c r="Q329" s="565"/>
      <c r="R329" s="565"/>
      <c r="S329" s="565"/>
      <c r="T329" s="565"/>
      <c r="U329" s="565"/>
      <c r="V329" s="546"/>
      <c r="W329" s="565"/>
      <c r="X329" s="547"/>
      <c r="Y329" s="548"/>
      <c r="Z329" s="549"/>
    </row>
    <row r="330" spans="1:26" ht="16.5" thickTop="1" thickBot="1" x14ac:dyDescent="0.3">
      <c r="A330" s="558">
        <v>1</v>
      </c>
      <c r="B330" s="559" t="s">
        <v>248</v>
      </c>
      <c r="C330" s="559" t="s">
        <v>254</v>
      </c>
      <c r="D330" s="559" t="s">
        <v>258</v>
      </c>
      <c r="E330" s="559" t="s">
        <v>255</v>
      </c>
      <c r="F330" s="559" t="s">
        <v>2166</v>
      </c>
      <c r="G330" s="559"/>
      <c r="H330" s="559"/>
      <c r="I330" s="559"/>
      <c r="J330" s="559"/>
      <c r="K330" s="562" t="s">
        <v>2167</v>
      </c>
      <c r="L330" s="565"/>
      <c r="M330" s="565"/>
      <c r="N330" s="565"/>
      <c r="O330" s="545">
        <f t="shared" si="102"/>
        <v>0</v>
      </c>
      <c r="P330" s="565"/>
      <c r="Q330" s="565"/>
      <c r="R330" s="565"/>
      <c r="S330" s="565"/>
      <c r="T330" s="565"/>
      <c r="U330" s="565"/>
      <c r="V330" s="546"/>
      <c r="W330" s="565"/>
      <c r="X330" s="547"/>
      <c r="Y330" s="548"/>
      <c r="Z330" s="549"/>
    </row>
    <row r="331" spans="1:26" ht="16.5" thickTop="1" thickBot="1" x14ac:dyDescent="0.3">
      <c r="A331" s="558">
        <v>1</v>
      </c>
      <c r="B331" s="559" t="s">
        <v>248</v>
      </c>
      <c r="C331" s="559" t="s">
        <v>254</v>
      </c>
      <c r="D331" s="559" t="s">
        <v>258</v>
      </c>
      <c r="E331" s="559" t="s">
        <v>255</v>
      </c>
      <c r="F331" s="559" t="s">
        <v>2168</v>
      </c>
      <c r="G331" s="559"/>
      <c r="H331" s="559"/>
      <c r="I331" s="559"/>
      <c r="J331" s="559"/>
      <c r="K331" s="562" t="s">
        <v>2169</v>
      </c>
      <c r="L331" s="565"/>
      <c r="M331" s="565"/>
      <c r="N331" s="565"/>
      <c r="O331" s="545">
        <f t="shared" si="102"/>
        <v>0</v>
      </c>
      <c r="P331" s="565"/>
      <c r="Q331" s="565"/>
      <c r="R331" s="565"/>
      <c r="S331" s="565"/>
      <c r="T331" s="565"/>
      <c r="U331" s="565"/>
      <c r="V331" s="546"/>
      <c r="W331" s="565"/>
      <c r="X331" s="547"/>
      <c r="Y331" s="548"/>
      <c r="Z331" s="549"/>
    </row>
    <row r="332" spans="1:26" ht="16.5" thickTop="1" thickBot="1" x14ac:dyDescent="0.3">
      <c r="A332" s="558">
        <v>1</v>
      </c>
      <c r="B332" s="559" t="s">
        <v>248</v>
      </c>
      <c r="C332" s="559" t="s">
        <v>254</v>
      </c>
      <c r="D332" s="559" t="s">
        <v>258</v>
      </c>
      <c r="E332" s="559" t="s">
        <v>255</v>
      </c>
      <c r="F332" s="559" t="s">
        <v>1974</v>
      </c>
      <c r="G332" s="559"/>
      <c r="H332" s="559"/>
      <c r="I332" s="559"/>
      <c r="J332" s="559"/>
      <c r="K332" s="562" t="s">
        <v>2170</v>
      </c>
      <c r="L332" s="565"/>
      <c r="M332" s="565"/>
      <c r="N332" s="565"/>
      <c r="O332" s="545">
        <f t="shared" si="102"/>
        <v>0</v>
      </c>
      <c r="P332" s="565"/>
      <c r="Q332" s="565"/>
      <c r="R332" s="565"/>
      <c r="S332" s="565"/>
      <c r="T332" s="565"/>
      <c r="U332" s="565"/>
      <c r="V332" s="546"/>
      <c r="W332" s="565"/>
      <c r="X332" s="547"/>
      <c r="Y332" s="548"/>
      <c r="Z332" s="549"/>
    </row>
    <row r="333" spans="1:26" ht="16.5" thickTop="1" thickBot="1" x14ac:dyDescent="0.3">
      <c r="A333" s="558">
        <v>1</v>
      </c>
      <c r="B333" s="559" t="s">
        <v>248</v>
      </c>
      <c r="C333" s="559" t="s">
        <v>254</v>
      </c>
      <c r="D333" s="559" t="s">
        <v>258</v>
      </c>
      <c r="E333" s="559" t="s">
        <v>255</v>
      </c>
      <c r="F333" s="559" t="s">
        <v>2171</v>
      </c>
      <c r="G333" s="559"/>
      <c r="H333" s="559"/>
      <c r="I333" s="559"/>
      <c r="J333" s="559"/>
      <c r="K333" s="562" t="s">
        <v>2172</v>
      </c>
      <c r="L333" s="565"/>
      <c r="M333" s="565"/>
      <c r="N333" s="565"/>
      <c r="O333" s="545">
        <f t="shared" si="102"/>
        <v>0</v>
      </c>
      <c r="P333" s="565"/>
      <c r="Q333" s="565"/>
      <c r="R333" s="565"/>
      <c r="S333" s="565"/>
      <c r="T333" s="565"/>
      <c r="U333" s="565"/>
      <c r="V333" s="546"/>
      <c r="W333" s="565"/>
      <c r="X333" s="547"/>
      <c r="Y333" s="548"/>
      <c r="Z333" s="549"/>
    </row>
    <row r="334" spans="1:26" ht="16.5" thickTop="1" thickBot="1" x14ac:dyDescent="0.3">
      <c r="A334" s="558">
        <v>1</v>
      </c>
      <c r="B334" s="559" t="s">
        <v>248</v>
      </c>
      <c r="C334" s="559" t="s">
        <v>254</v>
      </c>
      <c r="D334" s="559" t="s">
        <v>258</v>
      </c>
      <c r="E334" s="559" t="s">
        <v>255</v>
      </c>
      <c r="F334" s="559" t="s">
        <v>2173</v>
      </c>
      <c r="G334" s="559"/>
      <c r="H334" s="559"/>
      <c r="I334" s="559"/>
      <c r="J334" s="559"/>
      <c r="K334" s="562" t="s">
        <v>2174</v>
      </c>
      <c r="L334" s="565"/>
      <c r="M334" s="565"/>
      <c r="N334" s="565"/>
      <c r="O334" s="545">
        <f t="shared" si="102"/>
        <v>0</v>
      </c>
      <c r="P334" s="565"/>
      <c r="Q334" s="565"/>
      <c r="R334" s="565"/>
      <c r="S334" s="565"/>
      <c r="T334" s="565"/>
      <c r="U334" s="565"/>
      <c r="V334" s="546"/>
      <c r="W334" s="565"/>
      <c r="X334" s="547"/>
      <c r="Y334" s="548"/>
      <c r="Z334" s="549"/>
    </row>
    <row r="335" spans="1:26" ht="16.5" thickTop="1" thickBot="1" x14ac:dyDescent="0.3">
      <c r="A335" s="558">
        <v>1</v>
      </c>
      <c r="B335" s="559" t="s">
        <v>248</v>
      </c>
      <c r="C335" s="559" t="s">
        <v>254</v>
      </c>
      <c r="D335" s="559" t="s">
        <v>258</v>
      </c>
      <c r="E335" s="559" t="s">
        <v>255</v>
      </c>
      <c r="F335" s="559" t="s">
        <v>2175</v>
      </c>
      <c r="G335" s="559"/>
      <c r="H335" s="559"/>
      <c r="I335" s="559"/>
      <c r="J335" s="559"/>
      <c r="K335" s="562" t="s">
        <v>2176</v>
      </c>
      <c r="L335" s="565"/>
      <c r="M335" s="565"/>
      <c r="N335" s="565"/>
      <c r="O335" s="545">
        <f t="shared" si="102"/>
        <v>0</v>
      </c>
      <c r="P335" s="565"/>
      <c r="Q335" s="565"/>
      <c r="R335" s="565"/>
      <c r="S335" s="565"/>
      <c r="T335" s="565"/>
      <c r="U335" s="565"/>
      <c r="V335" s="546"/>
      <c r="W335" s="565"/>
      <c r="X335" s="547"/>
      <c r="Y335" s="548"/>
      <c r="Z335" s="549"/>
    </row>
    <row r="336" spans="1:26" ht="16.5" thickTop="1" thickBot="1" x14ac:dyDescent="0.3">
      <c r="A336" s="558">
        <v>1</v>
      </c>
      <c r="B336" s="559" t="s">
        <v>248</v>
      </c>
      <c r="C336" s="559" t="s">
        <v>254</v>
      </c>
      <c r="D336" s="559" t="s">
        <v>258</v>
      </c>
      <c r="E336" s="559" t="s">
        <v>255</v>
      </c>
      <c r="F336" s="559" t="s">
        <v>2177</v>
      </c>
      <c r="G336" s="559"/>
      <c r="H336" s="559"/>
      <c r="I336" s="559"/>
      <c r="J336" s="559"/>
      <c r="K336" s="562" t="s">
        <v>2178</v>
      </c>
      <c r="L336" s="565"/>
      <c r="M336" s="565"/>
      <c r="N336" s="565"/>
      <c r="O336" s="545">
        <f t="shared" si="102"/>
        <v>0</v>
      </c>
      <c r="P336" s="565"/>
      <c r="Q336" s="565"/>
      <c r="R336" s="565"/>
      <c r="S336" s="565"/>
      <c r="T336" s="565"/>
      <c r="U336" s="565"/>
      <c r="V336" s="546"/>
      <c r="W336" s="565"/>
      <c r="X336" s="547"/>
      <c r="Y336" s="548"/>
      <c r="Z336" s="549"/>
    </row>
    <row r="337" spans="1:26" ht="16.5" thickTop="1" thickBot="1" x14ac:dyDescent="0.3">
      <c r="A337" s="558">
        <v>1</v>
      </c>
      <c r="B337" s="559" t="s">
        <v>248</v>
      </c>
      <c r="C337" s="559" t="s">
        <v>254</v>
      </c>
      <c r="D337" s="559" t="s">
        <v>258</v>
      </c>
      <c r="E337" s="559" t="s">
        <v>255</v>
      </c>
      <c r="F337" s="559" t="s">
        <v>2179</v>
      </c>
      <c r="G337" s="559"/>
      <c r="H337" s="559"/>
      <c r="I337" s="559"/>
      <c r="J337" s="559"/>
      <c r="K337" s="562" t="s">
        <v>2180</v>
      </c>
      <c r="L337" s="565"/>
      <c r="M337" s="565"/>
      <c r="N337" s="565"/>
      <c r="O337" s="545">
        <f t="shared" si="102"/>
        <v>0</v>
      </c>
      <c r="P337" s="565"/>
      <c r="Q337" s="565"/>
      <c r="R337" s="565"/>
      <c r="S337" s="565"/>
      <c r="T337" s="565"/>
      <c r="U337" s="565"/>
      <c r="V337" s="546"/>
      <c r="W337" s="565"/>
      <c r="X337" s="547"/>
      <c r="Y337" s="548"/>
      <c r="Z337" s="549"/>
    </row>
    <row r="338" spans="1:26" ht="16.5" thickTop="1" thickBot="1" x14ac:dyDescent="0.3">
      <c r="A338" s="558">
        <v>1</v>
      </c>
      <c r="B338" s="559" t="s">
        <v>248</v>
      </c>
      <c r="C338" s="559" t="s">
        <v>254</v>
      </c>
      <c r="D338" s="559" t="s">
        <v>258</v>
      </c>
      <c r="E338" s="559" t="s">
        <v>255</v>
      </c>
      <c r="F338" s="559" t="s">
        <v>2181</v>
      </c>
      <c r="G338" s="559"/>
      <c r="H338" s="559"/>
      <c r="I338" s="559"/>
      <c r="J338" s="559"/>
      <c r="K338" s="562" t="s">
        <v>2182</v>
      </c>
      <c r="L338" s="565"/>
      <c r="M338" s="565"/>
      <c r="N338" s="565"/>
      <c r="O338" s="545">
        <f t="shared" si="102"/>
        <v>0</v>
      </c>
      <c r="P338" s="565"/>
      <c r="Q338" s="565"/>
      <c r="R338" s="565"/>
      <c r="S338" s="565"/>
      <c r="T338" s="565"/>
      <c r="U338" s="565"/>
      <c r="V338" s="546"/>
      <c r="W338" s="565"/>
      <c r="X338" s="547"/>
      <c r="Y338" s="548"/>
      <c r="Z338" s="549"/>
    </row>
    <row r="339" spans="1:26" ht="16.5" thickTop="1" thickBot="1" x14ac:dyDescent="0.3">
      <c r="A339" s="558">
        <v>1</v>
      </c>
      <c r="B339" s="559" t="s">
        <v>248</v>
      </c>
      <c r="C339" s="559" t="s">
        <v>254</v>
      </c>
      <c r="D339" s="559" t="s">
        <v>258</v>
      </c>
      <c r="E339" s="559" t="s">
        <v>255</v>
      </c>
      <c r="F339" s="559" t="s">
        <v>2183</v>
      </c>
      <c r="G339" s="559"/>
      <c r="H339" s="559"/>
      <c r="I339" s="559"/>
      <c r="J339" s="559"/>
      <c r="K339" s="562" t="s">
        <v>2184</v>
      </c>
      <c r="L339" s="565"/>
      <c r="M339" s="565"/>
      <c r="N339" s="565"/>
      <c r="O339" s="545">
        <f t="shared" si="102"/>
        <v>0</v>
      </c>
      <c r="P339" s="565"/>
      <c r="Q339" s="565"/>
      <c r="R339" s="565"/>
      <c r="S339" s="565"/>
      <c r="T339" s="565"/>
      <c r="U339" s="565"/>
      <c r="V339" s="546"/>
      <c r="W339" s="565"/>
      <c r="X339" s="547"/>
      <c r="Y339" s="548"/>
      <c r="Z339" s="549"/>
    </row>
    <row r="340" spans="1:26" ht="16.5" thickTop="1" thickBot="1" x14ac:dyDescent="0.3">
      <c r="A340" s="558">
        <v>1</v>
      </c>
      <c r="B340" s="559" t="s">
        <v>248</v>
      </c>
      <c r="C340" s="559" t="s">
        <v>254</v>
      </c>
      <c r="D340" s="559" t="s">
        <v>258</v>
      </c>
      <c r="E340" s="559" t="s">
        <v>255</v>
      </c>
      <c r="F340" s="559" t="s">
        <v>2185</v>
      </c>
      <c r="G340" s="559"/>
      <c r="H340" s="559"/>
      <c r="I340" s="559"/>
      <c r="J340" s="559"/>
      <c r="K340" s="562" t="s">
        <v>2186</v>
      </c>
      <c r="L340" s="565"/>
      <c r="M340" s="565"/>
      <c r="N340" s="565"/>
      <c r="O340" s="545">
        <f t="shared" si="102"/>
        <v>0</v>
      </c>
      <c r="P340" s="565"/>
      <c r="Q340" s="565"/>
      <c r="R340" s="565"/>
      <c r="S340" s="565"/>
      <c r="T340" s="565"/>
      <c r="U340" s="565"/>
      <c r="V340" s="546"/>
      <c r="W340" s="565"/>
      <c r="X340" s="547"/>
      <c r="Y340" s="548"/>
      <c r="Z340" s="549"/>
    </row>
    <row r="341" spans="1:26" ht="16.5" thickTop="1" thickBot="1" x14ac:dyDescent="0.3">
      <c r="A341" s="558">
        <v>1</v>
      </c>
      <c r="B341" s="559" t="s">
        <v>248</v>
      </c>
      <c r="C341" s="559" t="s">
        <v>254</v>
      </c>
      <c r="D341" s="559" t="s">
        <v>258</v>
      </c>
      <c r="E341" s="559" t="s">
        <v>265</v>
      </c>
      <c r="F341" s="559"/>
      <c r="G341" s="559"/>
      <c r="H341" s="559"/>
      <c r="I341" s="559"/>
      <c r="J341" s="559"/>
      <c r="K341" s="562" t="s">
        <v>2187</v>
      </c>
      <c r="L341" s="565"/>
      <c r="M341" s="565"/>
      <c r="N341" s="565"/>
      <c r="O341" s="545">
        <f t="shared" si="102"/>
        <v>0</v>
      </c>
      <c r="P341" s="565"/>
      <c r="Q341" s="565"/>
      <c r="R341" s="565"/>
      <c r="S341" s="565"/>
      <c r="T341" s="565"/>
      <c r="U341" s="565">
        <v>0</v>
      </c>
      <c r="V341" s="546"/>
      <c r="W341" s="565"/>
      <c r="X341" s="547"/>
      <c r="Y341" s="548"/>
      <c r="Z341" s="549"/>
    </row>
    <row r="342" spans="1:26" ht="16.5" thickTop="1" thickBot="1" x14ac:dyDescent="0.3">
      <c r="A342" s="558">
        <v>1</v>
      </c>
      <c r="B342" s="559" t="s">
        <v>248</v>
      </c>
      <c r="C342" s="559" t="s">
        <v>254</v>
      </c>
      <c r="D342" s="559" t="s">
        <v>258</v>
      </c>
      <c r="E342" s="559" t="s">
        <v>268</v>
      </c>
      <c r="F342" s="559"/>
      <c r="G342" s="559"/>
      <c r="H342" s="559"/>
      <c r="I342" s="559"/>
      <c r="J342" s="559"/>
      <c r="K342" s="562" t="s">
        <v>2188</v>
      </c>
      <c r="L342" s="565"/>
      <c r="M342" s="565"/>
      <c r="N342" s="565"/>
      <c r="O342" s="545">
        <f t="shared" si="102"/>
        <v>0</v>
      </c>
      <c r="P342" s="565"/>
      <c r="Q342" s="565"/>
      <c r="R342" s="565"/>
      <c r="S342" s="565"/>
      <c r="T342" s="565"/>
      <c r="U342" s="565"/>
      <c r="V342" s="546"/>
      <c r="W342" s="565"/>
      <c r="X342" s="547"/>
      <c r="Y342" s="548"/>
      <c r="Z342" s="549"/>
    </row>
    <row r="343" spans="1:26" ht="16.5" thickTop="1" thickBot="1" x14ac:dyDescent="0.3">
      <c r="A343" s="558">
        <v>1</v>
      </c>
      <c r="B343" s="559" t="s">
        <v>248</v>
      </c>
      <c r="C343" s="559" t="s">
        <v>254</v>
      </c>
      <c r="D343" s="559" t="s">
        <v>258</v>
      </c>
      <c r="E343" s="559" t="s">
        <v>258</v>
      </c>
      <c r="F343" s="559"/>
      <c r="G343" s="559"/>
      <c r="H343" s="559"/>
      <c r="I343" s="559"/>
      <c r="J343" s="559"/>
      <c r="K343" s="562" t="s">
        <v>2189</v>
      </c>
      <c r="L343" s="565"/>
      <c r="M343" s="565"/>
      <c r="N343" s="565"/>
      <c r="O343" s="545">
        <f t="shared" si="102"/>
        <v>0</v>
      </c>
      <c r="P343" s="565"/>
      <c r="Q343" s="565"/>
      <c r="R343" s="565"/>
      <c r="S343" s="565"/>
      <c r="T343" s="565"/>
      <c r="U343" s="565"/>
      <c r="V343" s="546"/>
      <c r="W343" s="565"/>
      <c r="X343" s="547"/>
      <c r="Y343" s="548"/>
      <c r="Z343" s="549"/>
    </row>
    <row r="344" spans="1:26" ht="16.5" thickTop="1" thickBot="1" x14ac:dyDescent="0.3">
      <c r="A344" s="558">
        <v>1</v>
      </c>
      <c r="B344" s="559" t="s">
        <v>248</v>
      </c>
      <c r="C344" s="559" t="s">
        <v>254</v>
      </c>
      <c r="D344" s="559" t="s">
        <v>258</v>
      </c>
      <c r="E344" s="559" t="s">
        <v>276</v>
      </c>
      <c r="F344" s="559"/>
      <c r="G344" s="559"/>
      <c r="H344" s="559"/>
      <c r="I344" s="559"/>
      <c r="J344" s="559"/>
      <c r="K344" s="562" t="s">
        <v>2190</v>
      </c>
      <c r="L344" s="565"/>
      <c r="M344" s="565"/>
      <c r="N344" s="565"/>
      <c r="O344" s="545">
        <f t="shared" si="102"/>
        <v>0</v>
      </c>
      <c r="P344" s="565"/>
      <c r="Q344" s="565"/>
      <c r="R344" s="565"/>
      <c r="S344" s="565"/>
      <c r="T344" s="565"/>
      <c r="U344" s="565"/>
      <c r="V344" s="546"/>
      <c r="W344" s="565"/>
      <c r="X344" s="547"/>
      <c r="Y344" s="548"/>
      <c r="Z344" s="549"/>
    </row>
    <row r="345" spans="1:26" ht="16.5" thickTop="1" thickBot="1" x14ac:dyDescent="0.3">
      <c r="A345" s="558">
        <v>1</v>
      </c>
      <c r="B345" s="559" t="s">
        <v>248</v>
      </c>
      <c r="C345" s="559" t="s">
        <v>254</v>
      </c>
      <c r="D345" s="559" t="s">
        <v>276</v>
      </c>
      <c r="E345" s="559"/>
      <c r="F345" s="559"/>
      <c r="G345" s="559"/>
      <c r="H345" s="559"/>
      <c r="I345" s="559"/>
      <c r="J345" s="559"/>
      <c r="K345" s="562" t="s">
        <v>299</v>
      </c>
      <c r="L345" s="565">
        <f>+L346+L360+L362</f>
        <v>0</v>
      </c>
      <c r="M345" s="565">
        <f t="shared" ref="M345:U345" si="103">+M346+M360+M362</f>
        <v>0</v>
      </c>
      <c r="N345" s="565">
        <f t="shared" si="103"/>
        <v>0</v>
      </c>
      <c r="O345" s="565">
        <f t="shared" si="103"/>
        <v>0</v>
      </c>
      <c r="P345" s="565">
        <f t="shared" si="103"/>
        <v>0</v>
      </c>
      <c r="Q345" s="565">
        <f t="shared" si="103"/>
        <v>0</v>
      </c>
      <c r="R345" s="565">
        <f t="shared" si="103"/>
        <v>0</v>
      </c>
      <c r="S345" s="565">
        <f t="shared" si="103"/>
        <v>0</v>
      </c>
      <c r="T345" s="565">
        <f t="shared" si="103"/>
        <v>0</v>
      </c>
      <c r="U345" s="565">
        <f t="shared" si="103"/>
        <v>0</v>
      </c>
      <c r="V345" s="546"/>
      <c r="W345" s="565"/>
      <c r="X345" s="547"/>
      <c r="Y345" s="548"/>
      <c r="Z345" s="549"/>
    </row>
    <row r="346" spans="1:26" ht="16.5" thickTop="1" thickBot="1" x14ac:dyDescent="0.3">
      <c r="A346" s="558">
        <v>1</v>
      </c>
      <c r="B346" s="559" t="s">
        <v>248</v>
      </c>
      <c r="C346" s="559" t="s">
        <v>254</v>
      </c>
      <c r="D346" s="559" t="s">
        <v>276</v>
      </c>
      <c r="E346" s="559" t="s">
        <v>251</v>
      </c>
      <c r="F346" s="559"/>
      <c r="G346" s="559"/>
      <c r="H346" s="559"/>
      <c r="I346" s="559"/>
      <c r="J346" s="559"/>
      <c r="K346" s="562" t="s">
        <v>300</v>
      </c>
      <c r="L346" s="565">
        <f>+L347+L348+L349+L352+L356</f>
        <v>0</v>
      </c>
      <c r="M346" s="565">
        <f t="shared" ref="M346:U346" si="104">+M347+M348+M349+M352+M356</f>
        <v>0</v>
      </c>
      <c r="N346" s="565">
        <f t="shared" si="104"/>
        <v>0</v>
      </c>
      <c r="O346" s="565">
        <f t="shared" si="104"/>
        <v>0</v>
      </c>
      <c r="P346" s="565">
        <f t="shared" si="104"/>
        <v>0</v>
      </c>
      <c r="Q346" s="565">
        <f t="shared" si="104"/>
        <v>0</v>
      </c>
      <c r="R346" s="565">
        <f t="shared" si="104"/>
        <v>0</v>
      </c>
      <c r="S346" s="565">
        <f t="shared" si="104"/>
        <v>0</v>
      </c>
      <c r="T346" s="565">
        <f t="shared" si="104"/>
        <v>0</v>
      </c>
      <c r="U346" s="565">
        <f t="shared" si="104"/>
        <v>0</v>
      </c>
      <c r="V346" s="546"/>
      <c r="W346" s="565"/>
      <c r="X346" s="547"/>
      <c r="Y346" s="548"/>
      <c r="Z346" s="549"/>
    </row>
    <row r="347" spans="1:26" ht="16.5" thickTop="1" thickBot="1" x14ac:dyDescent="0.3">
      <c r="A347" s="558">
        <v>1</v>
      </c>
      <c r="B347" s="559" t="s">
        <v>248</v>
      </c>
      <c r="C347" s="559" t="s">
        <v>254</v>
      </c>
      <c r="D347" s="559" t="s">
        <v>276</v>
      </c>
      <c r="E347" s="559" t="s">
        <v>251</v>
      </c>
      <c r="F347" s="559" t="s">
        <v>1956</v>
      </c>
      <c r="G347" s="559"/>
      <c r="H347" s="559"/>
      <c r="I347" s="559"/>
      <c r="J347" s="559"/>
      <c r="K347" s="562" t="s">
        <v>301</v>
      </c>
      <c r="L347" s="565"/>
      <c r="M347" s="565"/>
      <c r="N347" s="565"/>
      <c r="O347" s="545">
        <f>+L347+M347-N347</f>
        <v>0</v>
      </c>
      <c r="P347" s="565"/>
      <c r="Q347" s="565"/>
      <c r="R347" s="565"/>
      <c r="S347" s="565"/>
      <c r="T347" s="565"/>
      <c r="U347" s="565">
        <v>0</v>
      </c>
      <c r="V347" s="546"/>
      <c r="W347" s="565"/>
      <c r="X347" s="547"/>
      <c r="Y347" s="548"/>
      <c r="Z347" s="549"/>
    </row>
    <row r="348" spans="1:26" ht="16.5" thickTop="1" thickBot="1" x14ac:dyDescent="0.3">
      <c r="A348" s="558">
        <v>1</v>
      </c>
      <c r="B348" s="559" t="s">
        <v>248</v>
      </c>
      <c r="C348" s="559" t="s">
        <v>254</v>
      </c>
      <c r="D348" s="559" t="s">
        <v>276</v>
      </c>
      <c r="E348" s="559" t="s">
        <v>251</v>
      </c>
      <c r="F348" s="559" t="s">
        <v>1978</v>
      </c>
      <c r="G348" s="559"/>
      <c r="H348" s="559"/>
      <c r="I348" s="559"/>
      <c r="J348" s="559"/>
      <c r="K348" s="562" t="s">
        <v>302</v>
      </c>
      <c r="L348" s="565"/>
      <c r="M348" s="565"/>
      <c r="N348" s="565"/>
      <c r="O348" s="545">
        <f>+L348+M348-N348</f>
        <v>0</v>
      </c>
      <c r="P348" s="565"/>
      <c r="Q348" s="565"/>
      <c r="R348" s="565"/>
      <c r="S348" s="565"/>
      <c r="T348" s="565"/>
      <c r="U348" s="565"/>
      <c r="V348" s="546"/>
      <c r="W348" s="565"/>
      <c r="X348" s="547"/>
      <c r="Y348" s="548"/>
      <c r="Z348" s="549"/>
    </row>
    <row r="349" spans="1:26" ht="16.5" hidden="1" thickTop="1" thickBot="1" x14ac:dyDescent="0.3">
      <c r="A349" s="558">
        <v>1</v>
      </c>
      <c r="B349" s="559" t="s">
        <v>248</v>
      </c>
      <c r="C349" s="559" t="s">
        <v>254</v>
      </c>
      <c r="D349" s="559" t="s">
        <v>276</v>
      </c>
      <c r="E349" s="559" t="s">
        <v>251</v>
      </c>
      <c r="F349" s="559" t="s">
        <v>2026</v>
      </c>
      <c r="G349" s="559"/>
      <c r="H349" s="559"/>
      <c r="I349" s="559"/>
      <c r="J349" s="559"/>
      <c r="K349" s="562" t="s">
        <v>2191</v>
      </c>
      <c r="L349" s="565">
        <f>+L350+L351</f>
        <v>0</v>
      </c>
      <c r="M349" s="565">
        <f t="shared" ref="M349:U349" si="105">+M350+M351</f>
        <v>0</v>
      </c>
      <c r="N349" s="565">
        <f t="shared" si="105"/>
        <v>0</v>
      </c>
      <c r="O349" s="565">
        <f t="shared" si="105"/>
        <v>0</v>
      </c>
      <c r="P349" s="565">
        <f t="shared" si="105"/>
        <v>0</v>
      </c>
      <c r="Q349" s="565">
        <f t="shared" si="105"/>
        <v>0</v>
      </c>
      <c r="R349" s="565">
        <f t="shared" si="105"/>
        <v>0</v>
      </c>
      <c r="S349" s="565">
        <f t="shared" si="105"/>
        <v>0</v>
      </c>
      <c r="T349" s="565">
        <f t="shared" si="105"/>
        <v>0</v>
      </c>
      <c r="U349" s="565">
        <f t="shared" si="105"/>
        <v>0</v>
      </c>
      <c r="V349" s="546"/>
      <c r="W349" s="565"/>
      <c r="X349" s="547"/>
      <c r="Y349" s="548"/>
    </row>
    <row r="350" spans="1:26" ht="16.5" hidden="1" thickTop="1" thickBot="1" x14ac:dyDescent="0.3">
      <c r="A350" s="558">
        <v>1</v>
      </c>
      <c r="B350" s="559" t="s">
        <v>248</v>
      </c>
      <c r="C350" s="559" t="s">
        <v>254</v>
      </c>
      <c r="D350" s="559" t="s">
        <v>276</v>
      </c>
      <c r="E350" s="559" t="s">
        <v>251</v>
      </c>
      <c r="F350" s="559" t="s">
        <v>2026</v>
      </c>
      <c r="G350" s="559" t="s">
        <v>251</v>
      </c>
      <c r="H350" s="559"/>
      <c r="I350" s="559"/>
      <c r="J350" s="559"/>
      <c r="K350" s="562" t="s">
        <v>2192</v>
      </c>
      <c r="L350" s="565"/>
      <c r="M350" s="565"/>
      <c r="N350" s="565"/>
      <c r="O350" s="545">
        <f>+L350+M350-N350</f>
        <v>0</v>
      </c>
      <c r="P350" s="565"/>
      <c r="Q350" s="565"/>
      <c r="R350" s="565"/>
      <c r="S350" s="565"/>
      <c r="T350" s="565"/>
      <c r="U350" s="565"/>
      <c r="V350" s="546"/>
      <c r="W350" s="565"/>
      <c r="X350" s="547"/>
      <c r="Y350" s="548"/>
    </row>
    <row r="351" spans="1:26" ht="16.5" hidden="1" thickTop="1" thickBot="1" x14ac:dyDescent="0.3">
      <c r="A351" s="558">
        <v>1</v>
      </c>
      <c r="B351" s="559" t="s">
        <v>248</v>
      </c>
      <c r="C351" s="559" t="s">
        <v>254</v>
      </c>
      <c r="D351" s="559" t="s">
        <v>276</v>
      </c>
      <c r="E351" s="559" t="s">
        <v>251</v>
      </c>
      <c r="F351" s="559" t="s">
        <v>2026</v>
      </c>
      <c r="G351" s="559" t="s">
        <v>255</v>
      </c>
      <c r="H351" s="559"/>
      <c r="I351" s="559"/>
      <c r="J351" s="559"/>
      <c r="K351" s="562" t="s">
        <v>2191</v>
      </c>
      <c r="L351" s="565"/>
      <c r="M351" s="565"/>
      <c r="N351" s="565"/>
      <c r="O351" s="545">
        <f>+L351+M351-N351</f>
        <v>0</v>
      </c>
      <c r="P351" s="565"/>
      <c r="Q351" s="565"/>
      <c r="R351" s="565"/>
      <c r="S351" s="565"/>
      <c r="T351" s="565"/>
      <c r="U351" s="565"/>
      <c r="V351" s="546"/>
      <c r="W351" s="565"/>
      <c r="X351" s="547"/>
      <c r="Y351" s="548"/>
    </row>
    <row r="352" spans="1:26" ht="16.5" hidden="1" thickTop="1" thickBot="1" x14ac:dyDescent="0.3">
      <c r="A352" s="558">
        <v>1</v>
      </c>
      <c r="B352" s="559" t="s">
        <v>248</v>
      </c>
      <c r="C352" s="559" t="s">
        <v>254</v>
      </c>
      <c r="D352" s="559" t="s">
        <v>276</v>
      </c>
      <c r="E352" s="559" t="s">
        <v>251</v>
      </c>
      <c r="F352" s="559" t="s">
        <v>2081</v>
      </c>
      <c r="G352" s="559"/>
      <c r="H352" s="559"/>
      <c r="I352" s="559"/>
      <c r="J352" s="559"/>
      <c r="K352" s="562" t="s">
        <v>2193</v>
      </c>
      <c r="L352" s="565">
        <f>+L353+L354+L355</f>
        <v>0</v>
      </c>
      <c r="M352" s="565">
        <f t="shared" ref="M352:U352" si="106">+M353+M354+M355</f>
        <v>0</v>
      </c>
      <c r="N352" s="565">
        <f t="shared" si="106"/>
        <v>0</v>
      </c>
      <c r="O352" s="565">
        <f t="shared" si="106"/>
        <v>0</v>
      </c>
      <c r="P352" s="565">
        <f t="shared" si="106"/>
        <v>0</v>
      </c>
      <c r="Q352" s="565">
        <f t="shared" si="106"/>
        <v>0</v>
      </c>
      <c r="R352" s="565">
        <f t="shared" si="106"/>
        <v>0</v>
      </c>
      <c r="S352" s="565">
        <f t="shared" si="106"/>
        <v>0</v>
      </c>
      <c r="T352" s="565">
        <f t="shared" si="106"/>
        <v>0</v>
      </c>
      <c r="U352" s="565">
        <f t="shared" si="106"/>
        <v>0</v>
      </c>
      <c r="V352" s="546"/>
      <c r="W352" s="565"/>
      <c r="X352" s="547"/>
      <c r="Y352" s="548"/>
    </row>
    <row r="353" spans="1:25" ht="16.5" hidden="1" thickTop="1" thickBot="1" x14ac:dyDescent="0.3">
      <c r="A353" s="558">
        <v>1</v>
      </c>
      <c r="B353" s="559" t="s">
        <v>248</v>
      </c>
      <c r="C353" s="559" t="s">
        <v>254</v>
      </c>
      <c r="D353" s="559" t="s">
        <v>276</v>
      </c>
      <c r="E353" s="559" t="s">
        <v>251</v>
      </c>
      <c r="F353" s="559" t="s">
        <v>2081</v>
      </c>
      <c r="G353" s="559" t="s">
        <v>251</v>
      </c>
      <c r="H353" s="559"/>
      <c r="I353" s="559"/>
      <c r="J353" s="559"/>
      <c r="K353" s="562" t="s">
        <v>2194</v>
      </c>
      <c r="L353" s="565"/>
      <c r="M353" s="565"/>
      <c r="N353" s="565"/>
      <c r="O353" s="545">
        <f>+L353+M353-N353</f>
        <v>0</v>
      </c>
      <c r="P353" s="565"/>
      <c r="Q353" s="565"/>
      <c r="R353" s="565"/>
      <c r="S353" s="565"/>
      <c r="T353" s="565"/>
      <c r="U353" s="565"/>
      <c r="V353" s="546"/>
      <c r="W353" s="565"/>
      <c r="X353" s="547"/>
      <c r="Y353" s="548"/>
    </row>
    <row r="354" spans="1:25" ht="16.5" hidden="1" thickTop="1" thickBot="1" x14ac:dyDescent="0.3">
      <c r="A354" s="558">
        <v>1</v>
      </c>
      <c r="B354" s="559" t="s">
        <v>248</v>
      </c>
      <c r="C354" s="559" t="s">
        <v>254</v>
      </c>
      <c r="D354" s="559" t="s">
        <v>276</v>
      </c>
      <c r="E354" s="559" t="s">
        <v>251</v>
      </c>
      <c r="F354" s="559" t="s">
        <v>2081</v>
      </c>
      <c r="G354" s="559" t="s">
        <v>255</v>
      </c>
      <c r="H354" s="559"/>
      <c r="I354" s="559"/>
      <c r="J354" s="559"/>
      <c r="K354" s="562" t="s">
        <v>2195</v>
      </c>
      <c r="L354" s="565"/>
      <c r="M354" s="565"/>
      <c r="N354" s="565"/>
      <c r="O354" s="545">
        <f>+L354+M354-N354</f>
        <v>0</v>
      </c>
      <c r="P354" s="565"/>
      <c r="Q354" s="565"/>
      <c r="R354" s="565"/>
      <c r="S354" s="565"/>
      <c r="T354" s="565"/>
      <c r="U354" s="565"/>
      <c r="V354" s="546"/>
      <c r="W354" s="565"/>
      <c r="X354" s="547"/>
      <c r="Y354" s="548"/>
    </row>
    <row r="355" spans="1:25" ht="16.5" hidden="1" thickTop="1" thickBot="1" x14ac:dyDescent="0.3">
      <c r="A355" s="558">
        <v>1</v>
      </c>
      <c r="B355" s="559" t="s">
        <v>248</v>
      </c>
      <c r="C355" s="559" t="s">
        <v>254</v>
      </c>
      <c r="D355" s="559" t="s">
        <v>276</v>
      </c>
      <c r="E355" s="559" t="s">
        <v>251</v>
      </c>
      <c r="F355" s="559" t="s">
        <v>2081</v>
      </c>
      <c r="G355" s="559" t="s">
        <v>265</v>
      </c>
      <c r="H355" s="559"/>
      <c r="I355" s="559"/>
      <c r="J355" s="559"/>
      <c r="K355" s="562" t="s">
        <v>2196</v>
      </c>
      <c r="L355" s="565"/>
      <c r="M355" s="565"/>
      <c r="N355" s="565"/>
      <c r="O355" s="545">
        <f>+L355+M355-N355</f>
        <v>0</v>
      </c>
      <c r="P355" s="565"/>
      <c r="Q355" s="565"/>
      <c r="R355" s="565"/>
      <c r="S355" s="565"/>
      <c r="T355" s="565"/>
      <c r="U355" s="565"/>
      <c r="V355" s="546"/>
      <c r="W355" s="565"/>
      <c r="X355" s="547"/>
      <c r="Y355" s="548"/>
    </row>
    <row r="356" spans="1:25" ht="16.5" hidden="1" thickTop="1" thickBot="1" x14ac:dyDescent="0.3">
      <c r="A356" s="558">
        <v>1</v>
      </c>
      <c r="B356" s="559" t="s">
        <v>248</v>
      </c>
      <c r="C356" s="559" t="s">
        <v>254</v>
      </c>
      <c r="D356" s="559" t="s">
        <v>276</v>
      </c>
      <c r="E356" s="559" t="s">
        <v>251</v>
      </c>
      <c r="F356" s="559" t="s">
        <v>2197</v>
      </c>
      <c r="G356" s="559"/>
      <c r="H356" s="559"/>
      <c r="I356" s="559"/>
      <c r="J356" s="559"/>
      <c r="K356" s="562" t="s">
        <v>2198</v>
      </c>
      <c r="L356" s="565">
        <f>+L357+L358+L359</f>
        <v>0</v>
      </c>
      <c r="M356" s="565">
        <f t="shared" ref="M356:U356" si="107">+M357+M358+M359</f>
        <v>0</v>
      </c>
      <c r="N356" s="565">
        <f t="shared" si="107"/>
        <v>0</v>
      </c>
      <c r="O356" s="565">
        <f t="shared" si="107"/>
        <v>0</v>
      </c>
      <c r="P356" s="565">
        <f t="shared" si="107"/>
        <v>0</v>
      </c>
      <c r="Q356" s="565">
        <f t="shared" si="107"/>
        <v>0</v>
      </c>
      <c r="R356" s="565">
        <f t="shared" si="107"/>
        <v>0</v>
      </c>
      <c r="S356" s="565">
        <f t="shared" si="107"/>
        <v>0</v>
      </c>
      <c r="T356" s="565">
        <f t="shared" si="107"/>
        <v>0</v>
      </c>
      <c r="U356" s="565">
        <f t="shared" si="107"/>
        <v>0</v>
      </c>
      <c r="V356" s="546"/>
      <c r="W356" s="565"/>
      <c r="X356" s="547"/>
      <c r="Y356" s="548"/>
    </row>
    <row r="357" spans="1:25" ht="16.5" hidden="1" thickTop="1" thickBot="1" x14ac:dyDescent="0.3">
      <c r="A357" s="558">
        <v>1</v>
      </c>
      <c r="B357" s="559" t="s">
        <v>248</v>
      </c>
      <c r="C357" s="559" t="s">
        <v>254</v>
      </c>
      <c r="D357" s="559" t="s">
        <v>276</v>
      </c>
      <c r="E357" s="559" t="s">
        <v>251</v>
      </c>
      <c r="F357" s="559" t="s">
        <v>2197</v>
      </c>
      <c r="G357" s="559" t="s">
        <v>251</v>
      </c>
      <c r="H357" s="559"/>
      <c r="I357" s="559"/>
      <c r="J357" s="559"/>
      <c r="K357" s="562" t="s">
        <v>2199</v>
      </c>
      <c r="L357" s="565"/>
      <c r="M357" s="565"/>
      <c r="N357" s="565"/>
      <c r="O357" s="545">
        <f>+L357+M357-N357</f>
        <v>0</v>
      </c>
      <c r="P357" s="565"/>
      <c r="Q357" s="565"/>
      <c r="R357" s="565"/>
      <c r="S357" s="565"/>
      <c r="T357" s="565"/>
      <c r="U357" s="565"/>
      <c r="V357" s="546"/>
      <c r="W357" s="565"/>
      <c r="X357" s="547"/>
      <c r="Y357" s="548"/>
    </row>
    <row r="358" spans="1:25" ht="16.5" hidden="1" thickTop="1" thickBot="1" x14ac:dyDescent="0.3">
      <c r="A358" s="558">
        <v>1</v>
      </c>
      <c r="B358" s="559" t="s">
        <v>248</v>
      </c>
      <c r="C358" s="559" t="s">
        <v>254</v>
      </c>
      <c r="D358" s="559" t="s">
        <v>276</v>
      </c>
      <c r="E358" s="559" t="s">
        <v>251</v>
      </c>
      <c r="F358" s="559" t="s">
        <v>2197</v>
      </c>
      <c r="G358" s="559" t="s">
        <v>255</v>
      </c>
      <c r="H358" s="559"/>
      <c r="I358" s="559"/>
      <c r="J358" s="559"/>
      <c r="K358" s="562" t="s">
        <v>2200</v>
      </c>
      <c r="L358" s="565"/>
      <c r="M358" s="565"/>
      <c r="N358" s="565"/>
      <c r="O358" s="545">
        <f>+L358+M358-N358</f>
        <v>0</v>
      </c>
      <c r="P358" s="565"/>
      <c r="Q358" s="565"/>
      <c r="R358" s="565"/>
      <c r="S358" s="565"/>
      <c r="T358" s="565"/>
      <c r="U358" s="565"/>
      <c r="V358" s="546"/>
      <c r="W358" s="565"/>
      <c r="X358" s="547"/>
      <c r="Y358" s="548"/>
    </row>
    <row r="359" spans="1:25" ht="16.5" hidden="1" thickTop="1" thickBot="1" x14ac:dyDescent="0.3">
      <c r="A359" s="558">
        <v>1</v>
      </c>
      <c r="B359" s="559" t="s">
        <v>248</v>
      </c>
      <c r="C359" s="559" t="s">
        <v>254</v>
      </c>
      <c r="D359" s="559" t="s">
        <v>276</v>
      </c>
      <c r="E359" s="559" t="s">
        <v>251</v>
      </c>
      <c r="F359" s="559" t="s">
        <v>2197</v>
      </c>
      <c r="G359" s="559" t="s">
        <v>265</v>
      </c>
      <c r="H359" s="559"/>
      <c r="I359" s="559"/>
      <c r="J359" s="559"/>
      <c r="K359" s="562" t="s">
        <v>2201</v>
      </c>
      <c r="L359" s="565"/>
      <c r="M359" s="565"/>
      <c r="N359" s="565"/>
      <c r="O359" s="545">
        <f>+L359+M359-N359</f>
        <v>0</v>
      </c>
      <c r="P359" s="565"/>
      <c r="Q359" s="565"/>
      <c r="R359" s="565"/>
      <c r="S359" s="565"/>
      <c r="T359" s="565"/>
      <c r="U359" s="565"/>
      <c r="V359" s="546"/>
      <c r="W359" s="565"/>
      <c r="X359" s="547"/>
      <c r="Y359" s="548"/>
    </row>
    <row r="360" spans="1:25" ht="16.5" hidden="1" thickTop="1" thickBot="1" x14ac:dyDescent="0.3">
      <c r="A360" s="558">
        <v>1</v>
      </c>
      <c r="B360" s="559" t="s">
        <v>248</v>
      </c>
      <c r="C360" s="559" t="s">
        <v>254</v>
      </c>
      <c r="D360" s="559" t="s">
        <v>276</v>
      </c>
      <c r="E360" s="559" t="s">
        <v>255</v>
      </c>
      <c r="F360" s="559"/>
      <c r="G360" s="559"/>
      <c r="H360" s="559"/>
      <c r="I360" s="559"/>
      <c r="J360" s="559"/>
      <c r="K360" s="562" t="s">
        <v>2202</v>
      </c>
      <c r="L360" s="565">
        <f>+L361</f>
        <v>0</v>
      </c>
      <c r="M360" s="565">
        <f t="shared" ref="M360:U360" si="108">+M361</f>
        <v>0</v>
      </c>
      <c r="N360" s="565">
        <f t="shared" si="108"/>
        <v>0</v>
      </c>
      <c r="O360" s="565">
        <f t="shared" si="108"/>
        <v>0</v>
      </c>
      <c r="P360" s="565">
        <f t="shared" si="108"/>
        <v>0</v>
      </c>
      <c r="Q360" s="565">
        <f t="shared" si="108"/>
        <v>0</v>
      </c>
      <c r="R360" s="565">
        <f t="shared" si="108"/>
        <v>0</v>
      </c>
      <c r="S360" s="565">
        <f t="shared" si="108"/>
        <v>0</v>
      </c>
      <c r="T360" s="565">
        <f t="shared" si="108"/>
        <v>0</v>
      </c>
      <c r="U360" s="565">
        <f t="shared" si="108"/>
        <v>0</v>
      </c>
      <c r="V360" s="546"/>
      <c r="W360" s="565"/>
      <c r="X360" s="547"/>
      <c r="Y360" s="548"/>
    </row>
    <row r="361" spans="1:25" ht="16.5" hidden="1" thickTop="1" thickBot="1" x14ac:dyDescent="0.3">
      <c r="A361" s="558">
        <v>1</v>
      </c>
      <c r="B361" s="559" t="s">
        <v>248</v>
      </c>
      <c r="C361" s="559" t="s">
        <v>254</v>
      </c>
      <c r="D361" s="559" t="s">
        <v>276</v>
      </c>
      <c r="E361" s="559" t="s">
        <v>255</v>
      </c>
      <c r="F361" s="559" t="s">
        <v>1956</v>
      </c>
      <c r="G361" s="559"/>
      <c r="H361" s="559"/>
      <c r="I361" s="559"/>
      <c r="J361" s="559"/>
      <c r="K361" s="562" t="s">
        <v>2203</v>
      </c>
      <c r="L361" s="565"/>
      <c r="M361" s="565"/>
      <c r="N361" s="565"/>
      <c r="O361" s="545">
        <f>+L361+M361-N361</f>
        <v>0</v>
      </c>
      <c r="P361" s="565"/>
      <c r="Q361" s="565"/>
      <c r="R361" s="565"/>
      <c r="S361" s="565"/>
      <c r="T361" s="565"/>
      <c r="U361" s="565"/>
      <c r="V361" s="546"/>
      <c r="W361" s="565"/>
      <c r="X361" s="547"/>
      <c r="Y361" s="548"/>
    </row>
    <row r="362" spans="1:25" ht="16.5" hidden="1" thickTop="1" thickBot="1" x14ac:dyDescent="0.3">
      <c r="A362" s="558">
        <v>1</v>
      </c>
      <c r="B362" s="559" t="s">
        <v>248</v>
      </c>
      <c r="C362" s="559" t="s">
        <v>254</v>
      </c>
      <c r="D362" s="559" t="s">
        <v>276</v>
      </c>
      <c r="E362" s="559" t="s">
        <v>265</v>
      </c>
      <c r="F362" s="559"/>
      <c r="G362" s="559"/>
      <c r="H362" s="559"/>
      <c r="I362" s="559"/>
      <c r="J362" s="559"/>
      <c r="K362" s="562" t="s">
        <v>2204</v>
      </c>
      <c r="L362" s="565"/>
      <c r="M362" s="565"/>
      <c r="N362" s="565"/>
      <c r="O362" s="545">
        <f>+L362+M362-N362</f>
        <v>0</v>
      </c>
      <c r="P362" s="565"/>
      <c r="Q362" s="565"/>
      <c r="R362" s="565"/>
      <c r="S362" s="565"/>
      <c r="T362" s="565"/>
      <c r="U362" s="565"/>
      <c r="V362" s="546"/>
      <c r="W362" s="565"/>
      <c r="X362" s="547"/>
      <c r="Y362" s="548"/>
    </row>
    <row r="363" spans="1:25" ht="16.5" hidden="1" thickTop="1" thickBot="1" x14ac:dyDescent="0.3">
      <c r="A363" s="558">
        <v>1</v>
      </c>
      <c r="B363" s="559" t="s">
        <v>248</v>
      </c>
      <c r="C363" s="559" t="s">
        <v>254</v>
      </c>
      <c r="D363" s="559" t="s">
        <v>277</v>
      </c>
      <c r="E363" s="559"/>
      <c r="F363" s="559"/>
      <c r="G363" s="559"/>
      <c r="H363" s="559"/>
      <c r="I363" s="559"/>
      <c r="J363" s="559"/>
      <c r="K363" s="562" t="s">
        <v>303</v>
      </c>
      <c r="L363" s="565">
        <f>+L364+L370+L377</f>
        <v>0</v>
      </c>
      <c r="M363" s="565">
        <f t="shared" ref="M363:U363" si="109">+M364+M370+M377</f>
        <v>0</v>
      </c>
      <c r="N363" s="565">
        <f t="shared" si="109"/>
        <v>0</v>
      </c>
      <c r="O363" s="565">
        <f t="shared" si="109"/>
        <v>0</v>
      </c>
      <c r="P363" s="565">
        <f t="shared" si="109"/>
        <v>0</v>
      </c>
      <c r="Q363" s="565">
        <f t="shared" si="109"/>
        <v>0</v>
      </c>
      <c r="R363" s="565">
        <f t="shared" si="109"/>
        <v>0</v>
      </c>
      <c r="S363" s="565">
        <f t="shared" si="109"/>
        <v>0</v>
      </c>
      <c r="T363" s="565">
        <f t="shared" si="109"/>
        <v>0</v>
      </c>
      <c r="U363" s="565">
        <f t="shared" si="109"/>
        <v>0</v>
      </c>
      <c r="V363" s="546"/>
      <c r="W363" s="565"/>
      <c r="X363" s="547"/>
      <c r="Y363" s="548"/>
    </row>
    <row r="364" spans="1:25" ht="16.5" hidden="1" thickTop="1" thickBot="1" x14ac:dyDescent="0.3">
      <c r="A364" s="558">
        <v>1</v>
      </c>
      <c r="B364" s="559" t="s">
        <v>248</v>
      </c>
      <c r="C364" s="559" t="s">
        <v>254</v>
      </c>
      <c r="D364" s="559" t="s">
        <v>277</v>
      </c>
      <c r="E364" s="559" t="s">
        <v>251</v>
      </c>
      <c r="F364" s="559"/>
      <c r="G364" s="559"/>
      <c r="H364" s="559"/>
      <c r="I364" s="559"/>
      <c r="J364" s="559"/>
      <c r="K364" s="562" t="s">
        <v>304</v>
      </c>
      <c r="L364" s="565">
        <f>+L365+L366+L367+L368+L369</f>
        <v>0</v>
      </c>
      <c r="M364" s="565">
        <f t="shared" ref="M364:U364" si="110">+M365+M366+M367+M368+M369</f>
        <v>0</v>
      </c>
      <c r="N364" s="565">
        <f t="shared" si="110"/>
        <v>0</v>
      </c>
      <c r="O364" s="565">
        <f t="shared" si="110"/>
        <v>0</v>
      </c>
      <c r="P364" s="565">
        <f t="shared" si="110"/>
        <v>0</v>
      </c>
      <c r="Q364" s="565">
        <f t="shared" si="110"/>
        <v>0</v>
      </c>
      <c r="R364" s="565">
        <f t="shared" si="110"/>
        <v>0</v>
      </c>
      <c r="S364" s="565">
        <f t="shared" si="110"/>
        <v>0</v>
      </c>
      <c r="T364" s="565">
        <f t="shared" si="110"/>
        <v>0</v>
      </c>
      <c r="U364" s="565">
        <f t="shared" si="110"/>
        <v>0</v>
      </c>
      <c r="V364" s="546"/>
      <c r="W364" s="565"/>
      <c r="X364" s="547"/>
      <c r="Y364" s="548"/>
    </row>
    <row r="365" spans="1:25" ht="16.5" hidden="1" thickTop="1" thickBot="1" x14ac:dyDescent="0.3">
      <c r="A365" s="558">
        <v>1</v>
      </c>
      <c r="B365" s="559" t="s">
        <v>248</v>
      </c>
      <c r="C365" s="559" t="s">
        <v>254</v>
      </c>
      <c r="D365" s="559" t="s">
        <v>277</v>
      </c>
      <c r="E365" s="559" t="s">
        <v>251</v>
      </c>
      <c r="F365" s="559" t="s">
        <v>1956</v>
      </c>
      <c r="G365" s="559"/>
      <c r="H365" s="559"/>
      <c r="I365" s="559"/>
      <c r="J365" s="559"/>
      <c r="K365" s="562" t="s">
        <v>2205</v>
      </c>
      <c r="L365" s="565"/>
      <c r="M365" s="565"/>
      <c r="N365" s="565"/>
      <c r="O365" s="545">
        <f>+L365+M365-N365</f>
        <v>0</v>
      </c>
      <c r="P365" s="565"/>
      <c r="Q365" s="565"/>
      <c r="R365" s="565"/>
      <c r="S365" s="565"/>
      <c r="T365" s="565"/>
      <c r="U365" s="565"/>
      <c r="V365" s="546"/>
      <c r="W365" s="565"/>
      <c r="X365" s="547"/>
      <c r="Y365" s="548"/>
    </row>
    <row r="366" spans="1:25" ht="16.5" hidden="1" thickTop="1" thickBot="1" x14ac:dyDescent="0.3">
      <c r="A366" s="558">
        <v>1</v>
      </c>
      <c r="B366" s="559" t="s">
        <v>248</v>
      </c>
      <c r="C366" s="559" t="s">
        <v>254</v>
      </c>
      <c r="D366" s="559" t="s">
        <v>277</v>
      </c>
      <c r="E366" s="559" t="s">
        <v>251</v>
      </c>
      <c r="F366" s="559" t="s">
        <v>1978</v>
      </c>
      <c r="G366" s="559"/>
      <c r="H366" s="559"/>
      <c r="I366" s="559"/>
      <c r="J366" s="559"/>
      <c r="K366" s="562" t="s">
        <v>2206</v>
      </c>
      <c r="L366" s="565"/>
      <c r="M366" s="565"/>
      <c r="N366" s="565"/>
      <c r="O366" s="545">
        <f>+L366+M366-N366</f>
        <v>0</v>
      </c>
      <c r="P366" s="565"/>
      <c r="Q366" s="565"/>
      <c r="R366" s="565"/>
      <c r="S366" s="565"/>
      <c r="T366" s="565"/>
      <c r="U366" s="565"/>
      <c r="V366" s="546"/>
      <c r="W366" s="565"/>
      <c r="X366" s="547"/>
      <c r="Y366" s="548"/>
    </row>
    <row r="367" spans="1:25" ht="16.5" hidden="1" thickTop="1" thickBot="1" x14ac:dyDescent="0.3">
      <c r="A367" s="558">
        <v>1</v>
      </c>
      <c r="B367" s="559" t="s">
        <v>248</v>
      </c>
      <c r="C367" s="559" t="s">
        <v>254</v>
      </c>
      <c r="D367" s="559" t="s">
        <v>277</v>
      </c>
      <c r="E367" s="559" t="s">
        <v>251</v>
      </c>
      <c r="F367" s="559" t="s">
        <v>2026</v>
      </c>
      <c r="G367" s="559"/>
      <c r="H367" s="559"/>
      <c r="I367" s="559"/>
      <c r="J367" s="559"/>
      <c r="K367" s="562" t="s">
        <v>2207</v>
      </c>
      <c r="L367" s="565"/>
      <c r="M367" s="565"/>
      <c r="N367" s="565"/>
      <c r="O367" s="545">
        <f>+L367+M367-N367</f>
        <v>0</v>
      </c>
      <c r="P367" s="565"/>
      <c r="Q367" s="565"/>
      <c r="R367" s="565"/>
      <c r="S367" s="565"/>
      <c r="T367" s="565"/>
      <c r="U367" s="565"/>
      <c r="V367" s="546"/>
      <c r="W367" s="565"/>
      <c r="X367" s="547"/>
      <c r="Y367" s="548"/>
    </row>
    <row r="368" spans="1:25" ht="16.5" hidden="1" thickTop="1" thickBot="1" x14ac:dyDescent="0.3">
      <c r="A368" s="558">
        <v>1</v>
      </c>
      <c r="B368" s="559" t="s">
        <v>248</v>
      </c>
      <c r="C368" s="559" t="s">
        <v>254</v>
      </c>
      <c r="D368" s="559" t="s">
        <v>277</v>
      </c>
      <c r="E368" s="559" t="s">
        <v>251</v>
      </c>
      <c r="F368" s="559" t="s">
        <v>2208</v>
      </c>
      <c r="G368" s="559"/>
      <c r="H368" s="559"/>
      <c r="I368" s="559"/>
      <c r="J368" s="559"/>
      <c r="K368" s="562" t="s">
        <v>2198</v>
      </c>
      <c r="L368" s="565"/>
      <c r="M368" s="565"/>
      <c r="N368" s="565"/>
      <c r="O368" s="545">
        <f>+L368+M368-N368</f>
        <v>0</v>
      </c>
      <c r="P368" s="565"/>
      <c r="Q368" s="565"/>
      <c r="R368" s="565"/>
      <c r="S368" s="565"/>
      <c r="T368" s="565"/>
      <c r="U368" s="565"/>
      <c r="V368" s="546"/>
      <c r="W368" s="565"/>
      <c r="X368" s="547"/>
      <c r="Y368" s="548"/>
    </row>
    <row r="369" spans="1:25" ht="16.5" hidden="1" thickTop="1" thickBot="1" x14ac:dyDescent="0.3">
      <c r="A369" s="558">
        <v>1</v>
      </c>
      <c r="B369" s="559" t="s">
        <v>248</v>
      </c>
      <c r="C369" s="559" t="s">
        <v>254</v>
      </c>
      <c r="D369" s="559" t="s">
        <v>277</v>
      </c>
      <c r="E369" s="559" t="s">
        <v>251</v>
      </c>
      <c r="F369" s="559" t="s">
        <v>2209</v>
      </c>
      <c r="G369" s="559"/>
      <c r="H369" s="559"/>
      <c r="I369" s="559"/>
      <c r="J369" s="559"/>
      <c r="K369" s="562" t="s">
        <v>2210</v>
      </c>
      <c r="L369" s="565"/>
      <c r="M369" s="565"/>
      <c r="N369" s="565"/>
      <c r="O369" s="545">
        <f>+L369+M369-N369</f>
        <v>0</v>
      </c>
      <c r="P369" s="565"/>
      <c r="Q369" s="565"/>
      <c r="R369" s="565"/>
      <c r="S369" s="565"/>
      <c r="T369" s="565"/>
      <c r="U369" s="565"/>
      <c r="V369" s="546"/>
      <c r="W369" s="565"/>
      <c r="X369" s="547"/>
      <c r="Y369" s="548"/>
    </row>
    <row r="370" spans="1:25" ht="16.5" hidden="1" thickTop="1" thickBot="1" x14ac:dyDescent="0.3">
      <c r="A370" s="558">
        <v>1</v>
      </c>
      <c r="B370" s="559" t="s">
        <v>248</v>
      </c>
      <c r="C370" s="559" t="s">
        <v>254</v>
      </c>
      <c r="D370" s="559" t="s">
        <v>277</v>
      </c>
      <c r="E370" s="559" t="s">
        <v>255</v>
      </c>
      <c r="F370" s="559"/>
      <c r="G370" s="559"/>
      <c r="H370" s="559"/>
      <c r="I370" s="559"/>
      <c r="J370" s="559"/>
      <c r="K370" s="562" t="s">
        <v>2202</v>
      </c>
      <c r="L370" s="565">
        <f>+L371+L376</f>
        <v>0</v>
      </c>
      <c r="M370" s="565">
        <f t="shared" ref="M370:U370" si="111">+M371+M376</f>
        <v>0</v>
      </c>
      <c r="N370" s="565">
        <f t="shared" si="111"/>
        <v>0</v>
      </c>
      <c r="O370" s="565">
        <f t="shared" si="111"/>
        <v>0</v>
      </c>
      <c r="P370" s="565">
        <f t="shared" si="111"/>
        <v>0</v>
      </c>
      <c r="Q370" s="565">
        <f t="shared" si="111"/>
        <v>0</v>
      </c>
      <c r="R370" s="565">
        <f t="shared" si="111"/>
        <v>0</v>
      </c>
      <c r="S370" s="565">
        <f t="shared" si="111"/>
        <v>0</v>
      </c>
      <c r="T370" s="565">
        <f t="shared" si="111"/>
        <v>0</v>
      </c>
      <c r="U370" s="565">
        <f t="shared" si="111"/>
        <v>0</v>
      </c>
      <c r="V370" s="546"/>
      <c r="W370" s="565"/>
      <c r="X370" s="547"/>
      <c r="Y370" s="548"/>
    </row>
    <row r="371" spans="1:25" ht="16.5" hidden="1" thickTop="1" thickBot="1" x14ac:dyDescent="0.3">
      <c r="A371" s="558">
        <v>1</v>
      </c>
      <c r="B371" s="559" t="s">
        <v>248</v>
      </c>
      <c r="C371" s="559" t="s">
        <v>254</v>
      </c>
      <c r="D371" s="559" t="s">
        <v>277</v>
      </c>
      <c r="E371" s="559" t="s">
        <v>255</v>
      </c>
      <c r="F371" s="559" t="s">
        <v>1956</v>
      </c>
      <c r="G371" s="559"/>
      <c r="H371" s="559"/>
      <c r="I371" s="559"/>
      <c r="J371" s="559"/>
      <c r="K371" s="562" t="s">
        <v>2211</v>
      </c>
      <c r="L371" s="565">
        <f>+L372+L373+L374+L375</f>
        <v>0</v>
      </c>
      <c r="M371" s="565">
        <f t="shared" ref="M371:U371" si="112">+M372+M373+M374+M375</f>
        <v>0</v>
      </c>
      <c r="N371" s="565">
        <f t="shared" si="112"/>
        <v>0</v>
      </c>
      <c r="O371" s="565">
        <f t="shared" si="112"/>
        <v>0</v>
      </c>
      <c r="P371" s="565">
        <f t="shared" si="112"/>
        <v>0</v>
      </c>
      <c r="Q371" s="565">
        <f t="shared" si="112"/>
        <v>0</v>
      </c>
      <c r="R371" s="565">
        <f t="shared" si="112"/>
        <v>0</v>
      </c>
      <c r="S371" s="565">
        <f t="shared" si="112"/>
        <v>0</v>
      </c>
      <c r="T371" s="565">
        <f t="shared" si="112"/>
        <v>0</v>
      </c>
      <c r="U371" s="565">
        <f t="shared" si="112"/>
        <v>0</v>
      </c>
      <c r="V371" s="546"/>
      <c r="W371" s="565"/>
      <c r="X371" s="547"/>
      <c r="Y371" s="548"/>
    </row>
    <row r="372" spans="1:25" ht="16.5" hidden="1" thickTop="1" thickBot="1" x14ac:dyDescent="0.3">
      <c r="A372" s="558">
        <v>1</v>
      </c>
      <c r="B372" s="559" t="s">
        <v>248</v>
      </c>
      <c r="C372" s="559" t="s">
        <v>254</v>
      </c>
      <c r="D372" s="559" t="s">
        <v>277</v>
      </c>
      <c r="E372" s="559" t="s">
        <v>255</v>
      </c>
      <c r="F372" s="559" t="s">
        <v>1956</v>
      </c>
      <c r="G372" s="559" t="s">
        <v>251</v>
      </c>
      <c r="H372" s="559"/>
      <c r="I372" s="559"/>
      <c r="J372" s="559"/>
      <c r="K372" s="562" t="s">
        <v>305</v>
      </c>
      <c r="L372" s="565"/>
      <c r="M372" s="565"/>
      <c r="N372" s="565"/>
      <c r="O372" s="545">
        <f t="shared" ref="O372:O377" si="113">+L372+M372-N372</f>
        <v>0</v>
      </c>
      <c r="P372" s="565"/>
      <c r="Q372" s="565"/>
      <c r="R372" s="565"/>
      <c r="S372" s="565"/>
      <c r="T372" s="565"/>
      <c r="U372" s="565"/>
      <c r="V372" s="546"/>
      <c r="W372" s="565"/>
      <c r="X372" s="547"/>
      <c r="Y372" s="548"/>
    </row>
    <row r="373" spans="1:25" ht="16.5" hidden="1" thickTop="1" thickBot="1" x14ac:dyDescent="0.3">
      <c r="A373" s="558">
        <v>1</v>
      </c>
      <c r="B373" s="559" t="s">
        <v>248</v>
      </c>
      <c r="C373" s="559" t="s">
        <v>254</v>
      </c>
      <c r="D373" s="559" t="s">
        <v>277</v>
      </c>
      <c r="E373" s="559" t="s">
        <v>255</v>
      </c>
      <c r="F373" s="559" t="s">
        <v>1956</v>
      </c>
      <c r="G373" s="559" t="s">
        <v>255</v>
      </c>
      <c r="H373" s="559"/>
      <c r="I373" s="559"/>
      <c r="J373" s="559"/>
      <c r="K373" s="562" t="s">
        <v>306</v>
      </c>
      <c r="L373" s="565"/>
      <c r="M373" s="565"/>
      <c r="N373" s="565"/>
      <c r="O373" s="545">
        <f t="shared" si="113"/>
        <v>0</v>
      </c>
      <c r="P373" s="565"/>
      <c r="Q373" s="565"/>
      <c r="R373" s="565"/>
      <c r="S373" s="565"/>
      <c r="T373" s="565"/>
      <c r="U373" s="565"/>
      <c r="V373" s="546"/>
      <c r="W373" s="565"/>
      <c r="X373" s="547"/>
      <c r="Y373" s="548"/>
    </row>
    <row r="374" spans="1:25" ht="16.5" hidden="1" thickTop="1" thickBot="1" x14ac:dyDescent="0.3">
      <c r="A374" s="558">
        <v>1</v>
      </c>
      <c r="B374" s="559" t="s">
        <v>248</v>
      </c>
      <c r="C374" s="559" t="s">
        <v>254</v>
      </c>
      <c r="D374" s="559" t="s">
        <v>277</v>
      </c>
      <c r="E374" s="559" t="s">
        <v>255</v>
      </c>
      <c r="F374" s="559" t="s">
        <v>1956</v>
      </c>
      <c r="G374" s="559" t="s">
        <v>265</v>
      </c>
      <c r="H374" s="559"/>
      <c r="I374" s="559"/>
      <c r="J374" s="559"/>
      <c r="K374" s="562" t="s">
        <v>2212</v>
      </c>
      <c r="L374" s="565"/>
      <c r="M374" s="565"/>
      <c r="N374" s="565"/>
      <c r="O374" s="545">
        <f t="shared" si="113"/>
        <v>0</v>
      </c>
      <c r="P374" s="565"/>
      <c r="Q374" s="565"/>
      <c r="R374" s="565"/>
      <c r="S374" s="565"/>
      <c r="T374" s="565"/>
      <c r="U374" s="565"/>
      <c r="V374" s="546"/>
      <c r="W374" s="565"/>
      <c r="X374" s="547"/>
      <c r="Y374" s="548"/>
    </row>
    <row r="375" spans="1:25" ht="16.5" hidden="1" thickTop="1" thickBot="1" x14ac:dyDescent="0.3">
      <c r="A375" s="558">
        <v>1</v>
      </c>
      <c r="B375" s="559" t="s">
        <v>248</v>
      </c>
      <c r="C375" s="559" t="s">
        <v>254</v>
      </c>
      <c r="D375" s="559" t="s">
        <v>277</v>
      </c>
      <c r="E375" s="559" t="s">
        <v>255</v>
      </c>
      <c r="F375" s="559" t="s">
        <v>1956</v>
      </c>
      <c r="G375" s="559" t="s">
        <v>268</v>
      </c>
      <c r="H375" s="559"/>
      <c r="I375" s="559"/>
      <c r="J375" s="559"/>
      <c r="K375" s="562" t="s">
        <v>2213</v>
      </c>
      <c r="L375" s="565"/>
      <c r="M375" s="565"/>
      <c r="N375" s="565"/>
      <c r="O375" s="545">
        <f t="shared" si="113"/>
        <v>0</v>
      </c>
      <c r="P375" s="565"/>
      <c r="Q375" s="565"/>
      <c r="R375" s="565"/>
      <c r="S375" s="565"/>
      <c r="T375" s="565"/>
      <c r="U375" s="565"/>
      <c r="V375" s="546"/>
      <c r="W375" s="565"/>
      <c r="X375" s="547"/>
      <c r="Y375" s="548"/>
    </row>
    <row r="376" spans="1:25" ht="16.5" hidden="1" thickTop="1" thickBot="1" x14ac:dyDescent="0.3">
      <c r="A376" s="558">
        <v>1</v>
      </c>
      <c r="B376" s="559" t="s">
        <v>248</v>
      </c>
      <c r="C376" s="559" t="s">
        <v>254</v>
      </c>
      <c r="D376" s="559" t="s">
        <v>277</v>
      </c>
      <c r="E376" s="559" t="s">
        <v>255</v>
      </c>
      <c r="F376" s="559" t="s">
        <v>1978</v>
      </c>
      <c r="G376" s="559"/>
      <c r="H376" s="559"/>
      <c r="I376" s="559"/>
      <c r="J376" s="559"/>
      <c r="K376" s="562" t="s">
        <v>2214</v>
      </c>
      <c r="L376" s="565"/>
      <c r="M376" s="565"/>
      <c r="N376" s="565"/>
      <c r="O376" s="545">
        <f t="shared" si="113"/>
        <v>0</v>
      </c>
      <c r="P376" s="565"/>
      <c r="Q376" s="565"/>
      <c r="R376" s="565"/>
      <c r="S376" s="565"/>
      <c r="T376" s="565"/>
      <c r="U376" s="565"/>
      <c r="V376" s="546"/>
      <c r="W376" s="565"/>
      <c r="X376" s="547"/>
      <c r="Y376" s="548"/>
    </row>
    <row r="377" spans="1:25" ht="16.5" hidden="1" thickTop="1" thickBot="1" x14ac:dyDescent="0.3">
      <c r="A377" s="558">
        <v>1</v>
      </c>
      <c r="B377" s="559" t="s">
        <v>248</v>
      </c>
      <c r="C377" s="559" t="s">
        <v>254</v>
      </c>
      <c r="D377" s="559" t="s">
        <v>277</v>
      </c>
      <c r="E377" s="559" t="s">
        <v>265</v>
      </c>
      <c r="F377" s="559"/>
      <c r="G377" s="559"/>
      <c r="H377" s="559"/>
      <c r="I377" s="559"/>
      <c r="J377" s="559"/>
      <c r="K377" s="562" t="s">
        <v>2204</v>
      </c>
      <c r="L377" s="565"/>
      <c r="M377" s="565"/>
      <c r="N377" s="565"/>
      <c r="O377" s="545">
        <f t="shared" si="113"/>
        <v>0</v>
      </c>
      <c r="P377" s="565"/>
      <c r="Q377" s="565"/>
      <c r="R377" s="565"/>
      <c r="S377" s="565"/>
      <c r="T377" s="565"/>
      <c r="U377" s="565"/>
      <c r="V377" s="546"/>
      <c r="W377" s="565"/>
      <c r="X377" s="547"/>
      <c r="Y377" s="548"/>
    </row>
    <row r="378" spans="1:25" ht="16.5" hidden="1" thickTop="1" thickBot="1" x14ac:dyDescent="0.3">
      <c r="A378" s="558">
        <v>1</v>
      </c>
      <c r="B378" s="559" t="s">
        <v>248</v>
      </c>
      <c r="C378" s="559" t="s">
        <v>254</v>
      </c>
      <c r="D378" s="559" t="s">
        <v>278</v>
      </c>
      <c r="E378" s="559"/>
      <c r="F378" s="559"/>
      <c r="G378" s="559"/>
      <c r="H378" s="559"/>
      <c r="I378" s="559"/>
      <c r="J378" s="559"/>
      <c r="K378" s="562" t="s">
        <v>2215</v>
      </c>
      <c r="L378" s="565">
        <f>+L379+L389+L390+L393</f>
        <v>0</v>
      </c>
      <c r="M378" s="565">
        <f>+M379+M389+M390+M393</f>
        <v>600000000</v>
      </c>
      <c r="N378" s="565">
        <f t="shared" ref="N378:U378" si="114">+N379+N389+N390+N393</f>
        <v>0</v>
      </c>
      <c r="O378" s="565">
        <f t="shared" si="114"/>
        <v>600000000</v>
      </c>
      <c r="P378" s="565">
        <f t="shared" si="114"/>
        <v>0</v>
      </c>
      <c r="Q378" s="565">
        <f t="shared" si="114"/>
        <v>600000000</v>
      </c>
      <c r="R378" s="565">
        <f t="shared" si="114"/>
        <v>0</v>
      </c>
      <c r="S378" s="565">
        <f t="shared" si="114"/>
        <v>0</v>
      </c>
      <c r="T378" s="565">
        <f t="shared" si="114"/>
        <v>0</v>
      </c>
      <c r="U378" s="565">
        <f t="shared" si="114"/>
        <v>591000000</v>
      </c>
      <c r="V378" s="546"/>
      <c r="W378" s="565"/>
      <c r="X378" s="547"/>
      <c r="Y378" s="548"/>
    </row>
    <row r="379" spans="1:25" ht="16.5" hidden="1" thickTop="1" thickBot="1" x14ac:dyDescent="0.3">
      <c r="A379" s="558">
        <v>1</v>
      </c>
      <c r="B379" s="559" t="s">
        <v>248</v>
      </c>
      <c r="C379" s="559" t="s">
        <v>254</v>
      </c>
      <c r="D379" s="559" t="s">
        <v>278</v>
      </c>
      <c r="E379" s="559" t="s">
        <v>251</v>
      </c>
      <c r="F379" s="559"/>
      <c r="G379" s="559"/>
      <c r="H379" s="559"/>
      <c r="I379" s="559"/>
      <c r="J379" s="559"/>
      <c r="K379" s="562" t="s">
        <v>307</v>
      </c>
      <c r="L379" s="565">
        <f>+L380+L383+L386</f>
        <v>0</v>
      </c>
      <c r="M379" s="565">
        <f t="shared" ref="M379:U379" si="115">+M380+M383+M386</f>
        <v>0</v>
      </c>
      <c r="N379" s="565">
        <f t="shared" si="115"/>
        <v>0</v>
      </c>
      <c r="O379" s="565">
        <f t="shared" si="115"/>
        <v>0</v>
      </c>
      <c r="P379" s="565">
        <f t="shared" si="115"/>
        <v>0</v>
      </c>
      <c r="Q379" s="565">
        <f t="shared" si="115"/>
        <v>0</v>
      </c>
      <c r="R379" s="565">
        <f t="shared" si="115"/>
        <v>0</v>
      </c>
      <c r="S379" s="565">
        <f t="shared" si="115"/>
        <v>0</v>
      </c>
      <c r="T379" s="565">
        <f t="shared" si="115"/>
        <v>0</v>
      </c>
      <c r="U379" s="565">
        <f t="shared" si="115"/>
        <v>0</v>
      </c>
      <c r="V379" s="546"/>
      <c r="W379" s="565"/>
      <c r="X379" s="547"/>
      <c r="Y379" s="548"/>
    </row>
    <row r="380" spans="1:25" ht="16.5" hidden="1" thickTop="1" thickBot="1" x14ac:dyDescent="0.3">
      <c r="A380" s="558">
        <v>1</v>
      </c>
      <c r="B380" s="559" t="s">
        <v>248</v>
      </c>
      <c r="C380" s="559" t="s">
        <v>254</v>
      </c>
      <c r="D380" s="559" t="s">
        <v>278</v>
      </c>
      <c r="E380" s="559" t="s">
        <v>251</v>
      </c>
      <c r="F380" s="559" t="s">
        <v>1956</v>
      </c>
      <c r="G380" s="559"/>
      <c r="H380" s="559"/>
      <c r="I380" s="559"/>
      <c r="J380" s="559"/>
      <c r="K380" s="562" t="s">
        <v>2216</v>
      </c>
      <c r="L380" s="565">
        <f>+L381+L382</f>
        <v>0</v>
      </c>
      <c r="M380" s="565">
        <f t="shared" ref="M380:U380" si="116">+M381+M382</f>
        <v>0</v>
      </c>
      <c r="N380" s="565">
        <f t="shared" si="116"/>
        <v>0</v>
      </c>
      <c r="O380" s="565">
        <f t="shared" si="116"/>
        <v>0</v>
      </c>
      <c r="P380" s="565">
        <f t="shared" si="116"/>
        <v>0</v>
      </c>
      <c r="Q380" s="565">
        <f t="shared" si="116"/>
        <v>0</v>
      </c>
      <c r="R380" s="565">
        <f t="shared" si="116"/>
        <v>0</v>
      </c>
      <c r="S380" s="565">
        <f t="shared" si="116"/>
        <v>0</v>
      </c>
      <c r="T380" s="565">
        <f t="shared" si="116"/>
        <v>0</v>
      </c>
      <c r="U380" s="565">
        <f t="shared" si="116"/>
        <v>0</v>
      </c>
      <c r="V380" s="546"/>
      <c r="W380" s="565"/>
      <c r="X380" s="547"/>
      <c r="Y380" s="548"/>
    </row>
    <row r="381" spans="1:25" ht="16.5" hidden="1" thickTop="1" thickBot="1" x14ac:dyDescent="0.3">
      <c r="A381" s="558">
        <v>1</v>
      </c>
      <c r="B381" s="559" t="s">
        <v>248</v>
      </c>
      <c r="C381" s="559" t="s">
        <v>254</v>
      </c>
      <c r="D381" s="559" t="s">
        <v>278</v>
      </c>
      <c r="E381" s="559" t="s">
        <v>251</v>
      </c>
      <c r="F381" s="559" t="s">
        <v>1956</v>
      </c>
      <c r="G381" s="559" t="s">
        <v>251</v>
      </c>
      <c r="H381" s="559"/>
      <c r="I381" s="559"/>
      <c r="J381" s="559"/>
      <c r="K381" s="562" t="s">
        <v>2217</v>
      </c>
      <c r="L381" s="565"/>
      <c r="M381" s="565"/>
      <c r="N381" s="565"/>
      <c r="O381" s="545">
        <f>+L381+M381-N381</f>
        <v>0</v>
      </c>
      <c r="P381" s="565"/>
      <c r="Q381" s="565"/>
      <c r="R381" s="565"/>
      <c r="S381" s="565"/>
      <c r="T381" s="565"/>
      <c r="U381" s="565"/>
      <c r="V381" s="546"/>
      <c r="W381" s="565"/>
      <c r="X381" s="547"/>
      <c r="Y381" s="548"/>
    </row>
    <row r="382" spans="1:25" ht="16.5" hidden="1" thickTop="1" thickBot="1" x14ac:dyDescent="0.3">
      <c r="A382" s="558">
        <v>1</v>
      </c>
      <c r="B382" s="559" t="s">
        <v>248</v>
      </c>
      <c r="C382" s="559" t="s">
        <v>254</v>
      </c>
      <c r="D382" s="559" t="s">
        <v>278</v>
      </c>
      <c r="E382" s="559" t="s">
        <v>251</v>
      </c>
      <c r="F382" s="559" t="s">
        <v>1956</v>
      </c>
      <c r="G382" s="559" t="s">
        <v>255</v>
      </c>
      <c r="H382" s="559"/>
      <c r="I382" s="559"/>
      <c r="J382" s="559"/>
      <c r="K382" s="562" t="s">
        <v>2218</v>
      </c>
      <c r="L382" s="565"/>
      <c r="M382" s="565"/>
      <c r="N382" s="565"/>
      <c r="O382" s="545">
        <f>+L382+M382-N382</f>
        <v>0</v>
      </c>
      <c r="P382" s="565"/>
      <c r="Q382" s="565"/>
      <c r="R382" s="565"/>
      <c r="S382" s="565"/>
      <c r="T382" s="565"/>
      <c r="U382" s="565"/>
      <c r="V382" s="546"/>
      <c r="W382" s="565"/>
      <c r="X382" s="547"/>
      <c r="Y382" s="548"/>
    </row>
    <row r="383" spans="1:25" ht="16.5" hidden="1" thickTop="1" thickBot="1" x14ac:dyDescent="0.3">
      <c r="A383" s="558">
        <v>1</v>
      </c>
      <c r="B383" s="559" t="s">
        <v>248</v>
      </c>
      <c r="C383" s="559" t="s">
        <v>254</v>
      </c>
      <c r="D383" s="559" t="s">
        <v>278</v>
      </c>
      <c r="E383" s="559" t="s">
        <v>251</v>
      </c>
      <c r="F383" s="559" t="s">
        <v>1978</v>
      </c>
      <c r="G383" s="559"/>
      <c r="H383" s="559"/>
      <c r="I383" s="559"/>
      <c r="J383" s="559"/>
      <c r="K383" s="562" t="s">
        <v>2219</v>
      </c>
      <c r="L383" s="565">
        <f>+L384+L385</f>
        <v>0</v>
      </c>
      <c r="M383" s="565">
        <f t="shared" ref="M383:U383" si="117">+M384+M385</f>
        <v>0</v>
      </c>
      <c r="N383" s="565">
        <f t="shared" si="117"/>
        <v>0</v>
      </c>
      <c r="O383" s="565">
        <f t="shared" si="117"/>
        <v>0</v>
      </c>
      <c r="P383" s="565">
        <f t="shared" si="117"/>
        <v>0</v>
      </c>
      <c r="Q383" s="565">
        <f t="shared" si="117"/>
        <v>0</v>
      </c>
      <c r="R383" s="565">
        <f t="shared" si="117"/>
        <v>0</v>
      </c>
      <c r="S383" s="565">
        <f t="shared" si="117"/>
        <v>0</v>
      </c>
      <c r="T383" s="565">
        <f t="shared" si="117"/>
        <v>0</v>
      </c>
      <c r="U383" s="565">
        <f t="shared" si="117"/>
        <v>0</v>
      </c>
      <c r="V383" s="546"/>
      <c r="W383" s="565"/>
      <c r="X383" s="547"/>
      <c r="Y383" s="548"/>
    </row>
    <row r="384" spans="1:25" ht="16.5" hidden="1" thickTop="1" thickBot="1" x14ac:dyDescent="0.3">
      <c r="A384" s="558">
        <v>1</v>
      </c>
      <c r="B384" s="559" t="s">
        <v>248</v>
      </c>
      <c r="C384" s="559" t="s">
        <v>254</v>
      </c>
      <c r="D384" s="559" t="s">
        <v>278</v>
      </c>
      <c r="E384" s="559" t="s">
        <v>251</v>
      </c>
      <c r="F384" s="559" t="s">
        <v>1978</v>
      </c>
      <c r="G384" s="559" t="s">
        <v>251</v>
      </c>
      <c r="H384" s="559"/>
      <c r="I384" s="559"/>
      <c r="J384" s="559"/>
      <c r="K384" s="562" t="s">
        <v>2217</v>
      </c>
      <c r="L384" s="565"/>
      <c r="M384" s="565"/>
      <c r="N384" s="565"/>
      <c r="O384" s="545">
        <f>+L384+M384-N384</f>
        <v>0</v>
      </c>
      <c r="P384" s="565"/>
      <c r="Q384" s="565"/>
      <c r="R384" s="565"/>
      <c r="S384" s="565"/>
      <c r="T384" s="565"/>
      <c r="U384" s="565"/>
      <c r="V384" s="546"/>
      <c r="W384" s="565"/>
      <c r="X384" s="547"/>
      <c r="Y384" s="548"/>
    </row>
    <row r="385" spans="1:26" ht="16.5" thickTop="1" thickBot="1" x14ac:dyDescent="0.3">
      <c r="A385" s="558">
        <v>1</v>
      </c>
      <c r="B385" s="559" t="s">
        <v>248</v>
      </c>
      <c r="C385" s="559" t="s">
        <v>254</v>
      </c>
      <c r="D385" s="559" t="s">
        <v>278</v>
      </c>
      <c r="E385" s="559" t="s">
        <v>251</v>
      </c>
      <c r="F385" s="559" t="s">
        <v>1978</v>
      </c>
      <c r="G385" s="559" t="s">
        <v>255</v>
      </c>
      <c r="H385" s="559"/>
      <c r="I385" s="559"/>
      <c r="J385" s="559"/>
      <c r="K385" s="562" t="s">
        <v>2218</v>
      </c>
      <c r="L385" s="565"/>
      <c r="M385" s="565"/>
      <c r="N385" s="565"/>
      <c r="O385" s="545">
        <f>+L385+M385-N385</f>
        <v>0</v>
      </c>
      <c r="P385" s="565"/>
      <c r="Q385" s="565"/>
      <c r="R385" s="565"/>
      <c r="S385" s="565"/>
      <c r="T385" s="565"/>
      <c r="U385" s="565"/>
      <c r="V385" s="546"/>
      <c r="W385" s="565"/>
      <c r="X385" s="547"/>
      <c r="Y385" s="548"/>
      <c r="Z385" s="549"/>
    </row>
    <row r="386" spans="1:26" ht="16.5" thickTop="1" thickBot="1" x14ac:dyDescent="0.3">
      <c r="A386" s="558">
        <v>1</v>
      </c>
      <c r="B386" s="559" t="s">
        <v>248</v>
      </c>
      <c r="C386" s="559" t="s">
        <v>254</v>
      </c>
      <c r="D386" s="559" t="s">
        <v>278</v>
      </c>
      <c r="E386" s="559" t="s">
        <v>251</v>
      </c>
      <c r="F386" s="559" t="s">
        <v>2026</v>
      </c>
      <c r="G386" s="559"/>
      <c r="H386" s="559"/>
      <c r="I386" s="559"/>
      <c r="J386" s="559"/>
      <c r="K386" s="562" t="s">
        <v>2220</v>
      </c>
      <c r="L386" s="565">
        <f>+L387+L388</f>
        <v>0</v>
      </c>
      <c r="M386" s="565">
        <v>0</v>
      </c>
      <c r="N386" s="565">
        <f t="shared" ref="N386:T386" si="118">+N387+N388</f>
        <v>0</v>
      </c>
      <c r="O386" s="565">
        <v>0</v>
      </c>
      <c r="P386" s="565">
        <f t="shared" si="118"/>
        <v>0</v>
      </c>
      <c r="Q386" s="565">
        <f t="shared" si="118"/>
        <v>0</v>
      </c>
      <c r="R386" s="565">
        <f t="shared" si="118"/>
        <v>0</v>
      </c>
      <c r="S386" s="565">
        <f t="shared" si="118"/>
        <v>0</v>
      </c>
      <c r="T386" s="565">
        <f t="shared" si="118"/>
        <v>0</v>
      </c>
      <c r="U386" s="565">
        <v>0</v>
      </c>
      <c r="V386" s="546"/>
      <c r="W386" s="565"/>
      <c r="X386" s="547"/>
      <c r="Y386" s="548"/>
      <c r="Z386" s="549"/>
    </row>
    <row r="387" spans="1:26" ht="16.5" thickTop="1" thickBot="1" x14ac:dyDescent="0.3">
      <c r="A387" s="558">
        <v>1</v>
      </c>
      <c r="B387" s="559" t="s">
        <v>248</v>
      </c>
      <c r="C387" s="559" t="s">
        <v>254</v>
      </c>
      <c r="D387" s="559" t="s">
        <v>278</v>
      </c>
      <c r="E387" s="559" t="s">
        <v>251</v>
      </c>
      <c r="F387" s="559" t="s">
        <v>2026</v>
      </c>
      <c r="G387" s="559" t="s">
        <v>251</v>
      </c>
      <c r="H387" s="559"/>
      <c r="I387" s="559"/>
      <c r="J387" s="559"/>
      <c r="K387" s="562" t="s">
        <v>2217</v>
      </c>
      <c r="L387" s="565"/>
      <c r="M387" s="565"/>
      <c r="N387" s="565"/>
      <c r="O387" s="545">
        <f t="shared" ref="O387:O392" si="119">+L387+M387-N387</f>
        <v>0</v>
      </c>
      <c r="P387" s="565"/>
      <c r="Q387" s="565"/>
      <c r="R387" s="565"/>
      <c r="S387" s="565"/>
      <c r="T387" s="565"/>
      <c r="U387" s="565"/>
      <c r="V387" s="546"/>
      <c r="W387" s="565"/>
      <c r="X387" s="547"/>
      <c r="Y387" s="548"/>
      <c r="Z387" s="549"/>
    </row>
    <row r="388" spans="1:26" ht="16.5" thickTop="1" thickBot="1" x14ac:dyDescent="0.3">
      <c r="A388" s="558">
        <v>1</v>
      </c>
      <c r="B388" s="559" t="s">
        <v>248</v>
      </c>
      <c r="C388" s="559" t="s">
        <v>254</v>
      </c>
      <c r="D388" s="559" t="s">
        <v>278</v>
      </c>
      <c r="E388" s="559" t="s">
        <v>251</v>
      </c>
      <c r="F388" s="559" t="s">
        <v>2026</v>
      </c>
      <c r="G388" s="559" t="s">
        <v>255</v>
      </c>
      <c r="H388" s="559"/>
      <c r="I388" s="559"/>
      <c r="J388" s="559"/>
      <c r="K388" s="562" t="s">
        <v>2218</v>
      </c>
      <c r="L388" s="565"/>
      <c r="M388" s="565"/>
      <c r="N388" s="565"/>
      <c r="O388" s="545">
        <f t="shared" si="119"/>
        <v>0</v>
      </c>
      <c r="P388" s="565"/>
      <c r="Q388" s="565"/>
      <c r="R388" s="565"/>
      <c r="S388" s="565"/>
      <c r="T388" s="565"/>
      <c r="U388" s="565"/>
      <c r="V388" s="546"/>
      <c r="W388" s="565"/>
      <c r="X388" s="547"/>
      <c r="Y388" s="548"/>
      <c r="Z388" s="549"/>
    </row>
    <row r="389" spans="1:26" ht="16.5" thickTop="1" thickBot="1" x14ac:dyDescent="0.3">
      <c r="A389" s="558">
        <v>1</v>
      </c>
      <c r="B389" s="559" t="s">
        <v>248</v>
      </c>
      <c r="C389" s="559" t="s">
        <v>254</v>
      </c>
      <c r="D389" s="559" t="s">
        <v>278</v>
      </c>
      <c r="E389" s="559" t="s">
        <v>255</v>
      </c>
      <c r="F389" s="559"/>
      <c r="G389" s="559"/>
      <c r="H389" s="559"/>
      <c r="I389" s="559"/>
      <c r="J389" s="559"/>
      <c r="K389" s="562" t="s">
        <v>284</v>
      </c>
      <c r="L389" s="565"/>
      <c r="M389" s="565"/>
      <c r="N389" s="565"/>
      <c r="O389" s="545">
        <f t="shared" si="119"/>
        <v>0</v>
      </c>
      <c r="P389" s="565"/>
      <c r="Q389" s="565"/>
      <c r="R389" s="565"/>
      <c r="S389" s="565"/>
      <c r="T389" s="565"/>
      <c r="U389" s="565"/>
      <c r="V389" s="546"/>
      <c r="W389" s="565"/>
      <c r="X389" s="547"/>
      <c r="Y389" s="548"/>
      <c r="Z389" s="549"/>
    </row>
    <row r="390" spans="1:26" ht="16.5" thickTop="1" thickBot="1" x14ac:dyDescent="0.3">
      <c r="A390" s="558">
        <v>1</v>
      </c>
      <c r="B390" s="559" t="s">
        <v>248</v>
      </c>
      <c r="C390" s="559" t="s">
        <v>254</v>
      </c>
      <c r="D390" s="559" t="s">
        <v>278</v>
      </c>
      <c r="E390" s="559" t="s">
        <v>265</v>
      </c>
      <c r="F390" s="559"/>
      <c r="G390" s="559"/>
      <c r="H390" s="559"/>
      <c r="I390" s="559"/>
      <c r="J390" s="559"/>
      <c r="K390" s="562" t="s">
        <v>2221</v>
      </c>
      <c r="L390" s="565">
        <f>+L391+L392</f>
        <v>0</v>
      </c>
      <c r="M390" s="565">
        <f t="shared" ref="M390:U390" si="120">+M391+M392</f>
        <v>0</v>
      </c>
      <c r="N390" s="565">
        <f t="shared" si="120"/>
        <v>0</v>
      </c>
      <c r="O390" s="545">
        <f t="shared" si="119"/>
        <v>0</v>
      </c>
      <c r="P390" s="565">
        <f t="shared" si="120"/>
        <v>0</v>
      </c>
      <c r="Q390" s="565">
        <f t="shared" si="120"/>
        <v>0</v>
      </c>
      <c r="R390" s="565">
        <f t="shared" si="120"/>
        <v>0</v>
      </c>
      <c r="S390" s="565">
        <f t="shared" si="120"/>
        <v>0</v>
      </c>
      <c r="T390" s="565">
        <f t="shared" si="120"/>
        <v>0</v>
      </c>
      <c r="U390" s="565">
        <f t="shared" si="120"/>
        <v>0</v>
      </c>
      <c r="V390" s="546"/>
      <c r="W390" s="565"/>
      <c r="X390" s="547"/>
      <c r="Y390" s="548"/>
      <c r="Z390" s="549"/>
    </row>
    <row r="391" spans="1:26" ht="16.5" thickTop="1" thickBot="1" x14ac:dyDescent="0.3">
      <c r="A391" s="558">
        <v>1</v>
      </c>
      <c r="B391" s="559" t="s">
        <v>248</v>
      </c>
      <c r="C391" s="559" t="s">
        <v>254</v>
      </c>
      <c r="D391" s="559" t="s">
        <v>278</v>
      </c>
      <c r="E391" s="559" t="s">
        <v>265</v>
      </c>
      <c r="F391" s="559" t="s">
        <v>1956</v>
      </c>
      <c r="G391" s="559"/>
      <c r="H391" s="559"/>
      <c r="I391" s="559"/>
      <c r="J391" s="559"/>
      <c r="K391" s="562" t="s">
        <v>2222</v>
      </c>
      <c r="L391" s="565"/>
      <c r="M391" s="565"/>
      <c r="N391" s="565"/>
      <c r="O391" s="545">
        <f t="shared" si="119"/>
        <v>0</v>
      </c>
      <c r="P391" s="565"/>
      <c r="Q391" s="565"/>
      <c r="R391" s="565"/>
      <c r="S391" s="565"/>
      <c r="T391" s="565"/>
      <c r="U391" s="565"/>
      <c r="V391" s="546"/>
      <c r="W391" s="565"/>
      <c r="X391" s="547"/>
      <c r="Y391" s="548"/>
      <c r="Z391" s="549"/>
    </row>
    <row r="392" spans="1:26" ht="16.5" thickTop="1" thickBot="1" x14ac:dyDescent="0.3">
      <c r="A392" s="558">
        <v>1</v>
      </c>
      <c r="B392" s="559" t="s">
        <v>248</v>
      </c>
      <c r="C392" s="559" t="s">
        <v>254</v>
      </c>
      <c r="D392" s="559" t="s">
        <v>278</v>
      </c>
      <c r="E392" s="559" t="s">
        <v>265</v>
      </c>
      <c r="F392" s="559" t="s">
        <v>1978</v>
      </c>
      <c r="G392" s="559"/>
      <c r="H392" s="559"/>
      <c r="I392" s="559"/>
      <c r="J392" s="559"/>
      <c r="K392" s="562" t="s">
        <v>2223</v>
      </c>
      <c r="L392" s="565"/>
      <c r="M392" s="565"/>
      <c r="N392" s="565"/>
      <c r="O392" s="545">
        <f t="shared" si="119"/>
        <v>0</v>
      </c>
      <c r="P392" s="565"/>
      <c r="Q392" s="565"/>
      <c r="R392" s="565"/>
      <c r="S392" s="565"/>
      <c r="T392" s="565"/>
      <c r="U392" s="565"/>
      <c r="V392" s="546"/>
      <c r="W392" s="565"/>
      <c r="X392" s="547"/>
      <c r="Y392" s="548"/>
      <c r="Z392" s="549"/>
    </row>
    <row r="393" spans="1:26" ht="16.5" thickTop="1" thickBot="1" x14ac:dyDescent="0.3">
      <c r="A393" s="558">
        <v>1</v>
      </c>
      <c r="B393" s="559" t="s">
        <v>248</v>
      </c>
      <c r="C393" s="559" t="s">
        <v>254</v>
      </c>
      <c r="D393" s="559" t="s">
        <v>278</v>
      </c>
      <c r="E393" s="559" t="s">
        <v>276</v>
      </c>
      <c r="F393" s="559"/>
      <c r="G393" s="559"/>
      <c r="H393" s="559"/>
      <c r="I393" s="559"/>
      <c r="J393" s="559"/>
      <c r="K393" s="562" t="s">
        <v>2224</v>
      </c>
      <c r="L393" s="565">
        <f>+L394+L395</f>
        <v>0</v>
      </c>
      <c r="M393" s="565">
        <v>600000000</v>
      </c>
      <c r="N393" s="565">
        <f t="shared" ref="N393:T393" si="121">+N394+N395</f>
        <v>0</v>
      </c>
      <c r="O393" s="565">
        <f>+M393</f>
        <v>600000000</v>
      </c>
      <c r="P393" s="565">
        <f t="shared" si="121"/>
        <v>0</v>
      </c>
      <c r="Q393" s="565">
        <v>600000000</v>
      </c>
      <c r="R393" s="565">
        <f t="shared" si="121"/>
        <v>0</v>
      </c>
      <c r="S393" s="565">
        <f t="shared" si="121"/>
        <v>0</v>
      </c>
      <c r="T393" s="565">
        <f t="shared" si="121"/>
        <v>0</v>
      </c>
      <c r="U393" s="565">
        <v>591000000</v>
      </c>
      <c r="V393" s="546">
        <v>1</v>
      </c>
      <c r="W393" s="565"/>
      <c r="X393" s="547"/>
      <c r="Y393" s="548"/>
      <c r="Z393" s="549"/>
    </row>
    <row r="394" spans="1:26" ht="24" thickTop="1" thickBot="1" x14ac:dyDescent="0.3">
      <c r="A394" s="558">
        <v>1</v>
      </c>
      <c r="B394" s="559" t="s">
        <v>248</v>
      </c>
      <c r="C394" s="559" t="s">
        <v>254</v>
      </c>
      <c r="D394" s="559" t="s">
        <v>278</v>
      </c>
      <c r="E394" s="559" t="s">
        <v>276</v>
      </c>
      <c r="F394" s="559" t="s">
        <v>1956</v>
      </c>
      <c r="G394" s="559"/>
      <c r="H394" s="559"/>
      <c r="I394" s="559"/>
      <c r="J394" s="559"/>
      <c r="K394" s="562" t="s">
        <v>2225</v>
      </c>
      <c r="L394" s="565"/>
      <c r="M394" s="571">
        <v>0</v>
      </c>
      <c r="N394" s="565"/>
      <c r="O394" s="545">
        <f>+L394+M394-N394</f>
        <v>0</v>
      </c>
      <c r="P394" s="565"/>
      <c r="Q394" s="565">
        <f>+O394</f>
        <v>0</v>
      </c>
      <c r="R394" s="565"/>
      <c r="S394" s="565"/>
      <c r="T394" s="565">
        <f>+O394</f>
        <v>0</v>
      </c>
      <c r="U394" s="565">
        <f>+M394</f>
        <v>0</v>
      </c>
      <c r="V394" s="546" t="s">
        <v>427</v>
      </c>
      <c r="W394" s="565"/>
      <c r="X394" s="547" t="s">
        <v>2226</v>
      </c>
      <c r="Y394" s="548" t="s">
        <v>1827</v>
      </c>
      <c r="Z394" s="549"/>
    </row>
    <row r="395" spans="1:26" ht="16.5" thickTop="1" thickBot="1" x14ac:dyDescent="0.3">
      <c r="A395" s="558">
        <v>1</v>
      </c>
      <c r="B395" s="559" t="s">
        <v>248</v>
      </c>
      <c r="C395" s="559" t="s">
        <v>254</v>
      </c>
      <c r="D395" s="559" t="s">
        <v>278</v>
      </c>
      <c r="E395" s="559" t="s">
        <v>276</v>
      </c>
      <c r="F395" s="559" t="s">
        <v>1978</v>
      </c>
      <c r="G395" s="559"/>
      <c r="H395" s="559"/>
      <c r="I395" s="559"/>
      <c r="J395" s="559"/>
      <c r="K395" s="562" t="s">
        <v>2227</v>
      </c>
      <c r="L395" s="565"/>
      <c r="M395" s="565"/>
      <c r="N395" s="565"/>
      <c r="O395" s="545">
        <f>+L395+M395-N395</f>
        <v>0</v>
      </c>
      <c r="P395" s="565"/>
      <c r="Q395" s="565"/>
      <c r="R395" s="565"/>
      <c r="S395" s="565"/>
      <c r="T395" s="565"/>
      <c r="U395" s="565"/>
      <c r="V395" s="546"/>
      <c r="W395" s="565"/>
      <c r="X395" s="547"/>
      <c r="Y395" s="548"/>
      <c r="Z395" s="549"/>
    </row>
    <row r="396" spans="1:26" ht="16.5" thickTop="1" thickBot="1" x14ac:dyDescent="0.3">
      <c r="A396" s="558">
        <v>1</v>
      </c>
      <c r="B396" s="559" t="s">
        <v>248</v>
      </c>
      <c r="C396" s="559" t="s">
        <v>254</v>
      </c>
      <c r="D396" s="559" t="s">
        <v>279</v>
      </c>
      <c r="E396" s="559"/>
      <c r="F396" s="559"/>
      <c r="G396" s="559"/>
      <c r="H396" s="559"/>
      <c r="I396" s="559"/>
      <c r="J396" s="559"/>
      <c r="K396" s="562" t="s">
        <v>2228</v>
      </c>
      <c r="L396" s="565">
        <f>+L397+L398+L399+L400+L401</f>
        <v>0</v>
      </c>
      <c r="M396" s="565">
        <v>0</v>
      </c>
      <c r="N396" s="565">
        <f t="shared" ref="N396:T396" si="122">+N397+N398+N399+N400+N401</f>
        <v>0</v>
      </c>
      <c r="O396" s="565">
        <v>0</v>
      </c>
      <c r="P396" s="565">
        <f t="shared" si="122"/>
        <v>0</v>
      </c>
      <c r="Q396" s="565">
        <f t="shared" si="122"/>
        <v>0</v>
      </c>
      <c r="R396" s="565">
        <f t="shared" si="122"/>
        <v>0</v>
      </c>
      <c r="S396" s="565">
        <f t="shared" si="122"/>
        <v>0</v>
      </c>
      <c r="T396" s="565">
        <f t="shared" si="122"/>
        <v>0</v>
      </c>
      <c r="U396" s="565">
        <v>0</v>
      </c>
      <c r="V396" s="546"/>
      <c r="W396" s="565"/>
      <c r="X396" s="547"/>
      <c r="Y396" s="548"/>
      <c r="Z396" s="549"/>
    </row>
    <row r="397" spans="1:26" ht="16.5" thickTop="1" thickBot="1" x14ac:dyDescent="0.3">
      <c r="A397" s="558">
        <v>1</v>
      </c>
      <c r="B397" s="559" t="s">
        <v>248</v>
      </c>
      <c r="C397" s="559" t="s">
        <v>254</v>
      </c>
      <c r="D397" s="559" t="s">
        <v>279</v>
      </c>
      <c r="E397" s="559" t="s">
        <v>251</v>
      </c>
      <c r="F397" s="559"/>
      <c r="G397" s="559"/>
      <c r="H397" s="559"/>
      <c r="I397" s="559"/>
      <c r="J397" s="559"/>
      <c r="K397" s="562" t="s">
        <v>2229</v>
      </c>
      <c r="L397" s="565"/>
      <c r="M397" s="565"/>
      <c r="N397" s="565"/>
      <c r="O397" s="545">
        <f>+L397+M397-N397</f>
        <v>0</v>
      </c>
      <c r="P397" s="565"/>
      <c r="Q397" s="565"/>
      <c r="R397" s="565"/>
      <c r="S397" s="565"/>
      <c r="T397" s="565"/>
      <c r="U397" s="565"/>
      <c r="V397" s="546"/>
      <c r="W397" s="565"/>
      <c r="X397" s="547"/>
      <c r="Y397" s="548"/>
      <c r="Z397" s="549"/>
    </row>
    <row r="398" spans="1:26" ht="16.5" thickTop="1" thickBot="1" x14ac:dyDescent="0.3">
      <c r="A398" s="558">
        <v>1</v>
      </c>
      <c r="B398" s="559" t="s">
        <v>248</v>
      </c>
      <c r="C398" s="559" t="s">
        <v>254</v>
      </c>
      <c r="D398" s="559" t="s">
        <v>279</v>
      </c>
      <c r="E398" s="559" t="s">
        <v>255</v>
      </c>
      <c r="F398" s="559"/>
      <c r="G398" s="559"/>
      <c r="H398" s="559"/>
      <c r="I398" s="559"/>
      <c r="J398" s="559"/>
      <c r="K398" s="562" t="s">
        <v>2230</v>
      </c>
      <c r="L398" s="565"/>
      <c r="M398" s="565">
        <v>0</v>
      </c>
      <c r="N398" s="565"/>
      <c r="O398" s="545">
        <v>0</v>
      </c>
      <c r="P398" s="565"/>
      <c r="Q398" s="565"/>
      <c r="R398" s="565"/>
      <c r="S398" s="565"/>
      <c r="T398" s="565"/>
      <c r="U398" s="565">
        <v>0</v>
      </c>
      <c r="V398" s="546"/>
      <c r="W398" s="565"/>
      <c r="X398" s="547"/>
      <c r="Y398" s="548"/>
      <c r="Z398" s="549"/>
    </row>
    <row r="399" spans="1:26" ht="16.5" thickTop="1" thickBot="1" x14ac:dyDescent="0.3">
      <c r="A399" s="558">
        <v>1</v>
      </c>
      <c r="B399" s="559" t="s">
        <v>248</v>
      </c>
      <c r="C399" s="559" t="s">
        <v>254</v>
      </c>
      <c r="D399" s="559" t="s">
        <v>279</v>
      </c>
      <c r="E399" s="559" t="s">
        <v>265</v>
      </c>
      <c r="F399" s="559"/>
      <c r="G399" s="559"/>
      <c r="H399" s="559"/>
      <c r="I399" s="559"/>
      <c r="J399" s="559"/>
      <c r="K399" s="562" t="s">
        <v>2231</v>
      </c>
      <c r="L399" s="565"/>
      <c r="M399" s="565"/>
      <c r="N399" s="565"/>
      <c r="O399" s="545">
        <f>+L399+M399-N399</f>
        <v>0</v>
      </c>
      <c r="P399" s="565"/>
      <c r="Q399" s="565"/>
      <c r="R399" s="565"/>
      <c r="S399" s="565"/>
      <c r="T399" s="565"/>
      <c r="U399" s="565"/>
      <c r="V399" s="546"/>
      <c r="W399" s="565"/>
      <c r="X399" s="547"/>
      <c r="Y399" s="548"/>
      <c r="Z399" s="549"/>
    </row>
    <row r="400" spans="1:26" ht="16.5" thickTop="1" thickBot="1" x14ac:dyDescent="0.3">
      <c r="A400" s="558">
        <v>1</v>
      </c>
      <c r="B400" s="559" t="s">
        <v>248</v>
      </c>
      <c r="C400" s="559" t="s">
        <v>254</v>
      </c>
      <c r="D400" s="559" t="s">
        <v>279</v>
      </c>
      <c r="E400" s="559" t="s">
        <v>268</v>
      </c>
      <c r="F400" s="559"/>
      <c r="G400" s="559"/>
      <c r="H400" s="559"/>
      <c r="I400" s="559"/>
      <c r="J400" s="559"/>
      <c r="K400" s="562" t="s">
        <v>2232</v>
      </c>
      <c r="L400" s="565"/>
      <c r="M400" s="565"/>
      <c r="N400" s="565"/>
      <c r="O400" s="545">
        <f>+L400+M400-N400</f>
        <v>0</v>
      </c>
      <c r="P400" s="565"/>
      <c r="Q400" s="565"/>
      <c r="R400" s="565"/>
      <c r="S400" s="565"/>
      <c r="T400" s="565"/>
      <c r="U400" s="565"/>
      <c r="V400" s="546"/>
      <c r="W400" s="565"/>
      <c r="X400" s="547"/>
      <c r="Y400" s="548"/>
      <c r="Z400" s="549"/>
    </row>
    <row r="401" spans="1:25" ht="16.5" hidden="1" thickTop="1" thickBot="1" x14ac:dyDescent="0.3">
      <c r="A401" s="558">
        <v>1</v>
      </c>
      <c r="B401" s="559" t="s">
        <v>248</v>
      </c>
      <c r="C401" s="559" t="s">
        <v>254</v>
      </c>
      <c r="D401" s="559" t="s">
        <v>279</v>
      </c>
      <c r="E401" s="559" t="s">
        <v>258</v>
      </c>
      <c r="F401" s="559"/>
      <c r="G401" s="559"/>
      <c r="H401" s="559"/>
      <c r="I401" s="559"/>
      <c r="J401" s="559"/>
      <c r="K401" s="562" t="s">
        <v>308</v>
      </c>
      <c r="L401" s="565"/>
      <c r="M401" s="565"/>
      <c r="N401" s="565"/>
      <c r="O401" s="545">
        <f>+L401+M401-N401</f>
        <v>0</v>
      </c>
      <c r="P401" s="565"/>
      <c r="Q401" s="565"/>
      <c r="R401" s="565"/>
      <c r="S401" s="565"/>
      <c r="T401" s="565"/>
      <c r="U401" s="565"/>
      <c r="V401" s="546"/>
      <c r="W401" s="565"/>
      <c r="X401" s="547"/>
      <c r="Y401" s="548"/>
    </row>
    <row r="402" spans="1:25" ht="16.5" hidden="1" thickTop="1" thickBot="1" x14ac:dyDescent="0.3">
      <c r="A402" s="558">
        <v>1</v>
      </c>
      <c r="B402" s="559" t="s">
        <v>248</v>
      </c>
      <c r="C402" s="559" t="s">
        <v>254</v>
      </c>
      <c r="D402" s="559" t="s">
        <v>280</v>
      </c>
      <c r="E402" s="559"/>
      <c r="F402" s="559"/>
      <c r="G402" s="559"/>
      <c r="H402" s="559"/>
      <c r="I402" s="559"/>
      <c r="J402" s="559"/>
      <c r="K402" s="562" t="s">
        <v>309</v>
      </c>
      <c r="L402" s="565">
        <f>+L403+L404</f>
        <v>0</v>
      </c>
      <c r="M402" s="565">
        <f t="shared" ref="M402:U402" si="123">+M403+M404</f>
        <v>0</v>
      </c>
      <c r="N402" s="565">
        <f t="shared" si="123"/>
        <v>0</v>
      </c>
      <c r="O402" s="565">
        <f t="shared" si="123"/>
        <v>0</v>
      </c>
      <c r="P402" s="565">
        <f t="shared" si="123"/>
        <v>0</v>
      </c>
      <c r="Q402" s="565">
        <f t="shared" si="123"/>
        <v>0</v>
      </c>
      <c r="R402" s="565">
        <f t="shared" si="123"/>
        <v>0</v>
      </c>
      <c r="S402" s="565">
        <f t="shared" si="123"/>
        <v>0</v>
      </c>
      <c r="T402" s="565">
        <f t="shared" si="123"/>
        <v>0</v>
      </c>
      <c r="U402" s="565">
        <f t="shared" si="123"/>
        <v>0</v>
      </c>
      <c r="V402" s="546"/>
      <c r="W402" s="565"/>
      <c r="X402" s="547"/>
      <c r="Y402" s="548"/>
    </row>
    <row r="403" spans="1:25" ht="16.5" hidden="1" thickTop="1" thickBot="1" x14ac:dyDescent="0.3">
      <c r="A403" s="558">
        <v>1</v>
      </c>
      <c r="B403" s="559" t="s">
        <v>248</v>
      </c>
      <c r="C403" s="559" t="s">
        <v>254</v>
      </c>
      <c r="D403" s="559" t="s">
        <v>280</v>
      </c>
      <c r="E403" s="559" t="s">
        <v>251</v>
      </c>
      <c r="F403" s="559"/>
      <c r="G403" s="559"/>
      <c r="H403" s="559"/>
      <c r="I403" s="559"/>
      <c r="J403" s="559"/>
      <c r="K403" s="562" t="s">
        <v>2233</v>
      </c>
      <c r="L403" s="565"/>
      <c r="M403" s="565"/>
      <c r="N403" s="565"/>
      <c r="O403" s="545">
        <f>+L403+M403-N403</f>
        <v>0</v>
      </c>
      <c r="P403" s="565"/>
      <c r="Q403" s="565"/>
      <c r="R403" s="565"/>
      <c r="S403" s="565"/>
      <c r="T403" s="565"/>
      <c r="U403" s="565"/>
      <c r="V403" s="546"/>
      <c r="W403" s="565"/>
      <c r="X403" s="547"/>
      <c r="Y403" s="548"/>
    </row>
    <row r="404" spans="1:25" ht="16.5" hidden="1" thickTop="1" thickBot="1" x14ac:dyDescent="0.3">
      <c r="A404" s="558">
        <v>1</v>
      </c>
      <c r="B404" s="559" t="s">
        <v>248</v>
      </c>
      <c r="C404" s="559" t="s">
        <v>254</v>
      </c>
      <c r="D404" s="559" t="s">
        <v>280</v>
      </c>
      <c r="E404" s="559" t="s">
        <v>255</v>
      </c>
      <c r="F404" s="559"/>
      <c r="G404" s="559"/>
      <c r="H404" s="559"/>
      <c r="I404" s="559"/>
      <c r="J404" s="559"/>
      <c r="K404" s="562" t="s">
        <v>2234</v>
      </c>
      <c r="L404" s="565"/>
      <c r="M404" s="565"/>
      <c r="N404" s="565"/>
      <c r="O404" s="545">
        <f>+L404+M404-N404</f>
        <v>0</v>
      </c>
      <c r="P404" s="565"/>
      <c r="Q404" s="565"/>
      <c r="R404" s="565"/>
      <c r="S404" s="565"/>
      <c r="T404" s="565"/>
      <c r="U404" s="565"/>
      <c r="V404" s="546"/>
      <c r="W404" s="565"/>
      <c r="X404" s="547"/>
      <c r="Y404" s="548"/>
    </row>
    <row r="405" spans="1:25" ht="16.5" hidden="1" thickTop="1" thickBot="1" x14ac:dyDescent="0.3">
      <c r="A405" s="558">
        <v>1</v>
      </c>
      <c r="B405" s="559" t="s">
        <v>248</v>
      </c>
      <c r="C405" s="559" t="s">
        <v>254</v>
      </c>
      <c r="D405" s="559" t="s">
        <v>280</v>
      </c>
      <c r="E405" s="559" t="s">
        <v>255</v>
      </c>
      <c r="F405" s="559" t="s">
        <v>251</v>
      </c>
      <c r="G405" s="559"/>
      <c r="H405" s="559"/>
      <c r="I405" s="559"/>
      <c r="J405" s="559"/>
      <c r="K405" s="562" t="s">
        <v>2235</v>
      </c>
      <c r="L405" s="565">
        <f>SUM(L406:L437)</f>
        <v>0</v>
      </c>
      <c r="M405" s="565">
        <f t="shared" ref="M405:U405" si="124">SUM(M406:M437)</f>
        <v>0</v>
      </c>
      <c r="N405" s="565">
        <f t="shared" si="124"/>
        <v>0</v>
      </c>
      <c r="O405" s="565">
        <f t="shared" si="124"/>
        <v>0</v>
      </c>
      <c r="P405" s="565">
        <f t="shared" si="124"/>
        <v>0</v>
      </c>
      <c r="Q405" s="565">
        <f t="shared" si="124"/>
        <v>0</v>
      </c>
      <c r="R405" s="565">
        <f t="shared" si="124"/>
        <v>0</v>
      </c>
      <c r="S405" s="565">
        <f t="shared" si="124"/>
        <v>0</v>
      </c>
      <c r="T405" s="565">
        <f t="shared" si="124"/>
        <v>0</v>
      </c>
      <c r="U405" s="565">
        <f t="shared" si="124"/>
        <v>0</v>
      </c>
      <c r="V405" s="546"/>
      <c r="W405" s="565"/>
      <c r="X405" s="547"/>
      <c r="Y405" s="548"/>
    </row>
    <row r="406" spans="1:25" ht="16.5" hidden="1" thickTop="1" thickBot="1" x14ac:dyDescent="0.3">
      <c r="A406" s="558">
        <v>1</v>
      </c>
      <c r="B406" s="559" t="s">
        <v>248</v>
      </c>
      <c r="C406" s="559" t="s">
        <v>254</v>
      </c>
      <c r="D406" s="559" t="s">
        <v>280</v>
      </c>
      <c r="E406" s="559" t="s">
        <v>255</v>
      </c>
      <c r="F406" s="559" t="s">
        <v>251</v>
      </c>
      <c r="G406" s="559" t="s">
        <v>251</v>
      </c>
      <c r="H406" s="559"/>
      <c r="I406" s="559"/>
      <c r="J406" s="559"/>
      <c r="K406" s="562" t="s">
        <v>2236</v>
      </c>
      <c r="L406" s="565"/>
      <c r="M406" s="565"/>
      <c r="N406" s="565"/>
      <c r="O406" s="545">
        <f t="shared" ref="O406:O437" si="125">+L406+M406-N406</f>
        <v>0</v>
      </c>
      <c r="P406" s="565"/>
      <c r="Q406" s="565"/>
      <c r="R406" s="565"/>
      <c r="S406" s="565"/>
      <c r="T406" s="565"/>
      <c r="U406" s="565"/>
      <c r="V406" s="546"/>
      <c r="W406" s="565"/>
      <c r="X406" s="547"/>
      <c r="Y406" s="548"/>
    </row>
    <row r="407" spans="1:25" ht="16.5" hidden="1" thickTop="1" thickBot="1" x14ac:dyDescent="0.3">
      <c r="A407" s="558">
        <v>1</v>
      </c>
      <c r="B407" s="559" t="s">
        <v>248</v>
      </c>
      <c r="C407" s="559" t="s">
        <v>254</v>
      </c>
      <c r="D407" s="559" t="s">
        <v>280</v>
      </c>
      <c r="E407" s="559" t="s">
        <v>255</v>
      </c>
      <c r="F407" s="559" t="s">
        <v>251</v>
      </c>
      <c r="G407" s="559" t="s">
        <v>255</v>
      </c>
      <c r="H407" s="559"/>
      <c r="I407" s="559"/>
      <c r="J407" s="559"/>
      <c r="K407" s="562" t="s">
        <v>2237</v>
      </c>
      <c r="L407" s="565"/>
      <c r="M407" s="565"/>
      <c r="N407" s="565"/>
      <c r="O407" s="545">
        <f t="shared" si="125"/>
        <v>0</v>
      </c>
      <c r="P407" s="565"/>
      <c r="Q407" s="565"/>
      <c r="R407" s="565"/>
      <c r="S407" s="565"/>
      <c r="T407" s="565"/>
      <c r="U407" s="565"/>
      <c r="V407" s="546"/>
      <c r="W407" s="565"/>
      <c r="X407" s="547"/>
      <c r="Y407" s="548"/>
    </row>
    <row r="408" spans="1:25" ht="16.5" hidden="1" thickTop="1" thickBot="1" x14ac:dyDescent="0.3">
      <c r="A408" s="558">
        <v>1</v>
      </c>
      <c r="B408" s="559" t="s">
        <v>248</v>
      </c>
      <c r="C408" s="559" t="s">
        <v>254</v>
      </c>
      <c r="D408" s="559" t="s">
        <v>280</v>
      </c>
      <c r="E408" s="559" t="s">
        <v>255</v>
      </c>
      <c r="F408" s="559" t="s">
        <v>251</v>
      </c>
      <c r="G408" s="559" t="s">
        <v>265</v>
      </c>
      <c r="H408" s="559"/>
      <c r="I408" s="559"/>
      <c r="J408" s="559"/>
      <c r="K408" s="562" t="s">
        <v>2238</v>
      </c>
      <c r="L408" s="565"/>
      <c r="M408" s="565"/>
      <c r="N408" s="565"/>
      <c r="O408" s="545">
        <f t="shared" si="125"/>
        <v>0</v>
      </c>
      <c r="P408" s="565"/>
      <c r="Q408" s="565"/>
      <c r="R408" s="565"/>
      <c r="S408" s="565"/>
      <c r="T408" s="565"/>
      <c r="U408" s="565"/>
      <c r="V408" s="546"/>
      <c r="W408" s="565"/>
      <c r="X408" s="547"/>
      <c r="Y408" s="548"/>
    </row>
    <row r="409" spans="1:25" ht="16.5" hidden="1" thickTop="1" thickBot="1" x14ac:dyDescent="0.3">
      <c r="A409" s="558">
        <v>1</v>
      </c>
      <c r="B409" s="559" t="s">
        <v>248</v>
      </c>
      <c r="C409" s="559" t="s">
        <v>254</v>
      </c>
      <c r="D409" s="559" t="s">
        <v>280</v>
      </c>
      <c r="E409" s="559" t="s">
        <v>255</v>
      </c>
      <c r="F409" s="559" t="s">
        <v>251</v>
      </c>
      <c r="G409" s="559" t="s">
        <v>268</v>
      </c>
      <c r="H409" s="559"/>
      <c r="I409" s="559"/>
      <c r="J409" s="559"/>
      <c r="K409" s="562" t="s">
        <v>2239</v>
      </c>
      <c r="L409" s="565"/>
      <c r="M409" s="565"/>
      <c r="N409" s="565"/>
      <c r="O409" s="545">
        <f t="shared" si="125"/>
        <v>0</v>
      </c>
      <c r="P409" s="565"/>
      <c r="Q409" s="565"/>
      <c r="R409" s="565"/>
      <c r="S409" s="565"/>
      <c r="T409" s="565"/>
      <c r="U409" s="565"/>
      <c r="V409" s="546"/>
      <c r="W409" s="565"/>
      <c r="X409" s="547"/>
      <c r="Y409" s="548"/>
    </row>
    <row r="410" spans="1:25" ht="16.5" hidden="1" thickTop="1" thickBot="1" x14ac:dyDescent="0.3">
      <c r="A410" s="558">
        <v>1</v>
      </c>
      <c r="B410" s="559" t="s">
        <v>248</v>
      </c>
      <c r="C410" s="559" t="s">
        <v>254</v>
      </c>
      <c r="D410" s="559" t="s">
        <v>280</v>
      </c>
      <c r="E410" s="559" t="s">
        <v>255</v>
      </c>
      <c r="F410" s="559" t="s">
        <v>251</v>
      </c>
      <c r="G410" s="559" t="s">
        <v>258</v>
      </c>
      <c r="H410" s="559"/>
      <c r="I410" s="559"/>
      <c r="J410" s="559"/>
      <c r="K410" s="562" t="s">
        <v>2240</v>
      </c>
      <c r="L410" s="565"/>
      <c r="M410" s="565"/>
      <c r="N410" s="565"/>
      <c r="O410" s="545">
        <f t="shared" si="125"/>
        <v>0</v>
      </c>
      <c r="P410" s="565"/>
      <c r="Q410" s="565"/>
      <c r="R410" s="565"/>
      <c r="S410" s="565"/>
      <c r="T410" s="565"/>
      <c r="U410" s="565"/>
      <c r="V410" s="546"/>
      <c r="W410" s="565"/>
      <c r="X410" s="547"/>
      <c r="Y410" s="548"/>
    </row>
    <row r="411" spans="1:25" ht="16.5" hidden="1" thickTop="1" thickBot="1" x14ac:dyDescent="0.3">
      <c r="A411" s="558">
        <v>1</v>
      </c>
      <c r="B411" s="559" t="s">
        <v>248</v>
      </c>
      <c r="C411" s="559" t="s">
        <v>254</v>
      </c>
      <c r="D411" s="559" t="s">
        <v>280</v>
      </c>
      <c r="E411" s="559" t="s">
        <v>255</v>
      </c>
      <c r="F411" s="559" t="s">
        <v>251</v>
      </c>
      <c r="G411" s="559" t="s">
        <v>276</v>
      </c>
      <c r="H411" s="559"/>
      <c r="I411" s="559"/>
      <c r="J411" s="559"/>
      <c r="K411" s="562" t="s">
        <v>2241</v>
      </c>
      <c r="L411" s="565"/>
      <c r="M411" s="565"/>
      <c r="N411" s="565"/>
      <c r="O411" s="545">
        <f t="shared" si="125"/>
        <v>0</v>
      </c>
      <c r="P411" s="565"/>
      <c r="Q411" s="565"/>
      <c r="R411" s="565"/>
      <c r="S411" s="565"/>
      <c r="T411" s="565"/>
      <c r="U411" s="565"/>
      <c r="V411" s="546"/>
      <c r="W411" s="565"/>
      <c r="X411" s="547"/>
      <c r="Y411" s="548"/>
    </row>
    <row r="412" spans="1:25" ht="16.5" hidden="1" thickTop="1" thickBot="1" x14ac:dyDescent="0.3">
      <c r="A412" s="558">
        <v>1</v>
      </c>
      <c r="B412" s="559" t="s">
        <v>248</v>
      </c>
      <c r="C412" s="559" t="s">
        <v>254</v>
      </c>
      <c r="D412" s="559" t="s">
        <v>280</v>
      </c>
      <c r="E412" s="559" t="s">
        <v>255</v>
      </c>
      <c r="F412" s="559" t="s">
        <v>251</v>
      </c>
      <c r="G412" s="559" t="s">
        <v>277</v>
      </c>
      <c r="H412" s="559"/>
      <c r="I412" s="559"/>
      <c r="J412" s="559"/>
      <c r="K412" s="562" t="s">
        <v>2242</v>
      </c>
      <c r="L412" s="565"/>
      <c r="M412" s="565"/>
      <c r="N412" s="565"/>
      <c r="O412" s="545">
        <f t="shared" si="125"/>
        <v>0</v>
      </c>
      <c r="P412" s="565"/>
      <c r="Q412" s="565"/>
      <c r="R412" s="565"/>
      <c r="S412" s="565"/>
      <c r="T412" s="565"/>
      <c r="U412" s="565"/>
      <c r="V412" s="546"/>
      <c r="W412" s="565"/>
      <c r="X412" s="547"/>
      <c r="Y412" s="548"/>
    </row>
    <row r="413" spans="1:25" ht="16.5" hidden="1" thickTop="1" thickBot="1" x14ac:dyDescent="0.3">
      <c r="A413" s="558">
        <v>1</v>
      </c>
      <c r="B413" s="559" t="s">
        <v>248</v>
      </c>
      <c r="C413" s="559" t="s">
        <v>254</v>
      </c>
      <c r="D413" s="559" t="s">
        <v>280</v>
      </c>
      <c r="E413" s="559" t="s">
        <v>255</v>
      </c>
      <c r="F413" s="559" t="s">
        <v>251</v>
      </c>
      <c r="G413" s="559" t="s">
        <v>278</v>
      </c>
      <c r="H413" s="559"/>
      <c r="I413" s="559"/>
      <c r="J413" s="559"/>
      <c r="K413" s="562" t="s">
        <v>2243</v>
      </c>
      <c r="L413" s="565"/>
      <c r="M413" s="565"/>
      <c r="N413" s="565"/>
      <c r="O413" s="545">
        <f t="shared" si="125"/>
        <v>0</v>
      </c>
      <c r="P413" s="565"/>
      <c r="Q413" s="565"/>
      <c r="R413" s="565"/>
      <c r="S413" s="565"/>
      <c r="T413" s="565"/>
      <c r="U413" s="565"/>
      <c r="V413" s="546"/>
      <c r="W413" s="565"/>
      <c r="X413" s="547"/>
      <c r="Y413" s="548"/>
    </row>
    <row r="414" spans="1:25" ht="16.5" hidden="1" thickTop="1" thickBot="1" x14ac:dyDescent="0.3">
      <c r="A414" s="558">
        <v>1</v>
      </c>
      <c r="B414" s="559" t="s">
        <v>248</v>
      </c>
      <c r="C414" s="559" t="s">
        <v>254</v>
      </c>
      <c r="D414" s="559" t="s">
        <v>280</v>
      </c>
      <c r="E414" s="559" t="s">
        <v>255</v>
      </c>
      <c r="F414" s="559" t="s">
        <v>251</v>
      </c>
      <c r="G414" s="559" t="s">
        <v>279</v>
      </c>
      <c r="H414" s="559"/>
      <c r="I414" s="559"/>
      <c r="J414" s="559"/>
      <c r="K414" s="562" t="s">
        <v>2244</v>
      </c>
      <c r="L414" s="565"/>
      <c r="M414" s="565"/>
      <c r="N414" s="565"/>
      <c r="O414" s="545">
        <f t="shared" si="125"/>
        <v>0</v>
      </c>
      <c r="P414" s="565"/>
      <c r="Q414" s="565"/>
      <c r="R414" s="565"/>
      <c r="S414" s="565"/>
      <c r="T414" s="565"/>
      <c r="U414" s="565"/>
      <c r="V414" s="546"/>
      <c r="W414" s="565"/>
      <c r="X414" s="547"/>
      <c r="Y414" s="548"/>
    </row>
    <row r="415" spans="1:25" ht="16.5" hidden="1" thickTop="1" thickBot="1" x14ac:dyDescent="0.3">
      <c r="A415" s="558">
        <v>1</v>
      </c>
      <c r="B415" s="559" t="s">
        <v>248</v>
      </c>
      <c r="C415" s="559" t="s">
        <v>254</v>
      </c>
      <c r="D415" s="559" t="s">
        <v>280</v>
      </c>
      <c r="E415" s="559" t="s">
        <v>255</v>
      </c>
      <c r="F415" s="559" t="s">
        <v>251</v>
      </c>
      <c r="G415" s="559" t="s">
        <v>280</v>
      </c>
      <c r="H415" s="559"/>
      <c r="I415" s="559"/>
      <c r="J415" s="559"/>
      <c r="K415" s="562" t="s">
        <v>2245</v>
      </c>
      <c r="L415" s="565"/>
      <c r="M415" s="565"/>
      <c r="N415" s="565"/>
      <c r="O415" s="545">
        <f t="shared" si="125"/>
        <v>0</v>
      </c>
      <c r="P415" s="565"/>
      <c r="Q415" s="565"/>
      <c r="R415" s="565"/>
      <c r="S415" s="565"/>
      <c r="T415" s="565"/>
      <c r="U415" s="565"/>
      <c r="V415" s="546"/>
      <c r="W415" s="565"/>
      <c r="X415" s="547"/>
      <c r="Y415" s="548"/>
    </row>
    <row r="416" spans="1:25" ht="16.5" hidden="1" thickTop="1" thickBot="1" x14ac:dyDescent="0.3">
      <c r="A416" s="558">
        <v>1</v>
      </c>
      <c r="B416" s="559" t="s">
        <v>248</v>
      </c>
      <c r="C416" s="559" t="s">
        <v>254</v>
      </c>
      <c r="D416" s="559" t="s">
        <v>280</v>
      </c>
      <c r="E416" s="559" t="s">
        <v>255</v>
      </c>
      <c r="F416" s="559" t="s">
        <v>251</v>
      </c>
      <c r="G416" s="559" t="s">
        <v>297</v>
      </c>
      <c r="H416" s="559"/>
      <c r="I416" s="559"/>
      <c r="J416" s="559"/>
      <c r="K416" s="562" t="s">
        <v>2246</v>
      </c>
      <c r="L416" s="565"/>
      <c r="M416" s="565"/>
      <c r="N416" s="565"/>
      <c r="O416" s="545">
        <f t="shared" si="125"/>
        <v>0</v>
      </c>
      <c r="P416" s="565"/>
      <c r="Q416" s="565"/>
      <c r="R416" s="565"/>
      <c r="S416" s="565"/>
      <c r="T416" s="565"/>
      <c r="U416" s="565"/>
      <c r="V416" s="546"/>
      <c r="W416" s="565"/>
      <c r="X416" s="547"/>
      <c r="Y416" s="548"/>
    </row>
    <row r="417" spans="1:25" ht="16.5" hidden="1" thickTop="1" thickBot="1" x14ac:dyDescent="0.3">
      <c r="A417" s="558">
        <v>1</v>
      </c>
      <c r="B417" s="559" t="s">
        <v>248</v>
      </c>
      <c r="C417" s="559" t="s">
        <v>254</v>
      </c>
      <c r="D417" s="559" t="s">
        <v>280</v>
      </c>
      <c r="E417" s="559" t="s">
        <v>255</v>
      </c>
      <c r="F417" s="559" t="s">
        <v>251</v>
      </c>
      <c r="G417" s="559" t="s">
        <v>298</v>
      </c>
      <c r="H417" s="559"/>
      <c r="I417" s="559"/>
      <c r="J417" s="559"/>
      <c r="K417" s="562" t="s">
        <v>2247</v>
      </c>
      <c r="L417" s="565"/>
      <c r="M417" s="565"/>
      <c r="N417" s="565"/>
      <c r="O417" s="545">
        <f t="shared" si="125"/>
        <v>0</v>
      </c>
      <c r="P417" s="565"/>
      <c r="Q417" s="565"/>
      <c r="R417" s="565"/>
      <c r="S417" s="565"/>
      <c r="T417" s="565"/>
      <c r="U417" s="565"/>
      <c r="V417" s="546"/>
      <c r="W417" s="565"/>
      <c r="X417" s="547"/>
      <c r="Y417" s="548"/>
    </row>
    <row r="418" spans="1:25" ht="16.5" hidden="1" thickTop="1" thickBot="1" x14ac:dyDescent="0.3">
      <c r="A418" s="558">
        <v>1</v>
      </c>
      <c r="B418" s="559" t="s">
        <v>248</v>
      </c>
      <c r="C418" s="559" t="s">
        <v>254</v>
      </c>
      <c r="D418" s="559" t="s">
        <v>280</v>
      </c>
      <c r="E418" s="559" t="s">
        <v>255</v>
      </c>
      <c r="F418" s="559" t="s">
        <v>251</v>
      </c>
      <c r="G418" s="559" t="s">
        <v>269</v>
      </c>
      <c r="H418" s="559"/>
      <c r="I418" s="559"/>
      <c r="J418" s="559"/>
      <c r="K418" s="562" t="s">
        <v>2248</v>
      </c>
      <c r="L418" s="565"/>
      <c r="M418" s="565"/>
      <c r="N418" s="565"/>
      <c r="O418" s="545">
        <f t="shared" si="125"/>
        <v>0</v>
      </c>
      <c r="P418" s="565"/>
      <c r="Q418" s="565"/>
      <c r="R418" s="565"/>
      <c r="S418" s="565"/>
      <c r="T418" s="565"/>
      <c r="U418" s="565"/>
      <c r="V418" s="546"/>
      <c r="W418" s="565"/>
      <c r="X418" s="547"/>
      <c r="Y418" s="548"/>
    </row>
    <row r="419" spans="1:25" ht="16.5" hidden="1" thickTop="1" thickBot="1" x14ac:dyDescent="0.3">
      <c r="A419" s="558">
        <v>1</v>
      </c>
      <c r="B419" s="559" t="s">
        <v>248</v>
      </c>
      <c r="C419" s="559" t="s">
        <v>254</v>
      </c>
      <c r="D419" s="559" t="s">
        <v>280</v>
      </c>
      <c r="E419" s="559" t="s">
        <v>255</v>
      </c>
      <c r="F419" s="559" t="s">
        <v>251</v>
      </c>
      <c r="G419" s="559" t="s">
        <v>282</v>
      </c>
      <c r="H419" s="559"/>
      <c r="I419" s="559"/>
      <c r="J419" s="559"/>
      <c r="K419" s="562" t="s">
        <v>2249</v>
      </c>
      <c r="L419" s="565"/>
      <c r="M419" s="565"/>
      <c r="N419" s="565"/>
      <c r="O419" s="545">
        <f t="shared" si="125"/>
        <v>0</v>
      </c>
      <c r="P419" s="565"/>
      <c r="Q419" s="565"/>
      <c r="R419" s="565"/>
      <c r="S419" s="565"/>
      <c r="T419" s="565"/>
      <c r="U419" s="565"/>
      <c r="V419" s="546"/>
      <c r="W419" s="565"/>
      <c r="X419" s="547"/>
      <c r="Y419" s="548"/>
    </row>
    <row r="420" spans="1:25" ht="16.5" hidden="1" thickTop="1" thickBot="1" x14ac:dyDescent="0.3">
      <c r="A420" s="558">
        <v>1</v>
      </c>
      <c r="B420" s="559" t="s">
        <v>248</v>
      </c>
      <c r="C420" s="559" t="s">
        <v>254</v>
      </c>
      <c r="D420" s="559" t="s">
        <v>280</v>
      </c>
      <c r="E420" s="559" t="s">
        <v>255</v>
      </c>
      <c r="F420" s="559" t="s">
        <v>251</v>
      </c>
      <c r="G420" s="559" t="s">
        <v>2156</v>
      </c>
      <c r="H420" s="559"/>
      <c r="I420" s="559"/>
      <c r="J420" s="559"/>
      <c r="K420" s="562" t="s">
        <v>2250</v>
      </c>
      <c r="L420" s="565"/>
      <c r="M420" s="565"/>
      <c r="N420" s="565"/>
      <c r="O420" s="545">
        <f t="shared" si="125"/>
        <v>0</v>
      </c>
      <c r="P420" s="565"/>
      <c r="Q420" s="565"/>
      <c r="R420" s="565"/>
      <c r="S420" s="565"/>
      <c r="T420" s="565"/>
      <c r="U420" s="565"/>
      <c r="V420" s="546"/>
      <c r="W420" s="565"/>
      <c r="X420" s="547"/>
      <c r="Y420" s="548"/>
    </row>
    <row r="421" spans="1:25" ht="16.5" hidden="1" thickTop="1" thickBot="1" x14ac:dyDescent="0.3">
      <c r="A421" s="558">
        <v>1</v>
      </c>
      <c r="B421" s="559" t="s">
        <v>248</v>
      </c>
      <c r="C421" s="559" t="s">
        <v>254</v>
      </c>
      <c r="D421" s="559" t="s">
        <v>280</v>
      </c>
      <c r="E421" s="559" t="s">
        <v>255</v>
      </c>
      <c r="F421" s="559" t="s">
        <v>251</v>
      </c>
      <c r="G421" s="559" t="s">
        <v>2158</v>
      </c>
      <c r="H421" s="559"/>
      <c r="I421" s="559"/>
      <c r="J421" s="559"/>
      <c r="K421" s="562" t="s">
        <v>2251</v>
      </c>
      <c r="L421" s="565"/>
      <c r="M421" s="565"/>
      <c r="N421" s="565"/>
      <c r="O421" s="545">
        <f t="shared" si="125"/>
        <v>0</v>
      </c>
      <c r="P421" s="565"/>
      <c r="Q421" s="565"/>
      <c r="R421" s="565"/>
      <c r="S421" s="565"/>
      <c r="T421" s="565"/>
      <c r="U421" s="565"/>
      <c r="V421" s="546"/>
      <c r="W421" s="565"/>
      <c r="X421" s="547"/>
      <c r="Y421" s="548"/>
    </row>
    <row r="422" spans="1:25" ht="16.5" hidden="1" thickTop="1" thickBot="1" x14ac:dyDescent="0.3">
      <c r="A422" s="558">
        <v>1</v>
      </c>
      <c r="B422" s="559" t="s">
        <v>248</v>
      </c>
      <c r="C422" s="559" t="s">
        <v>254</v>
      </c>
      <c r="D422" s="559" t="s">
        <v>280</v>
      </c>
      <c r="E422" s="559" t="s">
        <v>255</v>
      </c>
      <c r="F422" s="559" t="s">
        <v>251</v>
      </c>
      <c r="G422" s="559" t="s">
        <v>2160</v>
      </c>
      <c r="H422" s="559"/>
      <c r="I422" s="559"/>
      <c r="J422" s="559"/>
      <c r="K422" s="562" t="s">
        <v>2252</v>
      </c>
      <c r="L422" s="565"/>
      <c r="M422" s="565"/>
      <c r="N422" s="565"/>
      <c r="O422" s="545">
        <f t="shared" si="125"/>
        <v>0</v>
      </c>
      <c r="P422" s="565"/>
      <c r="Q422" s="565"/>
      <c r="R422" s="565"/>
      <c r="S422" s="565"/>
      <c r="T422" s="565"/>
      <c r="U422" s="565"/>
      <c r="V422" s="546"/>
      <c r="W422" s="565"/>
      <c r="X422" s="547"/>
      <c r="Y422" s="548"/>
    </row>
    <row r="423" spans="1:25" ht="16.5" hidden="1" thickTop="1" thickBot="1" x14ac:dyDescent="0.3">
      <c r="A423" s="558">
        <v>1</v>
      </c>
      <c r="B423" s="559" t="s">
        <v>248</v>
      </c>
      <c r="C423" s="559" t="s">
        <v>254</v>
      </c>
      <c r="D423" s="559" t="s">
        <v>280</v>
      </c>
      <c r="E423" s="559" t="s">
        <v>255</v>
      </c>
      <c r="F423" s="559" t="s">
        <v>251</v>
      </c>
      <c r="G423" s="559" t="s">
        <v>2162</v>
      </c>
      <c r="H423" s="559"/>
      <c r="I423" s="559"/>
      <c r="J423" s="559"/>
      <c r="K423" s="562" t="s">
        <v>2253</v>
      </c>
      <c r="L423" s="565"/>
      <c r="M423" s="565"/>
      <c r="N423" s="565"/>
      <c r="O423" s="545">
        <f t="shared" si="125"/>
        <v>0</v>
      </c>
      <c r="P423" s="565"/>
      <c r="Q423" s="565"/>
      <c r="R423" s="565"/>
      <c r="S423" s="565"/>
      <c r="T423" s="565"/>
      <c r="U423" s="565"/>
      <c r="V423" s="546"/>
      <c r="W423" s="565"/>
      <c r="X423" s="547"/>
      <c r="Y423" s="548"/>
    </row>
    <row r="424" spans="1:25" ht="16.5" hidden="1" thickTop="1" thickBot="1" x14ac:dyDescent="0.3">
      <c r="A424" s="558">
        <v>1</v>
      </c>
      <c r="B424" s="559" t="s">
        <v>248</v>
      </c>
      <c r="C424" s="559" t="s">
        <v>254</v>
      </c>
      <c r="D424" s="559" t="s">
        <v>280</v>
      </c>
      <c r="E424" s="559" t="s">
        <v>255</v>
      </c>
      <c r="F424" s="559" t="s">
        <v>251</v>
      </c>
      <c r="G424" s="559" t="s">
        <v>2164</v>
      </c>
      <c r="H424" s="559"/>
      <c r="I424" s="559"/>
      <c r="J424" s="559"/>
      <c r="K424" s="562" t="s">
        <v>2254</v>
      </c>
      <c r="L424" s="565"/>
      <c r="M424" s="565"/>
      <c r="N424" s="565"/>
      <c r="O424" s="545">
        <f t="shared" si="125"/>
        <v>0</v>
      </c>
      <c r="P424" s="565"/>
      <c r="Q424" s="565"/>
      <c r="R424" s="565"/>
      <c r="S424" s="565"/>
      <c r="T424" s="565"/>
      <c r="U424" s="565"/>
      <c r="V424" s="546"/>
      <c r="W424" s="565"/>
      <c r="X424" s="547"/>
      <c r="Y424" s="548"/>
    </row>
    <row r="425" spans="1:25" ht="16.5" hidden="1" thickTop="1" thickBot="1" x14ac:dyDescent="0.3">
      <c r="A425" s="558">
        <v>1</v>
      </c>
      <c r="B425" s="559" t="s">
        <v>248</v>
      </c>
      <c r="C425" s="559" t="s">
        <v>254</v>
      </c>
      <c r="D425" s="559" t="s">
        <v>280</v>
      </c>
      <c r="E425" s="559" t="s">
        <v>255</v>
      </c>
      <c r="F425" s="559" t="s">
        <v>251</v>
      </c>
      <c r="G425" s="559" t="s">
        <v>2166</v>
      </c>
      <c r="H425" s="559"/>
      <c r="I425" s="559"/>
      <c r="J425" s="559"/>
      <c r="K425" s="562" t="s">
        <v>2255</v>
      </c>
      <c r="L425" s="565"/>
      <c r="M425" s="565"/>
      <c r="N425" s="565"/>
      <c r="O425" s="545">
        <f t="shared" si="125"/>
        <v>0</v>
      </c>
      <c r="P425" s="565"/>
      <c r="Q425" s="565"/>
      <c r="R425" s="565"/>
      <c r="S425" s="565"/>
      <c r="T425" s="565"/>
      <c r="U425" s="565"/>
      <c r="V425" s="546"/>
      <c r="W425" s="565"/>
      <c r="X425" s="547"/>
      <c r="Y425" s="548"/>
    </row>
    <row r="426" spans="1:25" ht="16.5" hidden="1" thickTop="1" thickBot="1" x14ac:dyDescent="0.3">
      <c r="A426" s="558">
        <v>1</v>
      </c>
      <c r="B426" s="559" t="s">
        <v>248</v>
      </c>
      <c r="C426" s="559" t="s">
        <v>254</v>
      </c>
      <c r="D426" s="559" t="s">
        <v>280</v>
      </c>
      <c r="E426" s="559" t="s">
        <v>255</v>
      </c>
      <c r="F426" s="559" t="s">
        <v>251</v>
      </c>
      <c r="G426" s="559" t="s">
        <v>2168</v>
      </c>
      <c r="H426" s="559"/>
      <c r="I426" s="559"/>
      <c r="J426" s="559"/>
      <c r="K426" s="562" t="s">
        <v>2256</v>
      </c>
      <c r="L426" s="565"/>
      <c r="M426" s="565"/>
      <c r="N426" s="565"/>
      <c r="O426" s="545">
        <f t="shared" si="125"/>
        <v>0</v>
      </c>
      <c r="P426" s="565"/>
      <c r="Q426" s="565"/>
      <c r="R426" s="565"/>
      <c r="S426" s="565"/>
      <c r="T426" s="565"/>
      <c r="U426" s="565"/>
      <c r="V426" s="546"/>
      <c r="W426" s="565"/>
      <c r="X426" s="547"/>
      <c r="Y426" s="548"/>
    </row>
    <row r="427" spans="1:25" ht="16.5" hidden="1" thickTop="1" thickBot="1" x14ac:dyDescent="0.3">
      <c r="A427" s="558">
        <v>1</v>
      </c>
      <c r="B427" s="559" t="s">
        <v>248</v>
      </c>
      <c r="C427" s="559" t="s">
        <v>254</v>
      </c>
      <c r="D427" s="559" t="s">
        <v>280</v>
      </c>
      <c r="E427" s="559" t="s">
        <v>255</v>
      </c>
      <c r="F427" s="559" t="s">
        <v>251</v>
      </c>
      <c r="G427" s="559" t="s">
        <v>1974</v>
      </c>
      <c r="H427" s="559"/>
      <c r="I427" s="559"/>
      <c r="J427" s="559"/>
      <c r="K427" s="562" t="s">
        <v>2257</v>
      </c>
      <c r="L427" s="565"/>
      <c r="M427" s="565"/>
      <c r="N427" s="565"/>
      <c r="O427" s="545">
        <f t="shared" si="125"/>
        <v>0</v>
      </c>
      <c r="P427" s="565"/>
      <c r="Q427" s="565"/>
      <c r="R427" s="565"/>
      <c r="S427" s="565"/>
      <c r="T427" s="565"/>
      <c r="U427" s="565"/>
      <c r="V427" s="546"/>
      <c r="W427" s="565"/>
      <c r="X427" s="547"/>
      <c r="Y427" s="548"/>
    </row>
    <row r="428" spans="1:25" ht="16.5" hidden="1" thickTop="1" thickBot="1" x14ac:dyDescent="0.3">
      <c r="A428" s="558">
        <v>1</v>
      </c>
      <c r="B428" s="559" t="s">
        <v>248</v>
      </c>
      <c r="C428" s="559" t="s">
        <v>254</v>
      </c>
      <c r="D428" s="559" t="s">
        <v>280</v>
      </c>
      <c r="E428" s="559" t="s">
        <v>255</v>
      </c>
      <c r="F428" s="559" t="s">
        <v>251</v>
      </c>
      <c r="G428" s="559" t="s">
        <v>2171</v>
      </c>
      <c r="H428" s="559"/>
      <c r="I428" s="559"/>
      <c r="J428" s="559"/>
      <c r="K428" s="562" t="s">
        <v>2258</v>
      </c>
      <c r="L428" s="565"/>
      <c r="M428" s="565"/>
      <c r="N428" s="565"/>
      <c r="O428" s="545">
        <f t="shared" si="125"/>
        <v>0</v>
      </c>
      <c r="P428" s="565"/>
      <c r="Q428" s="565"/>
      <c r="R428" s="565"/>
      <c r="S428" s="565"/>
      <c r="T428" s="565"/>
      <c r="U428" s="565"/>
      <c r="V428" s="546"/>
      <c r="W428" s="565"/>
      <c r="X428" s="547"/>
      <c r="Y428" s="548"/>
    </row>
    <row r="429" spans="1:25" ht="16.5" hidden="1" thickTop="1" thickBot="1" x14ac:dyDescent="0.3">
      <c r="A429" s="558">
        <v>1</v>
      </c>
      <c r="B429" s="559" t="s">
        <v>248</v>
      </c>
      <c r="C429" s="559" t="s">
        <v>254</v>
      </c>
      <c r="D429" s="559" t="s">
        <v>280</v>
      </c>
      <c r="E429" s="559" t="s">
        <v>255</v>
      </c>
      <c r="F429" s="559" t="s">
        <v>251</v>
      </c>
      <c r="G429" s="559" t="s">
        <v>2173</v>
      </c>
      <c r="H429" s="559"/>
      <c r="I429" s="559"/>
      <c r="J429" s="559"/>
      <c r="K429" s="562" t="s">
        <v>2259</v>
      </c>
      <c r="L429" s="565"/>
      <c r="M429" s="565"/>
      <c r="N429" s="565"/>
      <c r="O429" s="545">
        <f t="shared" si="125"/>
        <v>0</v>
      </c>
      <c r="P429" s="565"/>
      <c r="Q429" s="565"/>
      <c r="R429" s="565"/>
      <c r="S429" s="565"/>
      <c r="T429" s="565"/>
      <c r="U429" s="565"/>
      <c r="V429" s="546"/>
      <c r="W429" s="565"/>
      <c r="X429" s="547"/>
      <c r="Y429" s="548"/>
    </row>
    <row r="430" spans="1:25" ht="16.5" hidden="1" thickTop="1" thickBot="1" x14ac:dyDescent="0.3">
      <c r="A430" s="558">
        <v>1</v>
      </c>
      <c r="B430" s="559" t="s">
        <v>248</v>
      </c>
      <c r="C430" s="559" t="s">
        <v>254</v>
      </c>
      <c r="D430" s="559" t="s">
        <v>280</v>
      </c>
      <c r="E430" s="559" t="s">
        <v>255</v>
      </c>
      <c r="F430" s="559" t="s">
        <v>251</v>
      </c>
      <c r="G430" s="559" t="s">
        <v>2175</v>
      </c>
      <c r="H430" s="559"/>
      <c r="I430" s="559"/>
      <c r="J430" s="559"/>
      <c r="K430" s="562" t="s">
        <v>2260</v>
      </c>
      <c r="L430" s="565"/>
      <c r="M430" s="565"/>
      <c r="N430" s="565"/>
      <c r="O430" s="545">
        <f t="shared" si="125"/>
        <v>0</v>
      </c>
      <c r="P430" s="565"/>
      <c r="Q430" s="565"/>
      <c r="R430" s="565"/>
      <c r="S430" s="565"/>
      <c r="T430" s="565"/>
      <c r="U430" s="565"/>
      <c r="V430" s="546"/>
      <c r="W430" s="565"/>
      <c r="X430" s="547"/>
      <c r="Y430" s="548"/>
    </row>
    <row r="431" spans="1:25" ht="16.5" hidden="1" thickTop="1" thickBot="1" x14ac:dyDescent="0.3">
      <c r="A431" s="558">
        <v>1</v>
      </c>
      <c r="B431" s="559" t="s">
        <v>248</v>
      </c>
      <c r="C431" s="559" t="s">
        <v>254</v>
      </c>
      <c r="D431" s="559" t="s">
        <v>280</v>
      </c>
      <c r="E431" s="559" t="s">
        <v>255</v>
      </c>
      <c r="F431" s="559" t="s">
        <v>251</v>
      </c>
      <c r="G431" s="559" t="s">
        <v>2177</v>
      </c>
      <c r="H431" s="559"/>
      <c r="I431" s="559"/>
      <c r="J431" s="559"/>
      <c r="K431" s="562" t="s">
        <v>2261</v>
      </c>
      <c r="L431" s="565"/>
      <c r="M431" s="565"/>
      <c r="N431" s="565"/>
      <c r="O431" s="545">
        <f t="shared" si="125"/>
        <v>0</v>
      </c>
      <c r="P431" s="565"/>
      <c r="Q431" s="565"/>
      <c r="R431" s="565"/>
      <c r="S431" s="565"/>
      <c r="T431" s="565"/>
      <c r="U431" s="565"/>
      <c r="V431" s="546"/>
      <c r="W431" s="565"/>
      <c r="X431" s="547"/>
      <c r="Y431" s="548"/>
    </row>
    <row r="432" spans="1:25" ht="16.5" hidden="1" thickTop="1" thickBot="1" x14ac:dyDescent="0.3">
      <c r="A432" s="558">
        <v>1</v>
      </c>
      <c r="B432" s="559" t="s">
        <v>248</v>
      </c>
      <c r="C432" s="559" t="s">
        <v>254</v>
      </c>
      <c r="D432" s="559" t="s">
        <v>280</v>
      </c>
      <c r="E432" s="559" t="s">
        <v>255</v>
      </c>
      <c r="F432" s="559" t="s">
        <v>251</v>
      </c>
      <c r="G432" s="559" t="s">
        <v>2179</v>
      </c>
      <c r="H432" s="559"/>
      <c r="I432" s="559"/>
      <c r="J432" s="559"/>
      <c r="K432" s="562" t="s">
        <v>2262</v>
      </c>
      <c r="L432" s="565"/>
      <c r="M432" s="565"/>
      <c r="N432" s="565"/>
      <c r="O432" s="545">
        <f t="shared" si="125"/>
        <v>0</v>
      </c>
      <c r="P432" s="565"/>
      <c r="Q432" s="565"/>
      <c r="R432" s="565"/>
      <c r="S432" s="565"/>
      <c r="T432" s="565"/>
      <c r="U432" s="565"/>
      <c r="V432" s="546"/>
      <c r="W432" s="565"/>
      <c r="X432" s="547"/>
      <c r="Y432" s="548"/>
    </row>
    <row r="433" spans="1:25" ht="16.5" hidden="1" thickTop="1" thickBot="1" x14ac:dyDescent="0.3">
      <c r="A433" s="558">
        <v>1</v>
      </c>
      <c r="B433" s="559" t="s">
        <v>248</v>
      </c>
      <c r="C433" s="559" t="s">
        <v>254</v>
      </c>
      <c r="D433" s="559" t="s">
        <v>280</v>
      </c>
      <c r="E433" s="559" t="s">
        <v>255</v>
      </c>
      <c r="F433" s="559" t="s">
        <v>251</v>
      </c>
      <c r="G433" s="559" t="s">
        <v>2181</v>
      </c>
      <c r="H433" s="559"/>
      <c r="I433" s="559"/>
      <c r="J433" s="559"/>
      <c r="K433" s="562" t="s">
        <v>2263</v>
      </c>
      <c r="L433" s="565"/>
      <c r="M433" s="565"/>
      <c r="N433" s="565"/>
      <c r="O433" s="545">
        <f t="shared" si="125"/>
        <v>0</v>
      </c>
      <c r="P433" s="565"/>
      <c r="Q433" s="565"/>
      <c r="R433" s="565"/>
      <c r="S433" s="565"/>
      <c r="T433" s="565"/>
      <c r="U433" s="565"/>
      <c r="V433" s="546"/>
      <c r="W433" s="565"/>
      <c r="X433" s="547"/>
      <c r="Y433" s="548"/>
    </row>
    <row r="434" spans="1:25" ht="16.5" hidden="1" thickTop="1" thickBot="1" x14ac:dyDescent="0.3">
      <c r="A434" s="558">
        <v>1</v>
      </c>
      <c r="B434" s="559" t="s">
        <v>248</v>
      </c>
      <c r="C434" s="559" t="s">
        <v>254</v>
      </c>
      <c r="D434" s="559" t="s">
        <v>280</v>
      </c>
      <c r="E434" s="559" t="s">
        <v>255</v>
      </c>
      <c r="F434" s="559" t="s">
        <v>251</v>
      </c>
      <c r="G434" s="559" t="s">
        <v>2183</v>
      </c>
      <c r="H434" s="559"/>
      <c r="I434" s="559"/>
      <c r="J434" s="559"/>
      <c r="K434" s="562" t="s">
        <v>2264</v>
      </c>
      <c r="L434" s="565"/>
      <c r="M434" s="565"/>
      <c r="N434" s="565"/>
      <c r="O434" s="545">
        <f t="shared" si="125"/>
        <v>0</v>
      </c>
      <c r="P434" s="565"/>
      <c r="Q434" s="565"/>
      <c r="R434" s="565"/>
      <c r="S434" s="565"/>
      <c r="T434" s="565"/>
      <c r="U434" s="565"/>
      <c r="V434" s="546"/>
      <c r="W434" s="565"/>
      <c r="X434" s="547"/>
      <c r="Y434" s="548"/>
    </row>
    <row r="435" spans="1:25" ht="16.5" hidden="1" thickTop="1" thickBot="1" x14ac:dyDescent="0.3">
      <c r="A435" s="558">
        <v>1</v>
      </c>
      <c r="B435" s="559" t="s">
        <v>248</v>
      </c>
      <c r="C435" s="559" t="s">
        <v>254</v>
      </c>
      <c r="D435" s="559" t="s">
        <v>280</v>
      </c>
      <c r="E435" s="559" t="s">
        <v>255</v>
      </c>
      <c r="F435" s="559" t="s">
        <v>251</v>
      </c>
      <c r="G435" s="559" t="s">
        <v>2185</v>
      </c>
      <c r="H435" s="559"/>
      <c r="I435" s="559"/>
      <c r="J435" s="559"/>
      <c r="K435" s="562" t="s">
        <v>2265</v>
      </c>
      <c r="L435" s="565"/>
      <c r="M435" s="565"/>
      <c r="N435" s="565"/>
      <c r="O435" s="545">
        <f t="shared" si="125"/>
        <v>0</v>
      </c>
      <c r="P435" s="565"/>
      <c r="Q435" s="565"/>
      <c r="R435" s="565"/>
      <c r="S435" s="565"/>
      <c r="T435" s="565"/>
      <c r="U435" s="565"/>
      <c r="V435" s="546"/>
      <c r="W435" s="565"/>
      <c r="X435" s="547"/>
      <c r="Y435" s="548"/>
    </row>
    <row r="436" spans="1:25" ht="16.5" hidden="1" thickTop="1" thickBot="1" x14ac:dyDescent="0.3">
      <c r="A436" s="558">
        <v>1</v>
      </c>
      <c r="B436" s="559" t="s">
        <v>248</v>
      </c>
      <c r="C436" s="559" t="s">
        <v>254</v>
      </c>
      <c r="D436" s="559" t="s">
        <v>280</v>
      </c>
      <c r="E436" s="559" t="s">
        <v>255</v>
      </c>
      <c r="F436" s="559" t="s">
        <v>251</v>
      </c>
      <c r="G436" s="559" t="s">
        <v>2266</v>
      </c>
      <c r="H436" s="559"/>
      <c r="I436" s="559"/>
      <c r="J436" s="559"/>
      <c r="K436" s="562" t="s">
        <v>2267</v>
      </c>
      <c r="L436" s="565"/>
      <c r="M436" s="565"/>
      <c r="N436" s="565"/>
      <c r="O436" s="545">
        <f t="shared" si="125"/>
        <v>0</v>
      </c>
      <c r="P436" s="565"/>
      <c r="Q436" s="565"/>
      <c r="R436" s="565"/>
      <c r="S436" s="565"/>
      <c r="T436" s="565"/>
      <c r="U436" s="565"/>
      <c r="V436" s="546"/>
      <c r="W436" s="565"/>
      <c r="X436" s="547"/>
      <c r="Y436" s="548"/>
    </row>
    <row r="437" spans="1:25" ht="16.5" hidden="1" thickTop="1" thickBot="1" x14ac:dyDescent="0.3">
      <c r="A437" s="558">
        <v>1</v>
      </c>
      <c r="B437" s="559" t="s">
        <v>248</v>
      </c>
      <c r="C437" s="559" t="s">
        <v>254</v>
      </c>
      <c r="D437" s="559" t="s">
        <v>280</v>
      </c>
      <c r="E437" s="559" t="s">
        <v>255</v>
      </c>
      <c r="F437" s="559" t="s">
        <v>251</v>
      </c>
      <c r="G437" s="559" t="s">
        <v>2268</v>
      </c>
      <c r="H437" s="559"/>
      <c r="I437" s="559"/>
      <c r="J437" s="559"/>
      <c r="K437" s="562" t="s">
        <v>2269</v>
      </c>
      <c r="L437" s="565"/>
      <c r="M437" s="565"/>
      <c r="N437" s="565"/>
      <c r="O437" s="545">
        <f t="shared" si="125"/>
        <v>0</v>
      </c>
      <c r="P437" s="565"/>
      <c r="Q437" s="565"/>
      <c r="R437" s="565"/>
      <c r="S437" s="565"/>
      <c r="T437" s="565"/>
      <c r="U437" s="565"/>
      <c r="V437" s="546"/>
      <c r="W437" s="565"/>
      <c r="X437" s="547"/>
      <c r="Y437" s="548"/>
    </row>
    <row r="438" spans="1:25" ht="16.5" hidden="1" thickTop="1" thickBot="1" x14ac:dyDescent="0.3">
      <c r="A438" s="558">
        <v>1</v>
      </c>
      <c r="B438" s="559" t="s">
        <v>248</v>
      </c>
      <c r="C438" s="559" t="s">
        <v>254</v>
      </c>
      <c r="D438" s="559" t="s">
        <v>280</v>
      </c>
      <c r="E438" s="559" t="s">
        <v>255</v>
      </c>
      <c r="F438" s="559" t="s">
        <v>255</v>
      </c>
      <c r="G438" s="559"/>
      <c r="H438" s="559"/>
      <c r="I438" s="559"/>
      <c r="J438" s="559"/>
      <c r="K438" s="562" t="s">
        <v>2270</v>
      </c>
      <c r="L438" s="565">
        <f>SUM(L439:L469)</f>
        <v>0</v>
      </c>
      <c r="M438" s="565">
        <f t="shared" ref="M438:U438" si="126">SUM(M439:M469)</f>
        <v>0</v>
      </c>
      <c r="N438" s="565">
        <f t="shared" si="126"/>
        <v>0</v>
      </c>
      <c r="O438" s="565">
        <f t="shared" si="126"/>
        <v>0</v>
      </c>
      <c r="P438" s="565">
        <f t="shared" si="126"/>
        <v>0</v>
      </c>
      <c r="Q438" s="565">
        <f t="shared" si="126"/>
        <v>0</v>
      </c>
      <c r="R438" s="565">
        <f t="shared" si="126"/>
        <v>0</v>
      </c>
      <c r="S438" s="565">
        <f t="shared" si="126"/>
        <v>0</v>
      </c>
      <c r="T438" s="565">
        <f t="shared" si="126"/>
        <v>0</v>
      </c>
      <c r="U438" s="565">
        <f t="shared" si="126"/>
        <v>0</v>
      </c>
      <c r="V438" s="546"/>
      <c r="W438" s="565"/>
      <c r="X438" s="547"/>
      <c r="Y438" s="548"/>
    </row>
    <row r="439" spans="1:25" ht="16.5" hidden="1" thickTop="1" thickBot="1" x14ac:dyDescent="0.3">
      <c r="A439" s="558">
        <v>1</v>
      </c>
      <c r="B439" s="559" t="s">
        <v>248</v>
      </c>
      <c r="C439" s="559" t="s">
        <v>254</v>
      </c>
      <c r="D439" s="559" t="s">
        <v>280</v>
      </c>
      <c r="E439" s="559" t="s">
        <v>255</v>
      </c>
      <c r="F439" s="559" t="s">
        <v>255</v>
      </c>
      <c r="G439" s="559" t="s">
        <v>251</v>
      </c>
      <c r="H439" s="559"/>
      <c r="I439" s="559"/>
      <c r="J439" s="559"/>
      <c r="K439" s="562" t="s">
        <v>2271</v>
      </c>
      <c r="L439" s="565"/>
      <c r="M439" s="565"/>
      <c r="N439" s="565"/>
      <c r="O439" s="545">
        <f t="shared" ref="O439:O469" si="127">+L439+M439-N439</f>
        <v>0</v>
      </c>
      <c r="P439" s="565"/>
      <c r="Q439" s="565"/>
      <c r="R439" s="565"/>
      <c r="S439" s="565"/>
      <c r="T439" s="565"/>
      <c r="U439" s="565"/>
      <c r="V439" s="546"/>
      <c r="W439" s="565"/>
      <c r="X439" s="547"/>
      <c r="Y439" s="548"/>
    </row>
    <row r="440" spans="1:25" ht="16.5" hidden="1" thickTop="1" thickBot="1" x14ac:dyDescent="0.3">
      <c r="A440" s="558">
        <v>1</v>
      </c>
      <c r="B440" s="559" t="s">
        <v>248</v>
      </c>
      <c r="C440" s="559" t="s">
        <v>254</v>
      </c>
      <c r="D440" s="559" t="s">
        <v>280</v>
      </c>
      <c r="E440" s="559" t="s">
        <v>255</v>
      </c>
      <c r="F440" s="559" t="s">
        <v>255</v>
      </c>
      <c r="G440" s="559" t="s">
        <v>255</v>
      </c>
      <c r="H440" s="559"/>
      <c r="I440" s="559"/>
      <c r="J440" s="559"/>
      <c r="K440" s="562" t="s">
        <v>2272</v>
      </c>
      <c r="L440" s="565"/>
      <c r="M440" s="565"/>
      <c r="N440" s="565"/>
      <c r="O440" s="545">
        <f t="shared" si="127"/>
        <v>0</v>
      </c>
      <c r="P440" s="565"/>
      <c r="Q440" s="565"/>
      <c r="R440" s="565"/>
      <c r="S440" s="565"/>
      <c r="T440" s="565"/>
      <c r="U440" s="565"/>
      <c r="V440" s="546"/>
      <c r="W440" s="565"/>
      <c r="X440" s="547"/>
      <c r="Y440" s="548"/>
    </row>
    <row r="441" spans="1:25" ht="16.5" hidden="1" thickTop="1" thickBot="1" x14ac:dyDescent="0.3">
      <c r="A441" s="558">
        <v>1</v>
      </c>
      <c r="B441" s="559" t="s">
        <v>248</v>
      </c>
      <c r="C441" s="559" t="s">
        <v>254</v>
      </c>
      <c r="D441" s="559" t="s">
        <v>280</v>
      </c>
      <c r="E441" s="559" t="s">
        <v>255</v>
      </c>
      <c r="F441" s="559" t="s">
        <v>255</v>
      </c>
      <c r="G441" s="559" t="s">
        <v>265</v>
      </c>
      <c r="H441" s="559"/>
      <c r="I441" s="559"/>
      <c r="J441" s="559"/>
      <c r="K441" s="562" t="s">
        <v>2273</v>
      </c>
      <c r="L441" s="565"/>
      <c r="M441" s="565"/>
      <c r="N441" s="565"/>
      <c r="O441" s="545">
        <f t="shared" si="127"/>
        <v>0</v>
      </c>
      <c r="P441" s="565"/>
      <c r="Q441" s="565"/>
      <c r="R441" s="565"/>
      <c r="S441" s="565"/>
      <c r="T441" s="565"/>
      <c r="U441" s="565"/>
      <c r="V441" s="546"/>
      <c r="W441" s="565"/>
      <c r="X441" s="547"/>
      <c r="Y441" s="548"/>
    </row>
    <row r="442" spans="1:25" ht="16.5" hidden="1" thickTop="1" thickBot="1" x14ac:dyDescent="0.3">
      <c r="A442" s="558">
        <v>1</v>
      </c>
      <c r="B442" s="559" t="s">
        <v>248</v>
      </c>
      <c r="C442" s="559" t="s">
        <v>254</v>
      </c>
      <c r="D442" s="559" t="s">
        <v>280</v>
      </c>
      <c r="E442" s="559" t="s">
        <v>255</v>
      </c>
      <c r="F442" s="559" t="s">
        <v>255</v>
      </c>
      <c r="G442" s="559" t="s">
        <v>268</v>
      </c>
      <c r="H442" s="559"/>
      <c r="I442" s="559"/>
      <c r="J442" s="559"/>
      <c r="K442" s="562" t="s">
        <v>2274</v>
      </c>
      <c r="L442" s="565"/>
      <c r="M442" s="565"/>
      <c r="N442" s="565"/>
      <c r="O442" s="545">
        <f t="shared" si="127"/>
        <v>0</v>
      </c>
      <c r="P442" s="565"/>
      <c r="Q442" s="565"/>
      <c r="R442" s="565"/>
      <c r="S442" s="565"/>
      <c r="T442" s="565"/>
      <c r="U442" s="565"/>
      <c r="V442" s="546"/>
      <c r="W442" s="565"/>
      <c r="X442" s="547"/>
      <c r="Y442" s="548"/>
    </row>
    <row r="443" spans="1:25" ht="16.5" hidden="1" thickTop="1" thickBot="1" x14ac:dyDescent="0.3">
      <c r="A443" s="558">
        <v>1</v>
      </c>
      <c r="B443" s="559" t="s">
        <v>248</v>
      </c>
      <c r="C443" s="559" t="s">
        <v>254</v>
      </c>
      <c r="D443" s="559" t="s">
        <v>280</v>
      </c>
      <c r="E443" s="559" t="s">
        <v>255</v>
      </c>
      <c r="F443" s="559" t="s">
        <v>255</v>
      </c>
      <c r="G443" s="559" t="s">
        <v>258</v>
      </c>
      <c r="H443" s="559"/>
      <c r="I443" s="559"/>
      <c r="J443" s="559"/>
      <c r="K443" s="562" t="s">
        <v>2275</v>
      </c>
      <c r="L443" s="565"/>
      <c r="M443" s="565"/>
      <c r="N443" s="565"/>
      <c r="O443" s="545">
        <f t="shared" si="127"/>
        <v>0</v>
      </c>
      <c r="P443" s="565"/>
      <c r="Q443" s="565"/>
      <c r="R443" s="565"/>
      <c r="S443" s="565"/>
      <c r="T443" s="565"/>
      <c r="U443" s="565"/>
      <c r="V443" s="546"/>
      <c r="W443" s="565"/>
      <c r="X443" s="547"/>
      <c r="Y443" s="548"/>
    </row>
    <row r="444" spans="1:25" ht="16.5" hidden="1" thickTop="1" thickBot="1" x14ac:dyDescent="0.3">
      <c r="A444" s="558">
        <v>1</v>
      </c>
      <c r="B444" s="559" t="s">
        <v>248</v>
      </c>
      <c r="C444" s="559" t="s">
        <v>254</v>
      </c>
      <c r="D444" s="559" t="s">
        <v>280</v>
      </c>
      <c r="E444" s="559" t="s">
        <v>255</v>
      </c>
      <c r="F444" s="559" t="s">
        <v>255</v>
      </c>
      <c r="G444" s="559" t="s">
        <v>276</v>
      </c>
      <c r="H444" s="559"/>
      <c r="I444" s="559"/>
      <c r="J444" s="559"/>
      <c r="K444" s="562" t="s">
        <v>2276</v>
      </c>
      <c r="L444" s="565"/>
      <c r="M444" s="565"/>
      <c r="N444" s="565"/>
      <c r="O444" s="545">
        <f t="shared" si="127"/>
        <v>0</v>
      </c>
      <c r="P444" s="565"/>
      <c r="Q444" s="565"/>
      <c r="R444" s="565"/>
      <c r="S444" s="565"/>
      <c r="T444" s="565"/>
      <c r="U444" s="565"/>
      <c r="V444" s="546"/>
      <c r="W444" s="565"/>
      <c r="X444" s="547"/>
      <c r="Y444" s="548"/>
    </row>
    <row r="445" spans="1:25" ht="16.5" hidden="1" thickTop="1" thickBot="1" x14ac:dyDescent="0.3">
      <c r="A445" s="558">
        <v>1</v>
      </c>
      <c r="B445" s="559" t="s">
        <v>248</v>
      </c>
      <c r="C445" s="559" t="s">
        <v>254</v>
      </c>
      <c r="D445" s="559" t="s">
        <v>280</v>
      </c>
      <c r="E445" s="559" t="s">
        <v>255</v>
      </c>
      <c r="F445" s="559" t="s">
        <v>255</v>
      </c>
      <c r="G445" s="559" t="s">
        <v>277</v>
      </c>
      <c r="H445" s="559"/>
      <c r="I445" s="559"/>
      <c r="J445" s="559"/>
      <c r="K445" s="562" t="s">
        <v>2277</v>
      </c>
      <c r="L445" s="565"/>
      <c r="M445" s="565"/>
      <c r="N445" s="565"/>
      <c r="O445" s="545">
        <f t="shared" si="127"/>
        <v>0</v>
      </c>
      <c r="P445" s="565"/>
      <c r="Q445" s="565"/>
      <c r="R445" s="565"/>
      <c r="S445" s="565"/>
      <c r="T445" s="565"/>
      <c r="U445" s="565"/>
      <c r="V445" s="546"/>
      <c r="W445" s="565"/>
      <c r="X445" s="547"/>
      <c r="Y445" s="548"/>
    </row>
    <row r="446" spans="1:25" ht="16.5" hidden="1" thickTop="1" thickBot="1" x14ac:dyDescent="0.3">
      <c r="A446" s="558">
        <v>1</v>
      </c>
      <c r="B446" s="559" t="s">
        <v>248</v>
      </c>
      <c r="C446" s="559" t="s">
        <v>254</v>
      </c>
      <c r="D446" s="559" t="s">
        <v>280</v>
      </c>
      <c r="E446" s="559" t="s">
        <v>255</v>
      </c>
      <c r="F446" s="559" t="s">
        <v>255</v>
      </c>
      <c r="G446" s="559" t="s">
        <v>278</v>
      </c>
      <c r="H446" s="559"/>
      <c r="I446" s="559"/>
      <c r="J446" s="559"/>
      <c r="K446" s="562" t="s">
        <v>2278</v>
      </c>
      <c r="L446" s="565"/>
      <c r="M446" s="565"/>
      <c r="N446" s="565"/>
      <c r="O446" s="545">
        <f t="shared" si="127"/>
        <v>0</v>
      </c>
      <c r="P446" s="565"/>
      <c r="Q446" s="565"/>
      <c r="R446" s="565"/>
      <c r="S446" s="565"/>
      <c r="T446" s="565"/>
      <c r="U446" s="565"/>
      <c r="V446" s="546"/>
      <c r="W446" s="565"/>
      <c r="X446" s="547"/>
      <c r="Y446" s="548"/>
    </row>
    <row r="447" spans="1:25" ht="16.5" hidden="1" thickTop="1" thickBot="1" x14ac:dyDescent="0.3">
      <c r="A447" s="558">
        <v>1</v>
      </c>
      <c r="B447" s="559" t="s">
        <v>248</v>
      </c>
      <c r="C447" s="559" t="s">
        <v>254</v>
      </c>
      <c r="D447" s="559" t="s">
        <v>280</v>
      </c>
      <c r="E447" s="559" t="s">
        <v>255</v>
      </c>
      <c r="F447" s="559" t="s">
        <v>255</v>
      </c>
      <c r="G447" s="559" t="s">
        <v>279</v>
      </c>
      <c r="H447" s="559"/>
      <c r="I447" s="559"/>
      <c r="J447" s="559"/>
      <c r="K447" s="562" t="s">
        <v>2279</v>
      </c>
      <c r="L447" s="565"/>
      <c r="M447" s="565"/>
      <c r="N447" s="565"/>
      <c r="O447" s="545">
        <f t="shared" si="127"/>
        <v>0</v>
      </c>
      <c r="P447" s="565"/>
      <c r="Q447" s="565"/>
      <c r="R447" s="565"/>
      <c r="S447" s="565"/>
      <c r="T447" s="565"/>
      <c r="U447" s="565"/>
      <c r="V447" s="546"/>
      <c r="W447" s="565"/>
      <c r="X447" s="547"/>
      <c r="Y447" s="548"/>
    </row>
    <row r="448" spans="1:25" ht="16.5" hidden="1" thickTop="1" thickBot="1" x14ac:dyDescent="0.3">
      <c r="A448" s="558">
        <v>1</v>
      </c>
      <c r="B448" s="559" t="s">
        <v>248</v>
      </c>
      <c r="C448" s="559" t="s">
        <v>254</v>
      </c>
      <c r="D448" s="559" t="s">
        <v>280</v>
      </c>
      <c r="E448" s="559" t="s">
        <v>255</v>
      </c>
      <c r="F448" s="559" t="s">
        <v>255</v>
      </c>
      <c r="G448" s="559" t="s">
        <v>280</v>
      </c>
      <c r="H448" s="559"/>
      <c r="I448" s="559"/>
      <c r="J448" s="559"/>
      <c r="K448" s="562" t="s">
        <v>2280</v>
      </c>
      <c r="L448" s="565"/>
      <c r="M448" s="565"/>
      <c r="N448" s="565"/>
      <c r="O448" s="545">
        <f t="shared" si="127"/>
        <v>0</v>
      </c>
      <c r="P448" s="565"/>
      <c r="Q448" s="565"/>
      <c r="R448" s="565"/>
      <c r="S448" s="565"/>
      <c r="T448" s="565"/>
      <c r="U448" s="565"/>
      <c r="V448" s="546"/>
      <c r="W448" s="565"/>
      <c r="X448" s="547"/>
      <c r="Y448" s="548"/>
    </row>
    <row r="449" spans="1:25" ht="16.5" hidden="1" thickTop="1" thickBot="1" x14ac:dyDescent="0.3">
      <c r="A449" s="558">
        <v>1</v>
      </c>
      <c r="B449" s="559" t="s">
        <v>248</v>
      </c>
      <c r="C449" s="559" t="s">
        <v>254</v>
      </c>
      <c r="D449" s="559" t="s">
        <v>280</v>
      </c>
      <c r="E449" s="559" t="s">
        <v>255</v>
      </c>
      <c r="F449" s="559" t="s">
        <v>255</v>
      </c>
      <c r="G449" s="559" t="s">
        <v>297</v>
      </c>
      <c r="H449" s="559"/>
      <c r="I449" s="559"/>
      <c r="J449" s="559"/>
      <c r="K449" s="562" t="s">
        <v>2281</v>
      </c>
      <c r="L449" s="565"/>
      <c r="M449" s="565"/>
      <c r="N449" s="565"/>
      <c r="O449" s="545">
        <f t="shared" si="127"/>
        <v>0</v>
      </c>
      <c r="P449" s="565"/>
      <c r="Q449" s="565"/>
      <c r="R449" s="565"/>
      <c r="S449" s="565"/>
      <c r="T449" s="565"/>
      <c r="U449" s="565"/>
      <c r="V449" s="546"/>
      <c r="W449" s="565"/>
      <c r="X449" s="547"/>
      <c r="Y449" s="548"/>
    </row>
    <row r="450" spans="1:25" ht="16.5" hidden="1" thickTop="1" thickBot="1" x14ac:dyDescent="0.3">
      <c r="A450" s="558">
        <v>1</v>
      </c>
      <c r="B450" s="559" t="s">
        <v>248</v>
      </c>
      <c r="C450" s="559" t="s">
        <v>254</v>
      </c>
      <c r="D450" s="559" t="s">
        <v>280</v>
      </c>
      <c r="E450" s="559" t="s">
        <v>255</v>
      </c>
      <c r="F450" s="559" t="s">
        <v>255</v>
      </c>
      <c r="G450" s="559" t="s">
        <v>298</v>
      </c>
      <c r="H450" s="559"/>
      <c r="I450" s="559"/>
      <c r="J450" s="559"/>
      <c r="K450" s="562" t="s">
        <v>2282</v>
      </c>
      <c r="L450" s="565"/>
      <c r="M450" s="565"/>
      <c r="N450" s="565"/>
      <c r="O450" s="545">
        <f t="shared" si="127"/>
        <v>0</v>
      </c>
      <c r="P450" s="565"/>
      <c r="Q450" s="565"/>
      <c r="R450" s="565"/>
      <c r="S450" s="565"/>
      <c r="T450" s="565"/>
      <c r="U450" s="565"/>
      <c r="V450" s="546"/>
      <c r="W450" s="565"/>
      <c r="X450" s="547"/>
      <c r="Y450" s="548"/>
    </row>
    <row r="451" spans="1:25" ht="16.5" hidden="1" thickTop="1" thickBot="1" x14ac:dyDescent="0.3">
      <c r="A451" s="558">
        <v>1</v>
      </c>
      <c r="B451" s="559" t="s">
        <v>248</v>
      </c>
      <c r="C451" s="559" t="s">
        <v>254</v>
      </c>
      <c r="D451" s="559" t="s">
        <v>280</v>
      </c>
      <c r="E451" s="559" t="s">
        <v>255</v>
      </c>
      <c r="F451" s="559" t="s">
        <v>255</v>
      </c>
      <c r="G451" s="559" t="s">
        <v>269</v>
      </c>
      <c r="H451" s="559"/>
      <c r="I451" s="559"/>
      <c r="J451" s="559"/>
      <c r="K451" s="562" t="s">
        <v>2283</v>
      </c>
      <c r="L451" s="565"/>
      <c r="M451" s="565"/>
      <c r="N451" s="565"/>
      <c r="O451" s="545">
        <f t="shared" si="127"/>
        <v>0</v>
      </c>
      <c r="P451" s="565"/>
      <c r="Q451" s="565"/>
      <c r="R451" s="565"/>
      <c r="S451" s="565"/>
      <c r="T451" s="565"/>
      <c r="U451" s="565"/>
      <c r="V451" s="546"/>
      <c r="W451" s="565"/>
      <c r="X451" s="547"/>
      <c r="Y451" s="548"/>
    </row>
    <row r="452" spans="1:25" ht="16.5" hidden="1" thickTop="1" thickBot="1" x14ac:dyDescent="0.3">
      <c r="A452" s="558">
        <v>1</v>
      </c>
      <c r="B452" s="559" t="s">
        <v>248</v>
      </c>
      <c r="C452" s="559" t="s">
        <v>254</v>
      </c>
      <c r="D452" s="559" t="s">
        <v>280</v>
      </c>
      <c r="E452" s="559" t="s">
        <v>255</v>
      </c>
      <c r="F452" s="559" t="s">
        <v>255</v>
      </c>
      <c r="G452" s="559" t="s">
        <v>282</v>
      </c>
      <c r="H452" s="559"/>
      <c r="I452" s="559"/>
      <c r="J452" s="559"/>
      <c r="K452" s="562" t="s">
        <v>2284</v>
      </c>
      <c r="L452" s="565"/>
      <c r="M452" s="565"/>
      <c r="N452" s="565"/>
      <c r="O452" s="545">
        <f t="shared" si="127"/>
        <v>0</v>
      </c>
      <c r="P452" s="565"/>
      <c r="Q452" s="565"/>
      <c r="R452" s="565"/>
      <c r="S452" s="565"/>
      <c r="T452" s="565"/>
      <c r="U452" s="565"/>
      <c r="V452" s="546"/>
      <c r="W452" s="565"/>
      <c r="X452" s="547"/>
      <c r="Y452" s="548"/>
    </row>
    <row r="453" spans="1:25" ht="16.5" hidden="1" thickTop="1" thickBot="1" x14ac:dyDescent="0.3">
      <c r="A453" s="558">
        <v>1</v>
      </c>
      <c r="B453" s="559" t="s">
        <v>248</v>
      </c>
      <c r="C453" s="559" t="s">
        <v>254</v>
      </c>
      <c r="D453" s="559" t="s">
        <v>280</v>
      </c>
      <c r="E453" s="559" t="s">
        <v>255</v>
      </c>
      <c r="F453" s="559" t="s">
        <v>255</v>
      </c>
      <c r="G453" s="559" t="s">
        <v>2156</v>
      </c>
      <c r="H453" s="559"/>
      <c r="I453" s="559"/>
      <c r="J453" s="559"/>
      <c r="K453" s="562" t="s">
        <v>2285</v>
      </c>
      <c r="L453" s="565"/>
      <c r="M453" s="565"/>
      <c r="N453" s="565"/>
      <c r="O453" s="545">
        <f t="shared" si="127"/>
        <v>0</v>
      </c>
      <c r="P453" s="565"/>
      <c r="Q453" s="565"/>
      <c r="R453" s="565"/>
      <c r="S453" s="565"/>
      <c r="T453" s="565"/>
      <c r="U453" s="565"/>
      <c r="V453" s="546"/>
      <c r="W453" s="565"/>
      <c r="X453" s="547"/>
      <c r="Y453" s="548"/>
    </row>
    <row r="454" spans="1:25" ht="16.5" hidden="1" thickTop="1" thickBot="1" x14ac:dyDescent="0.3">
      <c r="A454" s="558">
        <v>1</v>
      </c>
      <c r="B454" s="559" t="s">
        <v>248</v>
      </c>
      <c r="C454" s="559" t="s">
        <v>254</v>
      </c>
      <c r="D454" s="559" t="s">
        <v>280</v>
      </c>
      <c r="E454" s="559" t="s">
        <v>255</v>
      </c>
      <c r="F454" s="559" t="s">
        <v>255</v>
      </c>
      <c r="G454" s="559" t="s">
        <v>2158</v>
      </c>
      <c r="H454" s="559"/>
      <c r="I454" s="559"/>
      <c r="J454" s="559"/>
      <c r="K454" s="562" t="s">
        <v>2286</v>
      </c>
      <c r="L454" s="565"/>
      <c r="M454" s="565"/>
      <c r="N454" s="565"/>
      <c r="O454" s="545">
        <f t="shared" si="127"/>
        <v>0</v>
      </c>
      <c r="P454" s="565"/>
      <c r="Q454" s="565"/>
      <c r="R454" s="565"/>
      <c r="S454" s="565"/>
      <c r="T454" s="565"/>
      <c r="U454" s="565"/>
      <c r="V454" s="546"/>
      <c r="W454" s="565"/>
      <c r="X454" s="547"/>
      <c r="Y454" s="548"/>
    </row>
    <row r="455" spans="1:25" ht="16.5" hidden="1" thickTop="1" thickBot="1" x14ac:dyDescent="0.3">
      <c r="A455" s="558">
        <v>1</v>
      </c>
      <c r="B455" s="559" t="s">
        <v>248</v>
      </c>
      <c r="C455" s="559" t="s">
        <v>254</v>
      </c>
      <c r="D455" s="559" t="s">
        <v>280</v>
      </c>
      <c r="E455" s="559" t="s">
        <v>255</v>
      </c>
      <c r="F455" s="559" t="s">
        <v>255</v>
      </c>
      <c r="G455" s="559" t="s">
        <v>2160</v>
      </c>
      <c r="H455" s="559"/>
      <c r="I455" s="559"/>
      <c r="J455" s="559"/>
      <c r="K455" s="562" t="s">
        <v>2287</v>
      </c>
      <c r="L455" s="565"/>
      <c r="M455" s="565"/>
      <c r="N455" s="565"/>
      <c r="O455" s="545">
        <f t="shared" si="127"/>
        <v>0</v>
      </c>
      <c r="P455" s="565"/>
      <c r="Q455" s="565"/>
      <c r="R455" s="565"/>
      <c r="S455" s="565"/>
      <c r="T455" s="565"/>
      <c r="U455" s="565"/>
      <c r="V455" s="546"/>
      <c r="W455" s="565"/>
      <c r="X455" s="547"/>
      <c r="Y455" s="548"/>
    </row>
    <row r="456" spans="1:25" ht="16.5" hidden="1" thickTop="1" thickBot="1" x14ac:dyDescent="0.3">
      <c r="A456" s="558">
        <v>1</v>
      </c>
      <c r="B456" s="559" t="s">
        <v>248</v>
      </c>
      <c r="C456" s="559" t="s">
        <v>254</v>
      </c>
      <c r="D456" s="559" t="s">
        <v>280</v>
      </c>
      <c r="E456" s="559" t="s">
        <v>255</v>
      </c>
      <c r="F456" s="559" t="s">
        <v>255</v>
      </c>
      <c r="G456" s="559" t="s">
        <v>2162</v>
      </c>
      <c r="H456" s="559"/>
      <c r="I456" s="559"/>
      <c r="J456" s="559"/>
      <c r="K456" s="562" t="s">
        <v>2288</v>
      </c>
      <c r="L456" s="565"/>
      <c r="M456" s="565"/>
      <c r="N456" s="565"/>
      <c r="O456" s="545">
        <f t="shared" si="127"/>
        <v>0</v>
      </c>
      <c r="P456" s="565"/>
      <c r="Q456" s="565"/>
      <c r="R456" s="565"/>
      <c r="S456" s="565"/>
      <c r="T456" s="565"/>
      <c r="U456" s="565"/>
      <c r="V456" s="546"/>
      <c r="W456" s="565"/>
      <c r="X456" s="547"/>
      <c r="Y456" s="548"/>
    </row>
    <row r="457" spans="1:25" ht="16.5" hidden="1" thickTop="1" thickBot="1" x14ac:dyDescent="0.3">
      <c r="A457" s="558">
        <v>1</v>
      </c>
      <c r="B457" s="559" t="s">
        <v>248</v>
      </c>
      <c r="C457" s="559" t="s">
        <v>254</v>
      </c>
      <c r="D457" s="559" t="s">
        <v>280</v>
      </c>
      <c r="E457" s="559" t="s">
        <v>255</v>
      </c>
      <c r="F457" s="559" t="s">
        <v>255</v>
      </c>
      <c r="G457" s="559" t="s">
        <v>2164</v>
      </c>
      <c r="H457" s="559"/>
      <c r="I457" s="559"/>
      <c r="J457" s="559"/>
      <c r="K457" s="562" t="s">
        <v>2289</v>
      </c>
      <c r="L457" s="565"/>
      <c r="M457" s="565"/>
      <c r="N457" s="565"/>
      <c r="O457" s="545">
        <f t="shared" si="127"/>
        <v>0</v>
      </c>
      <c r="P457" s="565"/>
      <c r="Q457" s="565"/>
      <c r="R457" s="565"/>
      <c r="S457" s="565"/>
      <c r="T457" s="565"/>
      <c r="U457" s="565"/>
      <c r="V457" s="546"/>
      <c r="W457" s="565"/>
      <c r="X457" s="547"/>
      <c r="Y457" s="548"/>
    </row>
    <row r="458" spans="1:25" ht="16.5" hidden="1" thickTop="1" thickBot="1" x14ac:dyDescent="0.3">
      <c r="A458" s="558">
        <v>1</v>
      </c>
      <c r="B458" s="559" t="s">
        <v>248</v>
      </c>
      <c r="C458" s="559" t="s">
        <v>254</v>
      </c>
      <c r="D458" s="559" t="s">
        <v>280</v>
      </c>
      <c r="E458" s="559" t="s">
        <v>255</v>
      </c>
      <c r="F458" s="559" t="s">
        <v>255</v>
      </c>
      <c r="G458" s="559" t="s">
        <v>2166</v>
      </c>
      <c r="H458" s="559"/>
      <c r="I458" s="559"/>
      <c r="J458" s="559"/>
      <c r="K458" s="562" t="s">
        <v>2290</v>
      </c>
      <c r="L458" s="565"/>
      <c r="M458" s="565"/>
      <c r="N458" s="565"/>
      <c r="O458" s="545">
        <f t="shared" si="127"/>
        <v>0</v>
      </c>
      <c r="P458" s="565"/>
      <c r="Q458" s="565"/>
      <c r="R458" s="565"/>
      <c r="S458" s="565"/>
      <c r="T458" s="565"/>
      <c r="U458" s="565"/>
      <c r="V458" s="546"/>
      <c r="W458" s="565"/>
      <c r="X458" s="547"/>
      <c r="Y458" s="548"/>
    </row>
    <row r="459" spans="1:25" ht="16.5" hidden="1" thickTop="1" thickBot="1" x14ac:dyDescent="0.3">
      <c r="A459" s="558">
        <v>1</v>
      </c>
      <c r="B459" s="559" t="s">
        <v>248</v>
      </c>
      <c r="C459" s="559" t="s">
        <v>254</v>
      </c>
      <c r="D459" s="559" t="s">
        <v>280</v>
      </c>
      <c r="E459" s="559" t="s">
        <v>255</v>
      </c>
      <c r="F459" s="559" t="s">
        <v>255</v>
      </c>
      <c r="G459" s="559" t="s">
        <v>2168</v>
      </c>
      <c r="H459" s="559"/>
      <c r="I459" s="559"/>
      <c r="J459" s="559"/>
      <c r="K459" s="562" t="s">
        <v>2291</v>
      </c>
      <c r="L459" s="565"/>
      <c r="M459" s="565"/>
      <c r="N459" s="565"/>
      <c r="O459" s="545">
        <f t="shared" si="127"/>
        <v>0</v>
      </c>
      <c r="P459" s="565"/>
      <c r="Q459" s="565"/>
      <c r="R459" s="565"/>
      <c r="S459" s="565"/>
      <c r="T459" s="565"/>
      <c r="U459" s="565"/>
      <c r="V459" s="546"/>
      <c r="W459" s="565"/>
      <c r="X459" s="547"/>
      <c r="Y459" s="548"/>
    </row>
    <row r="460" spans="1:25" ht="16.5" hidden="1" thickTop="1" thickBot="1" x14ac:dyDescent="0.3">
      <c r="A460" s="558">
        <v>1</v>
      </c>
      <c r="B460" s="559" t="s">
        <v>248</v>
      </c>
      <c r="C460" s="559" t="s">
        <v>254</v>
      </c>
      <c r="D460" s="559" t="s">
        <v>280</v>
      </c>
      <c r="E460" s="559" t="s">
        <v>255</v>
      </c>
      <c r="F460" s="559" t="s">
        <v>255</v>
      </c>
      <c r="G460" s="559" t="s">
        <v>1974</v>
      </c>
      <c r="H460" s="559"/>
      <c r="I460" s="559"/>
      <c r="J460" s="559"/>
      <c r="K460" s="562" t="s">
        <v>2292</v>
      </c>
      <c r="L460" s="565"/>
      <c r="M460" s="565"/>
      <c r="N460" s="565"/>
      <c r="O460" s="545">
        <f t="shared" si="127"/>
        <v>0</v>
      </c>
      <c r="P460" s="565"/>
      <c r="Q460" s="565"/>
      <c r="R460" s="565"/>
      <c r="S460" s="565"/>
      <c r="T460" s="565"/>
      <c r="U460" s="565"/>
      <c r="V460" s="546"/>
      <c r="W460" s="565"/>
      <c r="X460" s="547"/>
      <c r="Y460" s="548"/>
    </row>
    <row r="461" spans="1:25" ht="16.5" hidden="1" thickTop="1" thickBot="1" x14ac:dyDescent="0.3">
      <c r="A461" s="558">
        <v>1</v>
      </c>
      <c r="B461" s="559" t="s">
        <v>248</v>
      </c>
      <c r="C461" s="559" t="s">
        <v>254</v>
      </c>
      <c r="D461" s="559" t="s">
        <v>280</v>
      </c>
      <c r="E461" s="559" t="s">
        <v>255</v>
      </c>
      <c r="F461" s="559" t="s">
        <v>255</v>
      </c>
      <c r="G461" s="559" t="s">
        <v>2171</v>
      </c>
      <c r="H461" s="559"/>
      <c r="I461" s="559"/>
      <c r="J461" s="559"/>
      <c r="K461" s="562" t="s">
        <v>2293</v>
      </c>
      <c r="L461" s="565"/>
      <c r="M461" s="565"/>
      <c r="N461" s="565"/>
      <c r="O461" s="545">
        <f t="shared" si="127"/>
        <v>0</v>
      </c>
      <c r="P461" s="565"/>
      <c r="Q461" s="565"/>
      <c r="R461" s="565"/>
      <c r="S461" s="565"/>
      <c r="T461" s="565"/>
      <c r="U461" s="565"/>
      <c r="V461" s="546"/>
      <c r="W461" s="565"/>
      <c r="X461" s="547"/>
      <c r="Y461" s="548"/>
    </row>
    <row r="462" spans="1:25" ht="16.5" hidden="1" thickTop="1" thickBot="1" x14ac:dyDescent="0.3">
      <c r="A462" s="558">
        <v>1</v>
      </c>
      <c r="B462" s="559" t="s">
        <v>248</v>
      </c>
      <c r="C462" s="559" t="s">
        <v>254</v>
      </c>
      <c r="D462" s="559" t="s">
        <v>280</v>
      </c>
      <c r="E462" s="559" t="s">
        <v>255</v>
      </c>
      <c r="F462" s="559" t="s">
        <v>255</v>
      </c>
      <c r="G462" s="559" t="s">
        <v>2173</v>
      </c>
      <c r="H462" s="559"/>
      <c r="I462" s="559"/>
      <c r="J462" s="559"/>
      <c r="K462" s="562" t="s">
        <v>2294</v>
      </c>
      <c r="L462" s="565"/>
      <c r="M462" s="565"/>
      <c r="N462" s="565"/>
      <c r="O462" s="545">
        <f t="shared" si="127"/>
        <v>0</v>
      </c>
      <c r="P462" s="565"/>
      <c r="Q462" s="565"/>
      <c r="R462" s="565"/>
      <c r="S462" s="565"/>
      <c r="T462" s="565"/>
      <c r="U462" s="565"/>
      <c r="V462" s="546"/>
      <c r="W462" s="565"/>
      <c r="X462" s="547"/>
      <c r="Y462" s="548"/>
    </row>
    <row r="463" spans="1:25" ht="16.5" hidden="1" thickTop="1" thickBot="1" x14ac:dyDescent="0.3">
      <c r="A463" s="558">
        <v>1</v>
      </c>
      <c r="B463" s="559" t="s">
        <v>248</v>
      </c>
      <c r="C463" s="559" t="s">
        <v>254</v>
      </c>
      <c r="D463" s="559" t="s">
        <v>280</v>
      </c>
      <c r="E463" s="559" t="s">
        <v>255</v>
      </c>
      <c r="F463" s="559" t="s">
        <v>255</v>
      </c>
      <c r="G463" s="559" t="s">
        <v>2175</v>
      </c>
      <c r="H463" s="559"/>
      <c r="I463" s="559"/>
      <c r="J463" s="559"/>
      <c r="K463" s="562" t="s">
        <v>2295</v>
      </c>
      <c r="L463" s="565"/>
      <c r="M463" s="565"/>
      <c r="N463" s="565"/>
      <c r="O463" s="545">
        <f t="shared" si="127"/>
        <v>0</v>
      </c>
      <c r="P463" s="565"/>
      <c r="Q463" s="565"/>
      <c r="R463" s="565"/>
      <c r="S463" s="565"/>
      <c r="T463" s="565"/>
      <c r="U463" s="565"/>
      <c r="V463" s="546"/>
      <c r="W463" s="565"/>
      <c r="X463" s="547"/>
      <c r="Y463" s="548"/>
    </row>
    <row r="464" spans="1:25" ht="16.5" hidden="1" thickTop="1" thickBot="1" x14ac:dyDescent="0.3">
      <c r="A464" s="558">
        <v>1</v>
      </c>
      <c r="B464" s="559" t="s">
        <v>248</v>
      </c>
      <c r="C464" s="559" t="s">
        <v>254</v>
      </c>
      <c r="D464" s="559" t="s">
        <v>280</v>
      </c>
      <c r="E464" s="559" t="s">
        <v>255</v>
      </c>
      <c r="F464" s="559" t="s">
        <v>255</v>
      </c>
      <c r="G464" s="559" t="s">
        <v>2177</v>
      </c>
      <c r="H464" s="559"/>
      <c r="I464" s="559"/>
      <c r="J464" s="559"/>
      <c r="K464" s="562" t="s">
        <v>2296</v>
      </c>
      <c r="L464" s="565"/>
      <c r="M464" s="565"/>
      <c r="N464" s="565"/>
      <c r="O464" s="545">
        <f t="shared" si="127"/>
        <v>0</v>
      </c>
      <c r="P464" s="565"/>
      <c r="Q464" s="565"/>
      <c r="R464" s="565"/>
      <c r="S464" s="565"/>
      <c r="T464" s="565"/>
      <c r="U464" s="565"/>
      <c r="V464" s="546"/>
      <c r="W464" s="565"/>
      <c r="X464" s="547"/>
      <c r="Y464" s="548"/>
    </row>
    <row r="465" spans="1:25" ht="16.5" hidden="1" thickTop="1" thickBot="1" x14ac:dyDescent="0.3">
      <c r="A465" s="558">
        <v>1</v>
      </c>
      <c r="B465" s="559" t="s">
        <v>248</v>
      </c>
      <c r="C465" s="559" t="s">
        <v>254</v>
      </c>
      <c r="D465" s="559" t="s">
        <v>280</v>
      </c>
      <c r="E465" s="559" t="s">
        <v>255</v>
      </c>
      <c r="F465" s="559" t="s">
        <v>255</v>
      </c>
      <c r="G465" s="559" t="s">
        <v>2179</v>
      </c>
      <c r="H465" s="559"/>
      <c r="I465" s="559"/>
      <c r="J465" s="559"/>
      <c r="K465" s="562" t="s">
        <v>2297</v>
      </c>
      <c r="L465" s="565"/>
      <c r="M465" s="565"/>
      <c r="N465" s="565"/>
      <c r="O465" s="545">
        <f t="shared" si="127"/>
        <v>0</v>
      </c>
      <c r="P465" s="565"/>
      <c r="Q465" s="565"/>
      <c r="R465" s="565"/>
      <c r="S465" s="565"/>
      <c r="T465" s="565"/>
      <c r="U465" s="565"/>
      <c r="V465" s="546"/>
      <c r="W465" s="565"/>
      <c r="X465" s="547"/>
      <c r="Y465" s="548"/>
    </row>
    <row r="466" spans="1:25" ht="16.5" hidden="1" thickTop="1" thickBot="1" x14ac:dyDescent="0.3">
      <c r="A466" s="558">
        <v>1</v>
      </c>
      <c r="B466" s="559" t="s">
        <v>248</v>
      </c>
      <c r="C466" s="559" t="s">
        <v>254</v>
      </c>
      <c r="D466" s="559" t="s">
        <v>280</v>
      </c>
      <c r="E466" s="559" t="s">
        <v>255</v>
      </c>
      <c r="F466" s="559" t="s">
        <v>255</v>
      </c>
      <c r="G466" s="559" t="s">
        <v>2181</v>
      </c>
      <c r="H466" s="559"/>
      <c r="I466" s="559"/>
      <c r="J466" s="559"/>
      <c r="K466" s="562" t="s">
        <v>2298</v>
      </c>
      <c r="L466" s="565"/>
      <c r="M466" s="565"/>
      <c r="N466" s="565"/>
      <c r="O466" s="545">
        <f t="shared" si="127"/>
        <v>0</v>
      </c>
      <c r="P466" s="565"/>
      <c r="Q466" s="565"/>
      <c r="R466" s="565"/>
      <c r="S466" s="565"/>
      <c r="T466" s="565"/>
      <c r="U466" s="565"/>
      <c r="V466" s="546"/>
      <c r="W466" s="565"/>
      <c r="X466" s="547"/>
      <c r="Y466" s="548"/>
    </row>
    <row r="467" spans="1:25" ht="16.5" hidden="1" thickTop="1" thickBot="1" x14ac:dyDescent="0.3">
      <c r="A467" s="558">
        <v>1</v>
      </c>
      <c r="B467" s="559" t="s">
        <v>248</v>
      </c>
      <c r="C467" s="559" t="s">
        <v>254</v>
      </c>
      <c r="D467" s="559" t="s">
        <v>280</v>
      </c>
      <c r="E467" s="559" t="s">
        <v>255</v>
      </c>
      <c r="F467" s="559" t="s">
        <v>255</v>
      </c>
      <c r="G467" s="559" t="s">
        <v>2183</v>
      </c>
      <c r="H467" s="559"/>
      <c r="I467" s="559"/>
      <c r="J467" s="559"/>
      <c r="K467" s="562" t="s">
        <v>2299</v>
      </c>
      <c r="L467" s="565"/>
      <c r="M467" s="565"/>
      <c r="N467" s="565"/>
      <c r="O467" s="545">
        <f t="shared" si="127"/>
        <v>0</v>
      </c>
      <c r="P467" s="565"/>
      <c r="Q467" s="565"/>
      <c r="R467" s="565"/>
      <c r="S467" s="565"/>
      <c r="T467" s="565"/>
      <c r="U467" s="565"/>
      <c r="V467" s="546"/>
      <c r="W467" s="565"/>
      <c r="X467" s="547"/>
      <c r="Y467" s="548"/>
    </row>
    <row r="468" spans="1:25" ht="16.5" hidden="1" thickTop="1" thickBot="1" x14ac:dyDescent="0.3">
      <c r="A468" s="558">
        <v>1</v>
      </c>
      <c r="B468" s="559" t="s">
        <v>248</v>
      </c>
      <c r="C468" s="559" t="s">
        <v>254</v>
      </c>
      <c r="D468" s="559" t="s">
        <v>280</v>
      </c>
      <c r="E468" s="559" t="s">
        <v>255</v>
      </c>
      <c r="F468" s="559" t="s">
        <v>255</v>
      </c>
      <c r="G468" s="559" t="s">
        <v>2185</v>
      </c>
      <c r="H468" s="559"/>
      <c r="I468" s="559"/>
      <c r="J468" s="559"/>
      <c r="K468" s="562" t="s">
        <v>2300</v>
      </c>
      <c r="L468" s="565"/>
      <c r="M468" s="565"/>
      <c r="N468" s="565"/>
      <c r="O468" s="545">
        <f t="shared" si="127"/>
        <v>0</v>
      </c>
      <c r="P468" s="565"/>
      <c r="Q468" s="565"/>
      <c r="R468" s="565"/>
      <c r="S468" s="565"/>
      <c r="T468" s="565"/>
      <c r="U468" s="565"/>
      <c r="V468" s="546"/>
      <c r="W468" s="565"/>
      <c r="X468" s="547"/>
      <c r="Y468" s="548"/>
    </row>
    <row r="469" spans="1:25" ht="16.5" hidden="1" thickTop="1" thickBot="1" x14ac:dyDescent="0.3">
      <c r="A469" s="558">
        <v>1</v>
      </c>
      <c r="B469" s="559" t="s">
        <v>248</v>
      </c>
      <c r="C469" s="559" t="s">
        <v>254</v>
      </c>
      <c r="D469" s="559" t="s">
        <v>280</v>
      </c>
      <c r="E469" s="559" t="s">
        <v>255</v>
      </c>
      <c r="F469" s="559" t="s">
        <v>255</v>
      </c>
      <c r="G469" s="559" t="s">
        <v>2266</v>
      </c>
      <c r="H469" s="559"/>
      <c r="I469" s="559"/>
      <c r="J469" s="559"/>
      <c r="K469" s="562" t="s">
        <v>2301</v>
      </c>
      <c r="L469" s="565"/>
      <c r="M469" s="565"/>
      <c r="N469" s="565"/>
      <c r="O469" s="545">
        <f t="shared" si="127"/>
        <v>0</v>
      </c>
      <c r="P469" s="565"/>
      <c r="Q469" s="565"/>
      <c r="R469" s="565"/>
      <c r="S469" s="565"/>
      <c r="T469" s="565"/>
      <c r="U469" s="565"/>
      <c r="V469" s="546"/>
      <c r="W469" s="565"/>
      <c r="X469" s="547"/>
      <c r="Y469" s="548"/>
    </row>
    <row r="470" spans="1:25" ht="16.5" hidden="1" thickTop="1" thickBot="1" x14ac:dyDescent="0.3">
      <c r="A470" s="558">
        <v>1</v>
      </c>
      <c r="B470" s="559" t="s">
        <v>248</v>
      </c>
      <c r="C470" s="559" t="s">
        <v>254</v>
      </c>
      <c r="D470" s="559" t="s">
        <v>280</v>
      </c>
      <c r="E470" s="559" t="s">
        <v>255</v>
      </c>
      <c r="F470" s="559" t="s">
        <v>265</v>
      </c>
      <c r="G470" s="559"/>
      <c r="H470" s="559"/>
      <c r="I470" s="559"/>
      <c r="J470" s="559"/>
      <c r="K470" s="562" t="s">
        <v>2302</v>
      </c>
      <c r="L470" s="565">
        <f>SUM(L471:L501)</f>
        <v>0</v>
      </c>
      <c r="M470" s="565">
        <f t="shared" ref="M470:U470" si="128">SUM(M471:M501)</f>
        <v>0</v>
      </c>
      <c r="N470" s="565">
        <f t="shared" si="128"/>
        <v>0</v>
      </c>
      <c r="O470" s="565">
        <f t="shared" si="128"/>
        <v>0</v>
      </c>
      <c r="P470" s="565">
        <f t="shared" si="128"/>
        <v>0</v>
      </c>
      <c r="Q470" s="565">
        <f t="shared" si="128"/>
        <v>0</v>
      </c>
      <c r="R470" s="565">
        <f t="shared" si="128"/>
        <v>0</v>
      </c>
      <c r="S470" s="565">
        <f t="shared" si="128"/>
        <v>0</v>
      </c>
      <c r="T470" s="565">
        <f t="shared" si="128"/>
        <v>0</v>
      </c>
      <c r="U470" s="565">
        <f t="shared" si="128"/>
        <v>0</v>
      </c>
      <c r="V470" s="546"/>
      <c r="W470" s="565"/>
      <c r="X470" s="547"/>
      <c r="Y470" s="548"/>
    </row>
    <row r="471" spans="1:25" ht="16.5" hidden="1" thickTop="1" thickBot="1" x14ac:dyDescent="0.3">
      <c r="A471" s="558">
        <v>1</v>
      </c>
      <c r="B471" s="559" t="s">
        <v>248</v>
      </c>
      <c r="C471" s="559" t="s">
        <v>254</v>
      </c>
      <c r="D471" s="559" t="s">
        <v>280</v>
      </c>
      <c r="E471" s="559" t="s">
        <v>255</v>
      </c>
      <c r="F471" s="559" t="s">
        <v>265</v>
      </c>
      <c r="G471" s="559" t="s">
        <v>251</v>
      </c>
      <c r="H471" s="559"/>
      <c r="I471" s="559"/>
      <c r="J471" s="559"/>
      <c r="K471" s="562" t="s">
        <v>2303</v>
      </c>
      <c r="L471" s="565"/>
      <c r="M471" s="565"/>
      <c r="N471" s="565"/>
      <c r="O471" s="545">
        <f t="shared" ref="O471:O501" si="129">+L471+M471-N471</f>
        <v>0</v>
      </c>
      <c r="P471" s="565"/>
      <c r="Q471" s="565"/>
      <c r="R471" s="565"/>
      <c r="S471" s="565"/>
      <c r="T471" s="565"/>
      <c r="U471" s="565"/>
      <c r="V471" s="546"/>
      <c r="W471" s="565"/>
      <c r="X471" s="547"/>
      <c r="Y471" s="548"/>
    </row>
    <row r="472" spans="1:25" ht="16.5" hidden="1" thickTop="1" thickBot="1" x14ac:dyDescent="0.3">
      <c r="A472" s="558">
        <v>1</v>
      </c>
      <c r="B472" s="559" t="s">
        <v>248</v>
      </c>
      <c r="C472" s="559" t="s">
        <v>254</v>
      </c>
      <c r="D472" s="559" t="s">
        <v>280</v>
      </c>
      <c r="E472" s="559" t="s">
        <v>255</v>
      </c>
      <c r="F472" s="559" t="s">
        <v>265</v>
      </c>
      <c r="G472" s="559" t="s">
        <v>255</v>
      </c>
      <c r="H472" s="559"/>
      <c r="I472" s="559"/>
      <c r="J472" s="559"/>
      <c r="K472" s="562" t="s">
        <v>2304</v>
      </c>
      <c r="L472" s="565"/>
      <c r="M472" s="565"/>
      <c r="N472" s="565"/>
      <c r="O472" s="545">
        <f t="shared" si="129"/>
        <v>0</v>
      </c>
      <c r="P472" s="565"/>
      <c r="Q472" s="565"/>
      <c r="R472" s="565"/>
      <c r="S472" s="565"/>
      <c r="T472" s="565"/>
      <c r="U472" s="565"/>
      <c r="V472" s="546"/>
      <c r="W472" s="565"/>
      <c r="X472" s="547"/>
      <c r="Y472" s="548"/>
    </row>
    <row r="473" spans="1:25" ht="16.5" hidden="1" thickTop="1" thickBot="1" x14ac:dyDescent="0.3">
      <c r="A473" s="558">
        <v>1</v>
      </c>
      <c r="B473" s="559" t="s">
        <v>248</v>
      </c>
      <c r="C473" s="559" t="s">
        <v>254</v>
      </c>
      <c r="D473" s="559" t="s">
        <v>280</v>
      </c>
      <c r="E473" s="559" t="s">
        <v>255</v>
      </c>
      <c r="F473" s="559" t="s">
        <v>265</v>
      </c>
      <c r="G473" s="559" t="s">
        <v>265</v>
      </c>
      <c r="H473" s="559"/>
      <c r="I473" s="559"/>
      <c r="J473" s="559"/>
      <c r="K473" s="562" t="s">
        <v>2305</v>
      </c>
      <c r="L473" s="565"/>
      <c r="M473" s="565"/>
      <c r="N473" s="565"/>
      <c r="O473" s="545">
        <f t="shared" si="129"/>
        <v>0</v>
      </c>
      <c r="P473" s="565"/>
      <c r="Q473" s="565"/>
      <c r="R473" s="565"/>
      <c r="S473" s="565"/>
      <c r="T473" s="565"/>
      <c r="U473" s="565"/>
      <c r="V473" s="546"/>
      <c r="W473" s="565"/>
      <c r="X473" s="547"/>
      <c r="Y473" s="548"/>
    </row>
    <row r="474" spans="1:25" ht="16.5" hidden="1" thickTop="1" thickBot="1" x14ac:dyDescent="0.3">
      <c r="A474" s="558">
        <v>1</v>
      </c>
      <c r="B474" s="559" t="s">
        <v>248</v>
      </c>
      <c r="C474" s="559" t="s">
        <v>254</v>
      </c>
      <c r="D474" s="559" t="s">
        <v>280</v>
      </c>
      <c r="E474" s="559" t="s">
        <v>255</v>
      </c>
      <c r="F474" s="559" t="s">
        <v>265</v>
      </c>
      <c r="G474" s="559" t="s">
        <v>268</v>
      </c>
      <c r="H474" s="559"/>
      <c r="I474" s="559"/>
      <c r="J474" s="559"/>
      <c r="K474" s="562" t="s">
        <v>2306</v>
      </c>
      <c r="L474" s="565"/>
      <c r="M474" s="565"/>
      <c r="N474" s="565"/>
      <c r="O474" s="545">
        <f t="shared" si="129"/>
        <v>0</v>
      </c>
      <c r="P474" s="565"/>
      <c r="Q474" s="565"/>
      <c r="R474" s="565"/>
      <c r="S474" s="565"/>
      <c r="T474" s="565"/>
      <c r="U474" s="565"/>
      <c r="V474" s="546"/>
      <c r="W474" s="565"/>
      <c r="X474" s="547"/>
      <c r="Y474" s="548"/>
    </row>
    <row r="475" spans="1:25" ht="16.5" hidden="1" thickTop="1" thickBot="1" x14ac:dyDescent="0.3">
      <c r="A475" s="558">
        <v>1</v>
      </c>
      <c r="B475" s="559" t="s">
        <v>248</v>
      </c>
      <c r="C475" s="559" t="s">
        <v>254</v>
      </c>
      <c r="D475" s="559" t="s">
        <v>280</v>
      </c>
      <c r="E475" s="559" t="s">
        <v>255</v>
      </c>
      <c r="F475" s="559" t="s">
        <v>265</v>
      </c>
      <c r="G475" s="559" t="s">
        <v>258</v>
      </c>
      <c r="H475" s="559"/>
      <c r="I475" s="559"/>
      <c r="J475" s="559"/>
      <c r="K475" s="562" t="s">
        <v>2307</v>
      </c>
      <c r="L475" s="565"/>
      <c r="M475" s="565"/>
      <c r="N475" s="565"/>
      <c r="O475" s="545">
        <f t="shared" si="129"/>
        <v>0</v>
      </c>
      <c r="P475" s="565"/>
      <c r="Q475" s="565"/>
      <c r="R475" s="565"/>
      <c r="S475" s="565"/>
      <c r="T475" s="565"/>
      <c r="U475" s="565"/>
      <c r="V475" s="546"/>
      <c r="W475" s="565"/>
      <c r="X475" s="547"/>
      <c r="Y475" s="548"/>
    </row>
    <row r="476" spans="1:25" ht="16.5" hidden="1" thickTop="1" thickBot="1" x14ac:dyDescent="0.3">
      <c r="A476" s="558">
        <v>1</v>
      </c>
      <c r="B476" s="559" t="s">
        <v>248</v>
      </c>
      <c r="C476" s="559" t="s">
        <v>254</v>
      </c>
      <c r="D476" s="559" t="s">
        <v>280</v>
      </c>
      <c r="E476" s="559" t="s">
        <v>255</v>
      </c>
      <c r="F476" s="559" t="s">
        <v>265</v>
      </c>
      <c r="G476" s="559" t="s">
        <v>276</v>
      </c>
      <c r="H476" s="559"/>
      <c r="I476" s="559"/>
      <c r="J476" s="559"/>
      <c r="K476" s="562" t="s">
        <v>2308</v>
      </c>
      <c r="L476" s="565"/>
      <c r="M476" s="565"/>
      <c r="N476" s="565"/>
      <c r="O476" s="545">
        <f t="shared" si="129"/>
        <v>0</v>
      </c>
      <c r="P476" s="565"/>
      <c r="Q476" s="565"/>
      <c r="R476" s="565"/>
      <c r="S476" s="565"/>
      <c r="T476" s="565"/>
      <c r="U476" s="565"/>
      <c r="V476" s="546"/>
      <c r="W476" s="565"/>
      <c r="X476" s="547"/>
      <c r="Y476" s="548"/>
    </row>
    <row r="477" spans="1:25" ht="16.5" hidden="1" thickTop="1" thickBot="1" x14ac:dyDescent="0.3">
      <c r="A477" s="558">
        <v>1</v>
      </c>
      <c r="B477" s="559" t="s">
        <v>248</v>
      </c>
      <c r="C477" s="559" t="s">
        <v>254</v>
      </c>
      <c r="D477" s="559" t="s">
        <v>280</v>
      </c>
      <c r="E477" s="559" t="s">
        <v>255</v>
      </c>
      <c r="F477" s="559" t="s">
        <v>265</v>
      </c>
      <c r="G477" s="559" t="s">
        <v>277</v>
      </c>
      <c r="H477" s="559"/>
      <c r="I477" s="559"/>
      <c r="J477" s="559"/>
      <c r="K477" s="562" t="s">
        <v>2309</v>
      </c>
      <c r="L477" s="565"/>
      <c r="M477" s="565"/>
      <c r="N477" s="565"/>
      <c r="O477" s="545">
        <f t="shared" si="129"/>
        <v>0</v>
      </c>
      <c r="P477" s="565"/>
      <c r="Q477" s="565"/>
      <c r="R477" s="565"/>
      <c r="S477" s="565"/>
      <c r="T477" s="565"/>
      <c r="U477" s="565"/>
      <c r="V477" s="546"/>
      <c r="W477" s="565"/>
      <c r="X477" s="547"/>
      <c r="Y477" s="548"/>
    </row>
    <row r="478" spans="1:25" ht="16.5" hidden="1" thickTop="1" thickBot="1" x14ac:dyDescent="0.3">
      <c r="A478" s="558">
        <v>1</v>
      </c>
      <c r="B478" s="559" t="s">
        <v>248</v>
      </c>
      <c r="C478" s="559" t="s">
        <v>254</v>
      </c>
      <c r="D478" s="559" t="s">
        <v>280</v>
      </c>
      <c r="E478" s="559" t="s">
        <v>255</v>
      </c>
      <c r="F478" s="559" t="s">
        <v>265</v>
      </c>
      <c r="G478" s="559" t="s">
        <v>278</v>
      </c>
      <c r="H478" s="559"/>
      <c r="I478" s="559"/>
      <c r="J478" s="559"/>
      <c r="K478" s="562" t="s">
        <v>2310</v>
      </c>
      <c r="L478" s="565"/>
      <c r="M478" s="565"/>
      <c r="N478" s="565"/>
      <c r="O478" s="545">
        <f t="shared" si="129"/>
        <v>0</v>
      </c>
      <c r="P478" s="565"/>
      <c r="Q478" s="565"/>
      <c r="R478" s="565"/>
      <c r="S478" s="565"/>
      <c r="T478" s="565"/>
      <c r="U478" s="565"/>
      <c r="V478" s="546"/>
      <c r="W478" s="565"/>
      <c r="X478" s="547"/>
      <c r="Y478" s="548"/>
    </row>
    <row r="479" spans="1:25" ht="16.5" hidden="1" thickTop="1" thickBot="1" x14ac:dyDescent="0.3">
      <c r="A479" s="558">
        <v>1</v>
      </c>
      <c r="B479" s="559" t="s">
        <v>248</v>
      </c>
      <c r="C479" s="559" t="s">
        <v>254</v>
      </c>
      <c r="D479" s="559" t="s">
        <v>280</v>
      </c>
      <c r="E479" s="559" t="s">
        <v>255</v>
      </c>
      <c r="F479" s="559" t="s">
        <v>265</v>
      </c>
      <c r="G479" s="559" t="s">
        <v>279</v>
      </c>
      <c r="H479" s="559"/>
      <c r="I479" s="559"/>
      <c r="J479" s="559"/>
      <c r="K479" s="562" t="s">
        <v>2311</v>
      </c>
      <c r="L479" s="565"/>
      <c r="M479" s="565"/>
      <c r="N479" s="565"/>
      <c r="O479" s="545">
        <f t="shared" si="129"/>
        <v>0</v>
      </c>
      <c r="P479" s="565"/>
      <c r="Q479" s="565"/>
      <c r="R479" s="565"/>
      <c r="S479" s="565"/>
      <c r="T479" s="565"/>
      <c r="U479" s="565"/>
      <c r="V479" s="546"/>
      <c r="W479" s="565"/>
      <c r="X479" s="547"/>
      <c r="Y479" s="548"/>
    </row>
    <row r="480" spans="1:25" ht="16.5" hidden="1" thickTop="1" thickBot="1" x14ac:dyDescent="0.3">
      <c r="A480" s="558">
        <v>1</v>
      </c>
      <c r="B480" s="559" t="s">
        <v>248</v>
      </c>
      <c r="C480" s="559" t="s">
        <v>254</v>
      </c>
      <c r="D480" s="559" t="s">
        <v>280</v>
      </c>
      <c r="E480" s="559" t="s">
        <v>255</v>
      </c>
      <c r="F480" s="559" t="s">
        <v>265</v>
      </c>
      <c r="G480" s="559" t="s">
        <v>280</v>
      </c>
      <c r="H480" s="559"/>
      <c r="I480" s="559"/>
      <c r="J480" s="559"/>
      <c r="K480" s="562" t="s">
        <v>2312</v>
      </c>
      <c r="L480" s="565"/>
      <c r="M480" s="565"/>
      <c r="N480" s="565"/>
      <c r="O480" s="545">
        <f t="shared" si="129"/>
        <v>0</v>
      </c>
      <c r="P480" s="565"/>
      <c r="Q480" s="565"/>
      <c r="R480" s="565"/>
      <c r="S480" s="565"/>
      <c r="T480" s="565"/>
      <c r="U480" s="565"/>
      <c r="V480" s="546"/>
      <c r="W480" s="565"/>
      <c r="X480" s="547"/>
      <c r="Y480" s="548"/>
    </row>
    <row r="481" spans="1:25" ht="16.5" hidden="1" thickTop="1" thickBot="1" x14ac:dyDescent="0.3">
      <c r="A481" s="558">
        <v>1</v>
      </c>
      <c r="B481" s="559" t="s">
        <v>248</v>
      </c>
      <c r="C481" s="559" t="s">
        <v>254</v>
      </c>
      <c r="D481" s="559" t="s">
        <v>280</v>
      </c>
      <c r="E481" s="559" t="s">
        <v>255</v>
      </c>
      <c r="F481" s="559" t="s">
        <v>265</v>
      </c>
      <c r="G481" s="559" t="s">
        <v>297</v>
      </c>
      <c r="H481" s="559"/>
      <c r="I481" s="559"/>
      <c r="J481" s="559"/>
      <c r="K481" s="562" t="s">
        <v>2313</v>
      </c>
      <c r="L481" s="565"/>
      <c r="M481" s="565"/>
      <c r="N481" s="565"/>
      <c r="O481" s="545">
        <f t="shared" si="129"/>
        <v>0</v>
      </c>
      <c r="P481" s="565"/>
      <c r="Q481" s="565"/>
      <c r="R481" s="565"/>
      <c r="S481" s="565"/>
      <c r="T481" s="565"/>
      <c r="U481" s="565"/>
      <c r="V481" s="546"/>
      <c r="W481" s="565"/>
      <c r="X481" s="547"/>
      <c r="Y481" s="548"/>
    </row>
    <row r="482" spans="1:25" ht="16.5" hidden="1" thickTop="1" thickBot="1" x14ac:dyDescent="0.3">
      <c r="A482" s="558">
        <v>1</v>
      </c>
      <c r="B482" s="559" t="s">
        <v>248</v>
      </c>
      <c r="C482" s="559" t="s">
        <v>254</v>
      </c>
      <c r="D482" s="559" t="s">
        <v>280</v>
      </c>
      <c r="E482" s="559" t="s">
        <v>255</v>
      </c>
      <c r="F482" s="559" t="s">
        <v>265</v>
      </c>
      <c r="G482" s="559" t="s">
        <v>298</v>
      </c>
      <c r="H482" s="559"/>
      <c r="I482" s="559"/>
      <c r="J482" s="559"/>
      <c r="K482" s="562" t="s">
        <v>2314</v>
      </c>
      <c r="L482" s="565"/>
      <c r="M482" s="565"/>
      <c r="N482" s="565"/>
      <c r="O482" s="545">
        <f t="shared" si="129"/>
        <v>0</v>
      </c>
      <c r="P482" s="565"/>
      <c r="Q482" s="565"/>
      <c r="R482" s="565"/>
      <c r="S482" s="565"/>
      <c r="T482" s="565"/>
      <c r="U482" s="565"/>
      <c r="V482" s="546"/>
      <c r="W482" s="565"/>
      <c r="X482" s="547"/>
      <c r="Y482" s="548"/>
    </row>
    <row r="483" spans="1:25" ht="16.5" hidden="1" thickTop="1" thickBot="1" x14ac:dyDescent="0.3">
      <c r="A483" s="558">
        <v>1</v>
      </c>
      <c r="B483" s="559" t="s">
        <v>248</v>
      </c>
      <c r="C483" s="559" t="s">
        <v>254</v>
      </c>
      <c r="D483" s="559" t="s">
        <v>280</v>
      </c>
      <c r="E483" s="559" t="s">
        <v>255</v>
      </c>
      <c r="F483" s="559" t="s">
        <v>265</v>
      </c>
      <c r="G483" s="559" t="s">
        <v>269</v>
      </c>
      <c r="H483" s="559"/>
      <c r="I483" s="559"/>
      <c r="J483" s="559"/>
      <c r="K483" s="562" t="s">
        <v>2315</v>
      </c>
      <c r="L483" s="565"/>
      <c r="M483" s="565"/>
      <c r="N483" s="565"/>
      <c r="O483" s="545">
        <f t="shared" si="129"/>
        <v>0</v>
      </c>
      <c r="P483" s="565"/>
      <c r="Q483" s="565"/>
      <c r="R483" s="565"/>
      <c r="S483" s="565"/>
      <c r="T483" s="565"/>
      <c r="U483" s="565"/>
      <c r="V483" s="546"/>
      <c r="W483" s="565"/>
      <c r="X483" s="547"/>
      <c r="Y483" s="548"/>
    </row>
    <row r="484" spans="1:25" ht="16.5" hidden="1" thickTop="1" thickBot="1" x14ac:dyDescent="0.3">
      <c r="A484" s="558">
        <v>1</v>
      </c>
      <c r="B484" s="559" t="s">
        <v>248</v>
      </c>
      <c r="C484" s="559" t="s">
        <v>254</v>
      </c>
      <c r="D484" s="559" t="s">
        <v>280</v>
      </c>
      <c r="E484" s="559" t="s">
        <v>255</v>
      </c>
      <c r="F484" s="559" t="s">
        <v>265</v>
      </c>
      <c r="G484" s="559" t="s">
        <v>282</v>
      </c>
      <c r="H484" s="559"/>
      <c r="I484" s="559"/>
      <c r="J484" s="559"/>
      <c r="K484" s="562" t="s">
        <v>2316</v>
      </c>
      <c r="L484" s="565"/>
      <c r="M484" s="565"/>
      <c r="N484" s="565"/>
      <c r="O484" s="545">
        <f t="shared" si="129"/>
        <v>0</v>
      </c>
      <c r="P484" s="565"/>
      <c r="Q484" s="565"/>
      <c r="R484" s="565"/>
      <c r="S484" s="565"/>
      <c r="T484" s="565"/>
      <c r="U484" s="565"/>
      <c r="V484" s="546"/>
      <c r="W484" s="565"/>
      <c r="X484" s="547"/>
      <c r="Y484" s="548"/>
    </row>
    <row r="485" spans="1:25" ht="16.5" hidden="1" thickTop="1" thickBot="1" x14ac:dyDescent="0.3">
      <c r="A485" s="558">
        <v>1</v>
      </c>
      <c r="B485" s="559" t="s">
        <v>248</v>
      </c>
      <c r="C485" s="559" t="s">
        <v>254</v>
      </c>
      <c r="D485" s="559" t="s">
        <v>280</v>
      </c>
      <c r="E485" s="559" t="s">
        <v>255</v>
      </c>
      <c r="F485" s="559" t="s">
        <v>265</v>
      </c>
      <c r="G485" s="559" t="s">
        <v>2156</v>
      </c>
      <c r="H485" s="559"/>
      <c r="I485" s="559"/>
      <c r="J485" s="559"/>
      <c r="K485" s="562" t="s">
        <v>2317</v>
      </c>
      <c r="L485" s="565"/>
      <c r="M485" s="565"/>
      <c r="N485" s="565"/>
      <c r="O485" s="545">
        <f t="shared" si="129"/>
        <v>0</v>
      </c>
      <c r="P485" s="565"/>
      <c r="Q485" s="565"/>
      <c r="R485" s="565"/>
      <c r="S485" s="565"/>
      <c r="T485" s="565"/>
      <c r="U485" s="565"/>
      <c r="V485" s="546"/>
      <c r="W485" s="565"/>
      <c r="X485" s="547"/>
      <c r="Y485" s="548"/>
    </row>
    <row r="486" spans="1:25" ht="16.5" hidden="1" thickTop="1" thickBot="1" x14ac:dyDescent="0.3">
      <c r="A486" s="558">
        <v>1</v>
      </c>
      <c r="B486" s="559" t="s">
        <v>248</v>
      </c>
      <c r="C486" s="559" t="s">
        <v>254</v>
      </c>
      <c r="D486" s="559" t="s">
        <v>280</v>
      </c>
      <c r="E486" s="559" t="s">
        <v>255</v>
      </c>
      <c r="F486" s="559" t="s">
        <v>265</v>
      </c>
      <c r="G486" s="559" t="s">
        <v>2158</v>
      </c>
      <c r="H486" s="559"/>
      <c r="I486" s="559"/>
      <c r="J486" s="559"/>
      <c r="K486" s="562" t="s">
        <v>2318</v>
      </c>
      <c r="L486" s="565"/>
      <c r="M486" s="565"/>
      <c r="N486" s="565"/>
      <c r="O486" s="545">
        <f t="shared" si="129"/>
        <v>0</v>
      </c>
      <c r="P486" s="565"/>
      <c r="Q486" s="565"/>
      <c r="R486" s="565"/>
      <c r="S486" s="565"/>
      <c r="T486" s="565"/>
      <c r="U486" s="565"/>
      <c r="V486" s="546"/>
      <c r="W486" s="565"/>
      <c r="X486" s="547"/>
      <c r="Y486" s="548"/>
    </row>
    <row r="487" spans="1:25" ht="16.5" hidden="1" thickTop="1" thickBot="1" x14ac:dyDescent="0.3">
      <c r="A487" s="558">
        <v>1</v>
      </c>
      <c r="B487" s="559" t="s">
        <v>248</v>
      </c>
      <c r="C487" s="559" t="s">
        <v>254</v>
      </c>
      <c r="D487" s="559" t="s">
        <v>280</v>
      </c>
      <c r="E487" s="559" t="s">
        <v>255</v>
      </c>
      <c r="F487" s="559" t="s">
        <v>265</v>
      </c>
      <c r="G487" s="559" t="s">
        <v>2160</v>
      </c>
      <c r="H487" s="559"/>
      <c r="I487" s="559"/>
      <c r="J487" s="559"/>
      <c r="K487" s="562" t="s">
        <v>2319</v>
      </c>
      <c r="L487" s="565"/>
      <c r="M487" s="565"/>
      <c r="N487" s="565"/>
      <c r="O487" s="545">
        <f t="shared" si="129"/>
        <v>0</v>
      </c>
      <c r="P487" s="565"/>
      <c r="Q487" s="565"/>
      <c r="R487" s="565"/>
      <c r="S487" s="565"/>
      <c r="T487" s="565"/>
      <c r="U487" s="565"/>
      <c r="V487" s="546"/>
      <c r="W487" s="565"/>
      <c r="X487" s="547"/>
      <c r="Y487" s="548"/>
    </row>
    <row r="488" spans="1:25" ht="16.5" hidden="1" thickTop="1" thickBot="1" x14ac:dyDescent="0.3">
      <c r="A488" s="558">
        <v>1</v>
      </c>
      <c r="B488" s="559" t="s">
        <v>248</v>
      </c>
      <c r="C488" s="559" t="s">
        <v>254</v>
      </c>
      <c r="D488" s="559" t="s">
        <v>280</v>
      </c>
      <c r="E488" s="559" t="s">
        <v>255</v>
      </c>
      <c r="F488" s="559" t="s">
        <v>265</v>
      </c>
      <c r="G488" s="559" t="s">
        <v>2162</v>
      </c>
      <c r="H488" s="559"/>
      <c r="I488" s="559"/>
      <c r="J488" s="559"/>
      <c r="K488" s="562" t="s">
        <v>2320</v>
      </c>
      <c r="L488" s="565"/>
      <c r="M488" s="565"/>
      <c r="N488" s="565"/>
      <c r="O488" s="545">
        <f t="shared" si="129"/>
        <v>0</v>
      </c>
      <c r="P488" s="565"/>
      <c r="Q488" s="565"/>
      <c r="R488" s="565"/>
      <c r="S488" s="565"/>
      <c r="T488" s="565"/>
      <c r="U488" s="565"/>
      <c r="V488" s="546"/>
      <c r="W488" s="565"/>
      <c r="X488" s="547"/>
      <c r="Y488" s="548"/>
    </row>
    <row r="489" spans="1:25" ht="16.5" hidden="1" thickTop="1" thickBot="1" x14ac:dyDescent="0.3">
      <c r="A489" s="558">
        <v>1</v>
      </c>
      <c r="B489" s="559" t="s">
        <v>248</v>
      </c>
      <c r="C489" s="559" t="s">
        <v>254</v>
      </c>
      <c r="D489" s="559" t="s">
        <v>280</v>
      </c>
      <c r="E489" s="559" t="s">
        <v>255</v>
      </c>
      <c r="F489" s="559" t="s">
        <v>265</v>
      </c>
      <c r="G489" s="559" t="s">
        <v>2164</v>
      </c>
      <c r="H489" s="559"/>
      <c r="I489" s="559"/>
      <c r="J489" s="559"/>
      <c r="K489" s="562" t="s">
        <v>2321</v>
      </c>
      <c r="L489" s="565"/>
      <c r="M489" s="565"/>
      <c r="N489" s="565"/>
      <c r="O489" s="545">
        <f t="shared" si="129"/>
        <v>0</v>
      </c>
      <c r="P489" s="565"/>
      <c r="Q489" s="565"/>
      <c r="R489" s="565"/>
      <c r="S489" s="565"/>
      <c r="T489" s="565"/>
      <c r="U489" s="565"/>
      <c r="V489" s="546"/>
      <c r="W489" s="565"/>
      <c r="X489" s="547"/>
      <c r="Y489" s="548"/>
    </row>
    <row r="490" spans="1:25" ht="16.5" hidden="1" thickTop="1" thickBot="1" x14ac:dyDescent="0.3">
      <c r="A490" s="558">
        <v>1</v>
      </c>
      <c r="B490" s="559" t="s">
        <v>248</v>
      </c>
      <c r="C490" s="559" t="s">
        <v>254</v>
      </c>
      <c r="D490" s="559" t="s">
        <v>280</v>
      </c>
      <c r="E490" s="559" t="s">
        <v>255</v>
      </c>
      <c r="F490" s="559" t="s">
        <v>265</v>
      </c>
      <c r="G490" s="559" t="s">
        <v>2166</v>
      </c>
      <c r="H490" s="559"/>
      <c r="I490" s="559"/>
      <c r="J490" s="559"/>
      <c r="K490" s="562" t="s">
        <v>2322</v>
      </c>
      <c r="L490" s="565"/>
      <c r="M490" s="565"/>
      <c r="N490" s="565"/>
      <c r="O490" s="545">
        <f t="shared" si="129"/>
        <v>0</v>
      </c>
      <c r="P490" s="565"/>
      <c r="Q490" s="565"/>
      <c r="R490" s="565"/>
      <c r="S490" s="565"/>
      <c r="T490" s="565"/>
      <c r="U490" s="565"/>
      <c r="V490" s="546"/>
      <c r="W490" s="565"/>
      <c r="X490" s="547"/>
      <c r="Y490" s="548"/>
    </row>
    <row r="491" spans="1:25" ht="16.5" hidden="1" thickTop="1" thickBot="1" x14ac:dyDescent="0.3">
      <c r="A491" s="558">
        <v>1</v>
      </c>
      <c r="B491" s="559" t="s">
        <v>248</v>
      </c>
      <c r="C491" s="559" t="s">
        <v>254</v>
      </c>
      <c r="D491" s="559" t="s">
        <v>280</v>
      </c>
      <c r="E491" s="559" t="s">
        <v>255</v>
      </c>
      <c r="F491" s="559" t="s">
        <v>265</v>
      </c>
      <c r="G491" s="559" t="s">
        <v>2168</v>
      </c>
      <c r="H491" s="559"/>
      <c r="I491" s="559"/>
      <c r="J491" s="559"/>
      <c r="K491" s="562" t="s">
        <v>2323</v>
      </c>
      <c r="L491" s="565"/>
      <c r="M491" s="565"/>
      <c r="N491" s="565"/>
      <c r="O491" s="545">
        <f t="shared" si="129"/>
        <v>0</v>
      </c>
      <c r="P491" s="565"/>
      <c r="Q491" s="565"/>
      <c r="R491" s="565"/>
      <c r="S491" s="565"/>
      <c r="T491" s="565"/>
      <c r="U491" s="565"/>
      <c r="V491" s="546"/>
      <c r="W491" s="565"/>
      <c r="X491" s="547"/>
      <c r="Y491" s="548"/>
    </row>
    <row r="492" spans="1:25" ht="16.5" hidden="1" thickTop="1" thickBot="1" x14ac:dyDescent="0.3">
      <c r="A492" s="558">
        <v>1</v>
      </c>
      <c r="B492" s="559" t="s">
        <v>248</v>
      </c>
      <c r="C492" s="559" t="s">
        <v>254</v>
      </c>
      <c r="D492" s="559" t="s">
        <v>280</v>
      </c>
      <c r="E492" s="559" t="s">
        <v>255</v>
      </c>
      <c r="F492" s="559" t="s">
        <v>265</v>
      </c>
      <c r="G492" s="559" t="s">
        <v>1974</v>
      </c>
      <c r="H492" s="559"/>
      <c r="I492" s="559"/>
      <c r="J492" s="559"/>
      <c r="K492" s="562" t="s">
        <v>2324</v>
      </c>
      <c r="L492" s="565"/>
      <c r="M492" s="565"/>
      <c r="N492" s="565"/>
      <c r="O492" s="545">
        <f t="shared" si="129"/>
        <v>0</v>
      </c>
      <c r="P492" s="565"/>
      <c r="Q492" s="565"/>
      <c r="R492" s="565"/>
      <c r="S492" s="565"/>
      <c r="T492" s="565"/>
      <c r="U492" s="565"/>
      <c r="V492" s="546"/>
      <c r="W492" s="565"/>
      <c r="X492" s="547"/>
      <c r="Y492" s="548"/>
    </row>
    <row r="493" spans="1:25" ht="16.5" hidden="1" thickTop="1" thickBot="1" x14ac:dyDescent="0.3">
      <c r="A493" s="558">
        <v>1</v>
      </c>
      <c r="B493" s="559" t="s">
        <v>248</v>
      </c>
      <c r="C493" s="559" t="s">
        <v>254</v>
      </c>
      <c r="D493" s="559" t="s">
        <v>280</v>
      </c>
      <c r="E493" s="559" t="s">
        <v>255</v>
      </c>
      <c r="F493" s="559" t="s">
        <v>265</v>
      </c>
      <c r="G493" s="559" t="s">
        <v>2171</v>
      </c>
      <c r="H493" s="559"/>
      <c r="I493" s="559"/>
      <c r="J493" s="559"/>
      <c r="K493" s="562" t="s">
        <v>2325</v>
      </c>
      <c r="L493" s="565"/>
      <c r="M493" s="565"/>
      <c r="N493" s="565"/>
      <c r="O493" s="545">
        <f t="shared" si="129"/>
        <v>0</v>
      </c>
      <c r="P493" s="565"/>
      <c r="Q493" s="565"/>
      <c r="R493" s="565"/>
      <c r="S493" s="565"/>
      <c r="T493" s="565"/>
      <c r="U493" s="565"/>
      <c r="V493" s="546"/>
      <c r="W493" s="565"/>
      <c r="X493" s="547"/>
      <c r="Y493" s="548"/>
    </row>
    <row r="494" spans="1:25" ht="16.5" hidden="1" thickTop="1" thickBot="1" x14ac:dyDescent="0.3">
      <c r="A494" s="558">
        <v>1</v>
      </c>
      <c r="B494" s="559" t="s">
        <v>248</v>
      </c>
      <c r="C494" s="559" t="s">
        <v>254</v>
      </c>
      <c r="D494" s="559" t="s">
        <v>280</v>
      </c>
      <c r="E494" s="559" t="s">
        <v>255</v>
      </c>
      <c r="F494" s="559" t="s">
        <v>265</v>
      </c>
      <c r="G494" s="559" t="s">
        <v>2173</v>
      </c>
      <c r="H494" s="559"/>
      <c r="I494" s="559"/>
      <c r="J494" s="559"/>
      <c r="K494" s="562" t="s">
        <v>2326</v>
      </c>
      <c r="L494" s="565"/>
      <c r="M494" s="565"/>
      <c r="N494" s="565"/>
      <c r="O494" s="545">
        <f t="shared" si="129"/>
        <v>0</v>
      </c>
      <c r="P494" s="565"/>
      <c r="Q494" s="565"/>
      <c r="R494" s="565"/>
      <c r="S494" s="565"/>
      <c r="T494" s="565"/>
      <c r="U494" s="565"/>
      <c r="V494" s="546"/>
      <c r="W494" s="565"/>
      <c r="X494" s="547"/>
      <c r="Y494" s="548"/>
    </row>
    <row r="495" spans="1:25" ht="16.5" hidden="1" thickTop="1" thickBot="1" x14ac:dyDescent="0.3">
      <c r="A495" s="558">
        <v>1</v>
      </c>
      <c r="B495" s="559" t="s">
        <v>248</v>
      </c>
      <c r="C495" s="559" t="s">
        <v>254</v>
      </c>
      <c r="D495" s="559" t="s">
        <v>280</v>
      </c>
      <c r="E495" s="559" t="s">
        <v>255</v>
      </c>
      <c r="F495" s="559" t="s">
        <v>265</v>
      </c>
      <c r="G495" s="559" t="s">
        <v>2175</v>
      </c>
      <c r="H495" s="559"/>
      <c r="I495" s="559"/>
      <c r="J495" s="559"/>
      <c r="K495" s="562" t="s">
        <v>2327</v>
      </c>
      <c r="L495" s="565"/>
      <c r="M495" s="565"/>
      <c r="N495" s="565"/>
      <c r="O495" s="545">
        <f t="shared" si="129"/>
        <v>0</v>
      </c>
      <c r="P495" s="565"/>
      <c r="Q495" s="565"/>
      <c r="R495" s="565"/>
      <c r="S495" s="565"/>
      <c r="T495" s="565"/>
      <c r="U495" s="565"/>
      <c r="V495" s="546"/>
      <c r="W495" s="565"/>
      <c r="X495" s="547"/>
      <c r="Y495" s="548"/>
    </row>
    <row r="496" spans="1:25" ht="16.5" hidden="1" thickTop="1" thickBot="1" x14ac:dyDescent="0.3">
      <c r="A496" s="558">
        <v>1</v>
      </c>
      <c r="B496" s="559" t="s">
        <v>248</v>
      </c>
      <c r="C496" s="559" t="s">
        <v>254</v>
      </c>
      <c r="D496" s="559" t="s">
        <v>280</v>
      </c>
      <c r="E496" s="559" t="s">
        <v>255</v>
      </c>
      <c r="F496" s="559" t="s">
        <v>265</v>
      </c>
      <c r="G496" s="559" t="s">
        <v>2177</v>
      </c>
      <c r="H496" s="559"/>
      <c r="I496" s="559"/>
      <c r="J496" s="559"/>
      <c r="K496" s="562" t="s">
        <v>2328</v>
      </c>
      <c r="L496" s="565"/>
      <c r="M496" s="565"/>
      <c r="N496" s="565"/>
      <c r="O496" s="545">
        <f t="shared" si="129"/>
        <v>0</v>
      </c>
      <c r="P496" s="565"/>
      <c r="Q496" s="565"/>
      <c r="R496" s="565"/>
      <c r="S496" s="565"/>
      <c r="T496" s="565"/>
      <c r="U496" s="565"/>
      <c r="V496" s="546"/>
      <c r="W496" s="565"/>
      <c r="X496" s="547"/>
      <c r="Y496" s="548"/>
    </row>
    <row r="497" spans="1:26" ht="16.5" hidden="1" thickTop="1" thickBot="1" x14ac:dyDescent="0.3">
      <c r="A497" s="558">
        <v>1</v>
      </c>
      <c r="B497" s="559" t="s">
        <v>248</v>
      </c>
      <c r="C497" s="559" t="s">
        <v>254</v>
      </c>
      <c r="D497" s="559" t="s">
        <v>280</v>
      </c>
      <c r="E497" s="559" t="s">
        <v>255</v>
      </c>
      <c r="F497" s="559" t="s">
        <v>265</v>
      </c>
      <c r="G497" s="559" t="s">
        <v>2179</v>
      </c>
      <c r="H497" s="559"/>
      <c r="I497" s="559"/>
      <c r="J497" s="559"/>
      <c r="K497" s="562" t="s">
        <v>2329</v>
      </c>
      <c r="L497" s="565"/>
      <c r="M497" s="565"/>
      <c r="N497" s="565"/>
      <c r="O497" s="545">
        <f t="shared" si="129"/>
        <v>0</v>
      </c>
      <c r="P497" s="565"/>
      <c r="Q497" s="565"/>
      <c r="R497" s="565"/>
      <c r="S497" s="565"/>
      <c r="T497" s="565"/>
      <c r="U497" s="565"/>
      <c r="V497" s="546"/>
      <c r="W497" s="565"/>
      <c r="X497" s="547"/>
      <c r="Y497" s="548"/>
    </row>
    <row r="498" spans="1:26" ht="16.5" hidden="1" thickTop="1" thickBot="1" x14ac:dyDescent="0.3">
      <c r="A498" s="558">
        <v>1</v>
      </c>
      <c r="B498" s="559" t="s">
        <v>248</v>
      </c>
      <c r="C498" s="559" t="s">
        <v>254</v>
      </c>
      <c r="D498" s="559" t="s">
        <v>280</v>
      </c>
      <c r="E498" s="559" t="s">
        <v>255</v>
      </c>
      <c r="F498" s="559" t="s">
        <v>265</v>
      </c>
      <c r="G498" s="559" t="s">
        <v>2181</v>
      </c>
      <c r="H498" s="559"/>
      <c r="I498" s="559"/>
      <c r="J498" s="559"/>
      <c r="K498" s="562" t="s">
        <v>2330</v>
      </c>
      <c r="L498" s="565"/>
      <c r="M498" s="565"/>
      <c r="N498" s="565"/>
      <c r="O498" s="545">
        <f t="shared" si="129"/>
        <v>0</v>
      </c>
      <c r="P498" s="565"/>
      <c r="Q498" s="565"/>
      <c r="R498" s="565"/>
      <c r="S498" s="565"/>
      <c r="T498" s="565"/>
      <c r="U498" s="565"/>
      <c r="V498" s="546"/>
      <c r="W498" s="565"/>
      <c r="X498" s="547"/>
      <c r="Y498" s="548"/>
    </row>
    <row r="499" spans="1:26" ht="16.5" hidden="1" thickTop="1" thickBot="1" x14ac:dyDescent="0.3">
      <c r="A499" s="558">
        <v>1</v>
      </c>
      <c r="B499" s="559" t="s">
        <v>248</v>
      </c>
      <c r="C499" s="559" t="s">
        <v>254</v>
      </c>
      <c r="D499" s="559" t="s">
        <v>280</v>
      </c>
      <c r="E499" s="559" t="s">
        <v>255</v>
      </c>
      <c r="F499" s="559" t="s">
        <v>265</v>
      </c>
      <c r="G499" s="559" t="s">
        <v>2183</v>
      </c>
      <c r="H499" s="559"/>
      <c r="I499" s="559"/>
      <c r="J499" s="559"/>
      <c r="K499" s="562" t="s">
        <v>2331</v>
      </c>
      <c r="L499" s="565"/>
      <c r="M499" s="565"/>
      <c r="N499" s="565"/>
      <c r="O499" s="545">
        <f t="shared" si="129"/>
        <v>0</v>
      </c>
      <c r="P499" s="565"/>
      <c r="Q499" s="565"/>
      <c r="R499" s="565"/>
      <c r="S499" s="565"/>
      <c r="T499" s="565"/>
      <c r="U499" s="565"/>
      <c r="V499" s="546"/>
      <c r="W499" s="565"/>
      <c r="X499" s="547"/>
      <c r="Y499" s="548"/>
    </row>
    <row r="500" spans="1:26" ht="16.5" hidden="1" thickTop="1" thickBot="1" x14ac:dyDescent="0.3">
      <c r="A500" s="558">
        <v>1</v>
      </c>
      <c r="B500" s="559" t="s">
        <v>248</v>
      </c>
      <c r="C500" s="559" t="s">
        <v>254</v>
      </c>
      <c r="D500" s="559" t="s">
        <v>280</v>
      </c>
      <c r="E500" s="559" t="s">
        <v>255</v>
      </c>
      <c r="F500" s="559" t="s">
        <v>265</v>
      </c>
      <c r="G500" s="559" t="s">
        <v>2185</v>
      </c>
      <c r="H500" s="559"/>
      <c r="I500" s="559"/>
      <c r="J500" s="559"/>
      <c r="K500" s="562" t="s">
        <v>2332</v>
      </c>
      <c r="L500" s="565"/>
      <c r="M500" s="565"/>
      <c r="N500" s="565"/>
      <c r="O500" s="545">
        <f t="shared" si="129"/>
        <v>0</v>
      </c>
      <c r="P500" s="565"/>
      <c r="Q500" s="565"/>
      <c r="R500" s="565"/>
      <c r="S500" s="565"/>
      <c r="T500" s="565"/>
      <c r="U500" s="565"/>
      <c r="V500" s="546"/>
      <c r="W500" s="565"/>
      <c r="X500" s="547"/>
      <c r="Y500" s="548"/>
    </row>
    <row r="501" spans="1:26" ht="16.5" hidden="1" thickTop="1" thickBot="1" x14ac:dyDescent="0.3">
      <c r="A501" s="558">
        <v>1</v>
      </c>
      <c r="B501" s="559" t="s">
        <v>248</v>
      </c>
      <c r="C501" s="559" t="s">
        <v>254</v>
      </c>
      <c r="D501" s="559" t="s">
        <v>280</v>
      </c>
      <c r="E501" s="559" t="s">
        <v>255</v>
      </c>
      <c r="F501" s="559" t="s">
        <v>265</v>
      </c>
      <c r="G501" s="559" t="s">
        <v>2266</v>
      </c>
      <c r="H501" s="559"/>
      <c r="I501" s="559"/>
      <c r="J501" s="559"/>
      <c r="K501" s="562" t="s">
        <v>2333</v>
      </c>
      <c r="L501" s="565"/>
      <c r="M501" s="565"/>
      <c r="N501" s="565"/>
      <c r="O501" s="545">
        <f t="shared" si="129"/>
        <v>0</v>
      </c>
      <c r="P501" s="565"/>
      <c r="Q501" s="565"/>
      <c r="R501" s="565"/>
      <c r="S501" s="565"/>
      <c r="T501" s="565"/>
      <c r="U501" s="565"/>
      <c r="V501" s="546"/>
      <c r="W501" s="565"/>
      <c r="X501" s="547"/>
      <c r="Y501" s="548"/>
    </row>
    <row r="502" spans="1:26" ht="16.5" hidden="1" thickTop="1" thickBot="1" x14ac:dyDescent="0.3">
      <c r="A502" s="558">
        <v>1</v>
      </c>
      <c r="B502" s="559" t="s">
        <v>248</v>
      </c>
      <c r="C502" s="559" t="s">
        <v>254</v>
      </c>
      <c r="D502" s="559" t="s">
        <v>269</v>
      </c>
      <c r="E502" s="559"/>
      <c r="F502" s="559"/>
      <c r="G502" s="559"/>
      <c r="H502" s="559"/>
      <c r="I502" s="559"/>
      <c r="J502" s="559"/>
      <c r="K502" s="562" t="s">
        <v>2334</v>
      </c>
      <c r="L502" s="565">
        <f>+L503+L504</f>
        <v>0</v>
      </c>
      <c r="M502" s="565">
        <f t="shared" ref="M502:U502" si="130">+M503+M504</f>
        <v>0</v>
      </c>
      <c r="N502" s="565">
        <f t="shared" si="130"/>
        <v>0</v>
      </c>
      <c r="O502" s="565">
        <f t="shared" si="130"/>
        <v>0</v>
      </c>
      <c r="P502" s="565">
        <f t="shared" si="130"/>
        <v>0</v>
      </c>
      <c r="Q502" s="565">
        <f t="shared" si="130"/>
        <v>0</v>
      </c>
      <c r="R502" s="565">
        <f t="shared" si="130"/>
        <v>0</v>
      </c>
      <c r="S502" s="565">
        <f t="shared" si="130"/>
        <v>0</v>
      </c>
      <c r="T502" s="565">
        <f t="shared" si="130"/>
        <v>0</v>
      </c>
      <c r="U502" s="565">
        <f t="shared" si="130"/>
        <v>0</v>
      </c>
      <c r="V502" s="546"/>
      <c r="W502" s="565"/>
      <c r="X502" s="547"/>
      <c r="Y502" s="548"/>
    </row>
    <row r="503" spans="1:26" ht="16.5" hidden="1" thickTop="1" thickBot="1" x14ac:dyDescent="0.3">
      <c r="A503" s="558">
        <v>1</v>
      </c>
      <c r="B503" s="559" t="s">
        <v>248</v>
      </c>
      <c r="C503" s="559" t="s">
        <v>254</v>
      </c>
      <c r="D503" s="559" t="s">
        <v>269</v>
      </c>
      <c r="E503" s="559" t="s">
        <v>251</v>
      </c>
      <c r="F503" s="559"/>
      <c r="G503" s="559"/>
      <c r="H503" s="559"/>
      <c r="I503" s="559"/>
      <c r="J503" s="559"/>
      <c r="K503" s="562" t="s">
        <v>2335</v>
      </c>
      <c r="L503" s="565"/>
      <c r="M503" s="565"/>
      <c r="N503" s="565"/>
      <c r="O503" s="545">
        <f>+L503+M503-N503</f>
        <v>0</v>
      </c>
      <c r="P503" s="565"/>
      <c r="Q503" s="565"/>
      <c r="R503" s="565"/>
      <c r="S503" s="565"/>
      <c r="T503" s="565"/>
      <c r="U503" s="565"/>
      <c r="V503" s="546"/>
      <c r="W503" s="565"/>
      <c r="X503" s="547"/>
      <c r="Y503" s="548"/>
    </row>
    <row r="504" spans="1:26" ht="16.5" hidden="1" thickTop="1" thickBot="1" x14ac:dyDescent="0.3">
      <c r="A504" s="558">
        <v>1</v>
      </c>
      <c r="B504" s="559" t="s">
        <v>248</v>
      </c>
      <c r="C504" s="559" t="s">
        <v>254</v>
      </c>
      <c r="D504" s="559" t="s">
        <v>269</v>
      </c>
      <c r="E504" s="559" t="s">
        <v>255</v>
      </c>
      <c r="F504" s="559"/>
      <c r="G504" s="559"/>
      <c r="H504" s="559"/>
      <c r="I504" s="559"/>
      <c r="J504" s="559"/>
      <c r="K504" s="562" t="s">
        <v>2336</v>
      </c>
      <c r="L504" s="565"/>
      <c r="M504" s="565"/>
      <c r="N504" s="565"/>
      <c r="O504" s="545">
        <f>+L504+M504-N504</f>
        <v>0</v>
      </c>
      <c r="P504" s="565"/>
      <c r="Q504" s="565"/>
      <c r="R504" s="565"/>
      <c r="S504" s="565"/>
      <c r="T504" s="565"/>
      <c r="U504" s="565"/>
      <c r="V504" s="546"/>
      <c r="W504" s="565"/>
      <c r="X504" s="547"/>
      <c r="Y504" s="548"/>
    </row>
    <row r="505" spans="1:26" ht="22.5" customHeight="1" thickTop="1" thickBot="1" x14ac:dyDescent="0.3">
      <c r="A505" s="558">
        <v>1</v>
      </c>
      <c r="B505" s="558">
        <v>2</v>
      </c>
      <c r="C505" s="559"/>
      <c r="D505" s="559"/>
      <c r="E505" s="559"/>
      <c r="F505" s="559"/>
      <c r="G505" s="559"/>
      <c r="H505" s="559"/>
      <c r="I505" s="559"/>
      <c r="J505" s="559"/>
      <c r="K505" s="543" t="s">
        <v>2337</v>
      </c>
      <c r="L505" s="565">
        <f t="shared" ref="L505:U505" si="131">+L506+L511</f>
        <v>2466477562</v>
      </c>
      <c r="M505" s="565">
        <f t="shared" si="131"/>
        <v>174000000</v>
      </c>
      <c r="N505" s="565">
        <f t="shared" si="131"/>
        <v>0</v>
      </c>
      <c r="O505" s="565">
        <f t="shared" si="131"/>
        <v>2640477562</v>
      </c>
      <c r="P505" s="565">
        <f t="shared" si="131"/>
        <v>2582139890</v>
      </c>
      <c r="Q505" s="565">
        <f t="shared" si="131"/>
        <v>0</v>
      </c>
      <c r="R505" s="565">
        <f t="shared" si="131"/>
        <v>0</v>
      </c>
      <c r="S505" s="565">
        <f t="shared" si="131"/>
        <v>58337672</v>
      </c>
      <c r="T505" s="565">
        <f t="shared" si="131"/>
        <v>2640477562</v>
      </c>
      <c r="U505" s="565">
        <f t="shared" si="131"/>
        <v>2640216810</v>
      </c>
      <c r="V505" s="546">
        <f>U505/T505</f>
        <v>0.99990124816671322</v>
      </c>
      <c r="W505" s="565"/>
      <c r="X505" s="547" t="s">
        <v>2338</v>
      </c>
      <c r="Y505" s="548" t="s">
        <v>2339</v>
      </c>
      <c r="Z505" s="549"/>
    </row>
    <row r="506" spans="1:26" ht="22.5" customHeight="1" thickTop="1" thickBot="1" x14ac:dyDescent="0.3">
      <c r="A506" s="558">
        <v>1</v>
      </c>
      <c r="B506" s="558">
        <v>2</v>
      </c>
      <c r="C506" s="559" t="s">
        <v>248</v>
      </c>
      <c r="D506" s="559"/>
      <c r="E506" s="559"/>
      <c r="F506" s="559"/>
      <c r="G506" s="559"/>
      <c r="H506" s="559"/>
      <c r="I506" s="559"/>
      <c r="J506" s="559"/>
      <c r="K506" s="561" t="s">
        <v>2340</v>
      </c>
      <c r="L506" s="565">
        <f>+L507+L508+L509+L510</f>
        <v>2466477562</v>
      </c>
      <c r="M506" s="565">
        <f t="shared" ref="M506:R506" si="132">SUM(M507:M509)</f>
        <v>174000000</v>
      </c>
      <c r="N506" s="565">
        <f t="shared" si="132"/>
        <v>0</v>
      </c>
      <c r="O506" s="565">
        <f>SUM(O507:O510)</f>
        <v>2640477562</v>
      </c>
      <c r="P506" s="565">
        <f>SUM(P507:P510)</f>
        <v>2582139890</v>
      </c>
      <c r="Q506" s="565">
        <f t="shared" si="132"/>
        <v>0</v>
      </c>
      <c r="R506" s="565">
        <f t="shared" si="132"/>
        <v>0</v>
      </c>
      <c r="S506" s="565">
        <f>SUM(S507:S510)</f>
        <v>58337672</v>
      </c>
      <c r="T506" s="565">
        <f>SUM(T507:T510)</f>
        <v>2640477562</v>
      </c>
      <c r="U506" s="565">
        <f>SUM(U507:U510)</f>
        <v>2640216810</v>
      </c>
      <c r="V506" s="546">
        <f>U506/T506</f>
        <v>0.99990124816671322</v>
      </c>
      <c r="W506" s="565"/>
      <c r="X506" s="547"/>
      <c r="Y506" s="548"/>
      <c r="Z506" s="549"/>
    </row>
    <row r="507" spans="1:26" ht="22.5" customHeight="1" thickTop="1" thickBot="1" x14ac:dyDescent="0.3">
      <c r="A507" s="558">
        <v>1</v>
      </c>
      <c r="B507" s="558">
        <v>2</v>
      </c>
      <c r="C507" s="559" t="s">
        <v>248</v>
      </c>
      <c r="D507" s="559" t="s">
        <v>251</v>
      </c>
      <c r="E507" s="559"/>
      <c r="F507" s="559"/>
      <c r="G507" s="559"/>
      <c r="H507" s="559"/>
      <c r="I507" s="559"/>
      <c r="J507" s="559"/>
      <c r="K507" s="562" t="s">
        <v>310</v>
      </c>
      <c r="L507" s="669">
        <v>2371376612</v>
      </c>
      <c r="M507" s="565">
        <v>174000000</v>
      </c>
      <c r="N507" s="565"/>
      <c r="O507" s="545">
        <f>+L507+M507-N507</f>
        <v>2545376612</v>
      </c>
      <c r="P507" s="565">
        <f>+O507</f>
        <v>2545376612</v>
      </c>
      <c r="Q507" s="565"/>
      <c r="R507" s="565"/>
      <c r="S507" s="565"/>
      <c r="T507" s="565">
        <f>+O507</f>
        <v>2545376612</v>
      </c>
      <c r="U507" s="567">
        <f>2545376612-260750</f>
        <v>2545115862</v>
      </c>
      <c r="V507" s="546">
        <f>U507/T507</f>
        <v>0.99989755936360425</v>
      </c>
      <c r="W507" s="565"/>
      <c r="X507" s="547"/>
      <c r="Y507" s="548"/>
      <c r="Z507" s="549"/>
    </row>
    <row r="508" spans="1:26" ht="22.5" customHeight="1" thickTop="1" thickBot="1" x14ac:dyDescent="0.3">
      <c r="A508" s="558">
        <v>1</v>
      </c>
      <c r="B508" s="558">
        <v>2</v>
      </c>
      <c r="C508" s="559" t="s">
        <v>248</v>
      </c>
      <c r="D508" s="559" t="s">
        <v>255</v>
      </c>
      <c r="E508" s="559"/>
      <c r="F508" s="559"/>
      <c r="G508" s="559"/>
      <c r="H508" s="559"/>
      <c r="I508" s="559"/>
      <c r="J508" s="559"/>
      <c r="K508" s="562" t="s">
        <v>311</v>
      </c>
      <c r="L508" s="565">
        <f>23279000</f>
        <v>23279000</v>
      </c>
      <c r="M508" s="565">
        <v>0</v>
      </c>
      <c r="N508" s="565"/>
      <c r="O508" s="545">
        <f>+L508+M508-N508</f>
        <v>23279000</v>
      </c>
      <c r="P508" s="565">
        <f>+O508</f>
        <v>23279000</v>
      </c>
      <c r="Q508" s="565"/>
      <c r="R508" s="565"/>
      <c r="S508" s="565">
        <v>0</v>
      </c>
      <c r="T508" s="565">
        <f>+O508</f>
        <v>23279000</v>
      </c>
      <c r="U508" s="565">
        <v>23279000</v>
      </c>
      <c r="V508" s="546">
        <f>U508/T508</f>
        <v>1</v>
      </c>
      <c r="W508" s="565"/>
      <c r="X508" s="547"/>
      <c r="Y508" s="548"/>
      <c r="Z508" s="549"/>
    </row>
    <row r="509" spans="1:26" ht="16.5" thickTop="1" thickBot="1" x14ac:dyDescent="0.3">
      <c r="A509" s="558">
        <v>1</v>
      </c>
      <c r="B509" s="558">
        <v>2</v>
      </c>
      <c r="C509" s="559" t="s">
        <v>248</v>
      </c>
      <c r="D509" s="559" t="s">
        <v>265</v>
      </c>
      <c r="E509" s="559"/>
      <c r="F509" s="559"/>
      <c r="G509" s="559"/>
      <c r="H509" s="559"/>
      <c r="I509" s="559"/>
      <c r="J509" s="559"/>
      <c r="K509" s="562" t="s">
        <v>312</v>
      </c>
      <c r="L509" s="565">
        <v>13484278</v>
      </c>
      <c r="M509" s="565"/>
      <c r="N509" s="565"/>
      <c r="O509" s="545">
        <f>+L509+M509-N509</f>
        <v>13484278</v>
      </c>
      <c r="P509" s="565">
        <f>+O509</f>
        <v>13484278</v>
      </c>
      <c r="Q509" s="565"/>
      <c r="R509" s="565"/>
      <c r="S509" s="565"/>
      <c r="T509" s="565">
        <f>+O509</f>
        <v>13484278</v>
      </c>
      <c r="U509" s="565">
        <f>11837420+1646856</f>
        <v>13484276</v>
      </c>
      <c r="V509" s="546">
        <f>U509/T509</f>
        <v>0.99999985167911842</v>
      </c>
      <c r="W509" s="565"/>
      <c r="X509" s="547"/>
      <c r="Y509" s="548"/>
      <c r="Z509" s="549"/>
    </row>
    <row r="510" spans="1:26" ht="16.5" thickTop="1" thickBot="1" x14ac:dyDescent="0.3">
      <c r="A510" s="558"/>
      <c r="B510" s="558"/>
      <c r="C510" s="559"/>
      <c r="D510" s="559"/>
      <c r="E510" s="559"/>
      <c r="F510" s="559"/>
      <c r="G510" s="559"/>
      <c r="H510" s="559"/>
      <c r="I510" s="559"/>
      <c r="J510" s="559"/>
      <c r="K510" s="562" t="s">
        <v>2496</v>
      </c>
      <c r="L510" s="565">
        <v>58337672</v>
      </c>
      <c r="M510" s="565"/>
      <c r="N510" s="565"/>
      <c r="O510" s="545">
        <f>+L510</f>
        <v>58337672</v>
      </c>
      <c r="P510" s="565"/>
      <c r="Q510" s="565"/>
      <c r="R510" s="565"/>
      <c r="S510" s="565">
        <f>+O510</f>
        <v>58337672</v>
      </c>
      <c r="T510" s="565">
        <f>+S510</f>
        <v>58337672</v>
      </c>
      <c r="U510" s="565">
        <f>+T510</f>
        <v>58337672</v>
      </c>
      <c r="V510" s="546">
        <v>1</v>
      </c>
      <c r="W510" s="565"/>
      <c r="X510" s="547"/>
      <c r="Y510" s="548"/>
      <c r="Z510" s="549"/>
    </row>
    <row r="511" spans="1:26" ht="16.5" thickTop="1" thickBot="1" x14ac:dyDescent="0.3">
      <c r="A511" s="558">
        <v>1</v>
      </c>
      <c r="B511" s="558">
        <v>2</v>
      </c>
      <c r="C511" s="559" t="s">
        <v>254</v>
      </c>
      <c r="D511" s="559"/>
      <c r="E511" s="559"/>
      <c r="F511" s="559"/>
      <c r="G511" s="559"/>
      <c r="H511" s="559"/>
      <c r="I511" s="559"/>
      <c r="J511" s="559"/>
      <c r="K511" s="561" t="s">
        <v>2341</v>
      </c>
      <c r="L511" s="565"/>
      <c r="M511" s="565"/>
      <c r="N511" s="565"/>
      <c r="O511" s="545">
        <f>+L511+M511-N511</f>
        <v>0</v>
      </c>
      <c r="P511" s="565"/>
      <c r="Q511" s="565"/>
      <c r="R511" s="565"/>
      <c r="S511" s="565"/>
      <c r="T511" s="565"/>
      <c r="U511" s="565"/>
      <c r="V511" s="546"/>
      <c r="W511" s="565"/>
      <c r="X511" s="547"/>
      <c r="Y511" s="548"/>
      <c r="Z511" s="549"/>
    </row>
    <row r="512" spans="1:26" ht="16.5" hidden="1" thickTop="1" thickBot="1" x14ac:dyDescent="0.3">
      <c r="A512" s="558">
        <v>1</v>
      </c>
      <c r="B512" s="558">
        <v>3</v>
      </c>
      <c r="C512" s="559"/>
      <c r="D512" s="559"/>
      <c r="E512" s="559"/>
      <c r="F512" s="559"/>
      <c r="G512" s="559"/>
      <c r="H512" s="559"/>
      <c r="I512" s="559"/>
      <c r="J512" s="559"/>
      <c r="K512" s="573" t="s">
        <v>2342</v>
      </c>
      <c r="L512" s="565">
        <f>+L513+L517</f>
        <v>0</v>
      </c>
      <c r="M512" s="565">
        <f t="shared" ref="M512:U512" si="133">+M513+M517</f>
        <v>0</v>
      </c>
      <c r="N512" s="565">
        <f t="shared" si="133"/>
        <v>0</v>
      </c>
      <c r="O512" s="565">
        <f t="shared" si="133"/>
        <v>0</v>
      </c>
      <c r="P512" s="565">
        <f t="shared" si="133"/>
        <v>0</v>
      </c>
      <c r="Q512" s="565">
        <f t="shared" si="133"/>
        <v>0</v>
      </c>
      <c r="R512" s="565">
        <f t="shared" si="133"/>
        <v>0</v>
      </c>
      <c r="S512" s="565">
        <f t="shared" si="133"/>
        <v>0</v>
      </c>
      <c r="T512" s="565">
        <f t="shared" si="133"/>
        <v>0</v>
      </c>
      <c r="U512" s="565">
        <f t="shared" si="133"/>
        <v>0</v>
      </c>
      <c r="V512" s="546"/>
      <c r="W512" s="565"/>
      <c r="X512" s="547"/>
      <c r="Y512" s="548"/>
    </row>
    <row r="513" spans="1:26" ht="16.5" hidden="1" thickTop="1" thickBot="1" x14ac:dyDescent="0.3">
      <c r="A513" s="558">
        <v>1</v>
      </c>
      <c r="B513" s="558">
        <v>3</v>
      </c>
      <c r="C513" s="559" t="s">
        <v>248</v>
      </c>
      <c r="D513" s="559"/>
      <c r="E513" s="559"/>
      <c r="F513" s="559"/>
      <c r="G513" s="559"/>
      <c r="H513" s="559"/>
      <c r="I513" s="559"/>
      <c r="J513" s="559"/>
      <c r="K513" s="561" t="s">
        <v>313</v>
      </c>
      <c r="L513" s="565">
        <f>SUM(L514:L516)</f>
        <v>0</v>
      </c>
      <c r="M513" s="565">
        <f t="shared" ref="M513:U513" si="134">SUM(M514:M516)</f>
        <v>0</v>
      </c>
      <c r="N513" s="565">
        <f t="shared" si="134"/>
        <v>0</v>
      </c>
      <c r="O513" s="565">
        <f t="shared" si="134"/>
        <v>0</v>
      </c>
      <c r="P513" s="565">
        <f t="shared" si="134"/>
        <v>0</v>
      </c>
      <c r="Q513" s="565">
        <f t="shared" si="134"/>
        <v>0</v>
      </c>
      <c r="R513" s="565">
        <f t="shared" si="134"/>
        <v>0</v>
      </c>
      <c r="S513" s="565">
        <f t="shared" si="134"/>
        <v>0</v>
      </c>
      <c r="T513" s="565">
        <f t="shared" si="134"/>
        <v>0</v>
      </c>
      <c r="U513" s="565">
        <f t="shared" si="134"/>
        <v>0</v>
      </c>
      <c r="V513" s="546"/>
      <c r="W513" s="565"/>
      <c r="X513" s="547"/>
      <c r="Y513" s="548"/>
    </row>
    <row r="514" spans="1:26" ht="16.5" hidden="1" thickTop="1" thickBot="1" x14ac:dyDescent="0.3">
      <c r="A514" s="558">
        <v>1</v>
      </c>
      <c r="B514" s="558">
        <v>3</v>
      </c>
      <c r="C514" s="559" t="s">
        <v>248</v>
      </c>
      <c r="D514" s="559" t="s">
        <v>251</v>
      </c>
      <c r="E514" s="559"/>
      <c r="F514" s="559"/>
      <c r="G514" s="559"/>
      <c r="H514" s="559"/>
      <c r="I514" s="559"/>
      <c r="J514" s="559"/>
      <c r="K514" s="562" t="s">
        <v>314</v>
      </c>
      <c r="L514" s="565"/>
      <c r="M514" s="565"/>
      <c r="N514" s="565"/>
      <c r="O514" s="545">
        <f>+L514+M514-N514</f>
        <v>0</v>
      </c>
      <c r="P514" s="565"/>
      <c r="Q514" s="565"/>
      <c r="R514" s="565"/>
      <c r="S514" s="565"/>
      <c r="T514" s="565"/>
      <c r="U514" s="565"/>
      <c r="V514" s="546"/>
      <c r="W514" s="565"/>
      <c r="X514" s="547"/>
      <c r="Y514" s="548"/>
    </row>
    <row r="515" spans="1:26" ht="16.5" hidden="1" thickTop="1" thickBot="1" x14ac:dyDescent="0.3">
      <c r="A515" s="558">
        <v>1</v>
      </c>
      <c r="B515" s="558">
        <v>3</v>
      </c>
      <c r="C515" s="559" t="s">
        <v>248</v>
      </c>
      <c r="D515" s="559" t="s">
        <v>255</v>
      </c>
      <c r="E515" s="559"/>
      <c r="F515" s="559"/>
      <c r="G515" s="559"/>
      <c r="H515" s="559"/>
      <c r="I515" s="559"/>
      <c r="J515" s="559"/>
      <c r="K515" s="562" t="s">
        <v>315</v>
      </c>
      <c r="L515" s="565"/>
      <c r="M515" s="565"/>
      <c r="N515" s="565"/>
      <c r="O515" s="545">
        <f>+L515+M515-N515</f>
        <v>0</v>
      </c>
      <c r="P515" s="565"/>
      <c r="Q515" s="565"/>
      <c r="R515" s="565"/>
      <c r="S515" s="565"/>
      <c r="T515" s="565"/>
      <c r="U515" s="565"/>
      <c r="V515" s="546"/>
      <c r="W515" s="565"/>
      <c r="X515" s="547"/>
      <c r="Y515" s="548"/>
    </row>
    <row r="516" spans="1:26" ht="16.5" hidden="1" thickTop="1" thickBot="1" x14ac:dyDescent="0.3">
      <c r="A516" s="558">
        <v>1</v>
      </c>
      <c r="B516" s="558">
        <v>3</v>
      </c>
      <c r="C516" s="559" t="s">
        <v>248</v>
      </c>
      <c r="D516" s="559" t="s">
        <v>265</v>
      </c>
      <c r="E516" s="559"/>
      <c r="F516" s="559"/>
      <c r="G516" s="559"/>
      <c r="H516" s="559"/>
      <c r="I516" s="559"/>
      <c r="J516" s="559"/>
      <c r="K516" s="562" t="s">
        <v>316</v>
      </c>
      <c r="L516" s="565"/>
      <c r="M516" s="565"/>
      <c r="N516" s="565"/>
      <c r="O516" s="545">
        <f>+L516+M516-N516</f>
        <v>0</v>
      </c>
      <c r="P516" s="565"/>
      <c r="Q516" s="565"/>
      <c r="R516" s="565"/>
      <c r="S516" s="565"/>
      <c r="T516" s="565"/>
      <c r="U516" s="565"/>
      <c r="V516" s="546"/>
      <c r="W516" s="565"/>
      <c r="X516" s="547"/>
      <c r="Y516" s="548"/>
    </row>
    <row r="517" spans="1:26" ht="16.5" hidden="1" thickTop="1" thickBot="1" x14ac:dyDescent="0.3">
      <c r="A517" s="558">
        <v>1</v>
      </c>
      <c r="B517" s="558">
        <v>3</v>
      </c>
      <c r="C517" s="559" t="s">
        <v>254</v>
      </c>
      <c r="D517" s="559"/>
      <c r="E517" s="559"/>
      <c r="F517" s="559"/>
      <c r="G517" s="559"/>
      <c r="H517" s="559"/>
      <c r="I517" s="559"/>
      <c r="J517" s="559"/>
      <c r="K517" s="561" t="s">
        <v>317</v>
      </c>
      <c r="L517" s="565"/>
      <c r="M517" s="565"/>
      <c r="N517" s="565"/>
      <c r="O517" s="545">
        <f>+L517+M517-N517</f>
        <v>0</v>
      </c>
      <c r="P517" s="565"/>
      <c r="Q517" s="565"/>
      <c r="R517" s="565"/>
      <c r="S517" s="565"/>
      <c r="T517" s="565"/>
      <c r="U517" s="565"/>
      <c r="V517" s="546"/>
      <c r="W517" s="565"/>
      <c r="X517" s="547"/>
      <c r="Y517" s="548"/>
    </row>
    <row r="518" spans="1:26" ht="16.5" thickTop="1" thickBot="1" x14ac:dyDescent="0.3">
      <c r="A518" s="558">
        <v>1</v>
      </c>
      <c r="B518" s="558">
        <v>4</v>
      </c>
      <c r="C518" s="559"/>
      <c r="D518" s="559"/>
      <c r="E518" s="559"/>
      <c r="F518" s="559"/>
      <c r="G518" s="559"/>
      <c r="H518" s="559"/>
      <c r="I518" s="559"/>
      <c r="J518" s="559"/>
      <c r="K518" s="543" t="s">
        <v>318</v>
      </c>
      <c r="L518" s="565"/>
      <c r="M518" s="574">
        <v>0</v>
      </c>
      <c r="N518" s="574">
        <v>0</v>
      </c>
      <c r="O518" s="545">
        <f>+L518+M518-N518</f>
        <v>0</v>
      </c>
      <c r="P518" s="565"/>
      <c r="Q518" s="565"/>
      <c r="R518" s="565"/>
      <c r="S518" s="565"/>
      <c r="T518" s="565"/>
      <c r="U518" s="565"/>
      <c r="V518" s="546"/>
      <c r="W518" s="565"/>
      <c r="X518" s="547"/>
      <c r="Y518" s="548"/>
      <c r="Z518" s="549"/>
    </row>
    <row r="519" spans="1:26" ht="16.5" thickTop="1" thickBot="1" x14ac:dyDescent="0.3">
      <c r="A519" s="558">
        <v>1</v>
      </c>
      <c r="B519" s="559" t="s">
        <v>2343</v>
      </c>
      <c r="C519" s="559"/>
      <c r="D519" s="559"/>
      <c r="E519" s="559"/>
      <c r="F519" s="559"/>
      <c r="G519" s="559"/>
      <c r="H519" s="559"/>
      <c r="I519" s="559"/>
      <c r="J519" s="559"/>
      <c r="K519" s="543" t="s">
        <v>319</v>
      </c>
      <c r="L519" s="565">
        <v>0</v>
      </c>
      <c r="M519" s="565">
        <f t="shared" ref="M519:T519" si="135">+M520+M524+M525</f>
        <v>551234194</v>
      </c>
      <c r="N519" s="565">
        <f t="shared" si="135"/>
        <v>0</v>
      </c>
      <c r="O519" s="565">
        <f t="shared" si="135"/>
        <v>551234194</v>
      </c>
      <c r="P519" s="565">
        <f t="shared" si="135"/>
        <v>0</v>
      </c>
      <c r="Q519" s="565">
        <f t="shared" si="135"/>
        <v>551234194</v>
      </c>
      <c r="R519" s="565">
        <f t="shared" si="135"/>
        <v>0</v>
      </c>
      <c r="S519" s="565">
        <v>0</v>
      </c>
      <c r="T519" s="565">
        <f t="shared" si="135"/>
        <v>551234194</v>
      </c>
      <c r="U519" s="565">
        <f>+T519</f>
        <v>551234194</v>
      </c>
      <c r="V519" s="546">
        <v>1</v>
      </c>
      <c r="W519" s="565"/>
      <c r="X519" s="547"/>
      <c r="Y519" s="548"/>
      <c r="Z519" s="549"/>
    </row>
    <row r="520" spans="1:26" ht="16.5" thickTop="1" thickBot="1" x14ac:dyDescent="0.3">
      <c r="A520" s="558">
        <v>1</v>
      </c>
      <c r="B520" s="559" t="s">
        <v>2343</v>
      </c>
      <c r="C520" s="559" t="s">
        <v>248</v>
      </c>
      <c r="D520" s="559"/>
      <c r="E520" s="559"/>
      <c r="F520" s="559"/>
      <c r="G520" s="559"/>
      <c r="H520" s="559"/>
      <c r="I520" s="559"/>
      <c r="J520" s="559"/>
      <c r="K520" s="575" t="s">
        <v>320</v>
      </c>
      <c r="L520" s="565">
        <f>SUM(L521:L523)</f>
        <v>0</v>
      </c>
      <c r="M520" s="565">
        <f t="shared" ref="M520:U520" si="136">SUM(M521:M523)</f>
        <v>0</v>
      </c>
      <c r="N520" s="565">
        <f t="shared" si="136"/>
        <v>0</v>
      </c>
      <c r="O520" s="565">
        <f t="shared" si="136"/>
        <v>0</v>
      </c>
      <c r="P520" s="565">
        <f t="shared" si="136"/>
        <v>0</v>
      </c>
      <c r="Q520" s="565">
        <f t="shared" si="136"/>
        <v>0</v>
      </c>
      <c r="R520" s="565">
        <f t="shared" si="136"/>
        <v>0</v>
      </c>
      <c r="S520" s="565">
        <f t="shared" si="136"/>
        <v>0</v>
      </c>
      <c r="T520" s="565">
        <f t="shared" si="136"/>
        <v>0</v>
      </c>
      <c r="U520" s="565">
        <f t="shared" si="136"/>
        <v>0</v>
      </c>
      <c r="V520" s="546"/>
      <c r="W520" s="565"/>
      <c r="X520" s="547"/>
      <c r="Y520" s="548"/>
      <c r="Z520" s="549"/>
    </row>
    <row r="521" spans="1:26" ht="16.5" thickTop="1" thickBot="1" x14ac:dyDescent="0.3">
      <c r="A521" s="558">
        <v>1</v>
      </c>
      <c r="B521" s="559" t="s">
        <v>2343</v>
      </c>
      <c r="C521" s="559" t="s">
        <v>248</v>
      </c>
      <c r="D521" s="559" t="s">
        <v>251</v>
      </c>
      <c r="E521" s="559"/>
      <c r="F521" s="559"/>
      <c r="G521" s="559"/>
      <c r="H521" s="559"/>
      <c r="I521" s="559"/>
      <c r="J521" s="559"/>
      <c r="K521" s="562" t="s">
        <v>2344</v>
      </c>
      <c r="L521" s="565"/>
      <c r="M521" s="565"/>
      <c r="N521" s="565"/>
      <c r="O521" s="545">
        <f>+L521+M521-N521</f>
        <v>0</v>
      </c>
      <c r="P521" s="565"/>
      <c r="Q521" s="565"/>
      <c r="R521" s="565"/>
      <c r="S521" s="565"/>
      <c r="T521" s="565"/>
      <c r="U521" s="565"/>
      <c r="V521" s="546"/>
      <c r="W521" s="565"/>
      <c r="X521" s="547"/>
      <c r="Y521" s="548"/>
      <c r="Z521" s="549"/>
    </row>
    <row r="522" spans="1:26" ht="16.5" thickTop="1" thickBot="1" x14ac:dyDescent="0.3">
      <c r="A522" s="558">
        <v>1</v>
      </c>
      <c r="B522" s="559" t="s">
        <v>2343</v>
      </c>
      <c r="C522" s="559" t="s">
        <v>248</v>
      </c>
      <c r="D522" s="559" t="s">
        <v>255</v>
      </c>
      <c r="E522" s="559"/>
      <c r="F522" s="559"/>
      <c r="G522" s="559"/>
      <c r="H522" s="559"/>
      <c r="I522" s="559"/>
      <c r="J522" s="559"/>
      <c r="K522" s="562" t="s">
        <v>2345</v>
      </c>
      <c r="L522" s="565"/>
      <c r="M522" s="565"/>
      <c r="N522" s="565"/>
      <c r="O522" s="545">
        <f>+L522+M522-N522</f>
        <v>0</v>
      </c>
      <c r="P522" s="565"/>
      <c r="Q522" s="565"/>
      <c r="R522" s="565"/>
      <c r="S522" s="565"/>
      <c r="T522" s="565"/>
      <c r="U522" s="565"/>
      <c r="V522" s="546"/>
      <c r="W522" s="565"/>
      <c r="X522" s="547"/>
      <c r="Y522" s="548"/>
      <c r="Z522" s="549"/>
    </row>
    <row r="523" spans="1:26" ht="16.5" thickTop="1" thickBot="1" x14ac:dyDescent="0.3">
      <c r="A523" s="558">
        <v>1</v>
      </c>
      <c r="B523" s="559" t="s">
        <v>2343</v>
      </c>
      <c r="C523" s="559" t="s">
        <v>248</v>
      </c>
      <c r="D523" s="559" t="s">
        <v>265</v>
      </c>
      <c r="E523" s="559"/>
      <c r="F523" s="559"/>
      <c r="G523" s="559"/>
      <c r="H523" s="559"/>
      <c r="I523" s="559"/>
      <c r="J523" s="559"/>
      <c r="K523" s="562" t="s">
        <v>2346</v>
      </c>
      <c r="L523" s="565"/>
      <c r="M523" s="565"/>
      <c r="N523" s="565"/>
      <c r="O523" s="545">
        <f>+L523+M523-N523</f>
        <v>0</v>
      </c>
      <c r="P523" s="565"/>
      <c r="Q523" s="565"/>
      <c r="R523" s="565"/>
      <c r="S523" s="565"/>
      <c r="T523" s="565"/>
      <c r="U523" s="565"/>
      <c r="V523" s="546"/>
      <c r="W523" s="565"/>
      <c r="X523" s="547"/>
      <c r="Y523" s="548"/>
      <c r="Z523" s="549"/>
    </row>
    <row r="524" spans="1:26" ht="16.5" thickTop="1" thickBot="1" x14ac:dyDescent="0.3">
      <c r="A524" s="558">
        <v>1</v>
      </c>
      <c r="B524" s="559" t="s">
        <v>2343</v>
      </c>
      <c r="C524" s="559" t="s">
        <v>254</v>
      </c>
      <c r="D524" s="559"/>
      <c r="E524" s="559"/>
      <c r="F524" s="559"/>
      <c r="G524" s="559"/>
      <c r="H524" s="559"/>
      <c r="I524" s="559"/>
      <c r="J524" s="559"/>
      <c r="K524" s="575" t="s">
        <v>321</v>
      </c>
      <c r="L524" s="565">
        <v>0</v>
      </c>
      <c r="M524" s="565"/>
      <c r="N524" s="565"/>
      <c r="O524" s="545">
        <f>+L524+M524-N524</f>
        <v>0</v>
      </c>
      <c r="P524" s="565"/>
      <c r="Q524" s="565"/>
      <c r="R524" s="565"/>
      <c r="S524" s="565">
        <v>0</v>
      </c>
      <c r="T524" s="565"/>
      <c r="U524" s="565" t="s">
        <v>427</v>
      </c>
      <c r="V524" s="546"/>
      <c r="W524" s="565"/>
      <c r="X524" s="547"/>
      <c r="Y524" s="548"/>
      <c r="Z524" s="549"/>
    </row>
    <row r="525" spans="1:26" ht="57.75" thickTop="1" thickBot="1" x14ac:dyDescent="0.3">
      <c r="A525" s="558">
        <v>1</v>
      </c>
      <c r="B525" s="559" t="s">
        <v>2343</v>
      </c>
      <c r="C525" s="559" t="s">
        <v>1880</v>
      </c>
      <c r="D525" s="559"/>
      <c r="E525" s="559"/>
      <c r="F525" s="559"/>
      <c r="G525" s="559"/>
      <c r="H525" s="559"/>
      <c r="I525" s="559"/>
      <c r="J525" s="559"/>
      <c r="K525" s="575" t="s">
        <v>322</v>
      </c>
      <c r="L525" s="565"/>
      <c r="M525" s="565">
        <v>551234194</v>
      </c>
      <c r="N525" s="565"/>
      <c r="O525" s="545">
        <f>+L525+M525-N525</f>
        <v>551234194</v>
      </c>
      <c r="P525" s="565"/>
      <c r="Q525" s="565">
        <f>+O525</f>
        <v>551234194</v>
      </c>
      <c r="R525" s="565"/>
      <c r="S525" s="565"/>
      <c r="T525" s="565">
        <f>+Q525</f>
        <v>551234194</v>
      </c>
      <c r="U525" s="565">
        <f>+T525</f>
        <v>551234194</v>
      </c>
      <c r="V525" s="546">
        <v>1</v>
      </c>
      <c r="W525" s="790" t="s">
        <v>2497</v>
      </c>
      <c r="X525" s="547" t="s">
        <v>2498</v>
      </c>
      <c r="Y525" s="548"/>
      <c r="Z525" s="549"/>
    </row>
    <row r="526" spans="1:26" ht="22.5" customHeight="1" thickTop="1" x14ac:dyDescent="0.25">
      <c r="A526" s="576"/>
      <c r="B526" s="576"/>
      <c r="C526" s="577"/>
      <c r="D526" s="577"/>
      <c r="E526" s="577"/>
      <c r="F526" s="577"/>
      <c r="G526" s="577"/>
      <c r="H526" s="577"/>
      <c r="I526" s="577"/>
      <c r="J526" s="577"/>
      <c r="K526" s="578"/>
      <c r="L526" s="579"/>
      <c r="M526" s="579"/>
      <c r="N526" s="579"/>
      <c r="O526" s="579"/>
      <c r="P526" s="579"/>
      <c r="Q526" s="579"/>
      <c r="R526" s="579"/>
      <c r="S526" s="579"/>
      <c r="T526" s="579"/>
      <c r="U526" s="579"/>
      <c r="V526" s="580"/>
      <c r="W526" s="576"/>
      <c r="X526" s="581"/>
      <c r="Y526" s="582"/>
      <c r="Z526" s="549"/>
    </row>
    <row r="527" spans="1:26" ht="22.5" customHeight="1" x14ac:dyDescent="0.25">
      <c r="A527" s="576"/>
      <c r="B527" s="577"/>
      <c r="C527" s="577"/>
      <c r="D527" s="577"/>
      <c r="E527" s="577"/>
      <c r="F527" s="577"/>
      <c r="G527" s="577"/>
      <c r="H527" s="577"/>
      <c r="I527" s="577"/>
      <c r="J527" s="577"/>
      <c r="K527" s="578"/>
      <c r="L527" s="579"/>
      <c r="M527" s="579"/>
      <c r="N527" s="579"/>
      <c r="O527" s="579"/>
      <c r="P527" s="579"/>
      <c r="Q527" s="579"/>
      <c r="R527" s="579"/>
      <c r="S527" s="579"/>
      <c r="T527" s="579"/>
      <c r="U527" s="579"/>
      <c r="V527" s="580"/>
      <c r="W527" s="576"/>
      <c r="X527" s="581"/>
      <c r="Y527" s="582"/>
      <c r="Z527" s="549"/>
    </row>
    <row r="528" spans="1:26" ht="22.5" customHeight="1" x14ac:dyDescent="0.25">
      <c r="A528" s="576"/>
      <c r="B528" s="576"/>
      <c r="C528" s="577"/>
      <c r="D528" s="577"/>
      <c r="E528" s="577"/>
      <c r="F528" s="577"/>
      <c r="G528" s="577"/>
      <c r="H528" s="577"/>
      <c r="I528" s="577"/>
      <c r="J528" s="577"/>
      <c r="K528" s="578"/>
      <c r="L528" s="579"/>
      <c r="M528" s="579"/>
      <c r="N528" s="579"/>
      <c r="O528" s="579"/>
      <c r="P528" s="579"/>
      <c r="Q528" s="579"/>
      <c r="R528" s="579"/>
      <c r="S528" s="579"/>
      <c r="T528" s="579"/>
      <c r="U528" s="579"/>
      <c r="V528" s="580"/>
      <c r="W528" s="576"/>
      <c r="X528" s="581"/>
      <c r="Y528" s="582"/>
      <c r="Z528" s="549"/>
    </row>
    <row r="529" spans="1:26" ht="22.5" customHeight="1" x14ac:dyDescent="0.25">
      <c r="A529" s="576"/>
      <c r="B529" s="576"/>
      <c r="C529" s="577"/>
      <c r="D529" s="577"/>
      <c r="E529" s="577"/>
      <c r="F529" s="577"/>
      <c r="G529" s="577"/>
      <c r="H529" s="577"/>
      <c r="I529" s="577"/>
      <c r="J529" s="577"/>
      <c r="K529" s="578"/>
      <c r="L529" s="579"/>
      <c r="M529" s="579"/>
      <c r="N529" s="579"/>
      <c r="O529" s="579"/>
      <c r="P529" s="579"/>
      <c r="Q529" s="579"/>
      <c r="R529" s="579"/>
      <c r="S529" s="579"/>
      <c r="T529" s="579"/>
      <c r="U529" s="579"/>
      <c r="V529" s="580"/>
      <c r="W529" s="576"/>
      <c r="X529" s="581"/>
      <c r="Y529" s="582"/>
      <c r="Z529" s="549"/>
    </row>
    <row r="530" spans="1:26" ht="22.5" customHeight="1" x14ac:dyDescent="0.25">
      <c r="A530" s="576"/>
      <c r="B530" s="577"/>
      <c r="C530" s="577"/>
      <c r="D530" s="577"/>
      <c r="E530" s="577"/>
      <c r="F530" s="577"/>
      <c r="G530" s="577"/>
      <c r="H530" s="577"/>
      <c r="I530" s="577"/>
      <c r="J530" s="577"/>
      <c r="K530" s="578"/>
      <c r="L530" s="579"/>
      <c r="M530" s="579"/>
      <c r="N530" s="579"/>
      <c r="O530" s="579"/>
      <c r="P530" s="579"/>
      <c r="Q530" s="579"/>
      <c r="R530" s="579"/>
      <c r="S530" s="579"/>
      <c r="T530" s="579"/>
      <c r="U530" s="579"/>
      <c r="V530" s="580"/>
      <c r="W530" s="576"/>
      <c r="X530" s="581"/>
      <c r="Y530" s="582"/>
      <c r="Z530" s="549"/>
    </row>
    <row r="531" spans="1:26" ht="22.5" customHeight="1" x14ac:dyDescent="0.25">
      <c r="A531" s="576"/>
      <c r="B531" s="576"/>
      <c r="C531" s="577"/>
      <c r="D531" s="577"/>
      <c r="E531" s="577"/>
      <c r="F531" s="577"/>
      <c r="G531" s="577"/>
      <c r="H531" s="577"/>
      <c r="I531" s="577"/>
      <c r="J531" s="577"/>
      <c r="K531" s="578"/>
      <c r="L531" s="579"/>
      <c r="M531" s="579"/>
      <c r="N531" s="579"/>
      <c r="O531" s="579"/>
      <c r="P531" s="579"/>
      <c r="Q531" s="579"/>
      <c r="R531" s="579"/>
      <c r="S531" s="579"/>
      <c r="T531" s="579"/>
      <c r="U531" s="579"/>
      <c r="V531" s="580"/>
      <c r="W531" s="576"/>
      <c r="X531" s="581"/>
      <c r="Y531" s="582"/>
      <c r="Z531" s="549"/>
    </row>
    <row r="532" spans="1:26" ht="22.5" customHeight="1" x14ac:dyDescent="0.25">
      <c r="A532" s="576"/>
      <c r="B532" s="577"/>
      <c r="C532" s="577"/>
      <c r="D532" s="577"/>
      <c r="E532" s="577"/>
      <c r="F532" s="577"/>
      <c r="G532" s="577"/>
      <c r="H532" s="577"/>
      <c r="I532" s="577"/>
      <c r="J532" s="577"/>
      <c r="K532" s="578"/>
      <c r="L532" s="579"/>
      <c r="M532" s="579"/>
      <c r="N532" s="579"/>
      <c r="O532" s="579"/>
      <c r="P532" s="579"/>
      <c r="Q532" s="579"/>
      <c r="R532" s="579"/>
      <c r="S532" s="579"/>
      <c r="T532" s="579"/>
      <c r="U532" s="579"/>
      <c r="V532" s="580"/>
      <c r="W532" s="576"/>
      <c r="X532" s="581"/>
      <c r="Y532" s="582"/>
      <c r="Z532" s="549"/>
    </row>
    <row r="533" spans="1:26" ht="22.5" customHeight="1" x14ac:dyDescent="0.25">
      <c r="A533" s="576"/>
      <c r="B533" s="576"/>
      <c r="C533" s="577"/>
      <c r="D533" s="577"/>
      <c r="E533" s="577"/>
      <c r="F533" s="577"/>
      <c r="G533" s="577"/>
      <c r="H533" s="577"/>
      <c r="I533" s="577"/>
      <c r="J533" s="577"/>
      <c r="K533" s="578"/>
      <c r="L533" s="579"/>
      <c r="M533" s="579"/>
      <c r="N533" s="579"/>
      <c r="O533" s="579"/>
      <c r="P533" s="579"/>
      <c r="Q533" s="579"/>
      <c r="R533" s="579"/>
      <c r="S533" s="579"/>
      <c r="T533" s="579"/>
      <c r="U533" s="579"/>
      <c r="V533" s="580"/>
      <c r="W533" s="576"/>
      <c r="X533" s="581"/>
      <c r="Y533" s="582"/>
      <c r="Z533" s="549"/>
    </row>
    <row r="534" spans="1:26" ht="22.5" customHeight="1" x14ac:dyDescent="0.25">
      <c r="A534" s="576"/>
      <c r="B534" s="577"/>
      <c r="C534" s="577"/>
      <c r="D534" s="577"/>
      <c r="E534" s="577"/>
      <c r="F534" s="577"/>
      <c r="G534" s="577"/>
      <c r="H534" s="577"/>
      <c r="I534" s="577"/>
      <c r="J534" s="577"/>
      <c r="K534" s="578"/>
      <c r="L534" s="579"/>
      <c r="M534" s="579"/>
      <c r="N534" s="579"/>
      <c r="O534" s="579"/>
      <c r="P534" s="579"/>
      <c r="Q534" s="579"/>
      <c r="R534" s="579"/>
      <c r="S534" s="579"/>
      <c r="T534" s="579"/>
      <c r="U534" s="579"/>
      <c r="V534" s="580"/>
      <c r="W534" s="576"/>
      <c r="X534" s="581"/>
      <c r="Y534" s="582"/>
      <c r="Z534" s="549"/>
    </row>
    <row r="535" spans="1:26" ht="22.5" customHeight="1" x14ac:dyDescent="0.25">
      <c r="A535" s="576"/>
      <c r="B535" s="576"/>
      <c r="C535" s="577"/>
      <c r="D535" s="577"/>
      <c r="E535" s="577"/>
      <c r="F535" s="577"/>
      <c r="G535" s="577"/>
      <c r="H535" s="577"/>
      <c r="I535" s="577"/>
      <c r="J535" s="577"/>
      <c r="K535" s="578"/>
      <c r="L535" s="579"/>
      <c r="M535" s="579"/>
      <c r="N535" s="579"/>
      <c r="O535" s="579"/>
      <c r="P535" s="579"/>
      <c r="Q535" s="579"/>
      <c r="R535" s="579"/>
      <c r="S535" s="579"/>
      <c r="T535" s="579"/>
      <c r="U535" s="579"/>
      <c r="V535" s="580"/>
      <c r="W535" s="576"/>
      <c r="X535" s="581"/>
      <c r="Y535" s="582"/>
      <c r="Z535" s="549"/>
    </row>
    <row r="536" spans="1:26" ht="22.5" customHeight="1" x14ac:dyDescent="0.25">
      <c r="A536" s="576"/>
      <c r="B536" s="577"/>
      <c r="C536" s="577"/>
      <c r="D536" s="577"/>
      <c r="E536" s="577"/>
      <c r="F536" s="577"/>
      <c r="G536" s="577"/>
      <c r="H536" s="577"/>
      <c r="I536" s="577"/>
      <c r="J536" s="577"/>
      <c r="K536" s="578"/>
      <c r="L536" s="579"/>
      <c r="M536" s="579"/>
      <c r="N536" s="579"/>
      <c r="O536" s="579"/>
      <c r="P536" s="579"/>
      <c r="Q536" s="579"/>
      <c r="R536" s="579"/>
      <c r="S536" s="579"/>
      <c r="T536" s="579"/>
      <c r="U536" s="579"/>
      <c r="V536" s="580"/>
      <c r="W536" s="576"/>
      <c r="X536" s="581"/>
      <c r="Y536" s="582"/>
      <c r="Z536" s="549"/>
    </row>
    <row r="537" spans="1:26" ht="22.5" customHeight="1" x14ac:dyDescent="0.25">
      <c r="A537" s="576"/>
      <c r="B537" s="576"/>
      <c r="C537" s="577"/>
      <c r="D537" s="577"/>
      <c r="E537" s="577"/>
      <c r="F537" s="577"/>
      <c r="G537" s="577"/>
      <c r="H537" s="577"/>
      <c r="I537" s="577"/>
      <c r="J537" s="577"/>
      <c r="K537" s="578"/>
      <c r="L537" s="579"/>
      <c r="M537" s="579"/>
      <c r="N537" s="579"/>
      <c r="O537" s="579"/>
      <c r="P537" s="579"/>
      <c r="Q537" s="579"/>
      <c r="R537" s="579"/>
      <c r="S537" s="579"/>
      <c r="T537" s="579"/>
      <c r="U537" s="579"/>
      <c r="V537" s="580"/>
      <c r="W537" s="576"/>
      <c r="X537" s="581"/>
      <c r="Y537" s="582"/>
      <c r="Z537" s="549"/>
    </row>
    <row r="538" spans="1:26" ht="22.5" customHeight="1" x14ac:dyDescent="0.25">
      <c r="A538" s="576"/>
      <c r="B538" s="577"/>
      <c r="C538" s="577"/>
      <c r="D538" s="577"/>
      <c r="E538" s="577"/>
      <c r="F538" s="577"/>
      <c r="G538" s="577"/>
      <c r="H538" s="577"/>
      <c r="I538" s="577"/>
      <c r="J538" s="577"/>
      <c r="K538" s="578"/>
      <c r="L538" s="579"/>
      <c r="M538" s="579"/>
      <c r="N538" s="579"/>
      <c r="O538" s="579"/>
      <c r="P538" s="579"/>
      <c r="Q538" s="579"/>
      <c r="R538" s="579"/>
      <c r="S538" s="579"/>
      <c r="T538" s="579"/>
      <c r="U538" s="579"/>
      <c r="V538" s="580"/>
      <c r="W538" s="576"/>
      <c r="X538" s="581"/>
      <c r="Y538" s="582"/>
      <c r="Z538" s="549"/>
    </row>
    <row r="539" spans="1:26" ht="22.5" customHeight="1" x14ac:dyDescent="0.25">
      <c r="A539" s="576"/>
      <c r="B539" s="576"/>
      <c r="C539" s="577"/>
      <c r="D539" s="577"/>
      <c r="E539" s="577"/>
      <c r="F539" s="577"/>
      <c r="G539" s="577"/>
      <c r="H539" s="577"/>
      <c r="I539" s="577"/>
      <c r="J539" s="577"/>
      <c r="K539" s="578"/>
      <c r="L539" s="579"/>
      <c r="M539" s="579"/>
      <c r="N539" s="579"/>
      <c r="O539" s="579"/>
      <c r="P539" s="579"/>
      <c r="Q539" s="579"/>
      <c r="R539" s="579"/>
      <c r="S539" s="579"/>
      <c r="T539" s="579"/>
      <c r="U539" s="579"/>
      <c r="V539" s="580"/>
      <c r="W539" s="576"/>
      <c r="X539" s="581"/>
      <c r="Y539" s="582"/>
      <c r="Z539" s="549"/>
    </row>
    <row r="540" spans="1:26" ht="22.5" customHeight="1" x14ac:dyDescent="0.25">
      <c r="A540" s="576"/>
      <c r="B540" s="577"/>
      <c r="C540" s="577"/>
      <c r="D540" s="577"/>
      <c r="E540" s="577"/>
      <c r="F540" s="577"/>
      <c r="G540" s="577"/>
      <c r="H540" s="577"/>
      <c r="I540" s="577"/>
      <c r="J540" s="577"/>
      <c r="K540" s="578"/>
      <c r="L540" s="579"/>
      <c r="M540" s="579"/>
      <c r="N540" s="579"/>
      <c r="O540" s="579"/>
      <c r="P540" s="579"/>
      <c r="Q540" s="579"/>
      <c r="R540" s="579"/>
      <c r="S540" s="579"/>
      <c r="T540" s="579"/>
      <c r="U540" s="579"/>
      <c r="V540" s="580"/>
      <c r="W540" s="576"/>
      <c r="X540" s="581"/>
      <c r="Y540" s="582"/>
      <c r="Z540" s="549"/>
    </row>
    <row r="541" spans="1:26" s="170" customFormat="1" ht="22.5" customHeight="1" x14ac:dyDescent="0.25">
      <c r="A541" s="576"/>
      <c r="B541" s="577"/>
      <c r="C541" s="577"/>
      <c r="D541" s="577"/>
      <c r="E541" s="577"/>
      <c r="F541" s="577"/>
      <c r="G541" s="577"/>
      <c r="H541" s="583"/>
      <c r="I541" s="583"/>
      <c r="J541" s="583"/>
      <c r="K541" s="584"/>
      <c r="L541" s="585"/>
      <c r="M541" s="585"/>
      <c r="N541" s="585"/>
      <c r="O541" s="585"/>
      <c r="P541" s="585"/>
      <c r="Q541" s="585"/>
      <c r="R541" s="585"/>
      <c r="S541" s="585"/>
      <c r="T541" s="585"/>
      <c r="U541" s="585"/>
      <c r="V541" s="586"/>
      <c r="W541" s="587"/>
      <c r="X541" s="581"/>
      <c r="Y541" s="582"/>
      <c r="Z541" s="549"/>
    </row>
    <row r="542" spans="1:26" s="170" customFormat="1" ht="22.5" customHeight="1" x14ac:dyDescent="0.25">
      <c r="A542" s="576"/>
      <c r="B542" s="577"/>
      <c r="C542" s="577"/>
      <c r="D542" s="577"/>
      <c r="E542" s="577"/>
      <c r="F542" s="577"/>
      <c r="G542" s="577"/>
      <c r="H542" s="583"/>
      <c r="I542" s="583"/>
      <c r="J542" s="583"/>
      <c r="K542" s="584"/>
      <c r="L542" s="585"/>
      <c r="M542" s="585"/>
      <c r="N542" s="585"/>
      <c r="O542" s="585"/>
      <c r="P542" s="585"/>
      <c r="Q542" s="585"/>
      <c r="R542" s="585"/>
      <c r="S542" s="585"/>
      <c r="T542" s="585"/>
      <c r="U542" s="585"/>
      <c r="V542" s="586"/>
      <c r="W542" s="587"/>
      <c r="X542" s="581"/>
      <c r="Y542" s="582"/>
      <c r="Z542" s="549"/>
    </row>
    <row r="543" spans="1:26" ht="22.5" customHeight="1" x14ac:dyDescent="0.25">
      <c r="A543" s="576"/>
      <c r="B543" s="577"/>
      <c r="C543" s="577"/>
      <c r="D543" s="577"/>
      <c r="E543" s="577"/>
      <c r="F543" s="577"/>
      <c r="G543" s="577"/>
      <c r="H543" s="577"/>
      <c r="I543" s="577"/>
      <c r="J543" s="577"/>
      <c r="K543" s="578"/>
      <c r="L543" s="579"/>
      <c r="M543" s="579"/>
      <c r="N543" s="579"/>
      <c r="O543" s="579"/>
      <c r="P543" s="579"/>
      <c r="Q543" s="579"/>
      <c r="R543" s="579"/>
      <c r="S543" s="579"/>
      <c r="T543" s="579"/>
      <c r="U543" s="579"/>
      <c r="V543" s="580"/>
      <c r="W543" s="576"/>
      <c r="X543" s="581"/>
      <c r="Y543" s="582"/>
      <c r="Z543" s="549"/>
    </row>
    <row r="544" spans="1:26" ht="22.5" customHeight="1" x14ac:dyDescent="0.25">
      <c r="A544" s="576"/>
      <c r="B544" s="577"/>
      <c r="C544" s="577"/>
      <c r="D544" s="577"/>
      <c r="E544" s="577"/>
      <c r="F544" s="577"/>
      <c r="G544" s="577"/>
      <c r="H544" s="577"/>
      <c r="I544" s="577"/>
      <c r="J544" s="577"/>
      <c r="K544" s="578"/>
      <c r="L544" s="579"/>
      <c r="M544" s="579"/>
      <c r="N544" s="579"/>
      <c r="O544" s="579"/>
      <c r="P544" s="579"/>
      <c r="Q544" s="579"/>
      <c r="R544" s="579"/>
      <c r="S544" s="579"/>
      <c r="T544" s="579"/>
      <c r="U544" s="579"/>
      <c r="V544" s="580"/>
      <c r="W544" s="576"/>
      <c r="X544" s="581"/>
      <c r="Y544" s="582"/>
      <c r="Z544" s="549"/>
    </row>
    <row r="545" spans="1:26" ht="22.5" customHeight="1" x14ac:dyDescent="0.25">
      <c r="A545" s="576"/>
      <c r="B545" s="577"/>
      <c r="C545" s="577"/>
      <c r="D545" s="577"/>
      <c r="E545" s="577"/>
      <c r="F545" s="577"/>
      <c r="G545" s="577"/>
      <c r="H545" s="577"/>
      <c r="I545" s="577"/>
      <c r="J545" s="577"/>
      <c r="K545" s="578"/>
      <c r="L545" s="579"/>
      <c r="M545" s="579"/>
      <c r="N545" s="579"/>
      <c r="O545" s="579"/>
      <c r="P545" s="579"/>
      <c r="Q545" s="579"/>
      <c r="R545" s="579"/>
      <c r="S545" s="579"/>
      <c r="T545" s="579"/>
      <c r="U545" s="579"/>
      <c r="V545" s="580"/>
      <c r="W545" s="576"/>
      <c r="X545" s="581"/>
      <c r="Y545" s="582"/>
      <c r="Z545" s="549"/>
    </row>
    <row r="546" spans="1:26" ht="22.5" customHeight="1" x14ac:dyDescent="0.25">
      <c r="A546" s="576"/>
      <c r="B546" s="577"/>
      <c r="C546" s="577"/>
      <c r="D546" s="577"/>
      <c r="E546" s="577"/>
      <c r="F546" s="577"/>
      <c r="G546" s="577"/>
      <c r="H546" s="577"/>
      <c r="I546" s="577"/>
      <c r="J546" s="577"/>
      <c r="K546" s="578"/>
      <c r="L546" s="579"/>
      <c r="M546" s="579"/>
      <c r="N546" s="579"/>
      <c r="O546" s="579"/>
      <c r="P546" s="579"/>
      <c r="Q546" s="579"/>
      <c r="R546" s="579"/>
      <c r="S546" s="579"/>
      <c r="T546" s="579"/>
      <c r="U546" s="579"/>
      <c r="V546" s="580"/>
      <c r="W546" s="576"/>
      <c r="X546" s="581"/>
      <c r="Y546" s="582"/>
      <c r="Z546" s="549"/>
    </row>
    <row r="547" spans="1:26" ht="22.5" customHeight="1" x14ac:dyDescent="0.25">
      <c r="A547" s="576"/>
      <c r="B547" s="577"/>
      <c r="C547" s="577"/>
      <c r="D547" s="577"/>
      <c r="E547" s="577"/>
      <c r="F547" s="577"/>
      <c r="G547" s="577"/>
      <c r="H547" s="577"/>
      <c r="I547" s="577"/>
      <c r="J547" s="577"/>
      <c r="K547" s="578"/>
      <c r="L547" s="579"/>
      <c r="M547" s="579"/>
      <c r="N547" s="579"/>
      <c r="O547" s="579"/>
      <c r="P547" s="579"/>
      <c r="Q547" s="579"/>
      <c r="R547" s="579"/>
      <c r="S547" s="579"/>
      <c r="T547" s="579"/>
      <c r="U547" s="579"/>
      <c r="V547" s="580"/>
      <c r="W547" s="576"/>
      <c r="X547" s="581"/>
      <c r="Y547" s="582"/>
      <c r="Z547" s="549"/>
    </row>
    <row r="548" spans="1:26" ht="22.5" customHeight="1" x14ac:dyDescent="0.25">
      <c r="A548" s="576"/>
      <c r="B548" s="577"/>
      <c r="C548" s="577"/>
      <c r="D548" s="577"/>
      <c r="E548" s="577"/>
      <c r="F548" s="577"/>
      <c r="G548" s="577"/>
      <c r="H548" s="577"/>
      <c r="I548" s="577"/>
      <c r="J548" s="577"/>
      <c r="K548" s="578"/>
      <c r="L548" s="579"/>
      <c r="M548" s="579"/>
      <c r="N548" s="579"/>
      <c r="O548" s="579"/>
      <c r="P548" s="579"/>
      <c r="Q548" s="579"/>
      <c r="R548" s="579"/>
      <c r="S548" s="579"/>
      <c r="T548" s="579"/>
      <c r="U548" s="579"/>
      <c r="V548" s="580"/>
      <c r="W548" s="576"/>
      <c r="X548" s="581"/>
      <c r="Y548" s="582"/>
      <c r="Z548" s="549"/>
    </row>
    <row r="549" spans="1:26" ht="22.5" customHeight="1" x14ac:dyDescent="0.25">
      <c r="A549" s="576"/>
      <c r="B549" s="577"/>
      <c r="C549" s="577"/>
      <c r="D549" s="577"/>
      <c r="E549" s="577"/>
      <c r="F549" s="577"/>
      <c r="G549" s="577"/>
      <c r="H549" s="577"/>
      <c r="I549" s="577"/>
      <c r="J549" s="577"/>
      <c r="K549" s="578"/>
      <c r="L549" s="579"/>
      <c r="M549" s="579"/>
      <c r="N549" s="579"/>
      <c r="O549" s="579"/>
      <c r="P549" s="579"/>
      <c r="Q549" s="579"/>
      <c r="R549" s="579"/>
      <c r="S549" s="579"/>
      <c r="T549" s="579"/>
      <c r="U549" s="579"/>
      <c r="V549" s="580"/>
      <c r="W549" s="576"/>
      <c r="X549" s="581"/>
      <c r="Y549" s="582"/>
      <c r="Z549" s="549"/>
    </row>
    <row r="550" spans="1:26" ht="22.5" customHeight="1" x14ac:dyDescent="0.25">
      <c r="A550" s="576"/>
      <c r="B550" s="577"/>
      <c r="C550" s="577"/>
      <c r="D550" s="577"/>
      <c r="E550" s="577"/>
      <c r="F550" s="577"/>
      <c r="G550" s="577"/>
      <c r="H550" s="577"/>
      <c r="I550" s="577"/>
      <c r="J550" s="577"/>
      <c r="K550" s="578"/>
      <c r="L550" s="579"/>
      <c r="M550" s="579"/>
      <c r="N550" s="579"/>
      <c r="O550" s="579"/>
      <c r="P550" s="579"/>
      <c r="Q550" s="579"/>
      <c r="R550" s="579"/>
      <c r="S550" s="579"/>
      <c r="T550" s="579"/>
      <c r="U550" s="579"/>
      <c r="V550" s="580"/>
      <c r="W550" s="576"/>
      <c r="X550" s="581"/>
      <c r="Y550" s="582"/>
      <c r="Z550" s="549"/>
    </row>
    <row r="551" spans="1:26" ht="22.5" customHeight="1" x14ac:dyDescent="0.25">
      <c r="A551" s="576"/>
      <c r="B551" s="577"/>
      <c r="C551" s="577"/>
      <c r="D551" s="577"/>
      <c r="E551" s="577"/>
      <c r="F551" s="577"/>
      <c r="G551" s="577"/>
      <c r="H551" s="577"/>
      <c r="I551" s="577"/>
      <c r="J551" s="577"/>
      <c r="K551" s="578"/>
      <c r="L551" s="579"/>
      <c r="M551" s="579"/>
      <c r="N551" s="579"/>
      <c r="O551" s="579"/>
      <c r="P551" s="579"/>
      <c r="Q551" s="579"/>
      <c r="R551" s="579"/>
      <c r="S551" s="579"/>
      <c r="T551" s="579"/>
      <c r="U551" s="579"/>
      <c r="V551" s="580"/>
      <c r="W551" s="576"/>
      <c r="X551" s="581"/>
      <c r="Y551" s="582"/>
      <c r="Z551" s="549"/>
    </row>
    <row r="552" spans="1:26" ht="22.5" customHeight="1" x14ac:dyDescent="0.25">
      <c r="A552" s="576"/>
      <c r="B552" s="577"/>
      <c r="C552" s="577"/>
      <c r="D552" s="577"/>
      <c r="E552" s="577"/>
      <c r="F552" s="577"/>
      <c r="G552" s="577"/>
      <c r="H552" s="577"/>
      <c r="I552" s="577"/>
      <c r="J552" s="577"/>
      <c r="K552" s="578"/>
      <c r="L552" s="579"/>
      <c r="M552" s="579"/>
      <c r="N552" s="579"/>
      <c r="O552" s="579"/>
      <c r="P552" s="579"/>
      <c r="Q552" s="579"/>
      <c r="R552" s="579"/>
      <c r="S552" s="579"/>
      <c r="T552" s="579"/>
      <c r="U552" s="579"/>
      <c r="V552" s="580"/>
      <c r="W552" s="576"/>
      <c r="X552" s="581"/>
      <c r="Y552" s="582"/>
      <c r="Z552" s="549"/>
    </row>
    <row r="553" spans="1:26" ht="22.5" customHeight="1" x14ac:dyDescent="0.25">
      <c r="A553" s="576"/>
      <c r="B553" s="577"/>
      <c r="C553" s="577"/>
      <c r="D553" s="577"/>
      <c r="E553" s="577"/>
      <c r="F553" s="577"/>
      <c r="G553" s="577"/>
      <c r="H553" s="577"/>
      <c r="I553" s="577"/>
      <c r="J553" s="577"/>
      <c r="K553" s="578"/>
      <c r="L553" s="579"/>
      <c r="M553" s="579"/>
      <c r="N553" s="579"/>
      <c r="O553" s="579"/>
      <c r="P553" s="579"/>
      <c r="Q553" s="579"/>
      <c r="R553" s="579"/>
      <c r="S553" s="579"/>
      <c r="T553" s="579"/>
      <c r="U553" s="579"/>
      <c r="V553" s="580"/>
      <c r="W553" s="576"/>
      <c r="X553" s="581"/>
      <c r="Y553" s="582"/>
      <c r="Z553" s="549"/>
    </row>
    <row r="554" spans="1:26" ht="22.5" customHeight="1" x14ac:dyDescent="0.25">
      <c r="A554" s="576"/>
      <c r="B554" s="577"/>
      <c r="C554" s="577"/>
      <c r="D554" s="577"/>
      <c r="E554" s="577"/>
      <c r="F554" s="577"/>
      <c r="G554" s="577"/>
      <c r="H554" s="577"/>
      <c r="I554" s="577"/>
      <c r="J554" s="577"/>
      <c r="K554" s="578"/>
      <c r="L554" s="579"/>
      <c r="M554" s="579"/>
      <c r="N554" s="579"/>
      <c r="O554" s="579"/>
      <c r="P554" s="579"/>
      <c r="Q554" s="579"/>
      <c r="R554" s="579"/>
      <c r="S554" s="579"/>
      <c r="T554" s="579"/>
      <c r="U554" s="579"/>
      <c r="V554" s="580"/>
      <c r="W554" s="576"/>
      <c r="X554" s="581"/>
      <c r="Y554" s="582"/>
      <c r="Z554" s="549"/>
    </row>
    <row r="555" spans="1:26" ht="22.5" customHeight="1" x14ac:dyDescent="0.25">
      <c r="A555" s="576"/>
      <c r="B555" s="577"/>
      <c r="C555" s="577"/>
      <c r="D555" s="577"/>
      <c r="E555" s="577"/>
      <c r="F555" s="577"/>
      <c r="G555" s="577"/>
      <c r="H555" s="577"/>
      <c r="I555" s="577"/>
      <c r="J555" s="577"/>
      <c r="K555" s="578"/>
      <c r="L555" s="579"/>
      <c r="M555" s="579"/>
      <c r="N555" s="579"/>
      <c r="O555" s="579"/>
      <c r="P555" s="579"/>
      <c r="Q555" s="579"/>
      <c r="R555" s="579"/>
      <c r="S555" s="579"/>
      <c r="T555" s="579"/>
      <c r="U555" s="579"/>
      <c r="V555" s="580"/>
      <c r="W555" s="576"/>
      <c r="X555" s="581"/>
      <c r="Y555" s="582"/>
      <c r="Z555" s="549"/>
    </row>
    <row r="556" spans="1:26" ht="22.5" customHeight="1" x14ac:dyDescent="0.25">
      <c r="A556" s="576"/>
      <c r="B556" s="577"/>
      <c r="C556" s="577"/>
      <c r="D556" s="577"/>
      <c r="E556" s="577"/>
      <c r="F556" s="577"/>
      <c r="G556" s="577"/>
      <c r="H556" s="577"/>
      <c r="I556" s="577"/>
      <c r="J556" s="577"/>
      <c r="K556" s="578"/>
      <c r="L556" s="579"/>
      <c r="M556" s="579"/>
      <c r="N556" s="579"/>
      <c r="O556" s="579"/>
      <c r="P556" s="579"/>
      <c r="Q556" s="579"/>
      <c r="R556" s="579"/>
      <c r="S556" s="579"/>
      <c r="T556" s="579"/>
      <c r="U556" s="579"/>
      <c r="V556" s="580"/>
      <c r="W556" s="576"/>
      <c r="X556" s="581"/>
      <c r="Y556" s="582"/>
      <c r="Z556" s="549"/>
    </row>
    <row r="557" spans="1:26" ht="22.5" customHeight="1" x14ac:dyDescent="0.25">
      <c r="A557" s="576"/>
      <c r="B557" s="577"/>
      <c r="C557" s="577"/>
      <c r="D557" s="577"/>
      <c r="E557" s="577"/>
      <c r="F557" s="577"/>
      <c r="G557" s="577"/>
      <c r="H557" s="577"/>
      <c r="I557" s="577"/>
      <c r="J557" s="577"/>
      <c r="K557" s="578"/>
      <c r="L557" s="579"/>
      <c r="M557" s="579"/>
      <c r="N557" s="579"/>
      <c r="O557" s="579"/>
      <c r="P557" s="579"/>
      <c r="Q557" s="579"/>
      <c r="R557" s="579"/>
      <c r="S557" s="579"/>
      <c r="T557" s="579"/>
      <c r="U557" s="579"/>
      <c r="V557" s="580"/>
      <c r="W557" s="576"/>
      <c r="X557" s="581"/>
      <c r="Y557" s="582"/>
    </row>
    <row r="558" spans="1:26" ht="22.5" customHeight="1" x14ac:dyDescent="0.25">
      <c r="A558" s="576"/>
      <c r="B558" s="577"/>
      <c r="C558" s="577"/>
      <c r="D558" s="577"/>
      <c r="E558" s="577"/>
      <c r="F558" s="577"/>
      <c r="G558" s="577"/>
      <c r="H558" s="577"/>
      <c r="I558" s="577"/>
      <c r="J558" s="577"/>
      <c r="K558" s="578"/>
      <c r="L558" s="579"/>
      <c r="M558" s="579"/>
      <c r="N558" s="579"/>
      <c r="O558" s="579"/>
      <c r="P558" s="579"/>
      <c r="Q558" s="579"/>
      <c r="R558" s="579"/>
      <c r="S558" s="579"/>
      <c r="T558" s="579"/>
      <c r="U558" s="579"/>
      <c r="V558" s="580"/>
      <c r="W558" s="576"/>
      <c r="X558" s="581"/>
      <c r="Y558" s="582"/>
    </row>
    <row r="559" spans="1:26" ht="22.5" customHeight="1" x14ac:dyDescent="0.25">
      <c r="A559" s="576"/>
      <c r="B559" s="577"/>
      <c r="C559" s="577"/>
      <c r="D559" s="577"/>
      <c r="E559" s="577"/>
      <c r="F559" s="577"/>
      <c r="G559" s="577"/>
      <c r="H559" s="577"/>
      <c r="I559" s="577"/>
      <c r="J559" s="577"/>
      <c r="K559" s="578"/>
      <c r="L559" s="579"/>
      <c r="M559" s="579"/>
      <c r="N559" s="579"/>
      <c r="O559" s="579"/>
      <c r="P559" s="579"/>
      <c r="Q559" s="579"/>
      <c r="R559" s="579"/>
      <c r="S559" s="579"/>
      <c r="T559" s="579"/>
      <c r="U559" s="579"/>
      <c r="V559" s="580"/>
      <c r="W559" s="576"/>
      <c r="X559" s="581"/>
      <c r="Y559" s="582"/>
    </row>
    <row r="560" spans="1:26" ht="22.5" customHeight="1" x14ac:dyDescent="0.25">
      <c r="A560" s="576"/>
      <c r="B560" s="577"/>
      <c r="C560" s="577"/>
      <c r="D560" s="577"/>
      <c r="E560" s="577"/>
      <c r="F560" s="577"/>
      <c r="G560" s="577"/>
      <c r="H560" s="577"/>
      <c r="I560" s="577"/>
      <c r="J560" s="577"/>
      <c r="K560" s="578"/>
      <c r="L560" s="579"/>
      <c r="M560" s="579"/>
      <c r="N560" s="579"/>
      <c r="O560" s="579"/>
      <c r="P560" s="579"/>
      <c r="Q560" s="579"/>
      <c r="R560" s="579"/>
      <c r="S560" s="579"/>
      <c r="T560" s="579"/>
      <c r="U560" s="579"/>
      <c r="V560" s="580"/>
      <c r="W560" s="576"/>
      <c r="X560" s="581"/>
      <c r="Y560" s="582"/>
    </row>
    <row r="561" spans="1:25" ht="22.5" customHeight="1" x14ac:dyDescent="0.25">
      <c r="A561" s="576"/>
      <c r="B561" s="577"/>
      <c r="C561" s="577"/>
      <c r="D561" s="577"/>
      <c r="E561" s="577"/>
      <c r="F561" s="577"/>
      <c r="G561" s="577"/>
      <c r="H561" s="577"/>
      <c r="I561" s="577"/>
      <c r="J561" s="577"/>
      <c r="K561" s="578"/>
      <c r="L561" s="579"/>
      <c r="M561" s="579"/>
      <c r="N561" s="579"/>
      <c r="O561" s="579"/>
      <c r="P561" s="579"/>
      <c r="Q561" s="579"/>
      <c r="R561" s="579"/>
      <c r="S561" s="579"/>
      <c r="T561" s="579"/>
      <c r="U561" s="579"/>
      <c r="V561" s="580"/>
      <c r="W561" s="576"/>
      <c r="X561" s="581"/>
      <c r="Y561" s="582"/>
    </row>
    <row r="562" spans="1:25" ht="22.5" customHeight="1" x14ac:dyDescent="0.25">
      <c r="A562" s="576"/>
      <c r="B562" s="577"/>
      <c r="C562" s="577"/>
      <c r="D562" s="577"/>
      <c r="E562" s="577"/>
      <c r="F562" s="577"/>
      <c r="G562" s="577"/>
      <c r="H562" s="577"/>
      <c r="I562" s="577"/>
      <c r="J562" s="577"/>
      <c r="K562" s="578"/>
      <c r="L562" s="579"/>
      <c r="M562" s="579"/>
      <c r="N562" s="579"/>
      <c r="O562" s="579"/>
      <c r="P562" s="579"/>
      <c r="Q562" s="579"/>
      <c r="R562" s="579"/>
      <c r="S562" s="579"/>
      <c r="T562" s="579"/>
      <c r="U562" s="579"/>
      <c r="V562" s="580"/>
      <c r="W562" s="576"/>
      <c r="X562" s="581"/>
      <c r="Y562" s="582"/>
    </row>
    <row r="563" spans="1:25" ht="22.5" customHeight="1" x14ac:dyDescent="0.25">
      <c r="A563" s="576"/>
      <c r="B563" s="577"/>
      <c r="C563" s="577"/>
      <c r="D563" s="577"/>
      <c r="E563" s="577"/>
      <c r="F563" s="577"/>
      <c r="G563" s="577"/>
      <c r="H563" s="577"/>
      <c r="I563" s="577"/>
      <c r="J563" s="577"/>
      <c r="K563" s="578"/>
      <c r="L563" s="579"/>
      <c r="M563" s="579"/>
      <c r="N563" s="579"/>
      <c r="O563" s="579"/>
      <c r="P563" s="579"/>
      <c r="Q563" s="579"/>
      <c r="R563" s="579"/>
      <c r="S563" s="579"/>
      <c r="T563" s="579"/>
      <c r="U563" s="579"/>
      <c r="V563" s="580"/>
      <c r="W563" s="576"/>
      <c r="X563" s="581"/>
      <c r="Y563" s="582"/>
    </row>
    <row r="564" spans="1:25" ht="22.5" customHeight="1" x14ac:dyDescent="0.25">
      <c r="A564" s="576"/>
      <c r="B564" s="577"/>
      <c r="C564" s="577"/>
      <c r="D564" s="577"/>
      <c r="E564" s="577"/>
      <c r="F564" s="577"/>
      <c r="G564" s="577"/>
      <c r="H564" s="577"/>
      <c r="I564" s="577"/>
      <c r="J564" s="577"/>
      <c r="K564" s="578"/>
      <c r="L564" s="579"/>
      <c r="M564" s="579"/>
      <c r="N564" s="579"/>
      <c r="O564" s="579"/>
      <c r="P564" s="579"/>
      <c r="Q564" s="579"/>
      <c r="R564" s="579"/>
      <c r="S564" s="579"/>
      <c r="T564" s="579"/>
      <c r="U564" s="579"/>
      <c r="V564" s="580"/>
      <c r="W564" s="576"/>
      <c r="X564" s="581"/>
      <c r="Y564" s="582"/>
    </row>
    <row r="565" spans="1:25" ht="22.5" customHeight="1" x14ac:dyDescent="0.25">
      <c r="A565" s="576"/>
      <c r="B565" s="577"/>
      <c r="C565" s="577"/>
      <c r="D565" s="577"/>
      <c r="E565" s="577"/>
      <c r="F565" s="577"/>
      <c r="G565" s="577"/>
      <c r="H565" s="577"/>
      <c r="I565" s="577"/>
      <c r="J565" s="577"/>
      <c r="K565" s="578"/>
      <c r="L565" s="579"/>
      <c r="M565" s="579"/>
      <c r="N565" s="579"/>
      <c r="O565" s="579"/>
      <c r="P565" s="579"/>
      <c r="Q565" s="579"/>
      <c r="R565" s="579"/>
      <c r="S565" s="579"/>
      <c r="T565" s="579"/>
      <c r="U565" s="579"/>
      <c r="V565" s="580"/>
      <c r="W565" s="576"/>
      <c r="X565" s="581"/>
      <c r="Y565" s="582"/>
    </row>
    <row r="566" spans="1:25" ht="22.5" customHeight="1" x14ac:dyDescent="0.25">
      <c r="A566" s="576"/>
      <c r="B566" s="577"/>
      <c r="C566" s="577"/>
      <c r="D566" s="577"/>
      <c r="E566" s="577"/>
      <c r="F566" s="577"/>
      <c r="G566" s="577"/>
      <c r="H566" s="577"/>
      <c r="I566" s="577"/>
      <c r="J566" s="577"/>
      <c r="K566" s="578"/>
      <c r="L566" s="579"/>
      <c r="M566" s="579"/>
      <c r="N566" s="579"/>
      <c r="O566" s="579"/>
      <c r="P566" s="579"/>
      <c r="Q566" s="579"/>
      <c r="R566" s="579"/>
      <c r="S566" s="579"/>
      <c r="T566" s="579"/>
      <c r="U566" s="579"/>
      <c r="V566" s="580"/>
      <c r="W566" s="576"/>
      <c r="X566" s="581"/>
      <c r="Y566" s="582"/>
    </row>
    <row r="567" spans="1:25" s="170" customFormat="1" ht="22.5" customHeight="1" x14ac:dyDescent="0.25">
      <c r="A567" s="576"/>
      <c r="B567" s="577"/>
      <c r="C567" s="577"/>
      <c r="D567" s="577"/>
      <c r="E567" s="577"/>
      <c r="F567" s="577"/>
      <c r="G567" s="577"/>
      <c r="H567" s="583"/>
      <c r="I567" s="583"/>
      <c r="J567" s="583"/>
      <c r="K567" s="584"/>
      <c r="L567" s="585"/>
      <c r="M567" s="585"/>
      <c r="N567" s="585"/>
      <c r="O567" s="585"/>
      <c r="P567" s="585"/>
      <c r="Q567" s="585"/>
      <c r="R567" s="585"/>
      <c r="S567" s="585"/>
      <c r="T567" s="585"/>
      <c r="U567" s="585"/>
      <c r="V567" s="586"/>
      <c r="W567" s="587"/>
      <c r="X567" s="581"/>
      <c r="Y567" s="582"/>
    </row>
    <row r="568" spans="1:25" s="170" customFormat="1" ht="22.5" customHeight="1" x14ac:dyDescent="0.25">
      <c r="A568" s="576"/>
      <c r="B568" s="577"/>
      <c r="C568" s="577"/>
      <c r="D568" s="577"/>
      <c r="E568" s="577"/>
      <c r="F568" s="577"/>
      <c r="G568" s="577"/>
      <c r="H568" s="583"/>
      <c r="I568" s="583"/>
      <c r="J568" s="583"/>
      <c r="K568" s="584"/>
      <c r="L568" s="585"/>
      <c r="M568" s="585"/>
      <c r="N568" s="585"/>
      <c r="O568" s="585"/>
      <c r="P568" s="585"/>
      <c r="Q568" s="585"/>
      <c r="R568" s="585"/>
      <c r="S568" s="585"/>
      <c r="T568" s="585"/>
      <c r="U568" s="585"/>
      <c r="V568" s="586"/>
      <c r="W568" s="587"/>
      <c r="X568" s="581"/>
      <c r="Y568" s="582"/>
    </row>
    <row r="569" spans="1:25" ht="22.5" customHeight="1" x14ac:dyDescent="0.25">
      <c r="A569" s="576"/>
      <c r="B569" s="577"/>
      <c r="C569" s="577"/>
      <c r="D569" s="577"/>
      <c r="E569" s="577"/>
      <c r="F569" s="577"/>
      <c r="G569" s="577"/>
      <c r="H569" s="577"/>
      <c r="I569" s="577"/>
      <c r="J569" s="577"/>
      <c r="K569" s="578"/>
      <c r="L569" s="579"/>
      <c r="M569" s="579"/>
      <c r="N569" s="579"/>
      <c r="O569" s="579"/>
      <c r="P569" s="579"/>
      <c r="Q569" s="579"/>
      <c r="R569" s="579"/>
      <c r="S569" s="579"/>
      <c r="T569" s="579"/>
      <c r="U569" s="579"/>
      <c r="V569" s="580"/>
      <c r="W569" s="576"/>
      <c r="X569" s="581"/>
      <c r="Y569" s="582"/>
    </row>
    <row r="570" spans="1:25" ht="22.5" customHeight="1" x14ac:dyDescent="0.25">
      <c r="A570" s="576"/>
      <c r="B570" s="577"/>
      <c r="C570" s="577"/>
      <c r="D570" s="577"/>
      <c r="E570" s="577"/>
      <c r="F570" s="577"/>
      <c r="G570" s="577"/>
      <c r="H570" s="577"/>
      <c r="I570" s="577"/>
      <c r="J570" s="577"/>
      <c r="K570" s="578"/>
      <c r="L570" s="579"/>
      <c r="M570" s="579"/>
      <c r="N570" s="579"/>
      <c r="O570" s="579"/>
      <c r="P570" s="579"/>
      <c r="Q570" s="579"/>
      <c r="R570" s="579"/>
      <c r="S570" s="579"/>
      <c r="T570" s="579"/>
      <c r="U570" s="579"/>
      <c r="V570" s="580"/>
      <c r="W570" s="576"/>
      <c r="X570" s="581"/>
      <c r="Y570" s="582"/>
    </row>
    <row r="571" spans="1:25" ht="22.5" customHeight="1" x14ac:dyDescent="0.25">
      <c r="A571" s="576"/>
      <c r="B571" s="577"/>
      <c r="C571" s="577"/>
      <c r="D571" s="577"/>
      <c r="E571" s="577"/>
      <c r="F571" s="577"/>
      <c r="G571" s="577"/>
      <c r="H571" s="577"/>
      <c r="I571" s="577"/>
      <c r="J571" s="577"/>
      <c r="K571" s="578"/>
      <c r="L571" s="579"/>
      <c r="M571" s="579"/>
      <c r="N571" s="579"/>
      <c r="O571" s="579"/>
      <c r="P571" s="579"/>
      <c r="Q571" s="579"/>
      <c r="R571" s="579"/>
      <c r="S571" s="579"/>
      <c r="T571" s="579"/>
      <c r="U571" s="579"/>
      <c r="V571" s="580"/>
      <c r="W571" s="576"/>
      <c r="X571" s="581"/>
      <c r="Y571" s="582"/>
    </row>
    <row r="572" spans="1:25" ht="22.5" customHeight="1" x14ac:dyDescent="0.25">
      <c r="A572" s="576"/>
      <c r="B572" s="577"/>
      <c r="C572" s="577"/>
      <c r="D572" s="577"/>
      <c r="E572" s="577"/>
      <c r="F572" s="577"/>
      <c r="G572" s="577"/>
      <c r="H572" s="577"/>
      <c r="I572" s="577"/>
      <c r="J572" s="577"/>
      <c r="K572" s="578"/>
      <c r="L572" s="579"/>
      <c r="M572" s="579"/>
      <c r="N572" s="579"/>
      <c r="O572" s="579"/>
      <c r="P572" s="579"/>
      <c r="Q572" s="579"/>
      <c r="R572" s="579"/>
      <c r="S572" s="579"/>
      <c r="T572" s="579"/>
      <c r="U572" s="579"/>
      <c r="V572" s="580"/>
      <c r="W572" s="576"/>
      <c r="X572" s="581"/>
      <c r="Y572" s="582"/>
    </row>
    <row r="573" spans="1:25" ht="22.5" customHeight="1" x14ac:dyDescent="0.25">
      <c r="A573" s="576"/>
      <c r="B573" s="577"/>
      <c r="C573" s="577"/>
      <c r="D573" s="577"/>
      <c r="E573" s="577"/>
      <c r="F573" s="577"/>
      <c r="G573" s="577"/>
      <c r="H573" s="577"/>
      <c r="I573" s="577"/>
      <c r="J573" s="577"/>
      <c r="K573" s="578"/>
      <c r="L573" s="579"/>
      <c r="M573" s="579"/>
      <c r="N573" s="579"/>
      <c r="O573" s="579"/>
      <c r="P573" s="579"/>
      <c r="Q573" s="579"/>
      <c r="R573" s="579"/>
      <c r="S573" s="579"/>
      <c r="T573" s="579"/>
      <c r="U573" s="579"/>
      <c r="V573" s="580"/>
      <c r="W573" s="576"/>
      <c r="X573" s="581"/>
      <c r="Y573" s="582"/>
    </row>
    <row r="574" spans="1:25" ht="22.5" customHeight="1" x14ac:dyDescent="0.25">
      <c r="A574" s="576"/>
      <c r="B574" s="577"/>
      <c r="C574" s="577"/>
      <c r="D574" s="577"/>
      <c r="E574" s="577"/>
      <c r="F574" s="577"/>
      <c r="G574" s="577"/>
      <c r="H574" s="577"/>
      <c r="I574" s="577"/>
      <c r="J574" s="577"/>
      <c r="K574" s="578"/>
      <c r="L574" s="579"/>
      <c r="M574" s="579"/>
      <c r="N574" s="579"/>
      <c r="O574" s="579"/>
      <c r="P574" s="579"/>
      <c r="Q574" s="579"/>
      <c r="R574" s="579"/>
      <c r="S574" s="579"/>
      <c r="T574" s="579"/>
      <c r="U574" s="579"/>
      <c r="V574" s="580"/>
      <c r="W574" s="576"/>
      <c r="X574" s="581"/>
      <c r="Y574" s="582"/>
    </row>
    <row r="575" spans="1:25" ht="22.5" customHeight="1" x14ac:dyDescent="0.25">
      <c r="A575" s="576"/>
      <c r="B575" s="577"/>
      <c r="C575" s="577"/>
      <c r="D575" s="577"/>
      <c r="E575" s="577"/>
      <c r="F575" s="577"/>
      <c r="G575" s="577"/>
      <c r="H575" s="577"/>
      <c r="I575" s="577"/>
      <c r="J575" s="577"/>
      <c r="K575" s="578"/>
      <c r="L575" s="579"/>
      <c r="M575" s="579"/>
      <c r="N575" s="579"/>
      <c r="O575" s="579"/>
      <c r="P575" s="579"/>
      <c r="Q575" s="579"/>
      <c r="R575" s="579"/>
      <c r="S575" s="579"/>
      <c r="T575" s="579"/>
      <c r="U575" s="579"/>
      <c r="V575" s="580"/>
      <c r="W575" s="576"/>
      <c r="X575" s="581"/>
      <c r="Y575" s="582"/>
    </row>
    <row r="576" spans="1:25" ht="22.5" customHeight="1" x14ac:dyDescent="0.25">
      <c r="A576" s="576"/>
      <c r="B576" s="577"/>
      <c r="C576" s="577"/>
      <c r="D576" s="577"/>
      <c r="E576" s="577"/>
      <c r="F576" s="577"/>
      <c r="G576" s="577"/>
      <c r="H576" s="577"/>
      <c r="I576" s="577"/>
      <c r="J576" s="577"/>
      <c r="K576" s="578"/>
      <c r="L576" s="579"/>
      <c r="M576" s="579"/>
      <c r="N576" s="579"/>
      <c r="O576" s="579"/>
      <c r="P576" s="579"/>
      <c r="Q576" s="579"/>
      <c r="R576" s="579"/>
      <c r="S576" s="579"/>
      <c r="T576" s="579"/>
      <c r="U576" s="579"/>
      <c r="V576" s="580"/>
      <c r="W576" s="576"/>
      <c r="X576" s="581"/>
      <c r="Y576" s="582"/>
    </row>
    <row r="577" spans="1:25" ht="22.5" customHeight="1" x14ac:dyDescent="0.25">
      <c r="A577" s="576"/>
      <c r="B577" s="577"/>
      <c r="C577" s="577"/>
      <c r="D577" s="577"/>
      <c r="E577" s="577"/>
      <c r="F577" s="577"/>
      <c r="G577" s="577"/>
      <c r="H577" s="577"/>
      <c r="I577" s="577"/>
      <c r="J577" s="577"/>
      <c r="K577" s="578"/>
      <c r="L577" s="579"/>
      <c r="M577" s="579"/>
      <c r="N577" s="579"/>
      <c r="O577" s="579"/>
      <c r="P577" s="579"/>
      <c r="Q577" s="579"/>
      <c r="R577" s="579"/>
      <c r="S577" s="579"/>
      <c r="T577" s="579"/>
      <c r="U577" s="579"/>
      <c r="V577" s="580"/>
      <c r="W577" s="576"/>
      <c r="X577" s="581"/>
      <c r="Y577" s="582"/>
    </row>
    <row r="578" spans="1:25" ht="22.5" customHeight="1" x14ac:dyDescent="0.25">
      <c r="A578" s="576"/>
      <c r="B578" s="577"/>
      <c r="C578" s="577"/>
      <c r="D578" s="577"/>
      <c r="E578" s="577"/>
      <c r="F578" s="577"/>
      <c r="G578" s="577"/>
      <c r="H578" s="577"/>
      <c r="I578" s="577"/>
      <c r="J578" s="577"/>
      <c r="K578" s="578"/>
      <c r="L578" s="579"/>
      <c r="M578" s="579"/>
      <c r="N578" s="579"/>
      <c r="O578" s="579"/>
      <c r="P578" s="579"/>
      <c r="Q578" s="579"/>
      <c r="R578" s="579"/>
      <c r="S578" s="579"/>
      <c r="T578" s="579"/>
      <c r="U578" s="579"/>
      <c r="V578" s="580"/>
      <c r="W578" s="576"/>
      <c r="X578" s="581"/>
      <c r="Y578" s="582"/>
    </row>
    <row r="579" spans="1:25" ht="22.5" customHeight="1" x14ac:dyDescent="0.25">
      <c r="A579" s="576"/>
      <c r="B579" s="577"/>
      <c r="C579" s="577"/>
      <c r="D579" s="577"/>
      <c r="E579" s="577"/>
      <c r="F579" s="577"/>
      <c r="G579" s="577"/>
      <c r="H579" s="577"/>
      <c r="I579" s="577"/>
      <c r="J579" s="577"/>
      <c r="K579" s="578"/>
      <c r="L579" s="579"/>
      <c r="M579" s="579"/>
      <c r="N579" s="579"/>
      <c r="O579" s="579"/>
      <c r="P579" s="579"/>
      <c r="Q579" s="579"/>
      <c r="R579" s="579"/>
      <c r="S579" s="579"/>
      <c r="T579" s="579"/>
      <c r="U579" s="579"/>
      <c r="V579" s="580"/>
      <c r="W579" s="576"/>
      <c r="X579" s="581"/>
      <c r="Y579" s="582"/>
    </row>
    <row r="580" spans="1:25" ht="22.5" customHeight="1" x14ac:dyDescent="0.25">
      <c r="A580" s="576"/>
      <c r="B580" s="577"/>
      <c r="C580" s="577"/>
      <c r="D580" s="577"/>
      <c r="E580" s="577"/>
      <c r="F580" s="577"/>
      <c r="G580" s="577"/>
      <c r="H580" s="577"/>
      <c r="I580" s="577"/>
      <c r="J580" s="577"/>
      <c r="K580" s="578"/>
      <c r="L580" s="579"/>
      <c r="M580" s="579"/>
      <c r="N580" s="579"/>
      <c r="O580" s="579"/>
      <c r="P580" s="579"/>
      <c r="Q580" s="579"/>
      <c r="R580" s="579"/>
      <c r="S580" s="579"/>
      <c r="T580" s="579"/>
      <c r="U580" s="579"/>
      <c r="V580" s="580"/>
      <c r="W580" s="576"/>
      <c r="X580" s="581"/>
      <c r="Y580" s="582"/>
    </row>
    <row r="581" spans="1:25" s="170" customFormat="1" ht="22.5" customHeight="1" x14ac:dyDescent="0.25">
      <c r="A581" s="576"/>
      <c r="B581" s="577"/>
      <c r="C581" s="577"/>
      <c r="D581" s="577"/>
      <c r="E581" s="577"/>
      <c r="F581" s="577"/>
      <c r="G581" s="577"/>
      <c r="H581" s="583"/>
      <c r="I581" s="583"/>
      <c r="J581" s="583"/>
      <c r="K581" s="584"/>
      <c r="L581" s="585"/>
      <c r="M581" s="585"/>
      <c r="N581" s="585"/>
      <c r="O581" s="585"/>
      <c r="P581" s="585"/>
      <c r="Q581" s="585"/>
      <c r="R581" s="585"/>
      <c r="S581" s="585"/>
      <c r="T581" s="585"/>
      <c r="U581" s="585"/>
      <c r="V581" s="586"/>
      <c r="W581" s="587"/>
      <c r="X581" s="581"/>
      <c r="Y581" s="582"/>
    </row>
    <row r="582" spans="1:25" s="170" customFormat="1" ht="22.5" customHeight="1" x14ac:dyDescent="0.25">
      <c r="A582" s="576"/>
      <c r="B582" s="577"/>
      <c r="C582" s="577"/>
      <c r="D582" s="577"/>
      <c r="E582" s="577"/>
      <c r="F582" s="577"/>
      <c r="G582" s="577"/>
      <c r="H582" s="577"/>
      <c r="I582" s="577"/>
      <c r="J582" s="577"/>
      <c r="K582" s="578"/>
      <c r="L582" s="588"/>
      <c r="M582" s="588"/>
      <c r="N582" s="588"/>
      <c r="O582" s="588"/>
      <c r="P582" s="588"/>
      <c r="Q582" s="588"/>
      <c r="R582" s="588"/>
      <c r="S582" s="588"/>
      <c r="T582" s="588"/>
      <c r="U582" s="588"/>
      <c r="V582" s="586"/>
      <c r="W582" s="583"/>
      <c r="X582" s="581"/>
      <c r="Y582" s="582"/>
    </row>
    <row r="583" spans="1:25" ht="22.5" customHeight="1" x14ac:dyDescent="0.25">
      <c r="A583" s="576"/>
      <c r="B583" s="577"/>
      <c r="C583" s="577"/>
      <c r="D583" s="577"/>
      <c r="E583" s="577"/>
      <c r="F583" s="577"/>
      <c r="G583" s="577"/>
      <c r="H583" s="577"/>
      <c r="I583" s="577"/>
      <c r="J583" s="577"/>
      <c r="K583" s="578"/>
      <c r="L583" s="588"/>
      <c r="M583" s="588"/>
      <c r="N583" s="588"/>
      <c r="O583" s="588"/>
      <c r="P583" s="588"/>
      <c r="Q583" s="588"/>
      <c r="R583" s="588"/>
      <c r="S583" s="588"/>
      <c r="T583" s="588"/>
      <c r="U583" s="588"/>
      <c r="V583" s="586"/>
      <c r="W583" s="583"/>
      <c r="X583" s="581"/>
      <c r="Y583" s="582"/>
    </row>
    <row r="584" spans="1:25" ht="22.5" customHeight="1" x14ac:dyDescent="0.25">
      <c r="A584" s="576"/>
      <c r="B584" s="577"/>
      <c r="C584" s="577"/>
      <c r="D584" s="577"/>
      <c r="E584" s="577"/>
      <c r="F584" s="577"/>
      <c r="G584" s="577"/>
      <c r="H584" s="577"/>
      <c r="I584" s="577"/>
      <c r="J584" s="577"/>
      <c r="K584" s="578"/>
      <c r="L584" s="588"/>
      <c r="M584" s="588"/>
      <c r="N584" s="588"/>
      <c r="O584" s="588"/>
      <c r="P584" s="588"/>
      <c r="Q584" s="588"/>
      <c r="R584" s="588"/>
      <c r="S584" s="588"/>
      <c r="T584" s="588"/>
      <c r="U584" s="588"/>
      <c r="V584" s="586"/>
      <c r="W584" s="583"/>
      <c r="X584" s="581"/>
      <c r="Y584" s="582"/>
    </row>
    <row r="585" spans="1:25" ht="22.5" customHeight="1" x14ac:dyDescent="0.25">
      <c r="A585" s="576"/>
      <c r="B585" s="577"/>
      <c r="C585" s="577"/>
      <c r="D585" s="577"/>
      <c r="E585" s="577"/>
      <c r="F585" s="577"/>
      <c r="G585" s="577"/>
      <c r="H585" s="577"/>
      <c r="I585" s="577"/>
      <c r="J585" s="577"/>
      <c r="K585" s="578"/>
      <c r="L585" s="588"/>
      <c r="M585" s="588"/>
      <c r="N585" s="588"/>
      <c r="O585" s="588"/>
      <c r="P585" s="588"/>
      <c r="Q585" s="588"/>
      <c r="R585" s="588"/>
      <c r="S585" s="588"/>
      <c r="T585" s="588"/>
      <c r="U585" s="588"/>
      <c r="V585" s="586"/>
      <c r="W585" s="583"/>
      <c r="X585" s="581"/>
      <c r="Y585" s="582"/>
    </row>
    <row r="586" spans="1:25" ht="22.5" customHeight="1" x14ac:dyDescent="0.25">
      <c r="A586" s="576"/>
      <c r="B586" s="577"/>
      <c r="C586" s="577"/>
      <c r="D586" s="577"/>
      <c r="E586" s="577"/>
      <c r="F586" s="577"/>
      <c r="G586" s="577"/>
      <c r="H586" s="577"/>
      <c r="I586" s="577"/>
      <c r="J586" s="577"/>
      <c r="K586" s="578"/>
      <c r="L586" s="588"/>
      <c r="M586" s="588"/>
      <c r="N586" s="588"/>
      <c r="O586" s="588"/>
      <c r="P586" s="588"/>
      <c r="Q586" s="588"/>
      <c r="R586" s="588"/>
      <c r="S586" s="588"/>
      <c r="T586" s="588"/>
      <c r="U586" s="588"/>
      <c r="V586" s="586"/>
      <c r="W586" s="583"/>
      <c r="X586" s="581"/>
      <c r="Y586" s="582"/>
    </row>
    <row r="587" spans="1:25" ht="22.5" customHeight="1" x14ac:dyDescent="0.25">
      <c r="A587" s="576"/>
      <c r="B587" s="577"/>
      <c r="C587" s="577"/>
      <c r="D587" s="577"/>
      <c r="E587" s="577"/>
      <c r="F587" s="577"/>
      <c r="G587" s="577"/>
      <c r="H587" s="577"/>
      <c r="I587" s="577"/>
      <c r="J587" s="577"/>
      <c r="K587" s="578"/>
      <c r="L587" s="588"/>
      <c r="M587" s="588"/>
      <c r="N587" s="588"/>
      <c r="O587" s="588"/>
      <c r="P587" s="588"/>
      <c r="Q587" s="588"/>
      <c r="R587" s="588"/>
      <c r="S587" s="588"/>
      <c r="T587" s="588"/>
      <c r="U587" s="588"/>
      <c r="V587" s="586"/>
      <c r="W587" s="583"/>
      <c r="X587" s="581"/>
      <c r="Y587" s="582"/>
    </row>
    <row r="588" spans="1:25" ht="22.5" customHeight="1" x14ac:dyDescent="0.25">
      <c r="A588" s="576"/>
      <c r="B588" s="577"/>
      <c r="C588" s="577"/>
      <c r="D588" s="577"/>
      <c r="E588" s="577"/>
      <c r="F588" s="577"/>
      <c r="G588" s="577"/>
      <c r="H588" s="577"/>
      <c r="I588" s="577"/>
      <c r="J588" s="577"/>
      <c r="K588" s="578"/>
      <c r="L588" s="588"/>
      <c r="M588" s="588"/>
      <c r="N588" s="588"/>
      <c r="O588" s="588"/>
      <c r="P588" s="588"/>
      <c r="Q588" s="588"/>
      <c r="R588" s="588"/>
      <c r="S588" s="588"/>
      <c r="T588" s="588"/>
      <c r="U588" s="588"/>
      <c r="V588" s="586"/>
      <c r="W588" s="583"/>
      <c r="X588" s="581"/>
      <c r="Y588" s="582"/>
    </row>
    <row r="589" spans="1:25" ht="22.5" customHeight="1" x14ac:dyDescent="0.25">
      <c r="A589" s="576"/>
      <c r="B589" s="577"/>
      <c r="C589" s="577"/>
      <c r="D589" s="577"/>
      <c r="E589" s="577"/>
      <c r="F589" s="577"/>
      <c r="G589" s="577"/>
      <c r="H589" s="577"/>
      <c r="I589" s="577"/>
      <c r="J589" s="577"/>
      <c r="K589" s="578"/>
      <c r="L589" s="588"/>
      <c r="M589" s="588"/>
      <c r="N589" s="588"/>
      <c r="O589" s="588"/>
      <c r="P589" s="588"/>
      <c r="Q589" s="588"/>
      <c r="R589" s="588"/>
      <c r="S589" s="588"/>
      <c r="T589" s="588"/>
      <c r="U589" s="588"/>
      <c r="V589" s="586"/>
      <c r="W589" s="583"/>
      <c r="X589" s="581"/>
      <c r="Y589" s="582"/>
    </row>
    <row r="590" spans="1:25" ht="22.5" customHeight="1" x14ac:dyDescent="0.25">
      <c r="A590" s="576"/>
      <c r="B590" s="577"/>
      <c r="C590" s="577"/>
      <c r="D590" s="577"/>
      <c r="E590" s="577"/>
      <c r="F590" s="577"/>
      <c r="G590" s="577"/>
      <c r="H590" s="577"/>
      <c r="I590" s="577"/>
      <c r="J590" s="577"/>
      <c r="K590" s="578"/>
      <c r="L590" s="588"/>
      <c r="M590" s="588"/>
      <c r="N590" s="588"/>
      <c r="O590" s="588"/>
      <c r="P590" s="588"/>
      <c r="Q590" s="588"/>
      <c r="R590" s="588"/>
      <c r="S590" s="588"/>
      <c r="T590" s="588"/>
      <c r="U590" s="588"/>
      <c r="V590" s="586"/>
      <c r="W590" s="583"/>
      <c r="X590" s="581"/>
      <c r="Y590" s="582"/>
    </row>
    <row r="591" spans="1:25" ht="22.5" customHeight="1" x14ac:dyDescent="0.25">
      <c r="A591" s="576"/>
      <c r="B591" s="577"/>
      <c r="C591" s="577"/>
      <c r="D591" s="577"/>
      <c r="E591" s="577"/>
      <c r="F591" s="577"/>
      <c r="G591" s="577"/>
      <c r="H591" s="577"/>
      <c r="I591" s="577"/>
      <c r="J591" s="577"/>
      <c r="K591" s="578"/>
      <c r="L591" s="588"/>
      <c r="M591" s="588"/>
      <c r="N591" s="588"/>
      <c r="O591" s="588"/>
      <c r="P591" s="588"/>
      <c r="Q591" s="588"/>
      <c r="R591" s="588"/>
      <c r="S591" s="588"/>
      <c r="T591" s="588"/>
      <c r="U591" s="588"/>
      <c r="V591" s="586"/>
      <c r="W591" s="583"/>
      <c r="X591" s="581"/>
      <c r="Y591" s="582"/>
    </row>
    <row r="592" spans="1:25" ht="22.5" customHeight="1" x14ac:dyDescent="0.25">
      <c r="A592" s="576"/>
      <c r="B592" s="577"/>
      <c r="C592" s="577"/>
      <c r="D592" s="577"/>
      <c r="E592" s="577"/>
      <c r="F592" s="577"/>
      <c r="G592" s="577"/>
      <c r="H592" s="577"/>
      <c r="I592" s="577"/>
      <c r="J592" s="577"/>
      <c r="K592" s="578"/>
      <c r="L592" s="588"/>
      <c r="M592" s="588"/>
      <c r="N592" s="588"/>
      <c r="O592" s="588"/>
      <c r="P592" s="588"/>
      <c r="Q592" s="588"/>
      <c r="R592" s="588"/>
      <c r="S592" s="588"/>
      <c r="T592" s="588"/>
      <c r="U592" s="588"/>
      <c r="V592" s="586"/>
      <c r="W592" s="583"/>
      <c r="X592" s="581"/>
      <c r="Y592" s="582"/>
    </row>
    <row r="593" spans="1:25" ht="22.5" customHeight="1" x14ac:dyDescent="0.25">
      <c r="A593" s="576"/>
      <c r="B593" s="577"/>
      <c r="C593" s="577"/>
      <c r="D593" s="577"/>
      <c r="E593" s="577"/>
      <c r="F593" s="577"/>
      <c r="G593" s="577"/>
      <c r="H593" s="577"/>
      <c r="I593" s="577"/>
      <c r="J593" s="577"/>
      <c r="K593" s="578"/>
      <c r="L593" s="588"/>
      <c r="M593" s="588"/>
      <c r="N593" s="588"/>
      <c r="O593" s="588"/>
      <c r="P593" s="588"/>
      <c r="Q593" s="588"/>
      <c r="R593" s="588"/>
      <c r="S593" s="588"/>
      <c r="T593" s="588"/>
      <c r="U593" s="588"/>
      <c r="V593" s="586"/>
      <c r="W593" s="583"/>
      <c r="X593" s="581"/>
      <c r="Y593" s="582"/>
    </row>
    <row r="594" spans="1:25" ht="22.5" customHeight="1" x14ac:dyDescent="0.25">
      <c r="A594" s="576"/>
      <c r="B594" s="577"/>
      <c r="C594" s="577"/>
      <c r="D594" s="577"/>
      <c r="E594" s="577"/>
      <c r="F594" s="577"/>
      <c r="G594" s="577"/>
      <c r="H594" s="577"/>
      <c r="I594" s="577"/>
      <c r="J594" s="577"/>
      <c r="K594" s="578"/>
      <c r="L594" s="588"/>
      <c r="M594" s="588"/>
      <c r="N594" s="588"/>
      <c r="O594" s="588"/>
      <c r="P594" s="588"/>
      <c r="Q594" s="588"/>
      <c r="R594" s="588"/>
      <c r="S594" s="588"/>
      <c r="T594" s="588"/>
      <c r="U594" s="588"/>
      <c r="V594" s="586"/>
      <c r="W594" s="583"/>
      <c r="X594" s="581"/>
      <c r="Y594" s="582"/>
    </row>
    <row r="595" spans="1:25" ht="22.5" customHeight="1" x14ac:dyDescent="0.25">
      <c r="A595" s="576"/>
      <c r="B595" s="577"/>
      <c r="C595" s="577"/>
      <c r="D595" s="577"/>
      <c r="E595" s="577"/>
      <c r="F595" s="577"/>
      <c r="G595" s="577"/>
      <c r="H595" s="577"/>
      <c r="I595" s="577"/>
      <c r="J595" s="577"/>
      <c r="K595" s="578"/>
      <c r="L595" s="589"/>
      <c r="M595" s="589"/>
      <c r="N595" s="589"/>
      <c r="O595" s="589"/>
      <c r="P595" s="589"/>
      <c r="Q595" s="589"/>
      <c r="R595" s="589"/>
      <c r="S595" s="589"/>
      <c r="T595" s="589"/>
      <c r="U595" s="589"/>
      <c r="V595" s="580"/>
      <c r="W595" s="583"/>
      <c r="X595" s="581"/>
      <c r="Y595" s="582"/>
    </row>
    <row r="596" spans="1:25" ht="22.5" customHeight="1" x14ac:dyDescent="0.25">
      <c r="A596" s="576"/>
      <c r="B596" s="577"/>
      <c r="C596" s="577"/>
      <c r="D596" s="577"/>
      <c r="E596" s="577"/>
      <c r="F596" s="577"/>
      <c r="G596" s="577"/>
      <c r="H596" s="577"/>
      <c r="I596" s="577"/>
      <c r="J596" s="577"/>
      <c r="K596" s="578"/>
      <c r="L596" s="589"/>
      <c r="M596" s="589"/>
      <c r="N596" s="589"/>
      <c r="O596" s="589"/>
      <c r="P596" s="589"/>
      <c r="Q596" s="589"/>
      <c r="R596" s="589"/>
      <c r="S596" s="589"/>
      <c r="T596" s="589"/>
      <c r="U596" s="589"/>
      <c r="V596" s="580"/>
      <c r="W596" s="583"/>
      <c r="X596" s="581"/>
      <c r="Y596" s="582"/>
    </row>
    <row r="597" spans="1:25" ht="22.5" customHeight="1" x14ac:dyDescent="0.25">
      <c r="A597" s="576"/>
      <c r="B597" s="577"/>
      <c r="C597" s="577"/>
      <c r="D597" s="577"/>
      <c r="E597" s="577"/>
      <c r="F597" s="577"/>
      <c r="G597" s="577"/>
      <c r="H597" s="577"/>
      <c r="I597" s="577"/>
      <c r="J597" s="577"/>
      <c r="K597" s="578"/>
      <c r="L597" s="589"/>
      <c r="M597" s="589"/>
      <c r="N597" s="589"/>
      <c r="O597" s="589"/>
      <c r="P597" s="589"/>
      <c r="Q597" s="589"/>
      <c r="R597" s="589"/>
      <c r="S597" s="589"/>
      <c r="T597" s="589"/>
      <c r="U597" s="589"/>
      <c r="V597" s="580"/>
      <c r="W597" s="583"/>
      <c r="X597" s="581"/>
      <c r="Y597" s="582"/>
    </row>
    <row r="598" spans="1:25" ht="22.5" customHeight="1" x14ac:dyDescent="0.25">
      <c r="A598" s="576"/>
      <c r="B598" s="577"/>
      <c r="C598" s="577"/>
      <c r="D598" s="577"/>
      <c r="E598" s="577"/>
      <c r="F598" s="577"/>
      <c r="G598" s="577"/>
      <c r="H598" s="577"/>
      <c r="I598" s="577"/>
      <c r="J598" s="577"/>
      <c r="K598" s="578"/>
      <c r="L598" s="589"/>
      <c r="M598" s="589"/>
      <c r="N598" s="589"/>
      <c r="O598" s="589"/>
      <c r="P598" s="589"/>
      <c r="Q598" s="589"/>
      <c r="R598" s="589"/>
      <c r="S598" s="589"/>
      <c r="T598" s="589"/>
      <c r="U598" s="589"/>
      <c r="V598" s="580"/>
      <c r="W598" s="583"/>
      <c r="X598" s="581"/>
      <c r="Y598" s="582"/>
    </row>
    <row r="599" spans="1:25" ht="22.5" customHeight="1" x14ac:dyDescent="0.25">
      <c r="A599" s="576"/>
      <c r="B599" s="577"/>
      <c r="C599" s="577"/>
      <c r="D599" s="577"/>
      <c r="E599" s="577"/>
      <c r="F599" s="577"/>
      <c r="G599" s="577"/>
      <c r="H599" s="577"/>
      <c r="I599" s="577"/>
      <c r="J599" s="577"/>
      <c r="K599" s="578"/>
      <c r="L599" s="589"/>
      <c r="M599" s="589"/>
      <c r="N599" s="589"/>
      <c r="O599" s="589"/>
      <c r="P599" s="589"/>
      <c r="Q599" s="589"/>
      <c r="R599" s="589"/>
      <c r="S599" s="589"/>
      <c r="T599" s="589"/>
      <c r="U599" s="589"/>
      <c r="V599" s="580"/>
      <c r="W599" s="583"/>
      <c r="X599" s="581"/>
      <c r="Y599" s="582"/>
    </row>
    <row r="600" spans="1:25" ht="22.5" customHeight="1" x14ac:dyDescent="0.25">
      <c r="A600" s="576"/>
      <c r="B600" s="577"/>
      <c r="C600" s="577"/>
      <c r="D600" s="577"/>
      <c r="E600" s="577"/>
      <c r="F600" s="577"/>
      <c r="G600" s="577"/>
      <c r="H600" s="577"/>
      <c r="I600" s="577"/>
      <c r="J600" s="577"/>
      <c r="K600" s="578"/>
      <c r="L600" s="589"/>
      <c r="M600" s="589"/>
      <c r="N600" s="589"/>
      <c r="O600" s="589"/>
      <c r="P600" s="589"/>
      <c r="Q600" s="589"/>
      <c r="R600" s="589"/>
      <c r="S600" s="589"/>
      <c r="T600" s="589"/>
      <c r="U600" s="589"/>
      <c r="V600" s="580"/>
      <c r="W600" s="583"/>
      <c r="X600" s="581"/>
      <c r="Y600" s="582"/>
    </row>
    <row r="601" spans="1:25" ht="22.5" customHeight="1" x14ac:dyDescent="0.25">
      <c r="A601" s="576"/>
      <c r="B601" s="577"/>
      <c r="C601" s="577"/>
      <c r="D601" s="577"/>
      <c r="E601" s="577"/>
      <c r="F601" s="577"/>
      <c r="G601" s="577"/>
      <c r="H601" s="577"/>
      <c r="I601" s="577"/>
      <c r="J601" s="577"/>
      <c r="K601" s="578"/>
      <c r="L601" s="589"/>
      <c r="M601" s="589"/>
      <c r="N601" s="589"/>
      <c r="O601" s="589"/>
      <c r="P601" s="589"/>
      <c r="Q601" s="589"/>
      <c r="R601" s="589"/>
      <c r="S601" s="589"/>
      <c r="T601" s="589"/>
      <c r="U601" s="589"/>
      <c r="V601" s="580"/>
      <c r="W601" s="583"/>
      <c r="X601" s="581"/>
      <c r="Y601" s="582"/>
    </row>
    <row r="602" spans="1:25" ht="22.5" customHeight="1" x14ac:dyDescent="0.25">
      <c r="A602" s="576"/>
      <c r="B602" s="577"/>
      <c r="C602" s="577"/>
      <c r="D602" s="577"/>
      <c r="E602" s="577"/>
      <c r="F602" s="577"/>
      <c r="G602" s="577"/>
      <c r="H602" s="577"/>
      <c r="I602" s="577"/>
      <c r="J602" s="577"/>
      <c r="K602" s="578"/>
      <c r="L602" s="589"/>
      <c r="M602" s="589"/>
      <c r="N602" s="589"/>
      <c r="O602" s="589"/>
      <c r="P602" s="589"/>
      <c r="Q602" s="589"/>
      <c r="R602" s="589"/>
      <c r="S602" s="589"/>
      <c r="T602" s="589"/>
      <c r="U602" s="589"/>
      <c r="V602" s="580"/>
      <c r="W602" s="583"/>
      <c r="X602" s="581"/>
      <c r="Y602" s="582"/>
    </row>
    <row r="603" spans="1:25" ht="22.5" customHeight="1" x14ac:dyDescent="0.25">
      <c r="A603" s="576"/>
      <c r="B603" s="577"/>
      <c r="C603" s="577"/>
      <c r="D603" s="577"/>
      <c r="E603" s="577"/>
      <c r="F603" s="577"/>
      <c r="G603" s="577"/>
      <c r="H603" s="577"/>
      <c r="I603" s="577"/>
      <c r="J603" s="577"/>
      <c r="K603" s="578"/>
      <c r="L603" s="589"/>
      <c r="M603" s="589"/>
      <c r="N603" s="589"/>
      <c r="O603" s="589"/>
      <c r="P603" s="589"/>
      <c r="Q603" s="589"/>
      <c r="R603" s="589"/>
      <c r="S603" s="589"/>
      <c r="T603" s="589"/>
      <c r="U603" s="589"/>
      <c r="V603" s="580"/>
      <c r="W603" s="583"/>
      <c r="X603" s="581"/>
      <c r="Y603" s="582"/>
    </row>
    <row r="604" spans="1:25" ht="22.5" customHeight="1" x14ac:dyDescent="0.25">
      <c r="A604" s="576"/>
      <c r="B604" s="577"/>
      <c r="C604" s="577"/>
      <c r="D604" s="577"/>
      <c r="E604" s="577"/>
      <c r="F604" s="577"/>
      <c r="G604" s="577"/>
      <c r="H604" s="577"/>
      <c r="I604" s="577"/>
      <c r="J604" s="577"/>
      <c r="K604" s="578"/>
      <c r="L604" s="589"/>
      <c r="M604" s="589"/>
      <c r="N604" s="589"/>
      <c r="O604" s="589"/>
      <c r="P604" s="589"/>
      <c r="Q604" s="589"/>
      <c r="R604" s="589"/>
      <c r="S604" s="589"/>
      <c r="T604" s="589"/>
      <c r="U604" s="589"/>
      <c r="V604" s="580"/>
      <c r="W604" s="583"/>
      <c r="X604" s="581"/>
      <c r="Y604" s="582"/>
    </row>
    <row r="605" spans="1:25" ht="22.5" customHeight="1" x14ac:dyDescent="0.25">
      <c r="A605" s="576"/>
      <c r="B605" s="577"/>
      <c r="C605" s="577"/>
      <c r="D605" s="577"/>
      <c r="E605" s="577"/>
      <c r="F605" s="577"/>
      <c r="G605" s="577"/>
      <c r="H605" s="577"/>
      <c r="I605" s="577"/>
      <c r="J605" s="577"/>
      <c r="K605" s="578"/>
      <c r="L605" s="589"/>
      <c r="M605" s="589"/>
      <c r="N605" s="589"/>
      <c r="O605" s="589"/>
      <c r="P605" s="589"/>
      <c r="Q605" s="589"/>
      <c r="R605" s="589"/>
      <c r="S605" s="589"/>
      <c r="T605" s="589"/>
      <c r="U605" s="589"/>
      <c r="V605" s="580"/>
      <c r="W605" s="583"/>
      <c r="X605" s="581"/>
      <c r="Y605" s="582"/>
    </row>
    <row r="606" spans="1:25" ht="22.5" customHeight="1" x14ac:dyDescent="0.25">
      <c r="A606" s="576"/>
      <c r="B606" s="577"/>
      <c r="C606" s="577"/>
      <c r="D606" s="577"/>
      <c r="E606" s="577"/>
      <c r="F606" s="577"/>
      <c r="G606" s="577"/>
      <c r="H606" s="577"/>
      <c r="I606" s="577"/>
      <c r="J606" s="577"/>
      <c r="K606" s="578"/>
      <c r="L606" s="589"/>
      <c r="M606" s="589"/>
      <c r="N606" s="589"/>
      <c r="O606" s="589"/>
      <c r="P606" s="589"/>
      <c r="Q606" s="589"/>
      <c r="R606" s="589"/>
      <c r="S606" s="589"/>
      <c r="T606" s="589"/>
      <c r="U606" s="589"/>
      <c r="V606" s="580"/>
      <c r="W606" s="583"/>
      <c r="X606" s="581"/>
      <c r="Y606" s="582"/>
    </row>
    <row r="607" spans="1:25" ht="22.5" customHeight="1" x14ac:dyDescent="0.25">
      <c r="A607" s="576"/>
      <c r="B607" s="577"/>
      <c r="C607" s="577"/>
      <c r="D607" s="577"/>
      <c r="E607" s="577"/>
      <c r="F607" s="577"/>
      <c r="G607" s="577"/>
      <c r="H607" s="577"/>
      <c r="I607" s="577"/>
      <c r="J607" s="577"/>
      <c r="K607" s="578"/>
      <c r="L607" s="589"/>
      <c r="M607" s="589"/>
      <c r="N607" s="589"/>
      <c r="O607" s="589"/>
      <c r="P607" s="589"/>
      <c r="Q607" s="589"/>
      <c r="R607" s="589"/>
      <c r="S607" s="589"/>
      <c r="T607" s="589"/>
      <c r="U607" s="589"/>
      <c r="V607" s="580"/>
      <c r="W607" s="583"/>
      <c r="X607" s="581"/>
      <c r="Y607" s="582"/>
    </row>
    <row r="608" spans="1:25" ht="22.5" customHeight="1" x14ac:dyDescent="0.25">
      <c r="A608" s="576"/>
      <c r="B608" s="577"/>
      <c r="C608" s="577"/>
      <c r="D608" s="577"/>
      <c r="E608" s="577"/>
      <c r="F608" s="577"/>
      <c r="G608" s="577"/>
      <c r="H608" s="577"/>
      <c r="I608" s="577"/>
      <c r="J608" s="577"/>
      <c r="K608" s="578"/>
      <c r="L608" s="589"/>
      <c r="M608" s="589"/>
      <c r="N608" s="589"/>
      <c r="O608" s="589"/>
      <c r="P608" s="589"/>
      <c r="Q608" s="589"/>
      <c r="R608" s="589"/>
      <c r="S608" s="589"/>
      <c r="T608" s="589"/>
      <c r="U608" s="589"/>
      <c r="V608" s="580"/>
      <c r="W608" s="583"/>
      <c r="X608" s="581"/>
      <c r="Y608" s="582"/>
    </row>
    <row r="609" spans="1:25" ht="22.5" customHeight="1" x14ac:dyDescent="0.25">
      <c r="A609" s="576"/>
      <c r="B609" s="577"/>
      <c r="C609" s="577"/>
      <c r="D609" s="577"/>
      <c r="E609" s="577"/>
      <c r="F609" s="577"/>
      <c r="G609" s="577"/>
      <c r="H609" s="577"/>
      <c r="I609" s="577"/>
      <c r="J609" s="577"/>
      <c r="K609" s="578"/>
      <c r="L609" s="589"/>
      <c r="M609" s="589"/>
      <c r="N609" s="589"/>
      <c r="O609" s="589"/>
      <c r="P609" s="589"/>
      <c r="Q609" s="589"/>
      <c r="R609" s="589"/>
      <c r="S609" s="589"/>
      <c r="T609" s="589"/>
      <c r="U609" s="589"/>
      <c r="V609" s="580"/>
      <c r="W609" s="583"/>
      <c r="X609" s="581"/>
      <c r="Y609" s="582"/>
    </row>
    <row r="610" spans="1:25" ht="22.5" customHeight="1" x14ac:dyDescent="0.25">
      <c r="A610" s="576"/>
      <c r="B610" s="577"/>
      <c r="C610" s="577"/>
      <c r="D610" s="577"/>
      <c r="E610" s="577"/>
      <c r="F610" s="577"/>
      <c r="G610" s="577"/>
      <c r="H610" s="577"/>
      <c r="I610" s="577"/>
      <c r="J610" s="577"/>
      <c r="K610" s="578"/>
      <c r="L610" s="589"/>
      <c r="M610" s="589"/>
      <c r="N610" s="589"/>
      <c r="O610" s="589"/>
      <c r="P610" s="589"/>
      <c r="Q610" s="589"/>
      <c r="R610" s="589"/>
      <c r="S610" s="589"/>
      <c r="T610" s="589"/>
      <c r="U610" s="589"/>
      <c r="V610" s="580"/>
      <c r="W610" s="583"/>
      <c r="X610" s="581"/>
      <c r="Y610" s="582"/>
    </row>
    <row r="611" spans="1:25" ht="22.5" customHeight="1" x14ac:dyDescent="0.25">
      <c r="A611" s="576"/>
      <c r="B611" s="577"/>
      <c r="C611" s="577"/>
      <c r="D611" s="577"/>
      <c r="E611" s="577"/>
      <c r="F611" s="577"/>
      <c r="G611" s="577"/>
      <c r="H611" s="577"/>
      <c r="I611" s="577"/>
      <c r="J611" s="577"/>
      <c r="K611" s="578"/>
      <c r="L611" s="589"/>
      <c r="M611" s="589"/>
      <c r="N611" s="589"/>
      <c r="O611" s="589"/>
      <c r="P611" s="589"/>
      <c r="Q611" s="589"/>
      <c r="R611" s="589"/>
      <c r="S611" s="589"/>
      <c r="T611" s="589"/>
      <c r="U611" s="589"/>
      <c r="V611" s="580"/>
      <c r="W611" s="583"/>
      <c r="X611" s="581"/>
      <c r="Y611" s="582"/>
    </row>
    <row r="612" spans="1:25" ht="22.5" customHeight="1" x14ac:dyDescent="0.25">
      <c r="A612" s="576"/>
      <c r="B612" s="577"/>
      <c r="C612" s="577"/>
      <c r="D612" s="577"/>
      <c r="E612" s="577"/>
      <c r="F612" s="577"/>
      <c r="G612" s="577"/>
      <c r="H612" s="577"/>
      <c r="I612" s="577"/>
      <c r="J612" s="577"/>
      <c r="K612" s="578"/>
      <c r="L612" s="589"/>
      <c r="M612" s="589"/>
      <c r="N612" s="589"/>
      <c r="O612" s="589"/>
      <c r="P612" s="589"/>
      <c r="Q612" s="589"/>
      <c r="R612" s="589"/>
      <c r="S612" s="589"/>
      <c r="T612" s="589"/>
      <c r="U612" s="589"/>
      <c r="V612" s="580"/>
      <c r="W612" s="583"/>
      <c r="X612" s="581"/>
      <c r="Y612" s="582"/>
    </row>
    <row r="613" spans="1:25" ht="22.5" customHeight="1" x14ac:dyDescent="0.25">
      <c r="A613" s="576"/>
      <c r="B613" s="577"/>
      <c r="C613" s="577"/>
      <c r="D613" s="577"/>
      <c r="E613" s="577"/>
      <c r="F613" s="577"/>
      <c r="G613" s="577"/>
      <c r="H613" s="577"/>
      <c r="I613" s="577"/>
      <c r="J613" s="577"/>
      <c r="K613" s="578"/>
      <c r="L613" s="589"/>
      <c r="M613" s="589"/>
      <c r="N613" s="589"/>
      <c r="O613" s="589"/>
      <c r="P613" s="589"/>
      <c r="Q613" s="589"/>
      <c r="R613" s="589"/>
      <c r="S613" s="589"/>
      <c r="T613" s="589"/>
      <c r="U613" s="589"/>
      <c r="V613" s="580"/>
      <c r="W613" s="583"/>
      <c r="X613" s="581"/>
      <c r="Y613" s="582"/>
    </row>
    <row r="614" spans="1:25" ht="22.5" customHeight="1" x14ac:dyDescent="0.25">
      <c r="A614" s="576"/>
      <c r="B614" s="577"/>
      <c r="C614" s="577"/>
      <c r="D614" s="577"/>
      <c r="E614" s="577"/>
      <c r="F614" s="577"/>
      <c r="G614" s="577"/>
      <c r="H614" s="577"/>
      <c r="I614" s="577"/>
      <c r="J614" s="577"/>
      <c r="K614" s="578"/>
      <c r="L614" s="589"/>
      <c r="M614" s="589"/>
      <c r="N614" s="589"/>
      <c r="O614" s="589"/>
      <c r="P614" s="589"/>
      <c r="Q614" s="589"/>
      <c r="R614" s="589"/>
      <c r="S614" s="589"/>
      <c r="T614" s="589"/>
      <c r="U614" s="589"/>
      <c r="V614" s="580"/>
      <c r="W614" s="583"/>
      <c r="X614" s="581"/>
      <c r="Y614" s="582"/>
    </row>
    <row r="615" spans="1:25" ht="22.5" customHeight="1" x14ac:dyDescent="0.25">
      <c r="A615" s="576"/>
      <c r="B615" s="577"/>
      <c r="C615" s="577"/>
      <c r="D615" s="577"/>
      <c r="E615" s="577"/>
      <c r="F615" s="577"/>
      <c r="G615" s="577"/>
      <c r="H615" s="577"/>
      <c r="I615" s="577"/>
      <c r="J615" s="577"/>
      <c r="K615" s="578"/>
      <c r="L615" s="589"/>
      <c r="M615" s="589"/>
      <c r="N615" s="589"/>
      <c r="O615" s="589"/>
      <c r="P615" s="589"/>
      <c r="Q615" s="589"/>
      <c r="R615" s="589"/>
      <c r="S615" s="589"/>
      <c r="T615" s="589"/>
      <c r="U615" s="589"/>
      <c r="V615" s="580"/>
      <c r="W615" s="583"/>
      <c r="X615" s="581"/>
      <c r="Y615" s="582"/>
    </row>
    <row r="616" spans="1:25" ht="22.5" customHeight="1" x14ac:dyDescent="0.25">
      <c r="A616" s="576"/>
      <c r="B616" s="577"/>
      <c r="C616" s="577"/>
      <c r="D616" s="577"/>
      <c r="E616" s="577"/>
      <c r="F616" s="577"/>
      <c r="G616" s="577"/>
      <c r="H616" s="577"/>
      <c r="I616" s="577"/>
      <c r="J616" s="577"/>
      <c r="K616" s="578"/>
      <c r="L616" s="589"/>
      <c r="M616" s="589"/>
      <c r="N616" s="589"/>
      <c r="O616" s="589"/>
      <c r="P616" s="589"/>
      <c r="Q616" s="589"/>
      <c r="R616" s="589"/>
      <c r="S616" s="589"/>
      <c r="T616" s="589"/>
      <c r="U616" s="589"/>
      <c r="V616" s="580"/>
      <c r="W616" s="583"/>
      <c r="X616" s="581"/>
      <c r="Y616" s="582"/>
    </row>
    <row r="617" spans="1:25" ht="22.5" customHeight="1" x14ac:dyDescent="0.25">
      <c r="A617" s="576"/>
      <c r="B617" s="577"/>
      <c r="C617" s="577"/>
      <c r="D617" s="577"/>
      <c r="E617" s="577"/>
      <c r="F617" s="577"/>
      <c r="G617" s="577"/>
      <c r="H617" s="577"/>
      <c r="I617" s="577"/>
      <c r="J617" s="577"/>
      <c r="K617" s="578"/>
      <c r="L617" s="589"/>
      <c r="M617" s="589"/>
      <c r="N617" s="589"/>
      <c r="O617" s="589"/>
      <c r="P617" s="589"/>
      <c r="Q617" s="589"/>
      <c r="R617" s="589"/>
      <c r="S617" s="589"/>
      <c r="T617" s="589"/>
      <c r="U617" s="589"/>
      <c r="V617" s="580"/>
      <c r="W617" s="583"/>
      <c r="X617" s="581"/>
      <c r="Y617" s="582"/>
    </row>
    <row r="618" spans="1:25" ht="22.5" customHeight="1" x14ac:dyDescent="0.25">
      <c r="A618" s="576"/>
      <c r="B618" s="577"/>
      <c r="C618" s="577"/>
      <c r="D618" s="577"/>
      <c r="E618" s="577"/>
      <c r="F618" s="577"/>
      <c r="G618" s="577"/>
      <c r="H618" s="577"/>
      <c r="I618" s="577"/>
      <c r="J618" s="577"/>
      <c r="K618" s="578"/>
      <c r="L618" s="589"/>
      <c r="M618" s="589"/>
      <c r="N618" s="589"/>
      <c r="O618" s="589"/>
      <c r="P618" s="589"/>
      <c r="Q618" s="589"/>
      <c r="R618" s="589"/>
      <c r="S618" s="589"/>
      <c r="T618" s="589"/>
      <c r="U618" s="589"/>
      <c r="V618" s="580"/>
      <c r="W618" s="583"/>
      <c r="X618" s="581"/>
      <c r="Y618" s="582"/>
    </row>
    <row r="619" spans="1:25" s="170" customFormat="1" ht="22.5" customHeight="1" x14ac:dyDescent="0.25">
      <c r="A619" s="576"/>
      <c r="B619" s="577"/>
      <c r="C619" s="577"/>
      <c r="D619" s="577"/>
      <c r="E619" s="577"/>
      <c r="F619" s="577"/>
      <c r="G619" s="577"/>
      <c r="H619" s="583"/>
      <c r="I619" s="583"/>
      <c r="J619" s="583"/>
      <c r="K619" s="584"/>
      <c r="L619" s="588"/>
      <c r="M619" s="588"/>
      <c r="N619" s="588"/>
      <c r="O619" s="588"/>
      <c r="P619" s="588"/>
      <c r="Q619" s="588"/>
      <c r="R619" s="588"/>
      <c r="S619" s="588"/>
      <c r="T619" s="588"/>
      <c r="U619" s="588"/>
      <c r="V619" s="586"/>
      <c r="W619" s="583"/>
      <c r="X619" s="581"/>
      <c r="Y619" s="582"/>
    </row>
    <row r="620" spans="1:25" s="170" customFormat="1" ht="22.5" customHeight="1" x14ac:dyDescent="0.25">
      <c r="A620" s="576"/>
      <c r="B620" s="577"/>
      <c r="C620" s="577"/>
      <c r="D620" s="577"/>
      <c r="E620" s="577"/>
      <c r="F620" s="577"/>
      <c r="G620" s="577"/>
      <c r="H620" s="583"/>
      <c r="I620" s="583"/>
      <c r="J620" s="583"/>
      <c r="K620" s="584"/>
      <c r="L620" s="588"/>
      <c r="M620" s="588"/>
      <c r="N620" s="588"/>
      <c r="O620" s="588"/>
      <c r="P620" s="588"/>
      <c r="Q620" s="588"/>
      <c r="R620" s="588"/>
      <c r="S620" s="588"/>
      <c r="T620" s="588"/>
      <c r="U620" s="588"/>
      <c r="V620" s="586"/>
      <c r="W620" s="583"/>
      <c r="X620" s="581"/>
      <c r="Y620" s="582"/>
    </row>
    <row r="621" spans="1:25" ht="22.5" customHeight="1" x14ac:dyDescent="0.25">
      <c r="A621" s="576"/>
      <c r="B621" s="577"/>
      <c r="C621" s="577"/>
      <c r="D621" s="577"/>
      <c r="E621" s="577"/>
      <c r="F621" s="577"/>
      <c r="G621" s="577"/>
      <c r="H621" s="577"/>
      <c r="I621" s="577"/>
      <c r="J621" s="577"/>
      <c r="K621" s="578"/>
      <c r="L621" s="589"/>
      <c r="M621" s="589"/>
      <c r="N621" s="589"/>
      <c r="O621" s="589"/>
      <c r="P621" s="589"/>
      <c r="Q621" s="589"/>
      <c r="R621" s="589"/>
      <c r="S621" s="589"/>
      <c r="T621" s="589"/>
      <c r="U621" s="589"/>
      <c r="V621" s="580"/>
      <c r="W621" s="583"/>
      <c r="X621" s="581"/>
      <c r="Y621" s="582"/>
    </row>
    <row r="622" spans="1:25" ht="22.5" customHeight="1" x14ac:dyDescent="0.25">
      <c r="A622" s="576"/>
      <c r="B622" s="577"/>
      <c r="C622" s="577"/>
      <c r="D622" s="577"/>
      <c r="E622" s="577"/>
      <c r="F622" s="577"/>
      <c r="G622" s="577"/>
      <c r="H622" s="577"/>
      <c r="I622" s="577"/>
      <c r="J622" s="577"/>
      <c r="K622" s="578"/>
      <c r="L622" s="589"/>
      <c r="M622" s="589"/>
      <c r="N622" s="589"/>
      <c r="O622" s="589"/>
      <c r="P622" s="589"/>
      <c r="Q622" s="589"/>
      <c r="R622" s="589"/>
      <c r="S622" s="589"/>
      <c r="T622" s="589"/>
      <c r="U622" s="589"/>
      <c r="V622" s="580"/>
      <c r="W622" s="583"/>
      <c r="X622" s="581"/>
      <c r="Y622" s="582"/>
    </row>
    <row r="623" spans="1:25" ht="22.5" customHeight="1" x14ac:dyDescent="0.25">
      <c r="A623" s="576"/>
      <c r="B623" s="577"/>
      <c r="C623" s="577"/>
      <c r="D623" s="577"/>
      <c r="E623" s="577"/>
      <c r="F623" s="577"/>
      <c r="G623" s="577"/>
      <c r="H623" s="577"/>
      <c r="I623" s="577"/>
      <c r="J623" s="577"/>
      <c r="K623" s="578"/>
      <c r="L623" s="589"/>
      <c r="M623" s="589"/>
      <c r="N623" s="589"/>
      <c r="O623" s="589"/>
      <c r="P623" s="589"/>
      <c r="Q623" s="589"/>
      <c r="R623" s="589"/>
      <c r="S623" s="589"/>
      <c r="T623" s="589"/>
      <c r="U623" s="589"/>
      <c r="V623" s="580"/>
      <c r="W623" s="583"/>
      <c r="X623" s="581"/>
      <c r="Y623" s="582"/>
    </row>
    <row r="624" spans="1:25" ht="22.5" customHeight="1" x14ac:dyDescent="0.25">
      <c r="A624" s="576"/>
      <c r="B624" s="577"/>
      <c r="C624" s="577"/>
      <c r="D624" s="577"/>
      <c r="E624" s="577"/>
      <c r="F624" s="577"/>
      <c r="G624" s="577"/>
      <c r="H624" s="577"/>
      <c r="I624" s="577"/>
      <c r="J624" s="577"/>
      <c r="K624" s="578"/>
      <c r="L624" s="589"/>
      <c r="M624" s="589"/>
      <c r="N624" s="589"/>
      <c r="O624" s="589"/>
      <c r="P624" s="589"/>
      <c r="Q624" s="589"/>
      <c r="R624" s="589"/>
      <c r="S624" s="589"/>
      <c r="T624" s="589"/>
      <c r="U624" s="589"/>
      <c r="V624" s="580"/>
      <c r="W624" s="583"/>
      <c r="X624" s="581"/>
      <c r="Y624" s="582"/>
    </row>
    <row r="625" spans="1:25" ht="22.5" customHeight="1" x14ac:dyDescent="0.25">
      <c r="A625" s="576"/>
      <c r="B625" s="577"/>
      <c r="C625" s="577"/>
      <c r="D625" s="577"/>
      <c r="E625" s="577"/>
      <c r="F625" s="577"/>
      <c r="G625" s="577"/>
      <c r="H625" s="577"/>
      <c r="I625" s="577"/>
      <c r="J625" s="577"/>
      <c r="K625" s="578"/>
      <c r="L625" s="589"/>
      <c r="M625" s="589"/>
      <c r="N625" s="589"/>
      <c r="O625" s="589"/>
      <c r="P625" s="589"/>
      <c r="Q625" s="589"/>
      <c r="R625" s="589"/>
      <c r="S625" s="589"/>
      <c r="T625" s="589"/>
      <c r="U625" s="589"/>
      <c r="V625" s="580"/>
      <c r="W625" s="583"/>
      <c r="X625" s="581"/>
      <c r="Y625" s="582"/>
    </row>
    <row r="626" spans="1:25" ht="22.5" customHeight="1" x14ac:dyDescent="0.25">
      <c r="A626" s="576"/>
      <c r="B626" s="577"/>
      <c r="C626" s="577"/>
      <c r="D626" s="577"/>
      <c r="E626" s="577"/>
      <c r="F626" s="577"/>
      <c r="G626" s="577"/>
      <c r="H626" s="577"/>
      <c r="I626" s="577"/>
      <c r="J626" s="577"/>
      <c r="K626" s="578"/>
      <c r="L626" s="589"/>
      <c r="M626" s="589"/>
      <c r="N626" s="589"/>
      <c r="O626" s="589"/>
      <c r="P626" s="589"/>
      <c r="Q626" s="589"/>
      <c r="R626" s="589"/>
      <c r="S626" s="589"/>
      <c r="T626" s="589"/>
      <c r="U626" s="589"/>
      <c r="V626" s="580"/>
      <c r="W626" s="583"/>
      <c r="X626" s="581"/>
      <c r="Y626" s="582"/>
    </row>
    <row r="627" spans="1:25" ht="22.5" customHeight="1" x14ac:dyDescent="0.25">
      <c r="A627" s="576"/>
      <c r="B627" s="577"/>
      <c r="C627" s="577"/>
      <c r="D627" s="577"/>
      <c r="E627" s="577"/>
      <c r="F627" s="577"/>
      <c r="G627" s="577"/>
      <c r="H627" s="577"/>
      <c r="I627" s="577"/>
      <c r="J627" s="577"/>
      <c r="K627" s="578"/>
      <c r="L627" s="589"/>
      <c r="M627" s="589"/>
      <c r="N627" s="589"/>
      <c r="O627" s="589"/>
      <c r="P627" s="589"/>
      <c r="Q627" s="589"/>
      <c r="R627" s="589"/>
      <c r="S627" s="589"/>
      <c r="T627" s="589"/>
      <c r="U627" s="589"/>
      <c r="V627" s="580"/>
      <c r="W627" s="583"/>
      <c r="X627" s="581"/>
      <c r="Y627" s="582"/>
    </row>
    <row r="628" spans="1:25" ht="22.5" customHeight="1" x14ac:dyDescent="0.25">
      <c r="A628" s="576"/>
      <c r="B628" s="577"/>
      <c r="C628" s="577"/>
      <c r="D628" s="577"/>
      <c r="E628" s="577"/>
      <c r="F628" s="577"/>
      <c r="G628" s="577"/>
      <c r="H628" s="577"/>
      <c r="I628" s="577"/>
      <c r="J628" s="577"/>
      <c r="K628" s="578"/>
      <c r="L628" s="589"/>
      <c r="M628" s="589"/>
      <c r="N628" s="589"/>
      <c r="O628" s="589"/>
      <c r="P628" s="589"/>
      <c r="Q628" s="589"/>
      <c r="R628" s="589"/>
      <c r="S628" s="589"/>
      <c r="T628" s="589"/>
      <c r="U628" s="589"/>
      <c r="V628" s="580"/>
      <c r="W628" s="583"/>
      <c r="X628" s="581"/>
      <c r="Y628" s="582"/>
    </row>
    <row r="629" spans="1:25" ht="22.5" customHeight="1" x14ac:dyDescent="0.25">
      <c r="A629" s="576"/>
      <c r="B629" s="577"/>
      <c r="C629" s="577"/>
      <c r="D629" s="577"/>
      <c r="E629" s="577"/>
      <c r="F629" s="577"/>
      <c r="G629" s="577"/>
      <c r="H629" s="577"/>
      <c r="I629" s="577"/>
      <c r="J629" s="577"/>
      <c r="K629" s="578"/>
      <c r="L629" s="589"/>
      <c r="M629" s="589"/>
      <c r="N629" s="589"/>
      <c r="O629" s="589"/>
      <c r="P629" s="589"/>
      <c r="Q629" s="589"/>
      <c r="R629" s="589"/>
      <c r="S629" s="589"/>
      <c r="T629" s="589"/>
      <c r="U629" s="589"/>
      <c r="V629" s="580"/>
      <c r="W629" s="583"/>
      <c r="X629" s="581"/>
      <c r="Y629" s="582"/>
    </row>
    <row r="630" spans="1:25" ht="22.5" customHeight="1" x14ac:dyDescent="0.25">
      <c r="A630" s="576"/>
      <c r="B630" s="577"/>
      <c r="C630" s="577"/>
      <c r="D630" s="577"/>
      <c r="E630" s="577"/>
      <c r="F630" s="577"/>
      <c r="G630" s="577"/>
      <c r="H630" s="577"/>
      <c r="I630" s="577"/>
      <c r="J630" s="577"/>
      <c r="K630" s="578"/>
      <c r="L630" s="589"/>
      <c r="M630" s="589"/>
      <c r="N630" s="589"/>
      <c r="O630" s="589"/>
      <c r="P630" s="589"/>
      <c r="Q630" s="589"/>
      <c r="R630" s="589"/>
      <c r="S630" s="589"/>
      <c r="T630" s="589"/>
      <c r="U630" s="589"/>
      <c r="V630" s="580"/>
      <c r="W630" s="583"/>
      <c r="X630" s="581"/>
      <c r="Y630" s="582"/>
    </row>
    <row r="631" spans="1:25" ht="22.5" customHeight="1" x14ac:dyDescent="0.25">
      <c r="A631" s="576"/>
      <c r="B631" s="577"/>
      <c r="C631" s="577"/>
      <c r="D631" s="577"/>
      <c r="E631" s="577"/>
      <c r="F631" s="577"/>
      <c r="G631" s="577"/>
      <c r="H631" s="577"/>
      <c r="I631" s="577"/>
      <c r="J631" s="577"/>
      <c r="K631" s="578"/>
      <c r="L631" s="589"/>
      <c r="M631" s="589"/>
      <c r="N631" s="589"/>
      <c r="O631" s="589"/>
      <c r="P631" s="589"/>
      <c r="Q631" s="589"/>
      <c r="R631" s="589"/>
      <c r="S631" s="589"/>
      <c r="T631" s="589"/>
      <c r="U631" s="589"/>
      <c r="V631" s="580"/>
      <c r="W631" s="583"/>
      <c r="X631" s="581"/>
      <c r="Y631" s="582"/>
    </row>
    <row r="632" spans="1:25" ht="22.5" customHeight="1" x14ac:dyDescent="0.25">
      <c r="A632" s="576"/>
      <c r="B632" s="577"/>
      <c r="C632" s="577"/>
      <c r="D632" s="577"/>
      <c r="E632" s="577"/>
      <c r="F632" s="577"/>
      <c r="G632" s="577"/>
      <c r="H632" s="577"/>
      <c r="I632" s="577"/>
      <c r="J632" s="577"/>
      <c r="K632" s="578"/>
      <c r="L632" s="589"/>
      <c r="M632" s="589"/>
      <c r="N632" s="589"/>
      <c r="O632" s="589"/>
      <c r="P632" s="589"/>
      <c r="Q632" s="589"/>
      <c r="R632" s="589"/>
      <c r="S632" s="589"/>
      <c r="T632" s="589"/>
      <c r="U632" s="589"/>
      <c r="V632" s="580"/>
      <c r="W632" s="583"/>
      <c r="X632" s="581"/>
      <c r="Y632" s="582"/>
    </row>
    <row r="633" spans="1:25" ht="22.5" customHeight="1" x14ac:dyDescent="0.25">
      <c r="A633" s="576"/>
      <c r="B633" s="577"/>
      <c r="C633" s="577"/>
      <c r="D633" s="577"/>
      <c r="E633" s="577"/>
      <c r="F633" s="577"/>
      <c r="G633" s="577"/>
      <c r="H633" s="577"/>
      <c r="I633" s="577"/>
      <c r="J633" s="577"/>
      <c r="K633" s="578"/>
      <c r="L633" s="589"/>
      <c r="M633" s="589"/>
      <c r="N633" s="589"/>
      <c r="O633" s="589"/>
      <c r="P633" s="589"/>
      <c r="Q633" s="589"/>
      <c r="R633" s="589"/>
      <c r="S633" s="589"/>
      <c r="T633" s="589"/>
      <c r="U633" s="589"/>
      <c r="V633" s="580"/>
      <c r="W633" s="583"/>
      <c r="X633" s="581"/>
      <c r="Y633" s="582"/>
    </row>
    <row r="634" spans="1:25" ht="22.5" customHeight="1" x14ac:dyDescent="0.25">
      <c r="A634" s="576"/>
      <c r="B634" s="577"/>
      <c r="C634" s="577"/>
      <c r="D634" s="577"/>
      <c r="E634" s="577"/>
      <c r="F634" s="577"/>
      <c r="G634" s="577"/>
      <c r="H634" s="577"/>
      <c r="I634" s="577"/>
      <c r="J634" s="577"/>
      <c r="K634" s="584"/>
      <c r="L634" s="588"/>
      <c r="M634" s="588"/>
      <c r="N634" s="588"/>
      <c r="O634" s="588"/>
      <c r="P634" s="588"/>
      <c r="Q634" s="588"/>
      <c r="R634" s="588"/>
      <c r="S634" s="588"/>
      <c r="T634" s="588"/>
      <c r="U634" s="588"/>
      <c r="V634" s="586"/>
      <c r="W634" s="583"/>
      <c r="X634" s="581"/>
      <c r="Y634" s="582"/>
    </row>
    <row r="635" spans="1:25" ht="22.5" customHeight="1" x14ac:dyDescent="0.25">
      <c r="A635" s="576"/>
      <c r="B635" s="577"/>
      <c r="C635" s="577"/>
      <c r="D635" s="577"/>
      <c r="E635" s="577"/>
      <c r="F635" s="577"/>
      <c r="G635" s="577"/>
      <c r="H635" s="577"/>
      <c r="I635" s="577"/>
      <c r="J635" s="577"/>
      <c r="K635" s="578"/>
      <c r="L635" s="589"/>
      <c r="M635" s="589"/>
      <c r="N635" s="589"/>
      <c r="O635" s="589"/>
      <c r="P635" s="589"/>
      <c r="Q635" s="589"/>
      <c r="R635" s="589"/>
      <c r="S635" s="589"/>
      <c r="T635" s="589"/>
      <c r="U635" s="589"/>
      <c r="V635" s="580"/>
      <c r="W635" s="583"/>
      <c r="X635" s="581"/>
      <c r="Y635" s="582"/>
    </row>
    <row r="636" spans="1:25" ht="22.5" customHeight="1" x14ac:dyDescent="0.25">
      <c r="A636" s="576"/>
      <c r="B636" s="577"/>
      <c r="C636" s="577"/>
      <c r="D636" s="577"/>
      <c r="E636" s="577"/>
      <c r="F636" s="577"/>
      <c r="G636" s="577"/>
      <c r="H636" s="577"/>
      <c r="I636" s="577"/>
      <c r="J636" s="577"/>
      <c r="K636" s="578"/>
      <c r="L636" s="589"/>
      <c r="M636" s="589"/>
      <c r="N636" s="589"/>
      <c r="O636" s="589"/>
      <c r="P636" s="589"/>
      <c r="Q636" s="589"/>
      <c r="R636" s="589"/>
      <c r="S636" s="589"/>
      <c r="T636" s="589"/>
      <c r="U636" s="589"/>
      <c r="V636" s="580"/>
      <c r="W636" s="583"/>
      <c r="X636" s="581"/>
      <c r="Y636" s="582"/>
    </row>
    <row r="637" spans="1:25" ht="22.5" customHeight="1" x14ac:dyDescent="0.25">
      <c r="A637" s="576"/>
      <c r="B637" s="577"/>
      <c r="C637" s="577"/>
      <c r="D637" s="577"/>
      <c r="E637" s="577"/>
      <c r="F637" s="577"/>
      <c r="G637" s="577"/>
      <c r="H637" s="577"/>
      <c r="I637" s="577"/>
      <c r="J637" s="577"/>
      <c r="K637" s="578"/>
      <c r="L637" s="589"/>
      <c r="M637" s="589"/>
      <c r="N637" s="589"/>
      <c r="O637" s="589"/>
      <c r="P637" s="589"/>
      <c r="Q637" s="589"/>
      <c r="R637" s="589"/>
      <c r="S637" s="589"/>
      <c r="T637" s="589"/>
      <c r="U637" s="589"/>
      <c r="V637" s="580"/>
      <c r="W637" s="583"/>
      <c r="X637" s="581"/>
      <c r="Y637" s="582"/>
    </row>
    <row r="638" spans="1:25" ht="22.5" customHeight="1" x14ac:dyDescent="0.25">
      <c r="A638" s="576"/>
      <c r="B638" s="577"/>
      <c r="C638" s="577"/>
      <c r="D638" s="577"/>
      <c r="E638" s="577"/>
      <c r="F638" s="577"/>
      <c r="G638" s="577"/>
      <c r="H638" s="577"/>
      <c r="I638" s="577"/>
      <c r="J638" s="577"/>
      <c r="K638" s="578"/>
      <c r="L638" s="589"/>
      <c r="M638" s="589"/>
      <c r="N638" s="589"/>
      <c r="O638" s="589"/>
      <c r="P638" s="589"/>
      <c r="Q638" s="589"/>
      <c r="R638" s="589"/>
      <c r="S638" s="589"/>
      <c r="T638" s="589"/>
      <c r="U638" s="589"/>
      <c r="V638" s="580"/>
      <c r="W638" s="583"/>
      <c r="X638" s="581"/>
      <c r="Y638" s="582"/>
    </row>
    <row r="639" spans="1:25" ht="22.5" customHeight="1" x14ac:dyDescent="0.25">
      <c r="A639" s="576"/>
      <c r="B639" s="577"/>
      <c r="C639" s="577"/>
      <c r="D639" s="577"/>
      <c r="E639" s="577"/>
      <c r="F639" s="577"/>
      <c r="G639" s="577"/>
      <c r="H639" s="577"/>
      <c r="I639" s="577"/>
      <c r="J639" s="577"/>
      <c r="K639" s="578"/>
      <c r="L639" s="589"/>
      <c r="M639" s="589"/>
      <c r="N639" s="589"/>
      <c r="O639" s="589"/>
      <c r="P639" s="589"/>
      <c r="Q639" s="589"/>
      <c r="R639" s="589"/>
      <c r="S639" s="589"/>
      <c r="T639" s="589"/>
      <c r="U639" s="589"/>
      <c r="V639" s="580"/>
      <c r="W639" s="583"/>
      <c r="X639" s="581"/>
      <c r="Y639" s="582"/>
    </row>
    <row r="640" spans="1:25" ht="22.5" customHeight="1" x14ac:dyDescent="0.25">
      <c r="A640" s="576"/>
      <c r="B640" s="577"/>
      <c r="C640" s="577"/>
      <c r="D640" s="577"/>
      <c r="E640" s="577"/>
      <c r="F640" s="577"/>
      <c r="G640" s="577"/>
      <c r="H640" s="577"/>
      <c r="I640" s="577"/>
      <c r="J640" s="577"/>
      <c r="K640" s="578"/>
      <c r="L640" s="589"/>
      <c r="M640" s="589"/>
      <c r="N640" s="589"/>
      <c r="O640" s="589"/>
      <c r="P640" s="589"/>
      <c r="Q640" s="589"/>
      <c r="R640" s="589"/>
      <c r="S640" s="589"/>
      <c r="T640" s="589"/>
      <c r="U640" s="589"/>
      <c r="V640" s="580"/>
      <c r="W640" s="583"/>
      <c r="X640" s="581"/>
      <c r="Y640" s="582"/>
    </row>
    <row r="641" spans="1:25" ht="22.5" customHeight="1" x14ac:dyDescent="0.25">
      <c r="A641" s="576"/>
      <c r="B641" s="577"/>
      <c r="C641" s="577"/>
      <c r="D641" s="577"/>
      <c r="E641" s="577"/>
      <c r="F641" s="577"/>
      <c r="G641" s="577"/>
      <c r="H641" s="577"/>
      <c r="I641" s="577"/>
      <c r="J641" s="577"/>
      <c r="K641" s="578"/>
      <c r="L641" s="589"/>
      <c r="M641" s="589"/>
      <c r="N641" s="589"/>
      <c r="O641" s="589"/>
      <c r="P641" s="589"/>
      <c r="Q641" s="589"/>
      <c r="R641" s="589"/>
      <c r="S641" s="589"/>
      <c r="T641" s="589"/>
      <c r="U641" s="589"/>
      <c r="V641" s="580"/>
      <c r="W641" s="583"/>
      <c r="X641" s="581"/>
      <c r="Y641" s="582"/>
    </row>
    <row r="642" spans="1:25" ht="22.5" customHeight="1" x14ac:dyDescent="0.25">
      <c r="A642" s="576"/>
      <c r="B642" s="577"/>
      <c r="C642" s="577"/>
      <c r="D642" s="577"/>
      <c r="E642" s="577"/>
      <c r="F642" s="577"/>
      <c r="G642" s="577"/>
      <c r="H642" s="577"/>
      <c r="I642" s="577"/>
      <c r="J642" s="577"/>
      <c r="K642" s="578"/>
      <c r="L642" s="589"/>
      <c r="M642" s="589"/>
      <c r="N642" s="589"/>
      <c r="O642" s="589"/>
      <c r="P642" s="589"/>
      <c r="Q642" s="589"/>
      <c r="R642" s="589"/>
      <c r="S642" s="589"/>
      <c r="T642" s="589"/>
      <c r="U642" s="589"/>
      <c r="V642" s="580"/>
      <c r="W642" s="583"/>
      <c r="X642" s="581"/>
      <c r="Y642" s="582"/>
    </row>
    <row r="643" spans="1:25" ht="22.5" customHeight="1" x14ac:dyDescent="0.25">
      <c r="A643" s="576"/>
      <c r="B643" s="577"/>
      <c r="C643" s="577"/>
      <c r="D643" s="577"/>
      <c r="E643" s="577"/>
      <c r="F643" s="577"/>
      <c r="G643" s="577"/>
      <c r="H643" s="577"/>
      <c r="I643" s="577"/>
      <c r="J643" s="577"/>
      <c r="K643" s="578"/>
      <c r="L643" s="589"/>
      <c r="M643" s="589"/>
      <c r="N643" s="589"/>
      <c r="O643" s="589"/>
      <c r="P643" s="589"/>
      <c r="Q643" s="589"/>
      <c r="R643" s="589"/>
      <c r="S643" s="589"/>
      <c r="T643" s="589"/>
      <c r="U643" s="589"/>
      <c r="V643" s="580"/>
      <c r="W643" s="583"/>
      <c r="X643" s="581"/>
      <c r="Y643" s="582"/>
    </row>
    <row r="644" spans="1:25" ht="22.5" customHeight="1" x14ac:dyDescent="0.25">
      <c r="A644" s="576"/>
      <c r="B644" s="577"/>
      <c r="C644" s="577"/>
      <c r="D644" s="577"/>
      <c r="E644" s="577"/>
      <c r="F644" s="577"/>
      <c r="G644" s="577"/>
      <c r="H644" s="577"/>
      <c r="I644" s="577"/>
      <c r="J644" s="577"/>
      <c r="K644" s="578"/>
      <c r="L644" s="589"/>
      <c r="M644" s="589"/>
      <c r="N644" s="589"/>
      <c r="O644" s="589"/>
      <c r="P644" s="589"/>
      <c r="Q644" s="589"/>
      <c r="R644" s="589"/>
      <c r="S644" s="589"/>
      <c r="T644" s="589"/>
      <c r="U644" s="589"/>
      <c r="V644" s="580"/>
      <c r="W644" s="583"/>
      <c r="X644" s="581"/>
      <c r="Y644" s="582"/>
    </row>
    <row r="645" spans="1:25" ht="22.5" customHeight="1" x14ac:dyDescent="0.25">
      <c r="A645" s="576"/>
      <c r="B645" s="577"/>
      <c r="C645" s="577"/>
      <c r="D645" s="577"/>
      <c r="E645" s="577"/>
      <c r="F645" s="577"/>
      <c r="G645" s="577"/>
      <c r="H645" s="577"/>
      <c r="I645" s="577"/>
      <c r="J645" s="577"/>
      <c r="K645" s="578"/>
      <c r="L645" s="589"/>
      <c r="M645" s="589"/>
      <c r="N645" s="589"/>
      <c r="O645" s="589"/>
      <c r="P645" s="589"/>
      <c r="Q645" s="589"/>
      <c r="R645" s="589"/>
      <c r="S645" s="589"/>
      <c r="T645" s="589"/>
      <c r="U645" s="589"/>
      <c r="V645" s="580"/>
      <c r="W645" s="583"/>
      <c r="X645" s="581"/>
      <c r="Y645" s="582"/>
    </row>
    <row r="646" spans="1:25" ht="22.5" customHeight="1" x14ac:dyDescent="0.25">
      <c r="A646" s="576"/>
      <c r="B646" s="577"/>
      <c r="C646" s="577"/>
      <c r="D646" s="577"/>
      <c r="E646" s="577"/>
      <c r="F646" s="577"/>
      <c r="G646" s="577"/>
      <c r="H646" s="577"/>
      <c r="I646" s="577"/>
      <c r="J646" s="577"/>
      <c r="K646" s="578"/>
      <c r="L646" s="589"/>
      <c r="M646" s="589"/>
      <c r="N646" s="589"/>
      <c r="O646" s="589"/>
      <c r="P646" s="589"/>
      <c r="Q646" s="589"/>
      <c r="R646" s="589"/>
      <c r="S646" s="589"/>
      <c r="T646" s="589"/>
      <c r="U646" s="589"/>
      <c r="V646" s="580"/>
      <c r="W646" s="583"/>
      <c r="X646" s="581"/>
      <c r="Y646" s="582"/>
    </row>
    <row r="647" spans="1:25" s="170" customFormat="1" ht="22.5" customHeight="1" x14ac:dyDescent="0.25">
      <c r="A647" s="576"/>
      <c r="B647" s="577"/>
      <c r="C647" s="577"/>
      <c r="D647" s="577"/>
      <c r="E647" s="577"/>
      <c r="F647" s="577"/>
      <c r="G647" s="577"/>
      <c r="H647" s="583"/>
      <c r="I647" s="583"/>
      <c r="J647" s="583"/>
      <c r="K647" s="584"/>
      <c r="L647" s="588"/>
      <c r="M647" s="588"/>
      <c r="N647" s="588"/>
      <c r="O647" s="588"/>
      <c r="P647" s="588"/>
      <c r="Q647" s="588"/>
      <c r="R647" s="588"/>
      <c r="S647" s="588"/>
      <c r="T647" s="588"/>
      <c r="U647" s="588"/>
      <c r="V647" s="586"/>
      <c r="W647" s="583"/>
      <c r="X647" s="581"/>
      <c r="Y647" s="582"/>
    </row>
    <row r="648" spans="1:25" s="170" customFormat="1" ht="22.5" customHeight="1" x14ac:dyDescent="0.25">
      <c r="A648" s="576"/>
      <c r="B648" s="577"/>
      <c r="C648" s="577"/>
      <c r="D648" s="577"/>
      <c r="E648" s="577"/>
      <c r="F648" s="577"/>
      <c r="G648" s="577"/>
      <c r="H648" s="583"/>
      <c r="I648" s="583"/>
      <c r="J648" s="583"/>
      <c r="K648" s="584"/>
      <c r="L648" s="588"/>
      <c r="M648" s="588"/>
      <c r="N648" s="588"/>
      <c r="O648" s="588"/>
      <c r="P648" s="588"/>
      <c r="Q648" s="588"/>
      <c r="R648" s="588"/>
      <c r="S648" s="588"/>
      <c r="T648" s="588"/>
      <c r="U648" s="588"/>
      <c r="V648" s="586"/>
      <c r="W648" s="583"/>
      <c r="X648" s="581"/>
      <c r="Y648" s="582"/>
    </row>
    <row r="649" spans="1:25" s="170" customFormat="1" ht="22.5" customHeight="1" x14ac:dyDescent="0.25">
      <c r="A649" s="577"/>
      <c r="B649" s="577"/>
      <c r="C649" s="577"/>
      <c r="D649" s="577"/>
      <c r="E649" s="577"/>
      <c r="F649" s="577"/>
      <c r="G649" s="577"/>
      <c r="H649" s="583"/>
      <c r="I649" s="583"/>
      <c r="J649" s="583"/>
      <c r="K649" s="584"/>
      <c r="L649" s="588"/>
      <c r="M649" s="588"/>
      <c r="N649" s="588"/>
      <c r="O649" s="588"/>
      <c r="P649" s="588"/>
      <c r="Q649" s="588"/>
      <c r="R649" s="588"/>
      <c r="S649" s="588"/>
      <c r="T649" s="588"/>
      <c r="U649" s="588"/>
      <c r="V649" s="586"/>
      <c r="W649" s="583"/>
      <c r="X649" s="581"/>
      <c r="Y649" s="582"/>
    </row>
    <row r="650" spans="1:25" s="170" customFormat="1" ht="22.5" customHeight="1" x14ac:dyDescent="0.25">
      <c r="A650" s="576"/>
      <c r="B650" s="577"/>
      <c r="C650" s="577"/>
      <c r="D650" s="577"/>
      <c r="E650" s="577"/>
      <c r="F650" s="577"/>
      <c r="G650" s="577"/>
      <c r="H650" s="583"/>
      <c r="I650" s="583"/>
      <c r="J650" s="583"/>
      <c r="K650" s="584"/>
      <c r="L650" s="588"/>
      <c r="M650" s="588"/>
      <c r="N650" s="588"/>
      <c r="O650" s="588"/>
      <c r="P650" s="588"/>
      <c r="Q650" s="588"/>
      <c r="R650" s="588"/>
      <c r="S650" s="588"/>
      <c r="T650" s="588"/>
      <c r="U650" s="588"/>
      <c r="V650" s="586"/>
      <c r="W650" s="583"/>
      <c r="X650" s="581"/>
      <c r="Y650" s="582"/>
    </row>
    <row r="651" spans="1:25" ht="22.5" customHeight="1" x14ac:dyDescent="0.25">
      <c r="A651" s="576"/>
      <c r="B651" s="577"/>
      <c r="C651" s="577"/>
      <c r="D651" s="577"/>
      <c r="E651" s="577"/>
      <c r="F651" s="577"/>
      <c r="G651" s="577"/>
      <c r="H651" s="577"/>
      <c r="I651" s="577"/>
      <c r="J651" s="577"/>
      <c r="K651" s="578"/>
      <c r="L651" s="589"/>
      <c r="M651" s="589"/>
      <c r="N651" s="589"/>
      <c r="O651" s="589"/>
      <c r="P651" s="589"/>
      <c r="Q651" s="589"/>
      <c r="R651" s="589"/>
      <c r="S651" s="589"/>
      <c r="T651" s="589"/>
      <c r="U651" s="589"/>
      <c r="V651" s="580"/>
      <c r="W651" s="583"/>
      <c r="X651" s="581"/>
      <c r="Y651" s="582"/>
    </row>
    <row r="652" spans="1:25" ht="22.5" customHeight="1" x14ac:dyDescent="0.25">
      <c r="A652" s="576"/>
      <c r="B652" s="577"/>
      <c r="C652" s="577"/>
      <c r="D652" s="577"/>
      <c r="E652" s="577"/>
      <c r="F652" s="577"/>
      <c r="G652" s="577"/>
      <c r="H652" s="577"/>
      <c r="I652" s="577"/>
      <c r="J652" s="577"/>
      <c r="K652" s="578"/>
      <c r="L652" s="589"/>
      <c r="M652" s="589"/>
      <c r="N652" s="589"/>
      <c r="O652" s="589"/>
      <c r="P652" s="589"/>
      <c r="Q652" s="589"/>
      <c r="R652" s="589"/>
      <c r="S652" s="589"/>
      <c r="T652" s="589"/>
      <c r="U652" s="589"/>
      <c r="V652" s="580"/>
      <c r="W652" s="583"/>
      <c r="X652" s="581"/>
      <c r="Y652" s="582"/>
    </row>
    <row r="653" spans="1:25" ht="22.5" customHeight="1" x14ac:dyDescent="0.25">
      <c r="A653" s="576"/>
      <c r="B653" s="577"/>
      <c r="C653" s="577"/>
      <c r="D653" s="577"/>
      <c r="E653" s="577"/>
      <c r="F653" s="577"/>
      <c r="G653" s="577"/>
      <c r="H653" s="577"/>
      <c r="I653" s="577"/>
      <c r="J653" s="577"/>
      <c r="K653" s="578"/>
      <c r="L653" s="589"/>
      <c r="M653" s="589"/>
      <c r="N653" s="589"/>
      <c r="O653" s="589"/>
      <c r="P653" s="589"/>
      <c r="Q653" s="589"/>
      <c r="R653" s="589"/>
      <c r="S653" s="589"/>
      <c r="T653" s="589"/>
      <c r="U653" s="589"/>
      <c r="V653" s="580"/>
      <c r="W653" s="583"/>
      <c r="X653" s="581"/>
      <c r="Y653" s="582"/>
    </row>
    <row r="654" spans="1:25" ht="22.5" customHeight="1" x14ac:dyDescent="0.25">
      <c r="A654" s="576"/>
      <c r="B654" s="577"/>
      <c r="C654" s="577"/>
      <c r="D654" s="577"/>
      <c r="E654" s="577"/>
      <c r="F654" s="577"/>
      <c r="G654" s="577"/>
      <c r="H654" s="577"/>
      <c r="I654" s="577"/>
      <c r="J654" s="577"/>
      <c r="K654" s="578"/>
      <c r="L654" s="589"/>
      <c r="M654" s="589"/>
      <c r="N654" s="589"/>
      <c r="O654" s="589"/>
      <c r="P654" s="589"/>
      <c r="Q654" s="589"/>
      <c r="R654" s="589"/>
      <c r="S654" s="589"/>
      <c r="T654" s="589"/>
      <c r="U654" s="589"/>
      <c r="V654" s="580"/>
      <c r="W654" s="583"/>
      <c r="X654" s="581"/>
      <c r="Y654" s="582"/>
    </row>
    <row r="655" spans="1:25" ht="22.5" customHeight="1" x14ac:dyDescent="0.25">
      <c r="A655" s="576"/>
      <c r="B655" s="577"/>
      <c r="C655" s="577"/>
      <c r="D655" s="577"/>
      <c r="E655" s="577"/>
      <c r="F655" s="577"/>
      <c r="G655" s="577"/>
      <c r="H655" s="577"/>
      <c r="I655" s="577"/>
      <c r="J655" s="577"/>
      <c r="K655" s="578"/>
      <c r="L655" s="589"/>
      <c r="M655" s="589"/>
      <c r="N655" s="589"/>
      <c r="O655" s="589"/>
      <c r="P655" s="589"/>
      <c r="Q655" s="589"/>
      <c r="R655" s="589"/>
      <c r="S655" s="589"/>
      <c r="T655" s="589"/>
      <c r="U655" s="589"/>
      <c r="V655" s="580"/>
      <c r="W655" s="583"/>
      <c r="X655" s="581"/>
      <c r="Y655" s="582"/>
    </row>
    <row r="656" spans="1:25" ht="22.5" customHeight="1" x14ac:dyDescent="0.25">
      <c r="A656" s="576"/>
      <c r="B656" s="577"/>
      <c r="C656" s="577"/>
      <c r="D656" s="577"/>
      <c r="E656" s="577"/>
      <c r="F656" s="577"/>
      <c r="G656" s="577"/>
      <c r="H656" s="577"/>
      <c r="I656" s="577"/>
      <c r="J656" s="577"/>
      <c r="K656" s="578"/>
      <c r="L656" s="589"/>
      <c r="M656" s="589"/>
      <c r="N656" s="589"/>
      <c r="O656" s="589"/>
      <c r="P656" s="589"/>
      <c r="Q656" s="589"/>
      <c r="R656" s="589"/>
      <c r="S656" s="589"/>
      <c r="T656" s="589"/>
      <c r="U656" s="589"/>
      <c r="V656" s="580"/>
      <c r="W656" s="583"/>
      <c r="X656" s="581"/>
      <c r="Y656" s="582"/>
    </row>
    <row r="657" spans="1:25" ht="22.5" customHeight="1" x14ac:dyDescent="0.25">
      <c r="A657" s="576"/>
      <c r="B657" s="577"/>
      <c r="C657" s="577"/>
      <c r="D657" s="577"/>
      <c r="E657" s="577"/>
      <c r="F657" s="577"/>
      <c r="G657" s="577"/>
      <c r="H657" s="577"/>
      <c r="I657" s="577"/>
      <c r="J657" s="577"/>
      <c r="K657" s="578"/>
      <c r="L657" s="589"/>
      <c r="M657" s="589"/>
      <c r="N657" s="589"/>
      <c r="O657" s="589"/>
      <c r="P657" s="589"/>
      <c r="Q657" s="589"/>
      <c r="R657" s="589"/>
      <c r="S657" s="589"/>
      <c r="T657" s="589"/>
      <c r="U657" s="589"/>
      <c r="V657" s="580"/>
      <c r="W657" s="583"/>
      <c r="X657" s="581"/>
      <c r="Y657" s="582"/>
    </row>
    <row r="658" spans="1:25" ht="22.5" customHeight="1" x14ac:dyDescent="0.25">
      <c r="A658" s="576"/>
      <c r="B658" s="577"/>
      <c r="C658" s="577"/>
      <c r="D658" s="577"/>
      <c r="E658" s="577"/>
      <c r="F658" s="577"/>
      <c r="G658" s="577"/>
      <c r="H658" s="577"/>
      <c r="I658" s="577"/>
      <c r="J658" s="577"/>
      <c r="K658" s="578"/>
      <c r="L658" s="589"/>
      <c r="M658" s="589"/>
      <c r="N658" s="589"/>
      <c r="O658" s="589"/>
      <c r="P658" s="589"/>
      <c r="Q658" s="589"/>
      <c r="R658" s="589"/>
      <c r="S658" s="589"/>
      <c r="T658" s="589"/>
      <c r="U658" s="589"/>
      <c r="V658" s="580"/>
      <c r="W658" s="583"/>
      <c r="X658" s="581"/>
      <c r="Y658" s="582"/>
    </row>
    <row r="659" spans="1:25" ht="22.5" customHeight="1" x14ac:dyDescent="0.25">
      <c r="A659" s="576"/>
      <c r="B659" s="577"/>
      <c r="C659" s="577"/>
      <c r="D659" s="577"/>
      <c r="E659" s="577"/>
      <c r="F659" s="577"/>
      <c r="G659" s="577"/>
      <c r="H659" s="577"/>
      <c r="I659" s="577"/>
      <c r="J659" s="577"/>
      <c r="K659" s="578"/>
      <c r="L659" s="589"/>
      <c r="M659" s="589"/>
      <c r="N659" s="589"/>
      <c r="O659" s="589"/>
      <c r="P659" s="589"/>
      <c r="Q659" s="589"/>
      <c r="R659" s="589"/>
      <c r="S659" s="589"/>
      <c r="T659" s="589"/>
      <c r="U659" s="589"/>
      <c r="V659" s="580"/>
      <c r="W659" s="583"/>
      <c r="X659" s="581"/>
      <c r="Y659" s="582"/>
    </row>
    <row r="660" spans="1:25" ht="22.5" customHeight="1" x14ac:dyDescent="0.25">
      <c r="A660" s="576"/>
      <c r="B660" s="577"/>
      <c r="C660" s="577"/>
      <c r="D660" s="577"/>
      <c r="E660" s="577"/>
      <c r="F660" s="577"/>
      <c r="G660" s="577"/>
      <c r="H660" s="577"/>
      <c r="I660" s="577"/>
      <c r="J660" s="577"/>
      <c r="K660" s="578"/>
      <c r="L660" s="589"/>
      <c r="M660" s="589"/>
      <c r="N660" s="589"/>
      <c r="O660" s="589"/>
      <c r="P660" s="589"/>
      <c r="Q660" s="589"/>
      <c r="R660" s="589"/>
      <c r="S660" s="589"/>
      <c r="T660" s="589"/>
      <c r="U660" s="589"/>
      <c r="V660" s="580"/>
      <c r="W660" s="583"/>
      <c r="X660" s="581"/>
      <c r="Y660" s="582"/>
    </row>
    <row r="661" spans="1:25" ht="22.5" customHeight="1" thickBot="1" x14ac:dyDescent="0.3">
      <c r="A661" s="590"/>
      <c r="B661" s="591"/>
      <c r="C661" s="591"/>
      <c r="D661" s="591"/>
      <c r="E661" s="591"/>
      <c r="F661" s="591"/>
      <c r="G661" s="591"/>
      <c r="H661" s="591"/>
      <c r="I661" s="591"/>
      <c r="J661" s="591"/>
      <c r="K661" s="592"/>
      <c r="L661" s="593"/>
      <c r="M661" s="593"/>
      <c r="N661" s="593"/>
      <c r="O661" s="593"/>
      <c r="P661" s="593"/>
      <c r="Q661" s="593"/>
      <c r="R661" s="593"/>
      <c r="S661" s="593"/>
      <c r="T661" s="593"/>
      <c r="U661" s="593"/>
      <c r="V661" s="594"/>
      <c r="W661" s="595"/>
      <c r="X661" s="596"/>
      <c r="Y661" s="597"/>
    </row>
    <row r="662" spans="1:25" ht="22.5" customHeight="1" thickTop="1" thickBot="1" x14ac:dyDescent="0.3">
      <c r="A662" s="558"/>
      <c r="B662" s="559"/>
      <c r="C662" s="559"/>
      <c r="D662" s="559"/>
      <c r="E662" s="559"/>
      <c r="F662" s="559"/>
      <c r="G662" s="559"/>
      <c r="H662" s="559"/>
      <c r="I662" s="559"/>
      <c r="J662" s="559"/>
      <c r="K662" s="562"/>
      <c r="L662" s="567"/>
      <c r="M662" s="567"/>
      <c r="N662" s="567"/>
      <c r="O662" s="567"/>
      <c r="P662" s="567"/>
      <c r="Q662" s="567"/>
      <c r="R662" s="567"/>
      <c r="S662" s="567"/>
      <c r="T662" s="567"/>
      <c r="U662" s="567"/>
      <c r="V662" s="570"/>
      <c r="W662" s="560"/>
      <c r="X662" s="547"/>
      <c r="Y662" s="548"/>
    </row>
    <row r="663" spans="1:25" ht="22.5" customHeight="1" thickTop="1" thickBot="1" x14ac:dyDescent="0.3">
      <c r="A663" s="558"/>
      <c r="B663" s="559"/>
      <c r="C663" s="559"/>
      <c r="D663" s="559"/>
      <c r="E663" s="559"/>
      <c r="F663" s="559"/>
      <c r="G663" s="559"/>
      <c r="H663" s="559"/>
      <c r="I663" s="559"/>
      <c r="J663" s="559"/>
      <c r="K663" s="562"/>
      <c r="L663" s="567"/>
      <c r="M663" s="567"/>
      <c r="N663" s="567"/>
      <c r="O663" s="567"/>
      <c r="P663" s="567"/>
      <c r="Q663" s="567"/>
      <c r="R663" s="567"/>
      <c r="S663" s="567"/>
      <c r="T663" s="567"/>
      <c r="U663" s="567"/>
      <c r="V663" s="570"/>
      <c r="W663" s="560"/>
      <c r="X663" s="547"/>
      <c r="Y663" s="548"/>
    </row>
    <row r="664" spans="1:25" ht="22.5" customHeight="1" thickTop="1" thickBot="1" x14ac:dyDescent="0.3">
      <c r="A664" s="558"/>
      <c r="B664" s="559"/>
      <c r="C664" s="559"/>
      <c r="D664" s="559"/>
      <c r="E664" s="559"/>
      <c r="F664" s="559"/>
      <c r="G664" s="559"/>
      <c r="H664" s="559"/>
      <c r="I664" s="559"/>
      <c r="J664" s="559"/>
      <c r="K664" s="562"/>
      <c r="L664" s="567"/>
      <c r="M664" s="567"/>
      <c r="N664" s="567"/>
      <c r="O664" s="567"/>
      <c r="P664" s="567"/>
      <c r="Q664" s="567"/>
      <c r="R664" s="567"/>
      <c r="S664" s="567"/>
      <c r="T664" s="567"/>
      <c r="U664" s="567"/>
      <c r="V664" s="570"/>
      <c r="W664" s="560"/>
      <c r="X664" s="547"/>
      <c r="Y664" s="548"/>
    </row>
    <row r="665" spans="1:25" ht="22.5" customHeight="1" thickTop="1" thickBot="1" x14ac:dyDescent="0.3">
      <c r="A665" s="558"/>
      <c r="B665" s="559"/>
      <c r="C665" s="559"/>
      <c r="D665" s="559"/>
      <c r="E665" s="559"/>
      <c r="F665" s="559"/>
      <c r="G665" s="559"/>
      <c r="H665" s="559"/>
      <c r="I665" s="559"/>
      <c r="J665" s="559"/>
      <c r="K665" s="562"/>
      <c r="L665" s="567"/>
      <c r="M665" s="567"/>
      <c r="N665" s="567"/>
      <c r="O665" s="567"/>
      <c r="P665" s="567"/>
      <c r="Q665" s="567"/>
      <c r="R665" s="567"/>
      <c r="S665" s="567"/>
      <c r="T665" s="567"/>
      <c r="U665" s="567"/>
      <c r="V665" s="570"/>
      <c r="W665" s="560"/>
      <c r="X665" s="547"/>
      <c r="Y665" s="548"/>
    </row>
    <row r="666" spans="1:25" ht="22.5" customHeight="1" thickTop="1" thickBot="1" x14ac:dyDescent="0.3">
      <c r="A666" s="558"/>
      <c r="B666" s="559"/>
      <c r="C666" s="559"/>
      <c r="D666" s="559"/>
      <c r="E666" s="559"/>
      <c r="F666" s="559"/>
      <c r="G666" s="559"/>
      <c r="H666" s="559"/>
      <c r="I666" s="559"/>
      <c r="J666" s="559"/>
      <c r="K666" s="562"/>
      <c r="L666" s="567"/>
      <c r="M666" s="567"/>
      <c r="N666" s="567"/>
      <c r="O666" s="567"/>
      <c r="P666" s="567"/>
      <c r="Q666" s="567"/>
      <c r="R666" s="567"/>
      <c r="S666" s="567"/>
      <c r="T666" s="567"/>
      <c r="U666" s="567"/>
      <c r="V666" s="570"/>
      <c r="W666" s="560"/>
      <c r="X666" s="547"/>
      <c r="Y666" s="548"/>
    </row>
    <row r="667" spans="1:25" ht="22.5" customHeight="1" thickTop="1" thickBot="1" x14ac:dyDescent="0.3">
      <c r="A667" s="558"/>
      <c r="B667" s="559"/>
      <c r="C667" s="559"/>
      <c r="D667" s="559"/>
      <c r="E667" s="559"/>
      <c r="F667" s="559"/>
      <c r="G667" s="559"/>
      <c r="H667" s="559"/>
      <c r="I667" s="559"/>
      <c r="J667" s="559"/>
      <c r="K667" s="562"/>
      <c r="L667" s="567"/>
      <c r="M667" s="567"/>
      <c r="N667" s="567"/>
      <c r="O667" s="567"/>
      <c r="P667" s="567"/>
      <c r="Q667" s="567"/>
      <c r="R667" s="567"/>
      <c r="S667" s="567"/>
      <c r="T667" s="567"/>
      <c r="U667" s="567"/>
      <c r="V667" s="570"/>
      <c r="W667" s="560"/>
      <c r="X667" s="547"/>
      <c r="Y667" s="548"/>
    </row>
    <row r="668" spans="1:25" ht="22.5" customHeight="1" thickTop="1" thickBot="1" x14ac:dyDescent="0.3">
      <c r="A668" s="558"/>
      <c r="B668" s="559"/>
      <c r="C668" s="559"/>
      <c r="D668" s="559"/>
      <c r="E668" s="559"/>
      <c r="F668" s="559"/>
      <c r="G668" s="559"/>
      <c r="H668" s="559"/>
      <c r="I668" s="559"/>
      <c r="J668" s="559"/>
      <c r="K668" s="562"/>
      <c r="L668" s="567"/>
      <c r="M668" s="567"/>
      <c r="N668" s="567"/>
      <c r="O668" s="567"/>
      <c r="P668" s="567"/>
      <c r="Q668" s="567"/>
      <c r="R668" s="567"/>
      <c r="S668" s="567"/>
      <c r="T668" s="567"/>
      <c r="U668" s="567"/>
      <c r="V668" s="570"/>
      <c r="W668" s="560"/>
      <c r="X668" s="547"/>
      <c r="Y668" s="548"/>
    </row>
    <row r="669" spans="1:25" ht="22.5" customHeight="1" thickTop="1" thickBot="1" x14ac:dyDescent="0.3">
      <c r="A669" s="558"/>
      <c r="B669" s="559"/>
      <c r="C669" s="559"/>
      <c r="D669" s="559"/>
      <c r="E669" s="559"/>
      <c r="F669" s="559"/>
      <c r="G669" s="559"/>
      <c r="H669" s="559"/>
      <c r="I669" s="559"/>
      <c r="J669" s="559"/>
      <c r="K669" s="562"/>
      <c r="L669" s="567"/>
      <c r="M669" s="567"/>
      <c r="N669" s="567"/>
      <c r="O669" s="567"/>
      <c r="P669" s="567"/>
      <c r="Q669" s="567"/>
      <c r="R669" s="567"/>
      <c r="S669" s="567"/>
      <c r="T669" s="567"/>
      <c r="U669" s="567"/>
      <c r="V669" s="570"/>
      <c r="W669" s="560"/>
      <c r="X669" s="547"/>
      <c r="Y669" s="548"/>
    </row>
    <row r="670" spans="1:25" ht="22.5" customHeight="1" thickTop="1" thickBot="1" x14ac:dyDescent="0.3">
      <c r="A670" s="558"/>
      <c r="B670" s="559"/>
      <c r="C670" s="559"/>
      <c r="D670" s="559"/>
      <c r="E670" s="559"/>
      <c r="F670" s="559"/>
      <c r="G670" s="559"/>
      <c r="H670" s="559"/>
      <c r="I670" s="559"/>
      <c r="J670" s="559"/>
      <c r="K670" s="562"/>
      <c r="L670" s="567"/>
      <c r="M670" s="567"/>
      <c r="N670" s="567"/>
      <c r="O670" s="567"/>
      <c r="P670" s="567"/>
      <c r="Q670" s="567"/>
      <c r="R670" s="567"/>
      <c r="S670" s="567"/>
      <c r="T670" s="567"/>
      <c r="U670" s="567"/>
      <c r="V670" s="570"/>
      <c r="W670" s="560"/>
      <c r="X670" s="547"/>
      <c r="Y670" s="548"/>
    </row>
    <row r="671" spans="1:25" ht="22.5" customHeight="1" thickTop="1" thickBot="1" x14ac:dyDescent="0.3">
      <c r="A671" s="558"/>
      <c r="B671" s="559"/>
      <c r="C671" s="559"/>
      <c r="D671" s="559"/>
      <c r="E671" s="559"/>
      <c r="F671" s="559"/>
      <c r="G671" s="559"/>
      <c r="H671" s="559"/>
      <c r="I671" s="559"/>
      <c r="J671" s="559"/>
      <c r="K671" s="562"/>
      <c r="L671" s="567"/>
      <c r="M671" s="567"/>
      <c r="N671" s="567"/>
      <c r="O671" s="567"/>
      <c r="P671" s="567"/>
      <c r="Q671" s="567"/>
      <c r="R671" s="567"/>
      <c r="S671" s="567"/>
      <c r="T671" s="567"/>
      <c r="U671" s="567"/>
      <c r="V671" s="570"/>
      <c r="W671" s="560"/>
      <c r="X671" s="547"/>
      <c r="Y671" s="548"/>
    </row>
    <row r="672" spans="1:25" ht="22.5" customHeight="1" thickTop="1" thickBot="1" x14ac:dyDescent="0.3">
      <c r="A672" s="558"/>
      <c r="B672" s="559"/>
      <c r="C672" s="559"/>
      <c r="D672" s="559"/>
      <c r="E672" s="559"/>
      <c r="F672" s="559"/>
      <c r="G672" s="559"/>
      <c r="H672" s="559"/>
      <c r="I672" s="559"/>
      <c r="J672" s="559"/>
      <c r="K672" s="562"/>
      <c r="L672" s="567"/>
      <c r="M672" s="567"/>
      <c r="N672" s="567"/>
      <c r="O672" s="567"/>
      <c r="P672" s="567"/>
      <c r="Q672" s="567"/>
      <c r="R672" s="567"/>
      <c r="S672" s="567"/>
      <c r="T672" s="567"/>
      <c r="U672" s="567"/>
      <c r="V672" s="570"/>
      <c r="W672" s="560"/>
      <c r="X672" s="547"/>
      <c r="Y672" s="548"/>
    </row>
    <row r="673" spans="1:25" ht="22.5" customHeight="1" thickTop="1" thickBot="1" x14ac:dyDescent="0.3">
      <c r="A673" s="558"/>
      <c r="B673" s="559"/>
      <c r="C673" s="559"/>
      <c r="D673" s="559"/>
      <c r="E673" s="559"/>
      <c r="F673" s="559"/>
      <c r="G673" s="559"/>
      <c r="H673" s="559"/>
      <c r="I673" s="559"/>
      <c r="J673" s="559"/>
      <c r="K673" s="562"/>
      <c r="L673" s="567"/>
      <c r="M673" s="567"/>
      <c r="N673" s="567"/>
      <c r="O673" s="567"/>
      <c r="P673" s="567"/>
      <c r="Q673" s="567"/>
      <c r="R673" s="567"/>
      <c r="S673" s="567"/>
      <c r="T673" s="567"/>
      <c r="U673" s="567"/>
      <c r="V673" s="570"/>
      <c r="W673" s="560"/>
      <c r="X673" s="547"/>
      <c r="Y673" s="548"/>
    </row>
    <row r="674" spans="1:25" ht="22.5" customHeight="1" thickTop="1" thickBot="1" x14ac:dyDescent="0.3">
      <c r="A674" s="558"/>
      <c r="B674" s="559"/>
      <c r="C674" s="559"/>
      <c r="D674" s="559"/>
      <c r="E674" s="559"/>
      <c r="F674" s="559"/>
      <c r="G674" s="559"/>
      <c r="H674" s="559"/>
      <c r="I674" s="559"/>
      <c r="J674" s="559"/>
      <c r="K674" s="562"/>
      <c r="L674" s="567"/>
      <c r="M674" s="567"/>
      <c r="N674" s="567"/>
      <c r="O674" s="567"/>
      <c r="P674" s="567"/>
      <c r="Q674" s="567"/>
      <c r="R674" s="567"/>
      <c r="S674" s="567"/>
      <c r="T674" s="567"/>
      <c r="U674" s="567"/>
      <c r="V674" s="570"/>
      <c r="W674" s="560"/>
      <c r="X674" s="547"/>
      <c r="Y674" s="548"/>
    </row>
    <row r="675" spans="1:25" s="170" customFormat="1" ht="22.5" customHeight="1" thickTop="1" thickBot="1" x14ac:dyDescent="0.3">
      <c r="A675" s="558"/>
      <c r="B675" s="559"/>
      <c r="C675" s="559"/>
      <c r="D675" s="559"/>
      <c r="E675" s="559"/>
      <c r="F675" s="559"/>
      <c r="G675" s="559"/>
      <c r="H675" s="560"/>
      <c r="I675" s="560"/>
      <c r="J675" s="560"/>
      <c r="K675" s="561"/>
      <c r="L675" s="568"/>
      <c r="M675" s="568"/>
      <c r="N675" s="568"/>
      <c r="O675" s="568"/>
      <c r="P675" s="568"/>
      <c r="Q675" s="568"/>
      <c r="R675" s="568"/>
      <c r="S675" s="568"/>
      <c r="T675" s="568"/>
      <c r="U675" s="568"/>
      <c r="V675" s="569"/>
      <c r="W675" s="560"/>
      <c r="X675" s="547"/>
      <c r="Y675" s="548"/>
    </row>
    <row r="676" spans="1:25" ht="22.5" customHeight="1" thickTop="1" thickBot="1" x14ac:dyDescent="0.3">
      <c r="A676" s="558"/>
      <c r="B676" s="559"/>
      <c r="C676" s="559"/>
      <c r="D676" s="559"/>
      <c r="E676" s="559"/>
      <c r="F676" s="559"/>
      <c r="G676" s="559"/>
      <c r="H676" s="559"/>
      <c r="I676" s="559"/>
      <c r="J676" s="559"/>
      <c r="K676" s="562"/>
      <c r="L676" s="567"/>
      <c r="M676" s="567"/>
      <c r="N676" s="567"/>
      <c r="O676" s="567"/>
      <c r="P676" s="567"/>
      <c r="Q676" s="567"/>
      <c r="R676" s="567"/>
      <c r="S676" s="567"/>
      <c r="T676" s="567"/>
      <c r="U676" s="567"/>
      <c r="V676" s="570"/>
      <c r="W676" s="560"/>
      <c r="X676" s="547"/>
      <c r="Y676" s="548"/>
    </row>
    <row r="677" spans="1:25" ht="22.5" customHeight="1" thickTop="1" thickBot="1" x14ac:dyDescent="0.3">
      <c r="A677" s="558"/>
      <c r="B677" s="559"/>
      <c r="C677" s="559"/>
      <c r="D677" s="559"/>
      <c r="E677" s="559"/>
      <c r="F677" s="559"/>
      <c r="G677" s="559"/>
      <c r="H677" s="559"/>
      <c r="I677" s="559"/>
      <c r="J677" s="559"/>
      <c r="K677" s="562"/>
      <c r="L677" s="567"/>
      <c r="M677" s="567"/>
      <c r="N677" s="567"/>
      <c r="O677" s="567"/>
      <c r="P677" s="567"/>
      <c r="Q677" s="567"/>
      <c r="R677" s="567"/>
      <c r="S677" s="567"/>
      <c r="T677" s="567"/>
      <c r="U677" s="567"/>
      <c r="V677" s="570"/>
      <c r="W677" s="560"/>
      <c r="X677" s="547"/>
      <c r="Y677" s="548"/>
    </row>
    <row r="678" spans="1:25" ht="22.5" customHeight="1" thickTop="1" thickBot="1" x14ac:dyDescent="0.3">
      <c r="A678" s="558"/>
      <c r="B678" s="559"/>
      <c r="C678" s="559"/>
      <c r="D678" s="559"/>
      <c r="E678" s="559"/>
      <c r="F678" s="559"/>
      <c r="G678" s="559"/>
      <c r="H678" s="559"/>
      <c r="I678" s="559"/>
      <c r="J678" s="559"/>
      <c r="K678" s="562"/>
      <c r="L678" s="567"/>
      <c r="M678" s="567"/>
      <c r="N678" s="567"/>
      <c r="O678" s="567"/>
      <c r="P678" s="567"/>
      <c r="Q678" s="567"/>
      <c r="R678" s="567"/>
      <c r="S678" s="567"/>
      <c r="T678" s="567"/>
      <c r="U678" s="567"/>
      <c r="V678" s="570"/>
      <c r="W678" s="560"/>
      <c r="X678" s="547"/>
      <c r="Y678" s="548"/>
    </row>
    <row r="679" spans="1:25" ht="22.5" customHeight="1" thickTop="1" thickBot="1" x14ac:dyDescent="0.3">
      <c r="A679" s="558"/>
      <c r="B679" s="559"/>
      <c r="C679" s="559"/>
      <c r="D679" s="559"/>
      <c r="E679" s="559"/>
      <c r="F679" s="559"/>
      <c r="G679" s="559"/>
      <c r="H679" s="559"/>
      <c r="I679" s="559"/>
      <c r="J679" s="559"/>
      <c r="K679" s="562"/>
      <c r="L679" s="567"/>
      <c r="M679" s="567"/>
      <c r="N679" s="567"/>
      <c r="O679" s="567"/>
      <c r="P679" s="567"/>
      <c r="Q679" s="567"/>
      <c r="R679" s="567"/>
      <c r="S679" s="567"/>
      <c r="T679" s="567"/>
      <c r="U679" s="567"/>
      <c r="V679" s="570"/>
      <c r="W679" s="560"/>
      <c r="X679" s="547"/>
      <c r="Y679" s="548"/>
    </row>
    <row r="680" spans="1:25" ht="22.5" customHeight="1" thickTop="1" thickBot="1" x14ac:dyDescent="0.3">
      <c r="A680" s="558"/>
      <c r="B680" s="559"/>
      <c r="C680" s="559"/>
      <c r="D680" s="559"/>
      <c r="E680" s="559"/>
      <c r="F680" s="559"/>
      <c r="G680" s="559"/>
      <c r="H680" s="559"/>
      <c r="I680" s="559"/>
      <c r="J680" s="559"/>
      <c r="K680" s="562"/>
      <c r="L680" s="567"/>
      <c r="M680" s="567"/>
      <c r="N680" s="567"/>
      <c r="O680" s="567"/>
      <c r="P680" s="567"/>
      <c r="Q680" s="567"/>
      <c r="R680" s="567"/>
      <c r="S680" s="567"/>
      <c r="T680" s="567"/>
      <c r="U680" s="567"/>
      <c r="V680" s="570"/>
      <c r="W680" s="560"/>
      <c r="X680" s="547"/>
      <c r="Y680" s="548"/>
    </row>
    <row r="681" spans="1:25" ht="22.5" customHeight="1" thickTop="1" thickBot="1" x14ac:dyDescent="0.3">
      <c r="A681" s="558"/>
      <c r="B681" s="559"/>
      <c r="C681" s="559"/>
      <c r="D681" s="559"/>
      <c r="E681" s="559"/>
      <c r="F681" s="559"/>
      <c r="G681" s="559"/>
      <c r="H681" s="559"/>
      <c r="I681" s="559"/>
      <c r="J681" s="559"/>
      <c r="K681" s="562"/>
      <c r="L681" s="567"/>
      <c r="M681" s="567"/>
      <c r="N681" s="567"/>
      <c r="O681" s="567"/>
      <c r="P681" s="567"/>
      <c r="Q681" s="567"/>
      <c r="R681" s="567"/>
      <c r="S681" s="567"/>
      <c r="T681" s="567"/>
      <c r="U681" s="567"/>
      <c r="V681" s="570"/>
      <c r="W681" s="560"/>
      <c r="X681" s="547"/>
      <c r="Y681" s="548"/>
    </row>
    <row r="682" spans="1:25" ht="22.5" customHeight="1" thickTop="1" thickBot="1" x14ac:dyDescent="0.3">
      <c r="A682" s="558"/>
      <c r="B682" s="559"/>
      <c r="C682" s="559"/>
      <c r="D682" s="559"/>
      <c r="E682" s="559"/>
      <c r="F682" s="559"/>
      <c r="G682" s="559"/>
      <c r="H682" s="559"/>
      <c r="I682" s="559"/>
      <c r="J682" s="559"/>
      <c r="K682" s="562"/>
      <c r="L682" s="567"/>
      <c r="M682" s="567"/>
      <c r="N682" s="567"/>
      <c r="O682" s="567"/>
      <c r="P682" s="567"/>
      <c r="Q682" s="567"/>
      <c r="R682" s="567"/>
      <c r="S682" s="567"/>
      <c r="T682" s="567"/>
      <c r="U682" s="567"/>
      <c r="V682" s="570"/>
      <c r="W682" s="560"/>
      <c r="X682" s="547"/>
      <c r="Y682" s="548"/>
    </row>
    <row r="683" spans="1:25" ht="22.5" customHeight="1" thickTop="1" thickBot="1" x14ac:dyDescent="0.3">
      <c r="A683" s="558"/>
      <c r="B683" s="559"/>
      <c r="C683" s="559"/>
      <c r="D683" s="559"/>
      <c r="E683" s="559"/>
      <c r="F683" s="559"/>
      <c r="G683" s="559"/>
      <c r="H683" s="559"/>
      <c r="I683" s="559"/>
      <c r="J683" s="559"/>
      <c r="K683" s="562"/>
      <c r="L683" s="567"/>
      <c r="M683" s="567"/>
      <c r="N683" s="567"/>
      <c r="O683" s="567"/>
      <c r="P683" s="567"/>
      <c r="Q683" s="567"/>
      <c r="R683" s="567"/>
      <c r="S683" s="567"/>
      <c r="T683" s="567"/>
      <c r="U683" s="567"/>
      <c r="V683" s="570"/>
      <c r="W683" s="560"/>
      <c r="X683" s="547"/>
      <c r="Y683" s="548"/>
    </row>
    <row r="684" spans="1:25" ht="22.5" customHeight="1" thickTop="1" thickBot="1" x14ac:dyDescent="0.3">
      <c r="A684" s="558"/>
      <c r="B684" s="559"/>
      <c r="C684" s="559"/>
      <c r="D684" s="559"/>
      <c r="E684" s="559"/>
      <c r="F684" s="559"/>
      <c r="G684" s="559"/>
      <c r="H684" s="559"/>
      <c r="I684" s="559"/>
      <c r="J684" s="559"/>
      <c r="K684" s="562"/>
      <c r="L684" s="567"/>
      <c r="M684" s="567"/>
      <c r="N684" s="567"/>
      <c r="O684" s="567"/>
      <c r="P684" s="567"/>
      <c r="Q684" s="567"/>
      <c r="R684" s="567"/>
      <c r="S684" s="567"/>
      <c r="T684" s="567"/>
      <c r="U684" s="567"/>
      <c r="V684" s="570"/>
      <c r="W684" s="560"/>
      <c r="X684" s="547"/>
      <c r="Y684" s="548"/>
    </row>
    <row r="685" spans="1:25" ht="22.5" customHeight="1" thickTop="1" thickBot="1" x14ac:dyDescent="0.3">
      <c r="A685" s="558"/>
      <c r="B685" s="559"/>
      <c r="C685" s="559"/>
      <c r="D685" s="559"/>
      <c r="E685" s="559"/>
      <c r="F685" s="559"/>
      <c r="G685" s="559"/>
      <c r="H685" s="559"/>
      <c r="I685" s="559"/>
      <c r="J685" s="559"/>
      <c r="K685" s="562"/>
      <c r="L685" s="567"/>
      <c r="M685" s="567"/>
      <c r="N685" s="567"/>
      <c r="O685" s="567"/>
      <c r="P685" s="567"/>
      <c r="Q685" s="567"/>
      <c r="R685" s="567"/>
      <c r="S685" s="567"/>
      <c r="T685" s="567"/>
      <c r="U685" s="567"/>
      <c r="V685" s="570"/>
      <c r="W685" s="560"/>
      <c r="X685" s="547"/>
      <c r="Y685" s="548"/>
    </row>
    <row r="686" spans="1:25" ht="22.5" customHeight="1" thickTop="1" thickBot="1" x14ac:dyDescent="0.3">
      <c r="A686" s="558"/>
      <c r="B686" s="559"/>
      <c r="C686" s="559"/>
      <c r="D686" s="559"/>
      <c r="E686" s="559"/>
      <c r="F686" s="559"/>
      <c r="G686" s="559"/>
      <c r="H686" s="559"/>
      <c r="I686" s="559"/>
      <c r="J686" s="559"/>
      <c r="K686" s="562"/>
      <c r="L686" s="567"/>
      <c r="M686" s="567"/>
      <c r="N686" s="567"/>
      <c r="O686" s="567"/>
      <c r="P686" s="567"/>
      <c r="Q686" s="567"/>
      <c r="R686" s="567"/>
      <c r="S686" s="567"/>
      <c r="T686" s="567"/>
      <c r="U686" s="567"/>
      <c r="V686" s="570"/>
      <c r="W686" s="560"/>
      <c r="X686" s="547"/>
      <c r="Y686" s="548"/>
    </row>
    <row r="687" spans="1:25" ht="22.5" customHeight="1" thickTop="1" thickBot="1" x14ac:dyDescent="0.3">
      <c r="A687" s="558"/>
      <c r="B687" s="559"/>
      <c r="C687" s="559"/>
      <c r="D687" s="559"/>
      <c r="E687" s="559"/>
      <c r="F687" s="559"/>
      <c r="G687" s="559"/>
      <c r="H687" s="559"/>
      <c r="I687" s="559"/>
      <c r="J687" s="559"/>
      <c r="K687" s="562"/>
      <c r="L687" s="567"/>
      <c r="M687" s="567"/>
      <c r="N687" s="567"/>
      <c r="O687" s="567"/>
      <c r="P687" s="567"/>
      <c r="Q687" s="567"/>
      <c r="R687" s="567"/>
      <c r="S687" s="567"/>
      <c r="T687" s="567"/>
      <c r="U687" s="567"/>
      <c r="V687" s="570"/>
      <c r="W687" s="560"/>
      <c r="X687" s="547"/>
      <c r="Y687" s="548"/>
    </row>
    <row r="688" spans="1:25" ht="22.5" customHeight="1" thickTop="1" thickBot="1" x14ac:dyDescent="0.3">
      <c r="A688" s="558"/>
      <c r="B688" s="559"/>
      <c r="C688" s="559"/>
      <c r="D688" s="559"/>
      <c r="E688" s="559"/>
      <c r="F688" s="559"/>
      <c r="G688" s="559"/>
      <c r="H688" s="559"/>
      <c r="I688" s="559"/>
      <c r="J688" s="559"/>
      <c r="K688" s="562"/>
      <c r="L688" s="567"/>
      <c r="M688" s="567"/>
      <c r="N688" s="567"/>
      <c r="O688" s="567"/>
      <c r="P688" s="567"/>
      <c r="Q688" s="567"/>
      <c r="R688" s="567"/>
      <c r="S688" s="567"/>
      <c r="T688" s="567"/>
      <c r="U688" s="567"/>
      <c r="V688" s="570"/>
      <c r="W688" s="560"/>
      <c r="X688" s="547"/>
      <c r="Y688" s="548"/>
    </row>
    <row r="689" spans="1:25" ht="22.5" customHeight="1" thickTop="1" thickBot="1" x14ac:dyDescent="0.3">
      <c r="A689" s="558"/>
      <c r="B689" s="559"/>
      <c r="C689" s="559"/>
      <c r="D689" s="559"/>
      <c r="E689" s="559"/>
      <c r="F689" s="559"/>
      <c r="G689" s="559"/>
      <c r="H689" s="559"/>
      <c r="I689" s="559"/>
      <c r="J689" s="559"/>
      <c r="K689" s="562"/>
      <c r="L689" s="567"/>
      <c r="M689" s="567"/>
      <c r="N689" s="567"/>
      <c r="O689" s="567"/>
      <c r="P689" s="567"/>
      <c r="Q689" s="567"/>
      <c r="R689" s="567"/>
      <c r="S689" s="567"/>
      <c r="T689" s="567"/>
      <c r="U689" s="567"/>
      <c r="V689" s="570"/>
      <c r="W689" s="560"/>
      <c r="X689" s="547"/>
      <c r="Y689" s="548"/>
    </row>
    <row r="690" spans="1:25" ht="22.5" customHeight="1" thickTop="1" thickBot="1" x14ac:dyDescent="0.3">
      <c r="A690" s="558"/>
      <c r="B690" s="559"/>
      <c r="C690" s="559"/>
      <c r="D690" s="559"/>
      <c r="E690" s="559"/>
      <c r="F690" s="559"/>
      <c r="G690" s="559"/>
      <c r="H690" s="559"/>
      <c r="I690" s="559"/>
      <c r="J690" s="559"/>
      <c r="K690" s="562"/>
      <c r="L690" s="567"/>
      <c r="M690" s="567"/>
      <c r="N690" s="567"/>
      <c r="O690" s="567"/>
      <c r="P690" s="567"/>
      <c r="Q690" s="567"/>
      <c r="R690" s="567"/>
      <c r="S690" s="567"/>
      <c r="T690" s="567"/>
      <c r="U690" s="567"/>
      <c r="V690" s="570"/>
      <c r="W690" s="560"/>
      <c r="X690" s="547"/>
      <c r="Y690" s="548"/>
    </row>
    <row r="691" spans="1:25" ht="22.5" customHeight="1" thickTop="1" thickBot="1" x14ac:dyDescent="0.3">
      <c r="A691" s="558"/>
      <c r="B691" s="559"/>
      <c r="C691" s="559"/>
      <c r="D691" s="559"/>
      <c r="E691" s="559"/>
      <c r="F691" s="559"/>
      <c r="G691" s="559"/>
      <c r="H691" s="559"/>
      <c r="I691" s="559"/>
      <c r="J691" s="559"/>
      <c r="K691" s="562"/>
      <c r="L691" s="567"/>
      <c r="M691" s="567"/>
      <c r="N691" s="567"/>
      <c r="O691" s="567"/>
      <c r="P691" s="567"/>
      <c r="Q691" s="567"/>
      <c r="R691" s="567"/>
      <c r="S691" s="567"/>
      <c r="T691" s="567"/>
      <c r="U691" s="567"/>
      <c r="V691" s="570"/>
      <c r="W691" s="560"/>
      <c r="X691" s="547"/>
      <c r="Y691" s="548"/>
    </row>
    <row r="692" spans="1:25" ht="22.5" customHeight="1" thickTop="1" thickBot="1" x14ac:dyDescent="0.3">
      <c r="A692" s="558"/>
      <c r="B692" s="559"/>
      <c r="C692" s="559"/>
      <c r="D692" s="559"/>
      <c r="E692" s="559"/>
      <c r="F692" s="559"/>
      <c r="G692" s="559"/>
      <c r="H692" s="559"/>
      <c r="I692" s="559"/>
      <c r="J692" s="559"/>
      <c r="K692" s="562"/>
      <c r="L692" s="567"/>
      <c r="M692" s="567"/>
      <c r="N692" s="567"/>
      <c r="O692" s="567"/>
      <c r="P692" s="567"/>
      <c r="Q692" s="567"/>
      <c r="R692" s="567"/>
      <c r="S692" s="567"/>
      <c r="T692" s="567"/>
      <c r="U692" s="567"/>
      <c r="V692" s="570"/>
      <c r="W692" s="560"/>
      <c r="X692" s="547"/>
      <c r="Y692" s="548"/>
    </row>
    <row r="693" spans="1:25" ht="22.5" customHeight="1" thickTop="1" thickBot="1" x14ac:dyDescent="0.3">
      <c r="A693" s="558"/>
      <c r="B693" s="559"/>
      <c r="C693" s="559"/>
      <c r="D693" s="559"/>
      <c r="E693" s="559"/>
      <c r="F693" s="559"/>
      <c r="G693" s="559"/>
      <c r="H693" s="559"/>
      <c r="I693" s="559"/>
      <c r="J693" s="559"/>
      <c r="K693" s="562"/>
      <c r="L693" s="567"/>
      <c r="M693" s="567"/>
      <c r="N693" s="567"/>
      <c r="O693" s="567"/>
      <c r="P693" s="567"/>
      <c r="Q693" s="567"/>
      <c r="R693" s="567"/>
      <c r="S693" s="567"/>
      <c r="T693" s="567"/>
      <c r="U693" s="567"/>
      <c r="V693" s="570"/>
      <c r="W693" s="560"/>
      <c r="X693" s="547"/>
      <c r="Y693" s="548"/>
    </row>
    <row r="694" spans="1:25" ht="22.5" customHeight="1" thickTop="1" thickBot="1" x14ac:dyDescent="0.3">
      <c r="A694" s="558"/>
      <c r="B694" s="559"/>
      <c r="C694" s="559"/>
      <c r="D694" s="559"/>
      <c r="E694" s="559"/>
      <c r="F694" s="559"/>
      <c r="G694" s="559"/>
      <c r="H694" s="559"/>
      <c r="I694" s="559"/>
      <c r="J694" s="559"/>
      <c r="K694" s="562"/>
      <c r="L694" s="567"/>
      <c r="M694" s="567"/>
      <c r="N694" s="567"/>
      <c r="O694" s="567"/>
      <c r="P694" s="567"/>
      <c r="Q694" s="567"/>
      <c r="R694" s="567"/>
      <c r="S694" s="567"/>
      <c r="T694" s="567"/>
      <c r="U694" s="567"/>
      <c r="V694" s="570"/>
      <c r="W694" s="560"/>
      <c r="X694" s="547"/>
      <c r="Y694" s="548"/>
    </row>
    <row r="695" spans="1:25" ht="22.5" customHeight="1" thickTop="1" thickBot="1" x14ac:dyDescent="0.3">
      <c r="A695" s="558"/>
      <c r="B695" s="559"/>
      <c r="C695" s="559"/>
      <c r="D695" s="559"/>
      <c r="E695" s="559"/>
      <c r="F695" s="559"/>
      <c r="G695" s="559"/>
      <c r="H695" s="559"/>
      <c r="I695" s="559"/>
      <c r="J695" s="559"/>
      <c r="K695" s="562"/>
      <c r="L695" s="567"/>
      <c r="M695" s="567"/>
      <c r="N695" s="567"/>
      <c r="O695" s="567"/>
      <c r="P695" s="567"/>
      <c r="Q695" s="567"/>
      <c r="R695" s="567"/>
      <c r="S695" s="567"/>
      <c r="T695" s="567"/>
      <c r="U695" s="567"/>
      <c r="V695" s="570"/>
      <c r="W695" s="560"/>
      <c r="X695" s="547"/>
      <c r="Y695" s="548"/>
    </row>
    <row r="696" spans="1:25" ht="22.5" customHeight="1" thickTop="1" thickBot="1" x14ac:dyDescent="0.3">
      <c r="A696" s="558"/>
      <c r="B696" s="559"/>
      <c r="C696" s="559"/>
      <c r="D696" s="559"/>
      <c r="E696" s="559"/>
      <c r="F696" s="559"/>
      <c r="G696" s="559"/>
      <c r="H696" s="559"/>
      <c r="I696" s="559"/>
      <c r="J696" s="559"/>
      <c r="K696" s="562"/>
      <c r="L696" s="567"/>
      <c r="M696" s="567"/>
      <c r="N696" s="567"/>
      <c r="O696" s="567"/>
      <c r="P696" s="567"/>
      <c r="Q696" s="567"/>
      <c r="R696" s="567"/>
      <c r="S696" s="567"/>
      <c r="T696" s="567"/>
      <c r="U696" s="567"/>
      <c r="V696" s="570"/>
      <c r="W696" s="560"/>
      <c r="X696" s="547"/>
      <c r="Y696" s="548"/>
    </row>
    <row r="697" spans="1:25" ht="22.5" customHeight="1" thickTop="1" thickBot="1" x14ac:dyDescent="0.3">
      <c r="A697" s="558"/>
      <c r="B697" s="559"/>
      <c r="C697" s="559"/>
      <c r="D697" s="559"/>
      <c r="E697" s="559"/>
      <c r="F697" s="559"/>
      <c r="G697" s="559"/>
      <c r="H697" s="559"/>
      <c r="I697" s="559"/>
      <c r="J697" s="559"/>
      <c r="K697" s="562"/>
      <c r="L697" s="567"/>
      <c r="M697" s="567"/>
      <c r="N697" s="567"/>
      <c r="O697" s="567"/>
      <c r="P697" s="567"/>
      <c r="Q697" s="567"/>
      <c r="R697" s="567"/>
      <c r="S697" s="567"/>
      <c r="T697" s="567"/>
      <c r="U697" s="567"/>
      <c r="V697" s="570"/>
      <c r="W697" s="560"/>
      <c r="X697" s="547"/>
      <c r="Y697" s="548"/>
    </row>
    <row r="698" spans="1:25" ht="22.5" customHeight="1" thickTop="1" thickBot="1" x14ac:dyDescent="0.3">
      <c r="A698" s="558"/>
      <c r="B698" s="559"/>
      <c r="C698" s="559"/>
      <c r="D698" s="559"/>
      <c r="E698" s="559"/>
      <c r="F698" s="559"/>
      <c r="G698" s="559"/>
      <c r="H698" s="559"/>
      <c r="I698" s="559"/>
      <c r="J698" s="559"/>
      <c r="K698" s="562"/>
      <c r="L698" s="567"/>
      <c r="M698" s="567"/>
      <c r="N698" s="567"/>
      <c r="O698" s="567"/>
      <c r="P698" s="567"/>
      <c r="Q698" s="567"/>
      <c r="R698" s="567"/>
      <c r="S698" s="567"/>
      <c r="T698" s="567"/>
      <c r="U698" s="567"/>
      <c r="V698" s="570"/>
      <c r="W698" s="560"/>
      <c r="X698" s="547"/>
      <c r="Y698" s="548"/>
    </row>
    <row r="699" spans="1:25" ht="22.5" customHeight="1" thickTop="1" thickBot="1" x14ac:dyDescent="0.3">
      <c r="A699" s="558"/>
      <c r="B699" s="559"/>
      <c r="C699" s="559"/>
      <c r="D699" s="559"/>
      <c r="E699" s="559"/>
      <c r="F699" s="559"/>
      <c r="G699" s="559"/>
      <c r="H699" s="559"/>
      <c r="I699" s="559"/>
      <c r="J699" s="559"/>
      <c r="K699" s="562"/>
      <c r="L699" s="567"/>
      <c r="M699" s="567"/>
      <c r="N699" s="567"/>
      <c r="O699" s="567"/>
      <c r="P699" s="567"/>
      <c r="Q699" s="567"/>
      <c r="R699" s="567"/>
      <c r="S699" s="567"/>
      <c r="T699" s="567"/>
      <c r="U699" s="567"/>
      <c r="V699" s="570"/>
      <c r="W699" s="560"/>
      <c r="X699" s="547"/>
      <c r="Y699" s="548"/>
    </row>
    <row r="700" spans="1:25" ht="22.5" customHeight="1" thickTop="1" thickBot="1" x14ac:dyDescent="0.3">
      <c r="A700" s="558"/>
      <c r="B700" s="559"/>
      <c r="C700" s="559"/>
      <c r="D700" s="559"/>
      <c r="E700" s="559"/>
      <c r="F700" s="559"/>
      <c r="G700" s="559"/>
      <c r="H700" s="559"/>
      <c r="I700" s="559"/>
      <c r="J700" s="559"/>
      <c r="K700" s="561"/>
      <c r="L700" s="567"/>
      <c r="M700" s="567"/>
      <c r="N700" s="567"/>
      <c r="O700" s="567"/>
      <c r="P700" s="567"/>
      <c r="Q700" s="567"/>
      <c r="R700" s="567"/>
      <c r="S700" s="567"/>
      <c r="T700" s="567"/>
      <c r="U700" s="567"/>
      <c r="V700" s="570"/>
      <c r="W700" s="560"/>
      <c r="X700" s="547"/>
      <c r="Y700" s="548"/>
    </row>
    <row r="701" spans="1:25" ht="22.5" customHeight="1" thickTop="1" thickBot="1" x14ac:dyDescent="0.3">
      <c r="A701" s="558"/>
      <c r="B701" s="559"/>
      <c r="C701" s="559"/>
      <c r="D701" s="559"/>
      <c r="E701" s="559"/>
      <c r="F701" s="559"/>
      <c r="G701" s="559"/>
      <c r="H701" s="559"/>
      <c r="I701" s="559"/>
      <c r="J701" s="559"/>
      <c r="K701" s="562"/>
      <c r="L701" s="567"/>
      <c r="M701" s="567"/>
      <c r="N701" s="567"/>
      <c r="O701" s="567"/>
      <c r="P701" s="567"/>
      <c r="Q701" s="567"/>
      <c r="R701" s="567"/>
      <c r="S701" s="567"/>
      <c r="T701" s="567"/>
      <c r="U701" s="567"/>
      <c r="V701" s="570"/>
      <c r="W701" s="560"/>
      <c r="X701" s="547"/>
      <c r="Y701" s="548"/>
    </row>
    <row r="702" spans="1:25" ht="22.5" customHeight="1" thickTop="1" thickBot="1" x14ac:dyDescent="0.3">
      <c r="A702" s="558"/>
      <c r="B702" s="559"/>
      <c r="C702" s="559"/>
      <c r="D702" s="559"/>
      <c r="E702" s="559"/>
      <c r="F702" s="559"/>
      <c r="G702" s="559"/>
      <c r="H702" s="559"/>
      <c r="I702" s="559"/>
      <c r="J702" s="559"/>
      <c r="K702" s="562"/>
      <c r="L702" s="567"/>
      <c r="M702" s="567"/>
      <c r="N702" s="567"/>
      <c r="O702" s="567"/>
      <c r="P702" s="567"/>
      <c r="Q702" s="567"/>
      <c r="R702" s="567"/>
      <c r="S702" s="567"/>
      <c r="T702" s="567"/>
      <c r="U702" s="567"/>
      <c r="V702" s="570"/>
      <c r="W702" s="560"/>
      <c r="X702" s="547"/>
      <c r="Y702" s="548"/>
    </row>
    <row r="703" spans="1:25" ht="22.5" customHeight="1" thickTop="1" thickBot="1" x14ac:dyDescent="0.3">
      <c r="A703" s="558"/>
      <c r="B703" s="559"/>
      <c r="C703" s="559"/>
      <c r="D703" s="559"/>
      <c r="E703" s="559"/>
      <c r="F703" s="559"/>
      <c r="G703" s="559"/>
      <c r="H703" s="559"/>
      <c r="I703" s="559"/>
      <c r="J703" s="559"/>
      <c r="K703" s="562"/>
      <c r="L703" s="567"/>
      <c r="M703" s="567"/>
      <c r="N703" s="567"/>
      <c r="O703" s="567"/>
      <c r="P703" s="567"/>
      <c r="Q703" s="567"/>
      <c r="R703" s="567"/>
      <c r="S703" s="567"/>
      <c r="T703" s="567"/>
      <c r="U703" s="567"/>
      <c r="V703" s="570"/>
      <c r="W703" s="560"/>
      <c r="X703" s="547"/>
      <c r="Y703" s="548"/>
    </row>
    <row r="704" spans="1:25" ht="22.5" customHeight="1" thickTop="1" thickBot="1" x14ac:dyDescent="0.3">
      <c r="A704" s="558"/>
      <c r="B704" s="559"/>
      <c r="C704" s="559"/>
      <c r="D704" s="559"/>
      <c r="E704" s="559"/>
      <c r="F704" s="559"/>
      <c r="G704" s="559"/>
      <c r="H704" s="559"/>
      <c r="I704" s="559"/>
      <c r="J704" s="559"/>
      <c r="K704" s="562"/>
      <c r="L704" s="567"/>
      <c r="M704" s="567"/>
      <c r="N704" s="567"/>
      <c r="O704" s="567"/>
      <c r="P704" s="567"/>
      <c r="Q704" s="567"/>
      <c r="R704" s="567"/>
      <c r="S704" s="567"/>
      <c r="T704" s="567"/>
      <c r="U704" s="567"/>
      <c r="V704" s="570"/>
      <c r="W704" s="560"/>
      <c r="X704" s="547"/>
      <c r="Y704" s="548"/>
    </row>
    <row r="705" spans="1:25" ht="22.5" customHeight="1" thickTop="1" thickBot="1" x14ac:dyDescent="0.3">
      <c r="A705" s="558"/>
      <c r="B705" s="559"/>
      <c r="C705" s="559"/>
      <c r="D705" s="559"/>
      <c r="E705" s="559"/>
      <c r="F705" s="559"/>
      <c r="G705" s="559"/>
      <c r="H705" s="559"/>
      <c r="I705" s="559"/>
      <c r="J705" s="559"/>
      <c r="K705" s="562"/>
      <c r="L705" s="567"/>
      <c r="M705" s="567"/>
      <c r="N705" s="567"/>
      <c r="O705" s="567"/>
      <c r="P705" s="567"/>
      <c r="Q705" s="567"/>
      <c r="R705" s="567"/>
      <c r="S705" s="567"/>
      <c r="T705" s="567"/>
      <c r="U705" s="567"/>
      <c r="V705" s="570"/>
      <c r="W705" s="560"/>
      <c r="X705" s="547"/>
      <c r="Y705" s="548"/>
    </row>
    <row r="706" spans="1:25" ht="22.5" customHeight="1" thickTop="1" thickBot="1" x14ac:dyDescent="0.3">
      <c r="A706" s="558"/>
      <c r="B706" s="559"/>
      <c r="C706" s="559"/>
      <c r="D706" s="559"/>
      <c r="E706" s="559"/>
      <c r="F706" s="559"/>
      <c r="G706" s="559"/>
      <c r="H706" s="559"/>
      <c r="I706" s="559"/>
      <c r="J706" s="559"/>
      <c r="K706" s="562"/>
      <c r="L706" s="567"/>
      <c r="M706" s="567"/>
      <c r="N706" s="567"/>
      <c r="O706" s="567"/>
      <c r="P706" s="567"/>
      <c r="Q706" s="567"/>
      <c r="R706" s="567"/>
      <c r="S706" s="567"/>
      <c r="T706" s="567"/>
      <c r="U706" s="567"/>
      <c r="V706" s="570"/>
      <c r="W706" s="560"/>
      <c r="X706" s="547"/>
      <c r="Y706" s="548"/>
    </row>
    <row r="707" spans="1:25" ht="22.5" customHeight="1" thickTop="1" thickBot="1" x14ac:dyDescent="0.3">
      <c r="A707" s="558"/>
      <c r="B707" s="559"/>
      <c r="C707" s="559"/>
      <c r="D707" s="559"/>
      <c r="E707" s="559"/>
      <c r="F707" s="559"/>
      <c r="G707" s="559"/>
      <c r="H707" s="559"/>
      <c r="I707" s="559"/>
      <c r="J707" s="559"/>
      <c r="K707" s="562"/>
      <c r="L707" s="567"/>
      <c r="M707" s="567"/>
      <c r="N707" s="567"/>
      <c r="O707" s="567"/>
      <c r="P707" s="567"/>
      <c r="Q707" s="567"/>
      <c r="R707" s="567"/>
      <c r="S707" s="567"/>
      <c r="T707" s="567"/>
      <c r="U707" s="567"/>
      <c r="V707" s="570"/>
      <c r="W707" s="560"/>
      <c r="X707" s="547"/>
      <c r="Y707" s="548"/>
    </row>
    <row r="708" spans="1:25" ht="22.5" customHeight="1" thickTop="1" thickBot="1" x14ac:dyDescent="0.3">
      <c r="A708" s="558"/>
      <c r="B708" s="559"/>
      <c r="C708" s="559"/>
      <c r="D708" s="559"/>
      <c r="E708" s="559"/>
      <c r="F708" s="559"/>
      <c r="G708" s="559"/>
      <c r="H708" s="559"/>
      <c r="I708" s="559"/>
      <c r="J708" s="559"/>
      <c r="K708" s="562"/>
      <c r="L708" s="567"/>
      <c r="M708" s="567"/>
      <c r="N708" s="567"/>
      <c r="O708" s="567"/>
      <c r="P708" s="567"/>
      <c r="Q708" s="567"/>
      <c r="R708" s="567"/>
      <c r="S708" s="567"/>
      <c r="T708" s="567"/>
      <c r="U708" s="567"/>
      <c r="V708" s="570"/>
      <c r="W708" s="560"/>
      <c r="X708" s="547"/>
      <c r="Y708" s="548"/>
    </row>
    <row r="709" spans="1:25" ht="22.5" customHeight="1" thickTop="1" thickBot="1" x14ac:dyDescent="0.3">
      <c r="A709" s="558"/>
      <c r="B709" s="559"/>
      <c r="C709" s="559"/>
      <c r="D709" s="559"/>
      <c r="E709" s="559"/>
      <c r="F709" s="559"/>
      <c r="G709" s="559"/>
      <c r="H709" s="559"/>
      <c r="I709" s="559"/>
      <c r="J709" s="559"/>
      <c r="K709" s="562"/>
      <c r="L709" s="567"/>
      <c r="M709" s="567"/>
      <c r="N709" s="567"/>
      <c r="O709" s="567"/>
      <c r="P709" s="567"/>
      <c r="Q709" s="567"/>
      <c r="R709" s="567"/>
      <c r="S709" s="567"/>
      <c r="T709" s="567"/>
      <c r="U709" s="567"/>
      <c r="V709" s="570"/>
      <c r="W709" s="560"/>
      <c r="X709" s="547"/>
      <c r="Y709" s="548"/>
    </row>
    <row r="710" spans="1:25" ht="22.5" customHeight="1" thickTop="1" thickBot="1" x14ac:dyDescent="0.3">
      <c r="A710" s="558"/>
      <c r="B710" s="559"/>
      <c r="C710" s="559"/>
      <c r="D710" s="559"/>
      <c r="E710" s="559"/>
      <c r="F710" s="559"/>
      <c r="G710" s="559"/>
      <c r="H710" s="559"/>
      <c r="I710" s="559"/>
      <c r="J710" s="559"/>
      <c r="K710" s="562"/>
      <c r="L710" s="567"/>
      <c r="M710" s="567"/>
      <c r="N710" s="567"/>
      <c r="O710" s="567"/>
      <c r="P710" s="567"/>
      <c r="Q710" s="567"/>
      <c r="R710" s="567"/>
      <c r="S710" s="567"/>
      <c r="T710" s="567"/>
      <c r="U710" s="567"/>
      <c r="V710" s="570"/>
      <c r="W710" s="560"/>
      <c r="X710" s="547"/>
      <c r="Y710" s="548"/>
    </row>
    <row r="711" spans="1:25" ht="22.5" customHeight="1" thickTop="1" thickBot="1" x14ac:dyDescent="0.3">
      <c r="A711" s="558"/>
      <c r="B711" s="559"/>
      <c r="C711" s="559"/>
      <c r="D711" s="559"/>
      <c r="E711" s="559"/>
      <c r="F711" s="559"/>
      <c r="G711" s="559"/>
      <c r="H711" s="559"/>
      <c r="I711" s="559"/>
      <c r="J711" s="559"/>
      <c r="K711" s="562"/>
      <c r="L711" s="567"/>
      <c r="M711" s="567"/>
      <c r="N711" s="567"/>
      <c r="O711" s="567"/>
      <c r="P711" s="567"/>
      <c r="Q711" s="567"/>
      <c r="R711" s="567"/>
      <c r="S711" s="567"/>
      <c r="T711" s="567"/>
      <c r="U711" s="567"/>
      <c r="V711" s="570"/>
      <c r="W711" s="560"/>
      <c r="X711" s="547"/>
      <c r="Y711" s="548"/>
    </row>
    <row r="712" spans="1:25" ht="22.5" customHeight="1" thickTop="1" thickBot="1" x14ac:dyDescent="0.3">
      <c r="A712" s="558"/>
      <c r="B712" s="559"/>
      <c r="C712" s="559"/>
      <c r="D712" s="559"/>
      <c r="E712" s="559"/>
      <c r="F712" s="559"/>
      <c r="G712" s="559"/>
      <c r="H712" s="559"/>
      <c r="I712" s="559"/>
      <c r="J712" s="559"/>
      <c r="K712" s="562"/>
      <c r="L712" s="567"/>
      <c r="M712" s="567"/>
      <c r="N712" s="567"/>
      <c r="O712" s="567"/>
      <c r="P712" s="567"/>
      <c r="Q712" s="567"/>
      <c r="R712" s="567"/>
      <c r="S712" s="567"/>
      <c r="T712" s="567"/>
      <c r="U712" s="567"/>
      <c r="V712" s="570"/>
      <c r="W712" s="560"/>
      <c r="X712" s="547"/>
      <c r="Y712" s="548"/>
    </row>
    <row r="713" spans="1:25" ht="22.5" customHeight="1" thickTop="1" thickBot="1" x14ac:dyDescent="0.3">
      <c r="A713" s="558"/>
      <c r="B713" s="559"/>
      <c r="C713" s="559"/>
      <c r="D713" s="559"/>
      <c r="E713" s="559"/>
      <c r="F713" s="559"/>
      <c r="G713" s="559"/>
      <c r="H713" s="559"/>
      <c r="I713" s="559"/>
      <c r="J713" s="559"/>
      <c r="K713" s="562"/>
      <c r="L713" s="567"/>
      <c r="M713" s="567"/>
      <c r="N713" s="567"/>
      <c r="O713" s="567"/>
      <c r="P713" s="567"/>
      <c r="Q713" s="567"/>
      <c r="R713" s="567"/>
      <c r="S713" s="567"/>
      <c r="T713" s="567"/>
      <c r="U713" s="567"/>
      <c r="V713" s="570"/>
      <c r="W713" s="560"/>
      <c r="X713" s="547"/>
      <c r="Y713" s="548"/>
    </row>
    <row r="714" spans="1:25" ht="22.5" customHeight="1" thickTop="1" thickBot="1" x14ac:dyDescent="0.3">
      <c r="A714" s="558"/>
      <c r="B714" s="559"/>
      <c r="C714" s="559"/>
      <c r="D714" s="559"/>
      <c r="E714" s="559"/>
      <c r="F714" s="559"/>
      <c r="G714" s="559"/>
      <c r="H714" s="559"/>
      <c r="I714" s="559"/>
      <c r="J714" s="559"/>
      <c r="K714" s="562"/>
      <c r="L714" s="567"/>
      <c r="M714" s="567"/>
      <c r="N714" s="567"/>
      <c r="O714" s="567"/>
      <c r="P714" s="567"/>
      <c r="Q714" s="567"/>
      <c r="R714" s="567"/>
      <c r="S714" s="567"/>
      <c r="T714" s="567"/>
      <c r="U714" s="567"/>
      <c r="V714" s="570"/>
      <c r="W714" s="560"/>
      <c r="X714" s="547"/>
      <c r="Y714" s="548"/>
    </row>
    <row r="715" spans="1:25" ht="22.5" customHeight="1" thickTop="1" thickBot="1" x14ac:dyDescent="0.3">
      <c r="A715" s="558"/>
      <c r="B715" s="559"/>
      <c r="C715" s="559"/>
      <c r="D715" s="559"/>
      <c r="E715" s="559"/>
      <c r="F715" s="559"/>
      <c r="G715" s="559"/>
      <c r="H715" s="559"/>
      <c r="I715" s="559"/>
      <c r="J715" s="559"/>
      <c r="K715" s="562"/>
      <c r="L715" s="567"/>
      <c r="M715" s="567"/>
      <c r="N715" s="567"/>
      <c r="O715" s="567"/>
      <c r="P715" s="567"/>
      <c r="Q715" s="567"/>
      <c r="R715" s="567"/>
      <c r="S715" s="567"/>
      <c r="T715" s="567"/>
      <c r="U715" s="567"/>
      <c r="V715" s="570"/>
      <c r="W715" s="560"/>
      <c r="X715" s="547"/>
      <c r="Y715" s="548"/>
    </row>
    <row r="716" spans="1:25" ht="22.5" customHeight="1" thickTop="1" thickBot="1" x14ac:dyDescent="0.3">
      <c r="A716" s="558"/>
      <c r="B716" s="559"/>
      <c r="C716" s="559"/>
      <c r="D716" s="559"/>
      <c r="E716" s="559"/>
      <c r="F716" s="559"/>
      <c r="G716" s="559"/>
      <c r="H716" s="559"/>
      <c r="I716" s="559"/>
      <c r="J716" s="559"/>
      <c r="K716" s="562"/>
      <c r="L716" s="567"/>
      <c r="M716" s="567"/>
      <c r="N716" s="567"/>
      <c r="O716" s="567"/>
      <c r="P716" s="567"/>
      <c r="Q716" s="567"/>
      <c r="R716" s="567"/>
      <c r="S716" s="567"/>
      <c r="T716" s="567"/>
      <c r="U716" s="567"/>
      <c r="V716" s="570"/>
      <c r="W716" s="560"/>
      <c r="X716" s="547"/>
      <c r="Y716" s="548"/>
    </row>
    <row r="717" spans="1:25" ht="22.5" customHeight="1" thickTop="1" thickBot="1" x14ac:dyDescent="0.3">
      <c r="A717" s="558"/>
      <c r="B717" s="559"/>
      <c r="C717" s="559"/>
      <c r="D717" s="559"/>
      <c r="E717" s="559"/>
      <c r="F717" s="559"/>
      <c r="G717" s="559"/>
      <c r="H717" s="559"/>
      <c r="I717" s="559"/>
      <c r="J717" s="559"/>
      <c r="K717" s="562"/>
      <c r="L717" s="567"/>
      <c r="M717" s="567"/>
      <c r="N717" s="567"/>
      <c r="O717" s="567"/>
      <c r="P717" s="567"/>
      <c r="Q717" s="567"/>
      <c r="R717" s="567"/>
      <c r="S717" s="567"/>
      <c r="T717" s="567"/>
      <c r="U717" s="567"/>
      <c r="V717" s="570"/>
      <c r="W717" s="560"/>
      <c r="X717" s="547"/>
      <c r="Y717" s="548"/>
    </row>
    <row r="718" spans="1:25" ht="22.5" customHeight="1" thickTop="1" thickBot="1" x14ac:dyDescent="0.3">
      <c r="A718" s="558"/>
      <c r="B718" s="559"/>
      <c r="C718" s="559"/>
      <c r="D718" s="559"/>
      <c r="E718" s="559"/>
      <c r="F718" s="559"/>
      <c r="G718" s="559"/>
      <c r="H718" s="559"/>
      <c r="I718" s="559"/>
      <c r="J718" s="559"/>
      <c r="K718" s="562"/>
      <c r="L718" s="567"/>
      <c r="M718" s="567"/>
      <c r="N718" s="567"/>
      <c r="O718" s="567"/>
      <c r="P718" s="567"/>
      <c r="Q718" s="567"/>
      <c r="R718" s="567"/>
      <c r="S718" s="567"/>
      <c r="T718" s="567"/>
      <c r="U718" s="567"/>
      <c r="V718" s="570"/>
      <c r="W718" s="560"/>
      <c r="X718" s="547"/>
      <c r="Y718" s="548"/>
    </row>
    <row r="719" spans="1:25" ht="22.5" customHeight="1" thickTop="1" thickBot="1" x14ac:dyDescent="0.3">
      <c r="A719" s="558"/>
      <c r="B719" s="559"/>
      <c r="C719" s="559"/>
      <c r="D719" s="559"/>
      <c r="E719" s="559"/>
      <c r="F719" s="559"/>
      <c r="G719" s="559"/>
      <c r="H719" s="559"/>
      <c r="I719" s="559"/>
      <c r="J719" s="559"/>
      <c r="K719" s="562"/>
      <c r="L719" s="567"/>
      <c r="M719" s="567"/>
      <c r="N719" s="567"/>
      <c r="O719" s="567"/>
      <c r="P719" s="567"/>
      <c r="Q719" s="567"/>
      <c r="R719" s="567"/>
      <c r="S719" s="567"/>
      <c r="T719" s="567"/>
      <c r="U719" s="567"/>
      <c r="V719" s="570"/>
      <c r="W719" s="560"/>
      <c r="X719" s="547"/>
      <c r="Y719" s="548"/>
    </row>
    <row r="720" spans="1:25" ht="22.5" customHeight="1" thickTop="1" thickBot="1" x14ac:dyDescent="0.3">
      <c r="A720" s="558"/>
      <c r="B720" s="559"/>
      <c r="C720" s="559"/>
      <c r="D720" s="559"/>
      <c r="E720" s="559"/>
      <c r="F720" s="559"/>
      <c r="G720" s="559"/>
      <c r="H720" s="559"/>
      <c r="I720" s="559"/>
      <c r="J720" s="559"/>
      <c r="K720" s="562"/>
      <c r="L720" s="567"/>
      <c r="M720" s="567"/>
      <c r="N720" s="567"/>
      <c r="O720" s="567"/>
      <c r="P720" s="567"/>
      <c r="Q720" s="567"/>
      <c r="R720" s="567"/>
      <c r="S720" s="567"/>
      <c r="T720" s="567"/>
      <c r="U720" s="567"/>
      <c r="V720" s="570"/>
      <c r="W720" s="560"/>
      <c r="X720" s="547"/>
      <c r="Y720" s="548"/>
    </row>
    <row r="721" spans="1:25" ht="22.5" customHeight="1" thickTop="1" thickBot="1" x14ac:dyDescent="0.3">
      <c r="A721" s="558"/>
      <c r="B721" s="559"/>
      <c r="C721" s="559"/>
      <c r="D721" s="559"/>
      <c r="E721" s="559"/>
      <c r="F721" s="559"/>
      <c r="G721" s="559"/>
      <c r="H721" s="559"/>
      <c r="I721" s="559"/>
      <c r="J721" s="559"/>
      <c r="K721" s="562"/>
      <c r="L721" s="567"/>
      <c r="M721" s="567"/>
      <c r="N721" s="567"/>
      <c r="O721" s="567"/>
      <c r="P721" s="567"/>
      <c r="Q721" s="567"/>
      <c r="R721" s="567"/>
      <c r="S721" s="567"/>
      <c r="T721" s="567"/>
      <c r="U721" s="567"/>
      <c r="V721" s="570"/>
      <c r="W721" s="560"/>
      <c r="X721" s="547"/>
      <c r="Y721" s="548"/>
    </row>
    <row r="722" spans="1:25" ht="22.5" customHeight="1" thickTop="1" thickBot="1" x14ac:dyDescent="0.3">
      <c r="A722" s="558"/>
      <c r="B722" s="559"/>
      <c r="C722" s="559"/>
      <c r="D722" s="559"/>
      <c r="E722" s="559"/>
      <c r="F722" s="559"/>
      <c r="G722" s="559"/>
      <c r="H722" s="559"/>
      <c r="I722" s="559"/>
      <c r="J722" s="559"/>
      <c r="K722" s="562"/>
      <c r="L722" s="567"/>
      <c r="M722" s="567"/>
      <c r="N722" s="567"/>
      <c r="O722" s="567"/>
      <c r="P722" s="567"/>
      <c r="Q722" s="567"/>
      <c r="R722" s="567"/>
      <c r="S722" s="567"/>
      <c r="T722" s="567"/>
      <c r="U722" s="567"/>
      <c r="V722" s="570"/>
      <c r="W722" s="560"/>
      <c r="X722" s="547"/>
      <c r="Y722" s="548"/>
    </row>
    <row r="723" spans="1:25" ht="22.5" customHeight="1" thickTop="1" thickBot="1" x14ac:dyDescent="0.3">
      <c r="A723" s="558"/>
      <c r="B723" s="559"/>
      <c r="C723" s="559"/>
      <c r="D723" s="559"/>
      <c r="E723" s="559"/>
      <c r="F723" s="559"/>
      <c r="G723" s="559"/>
      <c r="H723" s="559"/>
      <c r="I723" s="559"/>
      <c r="J723" s="559"/>
      <c r="K723" s="562"/>
      <c r="L723" s="567"/>
      <c r="M723" s="567"/>
      <c r="N723" s="567"/>
      <c r="O723" s="567"/>
      <c r="P723" s="567"/>
      <c r="Q723" s="567"/>
      <c r="R723" s="567"/>
      <c r="S723" s="567"/>
      <c r="T723" s="567"/>
      <c r="U723" s="567"/>
      <c r="V723" s="570"/>
      <c r="W723" s="560"/>
      <c r="X723" s="547"/>
      <c r="Y723" s="548"/>
    </row>
    <row r="724" spans="1:25" ht="22.5" customHeight="1" thickTop="1" thickBot="1" x14ac:dyDescent="0.3">
      <c r="A724" s="558"/>
      <c r="B724" s="559"/>
      <c r="C724" s="559"/>
      <c r="D724" s="559"/>
      <c r="E724" s="559"/>
      <c r="F724" s="559"/>
      <c r="G724" s="559"/>
      <c r="H724" s="559"/>
      <c r="I724" s="559"/>
      <c r="J724" s="559"/>
      <c r="K724" s="562"/>
      <c r="L724" s="567"/>
      <c r="M724" s="567"/>
      <c r="N724" s="567"/>
      <c r="O724" s="567"/>
      <c r="P724" s="567"/>
      <c r="Q724" s="567"/>
      <c r="R724" s="567"/>
      <c r="S724" s="567"/>
      <c r="T724" s="567"/>
      <c r="U724" s="567"/>
      <c r="V724" s="570"/>
      <c r="W724" s="560"/>
      <c r="X724" s="547"/>
      <c r="Y724" s="548"/>
    </row>
    <row r="725" spans="1:25" ht="22.5" customHeight="1" thickTop="1" thickBot="1" x14ac:dyDescent="0.3">
      <c r="A725" s="558"/>
      <c r="B725" s="559"/>
      <c r="C725" s="559"/>
      <c r="D725" s="559"/>
      <c r="E725" s="559"/>
      <c r="F725" s="559"/>
      <c r="G725" s="559"/>
      <c r="H725" s="559"/>
      <c r="I725" s="559"/>
      <c r="J725" s="559"/>
      <c r="K725" s="561"/>
      <c r="L725" s="567"/>
      <c r="M725" s="567"/>
      <c r="N725" s="567"/>
      <c r="O725" s="567"/>
      <c r="P725" s="567"/>
      <c r="Q725" s="567"/>
      <c r="R725" s="567"/>
      <c r="S725" s="567"/>
      <c r="T725" s="567"/>
      <c r="U725" s="567"/>
      <c r="V725" s="570"/>
      <c r="W725" s="560"/>
      <c r="X725" s="547"/>
      <c r="Y725" s="548"/>
    </row>
    <row r="726" spans="1:25" s="170" customFormat="1" ht="22.5" customHeight="1" thickTop="1" thickBot="1" x14ac:dyDescent="0.3">
      <c r="A726" s="558"/>
      <c r="B726" s="559"/>
      <c r="C726" s="559"/>
      <c r="D726" s="559"/>
      <c r="E726" s="559"/>
      <c r="F726" s="559"/>
      <c r="G726" s="559"/>
      <c r="H726" s="560"/>
      <c r="I726" s="560"/>
      <c r="J726" s="560"/>
      <c r="K726" s="561"/>
      <c r="L726" s="568"/>
      <c r="M726" s="568"/>
      <c r="N726" s="568"/>
      <c r="O726" s="568"/>
      <c r="P726" s="568"/>
      <c r="Q726" s="568"/>
      <c r="R726" s="568"/>
      <c r="S726" s="568"/>
      <c r="T726" s="568"/>
      <c r="U726" s="568"/>
      <c r="V726" s="569"/>
      <c r="W726" s="560"/>
      <c r="X726" s="547"/>
      <c r="Y726" s="548"/>
    </row>
    <row r="727" spans="1:25" ht="22.5" customHeight="1" thickTop="1" thickBot="1" x14ac:dyDescent="0.3">
      <c r="A727" s="558"/>
      <c r="B727" s="559"/>
      <c r="C727" s="559"/>
      <c r="D727" s="559"/>
      <c r="E727" s="559"/>
      <c r="F727" s="559"/>
      <c r="G727" s="559"/>
      <c r="H727" s="559"/>
      <c r="I727" s="559"/>
      <c r="J727" s="559"/>
      <c r="K727" s="562"/>
      <c r="L727" s="567"/>
      <c r="M727" s="567"/>
      <c r="N727" s="567"/>
      <c r="O727" s="567"/>
      <c r="P727" s="567"/>
      <c r="Q727" s="567"/>
      <c r="R727" s="567"/>
      <c r="S727" s="567"/>
      <c r="T727" s="567"/>
      <c r="U727" s="567"/>
      <c r="V727" s="570"/>
      <c r="W727" s="560"/>
      <c r="X727" s="547"/>
      <c r="Y727" s="548"/>
    </row>
    <row r="728" spans="1:25" ht="22.5" customHeight="1" thickTop="1" thickBot="1" x14ac:dyDescent="0.3">
      <c r="A728" s="558"/>
      <c r="B728" s="559"/>
      <c r="C728" s="559"/>
      <c r="D728" s="559"/>
      <c r="E728" s="559"/>
      <c r="F728" s="559"/>
      <c r="G728" s="559"/>
      <c r="H728" s="559"/>
      <c r="I728" s="559"/>
      <c r="J728" s="559"/>
      <c r="K728" s="562"/>
      <c r="L728" s="567"/>
      <c r="M728" s="567"/>
      <c r="N728" s="567"/>
      <c r="O728" s="567"/>
      <c r="P728" s="567"/>
      <c r="Q728" s="567"/>
      <c r="R728" s="567"/>
      <c r="S728" s="567"/>
      <c r="T728" s="567"/>
      <c r="U728" s="567"/>
      <c r="V728" s="570"/>
      <c r="W728" s="560"/>
      <c r="X728" s="547"/>
      <c r="Y728" s="548"/>
    </row>
    <row r="729" spans="1:25" ht="22.5" customHeight="1" thickTop="1" thickBot="1" x14ac:dyDescent="0.3">
      <c r="A729" s="558"/>
      <c r="B729" s="559"/>
      <c r="C729" s="559"/>
      <c r="D729" s="559"/>
      <c r="E729" s="559"/>
      <c r="F729" s="559"/>
      <c r="G729" s="559"/>
      <c r="H729" s="559"/>
      <c r="I729" s="559"/>
      <c r="J729" s="559"/>
      <c r="K729" s="562"/>
      <c r="L729" s="567"/>
      <c r="M729" s="567"/>
      <c r="N729" s="567"/>
      <c r="O729" s="567"/>
      <c r="P729" s="567"/>
      <c r="Q729" s="567"/>
      <c r="R729" s="567"/>
      <c r="S729" s="567"/>
      <c r="T729" s="567"/>
      <c r="U729" s="567"/>
      <c r="V729" s="570"/>
      <c r="W729" s="560"/>
      <c r="X729" s="547"/>
      <c r="Y729" s="548"/>
    </row>
    <row r="730" spans="1:25" ht="22.5" customHeight="1" thickTop="1" thickBot="1" x14ac:dyDescent="0.3">
      <c r="A730" s="558"/>
      <c r="B730" s="559"/>
      <c r="C730" s="559"/>
      <c r="D730" s="559"/>
      <c r="E730" s="559"/>
      <c r="F730" s="559"/>
      <c r="G730" s="559"/>
      <c r="H730" s="559"/>
      <c r="I730" s="559"/>
      <c r="J730" s="559"/>
      <c r="K730" s="562"/>
      <c r="L730" s="567"/>
      <c r="M730" s="567"/>
      <c r="N730" s="567"/>
      <c r="O730" s="567"/>
      <c r="P730" s="567"/>
      <c r="Q730" s="567"/>
      <c r="R730" s="567"/>
      <c r="S730" s="567"/>
      <c r="T730" s="567"/>
      <c r="U730" s="567"/>
      <c r="V730" s="570"/>
      <c r="W730" s="560"/>
      <c r="X730" s="547"/>
      <c r="Y730" s="548"/>
    </row>
    <row r="731" spans="1:25" ht="22.5" customHeight="1" thickTop="1" thickBot="1" x14ac:dyDescent="0.3">
      <c r="A731" s="558"/>
      <c r="B731" s="559"/>
      <c r="C731" s="559"/>
      <c r="D731" s="559"/>
      <c r="E731" s="559"/>
      <c r="F731" s="559"/>
      <c r="G731" s="559"/>
      <c r="H731" s="559"/>
      <c r="I731" s="559"/>
      <c r="J731" s="559"/>
      <c r="K731" s="562"/>
      <c r="L731" s="567"/>
      <c r="M731" s="567"/>
      <c r="N731" s="567"/>
      <c r="O731" s="567"/>
      <c r="P731" s="567"/>
      <c r="Q731" s="567"/>
      <c r="R731" s="567"/>
      <c r="S731" s="567"/>
      <c r="T731" s="567"/>
      <c r="U731" s="567"/>
      <c r="V731" s="570"/>
      <c r="W731" s="560"/>
      <c r="X731" s="547"/>
      <c r="Y731" s="548"/>
    </row>
    <row r="732" spans="1:25" ht="22.5" customHeight="1" thickTop="1" thickBot="1" x14ac:dyDescent="0.3">
      <c r="A732" s="558"/>
      <c r="B732" s="559"/>
      <c r="C732" s="559"/>
      <c r="D732" s="559"/>
      <c r="E732" s="559"/>
      <c r="F732" s="559"/>
      <c r="G732" s="559"/>
      <c r="H732" s="559"/>
      <c r="I732" s="559"/>
      <c r="J732" s="559"/>
      <c r="K732" s="562"/>
      <c r="L732" s="567"/>
      <c r="M732" s="567"/>
      <c r="N732" s="567"/>
      <c r="O732" s="567"/>
      <c r="P732" s="567"/>
      <c r="Q732" s="567"/>
      <c r="R732" s="567"/>
      <c r="S732" s="567"/>
      <c r="T732" s="567"/>
      <c r="U732" s="567"/>
      <c r="V732" s="570"/>
      <c r="W732" s="560"/>
      <c r="X732" s="547"/>
      <c r="Y732" s="548"/>
    </row>
    <row r="733" spans="1:25" ht="22.5" customHeight="1" thickTop="1" thickBot="1" x14ac:dyDescent="0.3">
      <c r="A733" s="558"/>
      <c r="B733" s="559"/>
      <c r="C733" s="559"/>
      <c r="D733" s="559"/>
      <c r="E733" s="559"/>
      <c r="F733" s="559"/>
      <c r="G733" s="559"/>
      <c r="H733" s="559"/>
      <c r="I733" s="559"/>
      <c r="J733" s="559"/>
      <c r="K733" s="562"/>
      <c r="L733" s="567"/>
      <c r="M733" s="567"/>
      <c r="N733" s="567"/>
      <c r="O733" s="567"/>
      <c r="P733" s="567"/>
      <c r="Q733" s="567"/>
      <c r="R733" s="567"/>
      <c r="S733" s="567"/>
      <c r="T733" s="567"/>
      <c r="U733" s="567"/>
      <c r="V733" s="570"/>
      <c r="W733" s="560"/>
      <c r="X733" s="547"/>
      <c r="Y733" s="548"/>
    </row>
    <row r="734" spans="1:25" ht="22.5" customHeight="1" thickTop="1" thickBot="1" x14ac:dyDescent="0.3">
      <c r="A734" s="558"/>
      <c r="B734" s="559"/>
      <c r="C734" s="559"/>
      <c r="D734" s="559"/>
      <c r="E734" s="559"/>
      <c r="F734" s="559"/>
      <c r="G734" s="559"/>
      <c r="H734" s="559"/>
      <c r="I734" s="559"/>
      <c r="J734" s="559"/>
      <c r="K734" s="562"/>
      <c r="L734" s="567"/>
      <c r="M734" s="567"/>
      <c r="N734" s="567"/>
      <c r="O734" s="567"/>
      <c r="P734" s="567"/>
      <c r="Q734" s="567"/>
      <c r="R734" s="567"/>
      <c r="S734" s="567"/>
      <c r="T734" s="567"/>
      <c r="U734" s="567"/>
      <c r="V734" s="570"/>
      <c r="W734" s="560"/>
      <c r="X734" s="547"/>
      <c r="Y734" s="548"/>
    </row>
    <row r="735" spans="1:25" ht="22.5" customHeight="1" thickTop="1" thickBot="1" x14ac:dyDescent="0.3">
      <c r="A735" s="558"/>
      <c r="B735" s="559"/>
      <c r="C735" s="559"/>
      <c r="D735" s="559"/>
      <c r="E735" s="559"/>
      <c r="F735" s="559"/>
      <c r="G735" s="559"/>
      <c r="H735" s="559"/>
      <c r="I735" s="559"/>
      <c r="J735" s="559"/>
      <c r="K735" s="562"/>
      <c r="L735" s="567"/>
      <c r="M735" s="567"/>
      <c r="N735" s="567"/>
      <c r="O735" s="567"/>
      <c r="P735" s="567"/>
      <c r="Q735" s="567"/>
      <c r="R735" s="567"/>
      <c r="S735" s="567"/>
      <c r="T735" s="567"/>
      <c r="U735" s="567"/>
      <c r="V735" s="570"/>
      <c r="W735" s="560"/>
      <c r="X735" s="547"/>
      <c r="Y735" s="548"/>
    </row>
    <row r="736" spans="1:25" ht="22.5" customHeight="1" thickTop="1" thickBot="1" x14ac:dyDescent="0.3">
      <c r="A736" s="558"/>
      <c r="B736" s="559"/>
      <c r="C736" s="559"/>
      <c r="D736" s="559"/>
      <c r="E736" s="559"/>
      <c r="F736" s="559"/>
      <c r="G736" s="559"/>
      <c r="H736" s="559"/>
      <c r="I736" s="559"/>
      <c r="J736" s="559"/>
      <c r="K736" s="562"/>
      <c r="L736" s="567"/>
      <c r="M736" s="567"/>
      <c r="N736" s="567"/>
      <c r="O736" s="567"/>
      <c r="P736" s="567"/>
      <c r="Q736" s="567"/>
      <c r="R736" s="567"/>
      <c r="S736" s="567"/>
      <c r="T736" s="567"/>
      <c r="U736" s="567"/>
      <c r="V736" s="570"/>
      <c r="W736" s="560"/>
      <c r="X736" s="547"/>
      <c r="Y736" s="548"/>
    </row>
    <row r="737" spans="1:25" ht="22.5" customHeight="1" thickTop="1" thickBot="1" x14ac:dyDescent="0.3">
      <c r="A737" s="558"/>
      <c r="B737" s="559"/>
      <c r="C737" s="559"/>
      <c r="D737" s="559"/>
      <c r="E737" s="559"/>
      <c r="F737" s="559"/>
      <c r="G737" s="559"/>
      <c r="H737" s="559"/>
      <c r="I737" s="559"/>
      <c r="J737" s="559"/>
      <c r="K737" s="562"/>
      <c r="L737" s="567"/>
      <c r="M737" s="567"/>
      <c r="N737" s="567"/>
      <c r="O737" s="567"/>
      <c r="P737" s="567"/>
      <c r="Q737" s="567"/>
      <c r="R737" s="567"/>
      <c r="S737" s="567"/>
      <c r="T737" s="567"/>
      <c r="U737" s="567"/>
      <c r="V737" s="570"/>
      <c r="W737" s="560"/>
      <c r="X737" s="547"/>
      <c r="Y737" s="548"/>
    </row>
    <row r="738" spans="1:25" s="170" customFormat="1" ht="22.5" customHeight="1" thickTop="1" thickBot="1" x14ac:dyDescent="0.3">
      <c r="A738" s="558"/>
      <c r="B738" s="559"/>
      <c r="C738" s="559"/>
      <c r="D738" s="559"/>
      <c r="E738" s="559"/>
      <c r="F738" s="559"/>
      <c r="G738" s="559"/>
      <c r="H738" s="560"/>
      <c r="I738" s="560"/>
      <c r="J738" s="560"/>
      <c r="K738" s="561"/>
      <c r="L738" s="568"/>
      <c r="M738" s="568"/>
      <c r="N738" s="568"/>
      <c r="O738" s="568"/>
      <c r="P738" s="568"/>
      <c r="Q738" s="568"/>
      <c r="R738" s="568"/>
      <c r="S738" s="568"/>
      <c r="T738" s="568"/>
      <c r="U738" s="568"/>
      <c r="V738" s="569"/>
      <c r="W738" s="560"/>
      <c r="X738" s="547"/>
      <c r="Y738" s="548"/>
    </row>
    <row r="739" spans="1:25" ht="22.5" customHeight="1" thickTop="1" thickBot="1" x14ac:dyDescent="0.3">
      <c r="A739" s="558"/>
      <c r="B739" s="559"/>
      <c r="C739" s="559"/>
      <c r="D739" s="559"/>
      <c r="E739" s="559"/>
      <c r="F739" s="559"/>
      <c r="G739" s="559"/>
      <c r="H739" s="559"/>
      <c r="I739" s="559"/>
      <c r="J739" s="559"/>
      <c r="K739" s="562"/>
      <c r="L739" s="567"/>
      <c r="M739" s="567"/>
      <c r="N739" s="567"/>
      <c r="O739" s="567"/>
      <c r="P739" s="567"/>
      <c r="Q739" s="567"/>
      <c r="R739" s="567"/>
      <c r="S739" s="567"/>
      <c r="T739" s="567"/>
      <c r="U739" s="567"/>
      <c r="V739" s="570"/>
      <c r="W739" s="560"/>
      <c r="X739" s="547"/>
      <c r="Y739" s="548"/>
    </row>
    <row r="740" spans="1:25" ht="22.5" customHeight="1" thickTop="1" thickBot="1" x14ac:dyDescent="0.3">
      <c r="A740" s="558"/>
      <c r="B740" s="559"/>
      <c r="C740" s="559"/>
      <c r="D740" s="559"/>
      <c r="E740" s="559"/>
      <c r="F740" s="559"/>
      <c r="G740" s="559"/>
      <c r="H740" s="559"/>
      <c r="I740" s="559"/>
      <c r="J740" s="559"/>
      <c r="K740" s="562"/>
      <c r="L740" s="567"/>
      <c r="M740" s="567"/>
      <c r="N740" s="567"/>
      <c r="O740" s="567"/>
      <c r="P740" s="567"/>
      <c r="Q740" s="567"/>
      <c r="R740" s="567"/>
      <c r="S740" s="567"/>
      <c r="T740" s="567"/>
      <c r="U740" s="567"/>
      <c r="V740" s="570"/>
      <c r="W740" s="560"/>
      <c r="X740" s="547"/>
      <c r="Y740" s="548"/>
    </row>
    <row r="741" spans="1:25" ht="22.5" customHeight="1" thickTop="1" thickBot="1" x14ac:dyDescent="0.3">
      <c r="A741" s="558"/>
      <c r="B741" s="559"/>
      <c r="C741" s="559"/>
      <c r="D741" s="559"/>
      <c r="E741" s="559"/>
      <c r="F741" s="559"/>
      <c r="G741" s="559"/>
      <c r="H741" s="559"/>
      <c r="I741" s="559"/>
      <c r="J741" s="559"/>
      <c r="K741" s="562"/>
      <c r="L741" s="567"/>
      <c r="M741" s="567"/>
      <c r="N741" s="567"/>
      <c r="O741" s="567"/>
      <c r="P741" s="567"/>
      <c r="Q741" s="567"/>
      <c r="R741" s="567"/>
      <c r="S741" s="567"/>
      <c r="T741" s="567"/>
      <c r="U741" s="567"/>
      <c r="V741" s="570"/>
      <c r="W741" s="560"/>
      <c r="X741" s="547"/>
      <c r="Y741" s="548"/>
    </row>
    <row r="742" spans="1:25" ht="22.5" customHeight="1" thickTop="1" thickBot="1" x14ac:dyDescent="0.3">
      <c r="A742" s="558"/>
      <c r="B742" s="559"/>
      <c r="C742" s="559"/>
      <c r="D742" s="559"/>
      <c r="E742" s="559"/>
      <c r="F742" s="559"/>
      <c r="G742" s="559"/>
      <c r="H742" s="559"/>
      <c r="I742" s="559"/>
      <c r="J742" s="559"/>
      <c r="K742" s="562"/>
      <c r="L742" s="567"/>
      <c r="M742" s="567"/>
      <c r="N742" s="567"/>
      <c r="O742" s="567"/>
      <c r="P742" s="567"/>
      <c r="Q742" s="567"/>
      <c r="R742" s="567"/>
      <c r="S742" s="567"/>
      <c r="T742" s="567"/>
      <c r="U742" s="567"/>
      <c r="V742" s="570"/>
      <c r="W742" s="560"/>
      <c r="X742" s="547"/>
      <c r="Y742" s="548"/>
    </row>
    <row r="743" spans="1:25" ht="22.5" customHeight="1" thickTop="1" thickBot="1" x14ac:dyDescent="0.3">
      <c r="A743" s="558"/>
      <c r="B743" s="559"/>
      <c r="C743" s="559"/>
      <c r="D743" s="559"/>
      <c r="E743" s="559"/>
      <c r="F743" s="559"/>
      <c r="G743" s="559"/>
      <c r="H743" s="559"/>
      <c r="I743" s="559"/>
      <c r="J743" s="559"/>
      <c r="K743" s="562"/>
      <c r="L743" s="567"/>
      <c r="M743" s="567"/>
      <c r="N743" s="567"/>
      <c r="O743" s="567"/>
      <c r="P743" s="567"/>
      <c r="Q743" s="567"/>
      <c r="R743" s="567"/>
      <c r="S743" s="567"/>
      <c r="T743" s="567"/>
      <c r="U743" s="567"/>
      <c r="V743" s="570"/>
      <c r="W743" s="560"/>
      <c r="X743" s="547"/>
      <c r="Y743" s="548"/>
    </row>
    <row r="744" spans="1:25" ht="22.5" customHeight="1" thickTop="1" thickBot="1" x14ac:dyDescent="0.3">
      <c r="A744" s="558"/>
      <c r="B744" s="559"/>
      <c r="C744" s="559"/>
      <c r="D744" s="559"/>
      <c r="E744" s="559"/>
      <c r="F744" s="559"/>
      <c r="G744" s="559"/>
      <c r="H744" s="559"/>
      <c r="I744" s="559"/>
      <c r="J744" s="559"/>
      <c r="K744" s="562"/>
      <c r="L744" s="567"/>
      <c r="M744" s="567"/>
      <c r="N744" s="567"/>
      <c r="O744" s="567"/>
      <c r="P744" s="567"/>
      <c r="Q744" s="567"/>
      <c r="R744" s="567"/>
      <c r="S744" s="567"/>
      <c r="T744" s="567"/>
      <c r="U744" s="567"/>
      <c r="V744" s="570"/>
      <c r="W744" s="560"/>
      <c r="X744" s="547"/>
      <c r="Y744" s="548"/>
    </row>
    <row r="745" spans="1:25" ht="22.5" customHeight="1" thickTop="1" thickBot="1" x14ac:dyDescent="0.3">
      <c r="A745" s="558"/>
      <c r="B745" s="559"/>
      <c r="C745" s="559"/>
      <c r="D745" s="559"/>
      <c r="E745" s="559"/>
      <c r="F745" s="559"/>
      <c r="G745" s="559"/>
      <c r="H745" s="559"/>
      <c r="I745" s="559"/>
      <c r="J745" s="559"/>
      <c r="K745" s="562"/>
      <c r="L745" s="567"/>
      <c r="M745" s="567"/>
      <c r="N745" s="567"/>
      <c r="O745" s="567"/>
      <c r="P745" s="567"/>
      <c r="Q745" s="567"/>
      <c r="R745" s="567"/>
      <c r="S745" s="567"/>
      <c r="T745" s="567"/>
      <c r="U745" s="567"/>
      <c r="V745" s="570"/>
      <c r="W745" s="560"/>
      <c r="X745" s="547"/>
      <c r="Y745" s="548"/>
    </row>
    <row r="746" spans="1:25" ht="22.5" customHeight="1" thickTop="1" thickBot="1" x14ac:dyDescent="0.3">
      <c r="A746" s="558"/>
      <c r="B746" s="559"/>
      <c r="C746" s="559"/>
      <c r="D746" s="559"/>
      <c r="E746" s="559"/>
      <c r="F746" s="559"/>
      <c r="G746" s="559"/>
      <c r="H746" s="559"/>
      <c r="I746" s="559"/>
      <c r="J746" s="559"/>
      <c r="K746" s="562"/>
      <c r="L746" s="567"/>
      <c r="M746" s="567"/>
      <c r="N746" s="567"/>
      <c r="O746" s="567"/>
      <c r="P746" s="567"/>
      <c r="Q746" s="567"/>
      <c r="R746" s="567"/>
      <c r="S746" s="567"/>
      <c r="T746" s="567"/>
      <c r="U746" s="567"/>
      <c r="V746" s="570"/>
      <c r="W746" s="560"/>
      <c r="X746" s="547"/>
      <c r="Y746" s="548"/>
    </row>
    <row r="747" spans="1:25" ht="22.5" customHeight="1" thickTop="1" thickBot="1" x14ac:dyDescent="0.3">
      <c r="A747" s="558"/>
      <c r="B747" s="559"/>
      <c r="C747" s="559"/>
      <c r="D747" s="559"/>
      <c r="E747" s="559"/>
      <c r="F747" s="559"/>
      <c r="G747" s="559"/>
      <c r="H747" s="559"/>
      <c r="I747" s="559"/>
      <c r="J747" s="559"/>
      <c r="K747" s="562"/>
      <c r="L747" s="567"/>
      <c r="M747" s="567"/>
      <c r="N747" s="567"/>
      <c r="O747" s="567"/>
      <c r="P747" s="567"/>
      <c r="Q747" s="567"/>
      <c r="R747" s="567"/>
      <c r="S747" s="567"/>
      <c r="T747" s="567"/>
      <c r="U747" s="567"/>
      <c r="V747" s="570"/>
      <c r="W747" s="560"/>
      <c r="X747" s="547"/>
      <c r="Y747" s="548"/>
    </row>
    <row r="748" spans="1:25" ht="22.5" customHeight="1" thickTop="1" thickBot="1" x14ac:dyDescent="0.3">
      <c r="A748" s="558"/>
      <c r="B748" s="559"/>
      <c r="C748" s="559"/>
      <c r="D748" s="559"/>
      <c r="E748" s="559"/>
      <c r="F748" s="559"/>
      <c r="G748" s="559"/>
      <c r="H748" s="559"/>
      <c r="I748" s="559"/>
      <c r="J748" s="559"/>
      <c r="K748" s="562"/>
      <c r="L748" s="567"/>
      <c r="M748" s="567"/>
      <c r="N748" s="567"/>
      <c r="O748" s="567"/>
      <c r="P748" s="567"/>
      <c r="Q748" s="567"/>
      <c r="R748" s="567"/>
      <c r="S748" s="567"/>
      <c r="T748" s="567"/>
      <c r="U748" s="567"/>
      <c r="V748" s="570"/>
      <c r="W748" s="560"/>
      <c r="X748" s="547"/>
      <c r="Y748" s="548"/>
    </row>
    <row r="749" spans="1:25" ht="22.5" customHeight="1" thickTop="1" thickBot="1" x14ac:dyDescent="0.3">
      <c r="A749" s="558"/>
      <c r="B749" s="559"/>
      <c r="C749" s="559"/>
      <c r="D749" s="559"/>
      <c r="E749" s="559"/>
      <c r="F749" s="559"/>
      <c r="G749" s="559"/>
      <c r="H749" s="559"/>
      <c r="I749" s="559"/>
      <c r="J749" s="559"/>
      <c r="K749" s="562"/>
      <c r="L749" s="567"/>
      <c r="M749" s="567"/>
      <c r="N749" s="567"/>
      <c r="O749" s="567"/>
      <c r="P749" s="567"/>
      <c r="Q749" s="567"/>
      <c r="R749" s="567"/>
      <c r="S749" s="567"/>
      <c r="T749" s="567"/>
      <c r="U749" s="567"/>
      <c r="V749" s="570"/>
      <c r="W749" s="560"/>
      <c r="X749" s="547"/>
      <c r="Y749" s="548"/>
    </row>
    <row r="750" spans="1:25" s="170" customFormat="1" ht="22.5" customHeight="1" thickTop="1" thickBot="1" x14ac:dyDescent="0.3">
      <c r="A750" s="558"/>
      <c r="B750" s="559"/>
      <c r="C750" s="559"/>
      <c r="D750" s="559"/>
      <c r="E750" s="559"/>
      <c r="F750" s="559"/>
      <c r="G750" s="559"/>
      <c r="H750" s="560"/>
      <c r="I750" s="560"/>
      <c r="J750" s="560"/>
      <c r="K750" s="561"/>
      <c r="L750" s="568"/>
      <c r="M750" s="568"/>
      <c r="N750" s="568"/>
      <c r="O750" s="568"/>
      <c r="P750" s="568"/>
      <c r="Q750" s="568"/>
      <c r="R750" s="568"/>
      <c r="S750" s="568"/>
      <c r="T750" s="568"/>
      <c r="U750" s="568"/>
      <c r="V750" s="569"/>
      <c r="W750" s="560"/>
      <c r="X750" s="547"/>
      <c r="Y750" s="548"/>
    </row>
    <row r="751" spans="1:25" s="170" customFormat="1" ht="22.5" customHeight="1" thickTop="1" thickBot="1" x14ac:dyDescent="0.3">
      <c r="A751" s="559"/>
      <c r="B751" s="559"/>
      <c r="C751" s="559"/>
      <c r="D751" s="559"/>
      <c r="E751" s="559"/>
      <c r="F751" s="559"/>
      <c r="G751" s="559"/>
      <c r="H751" s="560"/>
      <c r="I751" s="560"/>
      <c r="J751" s="560"/>
      <c r="K751" s="561"/>
      <c r="L751" s="568"/>
      <c r="M751" s="568"/>
      <c r="N751" s="568"/>
      <c r="O751" s="568"/>
      <c r="P751" s="568"/>
      <c r="Q751" s="568"/>
      <c r="R751" s="568"/>
      <c r="S751" s="568"/>
      <c r="T751" s="568"/>
      <c r="U751" s="568"/>
      <c r="V751" s="569"/>
      <c r="W751" s="560"/>
      <c r="X751" s="547"/>
      <c r="Y751" s="548"/>
    </row>
    <row r="752" spans="1:25" s="170" customFormat="1" ht="22.5" customHeight="1" thickTop="1" thickBot="1" x14ac:dyDescent="0.3">
      <c r="A752" s="558"/>
      <c r="B752" s="559"/>
      <c r="C752" s="559"/>
      <c r="D752" s="559"/>
      <c r="E752" s="559"/>
      <c r="F752" s="559"/>
      <c r="G752" s="559"/>
      <c r="H752" s="560"/>
      <c r="I752" s="560"/>
      <c r="J752" s="560"/>
      <c r="K752" s="561"/>
      <c r="L752" s="568"/>
      <c r="M752" s="568"/>
      <c r="N752" s="568"/>
      <c r="O752" s="568"/>
      <c r="P752" s="568"/>
      <c r="Q752" s="568"/>
      <c r="R752" s="568"/>
      <c r="S752" s="568"/>
      <c r="T752" s="568"/>
      <c r="U752" s="568"/>
      <c r="V752" s="569"/>
      <c r="W752" s="598"/>
      <c r="X752" s="547"/>
      <c r="Y752" s="548"/>
    </row>
    <row r="753" spans="1:25" s="170" customFormat="1" ht="22.5" customHeight="1" thickTop="1" thickBot="1" x14ac:dyDescent="0.3">
      <c r="A753" s="558"/>
      <c r="B753" s="559"/>
      <c r="C753" s="559"/>
      <c r="D753" s="559"/>
      <c r="E753" s="559"/>
      <c r="F753" s="559"/>
      <c r="G753" s="559"/>
      <c r="H753" s="559"/>
      <c r="I753" s="559"/>
      <c r="J753" s="559"/>
      <c r="K753" s="562"/>
      <c r="L753" s="568"/>
      <c r="M753" s="568"/>
      <c r="N753" s="568"/>
      <c r="O753" s="568"/>
      <c r="P753" s="568"/>
      <c r="Q753" s="568"/>
      <c r="R753" s="568"/>
      <c r="S753" s="568"/>
      <c r="T753" s="568"/>
      <c r="U753" s="568"/>
      <c r="V753" s="569"/>
      <c r="W753" s="598"/>
      <c r="X753" s="547"/>
      <c r="Y753" s="548"/>
    </row>
    <row r="754" spans="1:25" s="170" customFormat="1" ht="22.5" customHeight="1" thickTop="1" thickBot="1" x14ac:dyDescent="0.3">
      <c r="A754" s="558"/>
      <c r="B754" s="559"/>
      <c r="C754" s="559"/>
      <c r="D754" s="559"/>
      <c r="E754" s="559"/>
      <c r="F754" s="559"/>
      <c r="G754" s="559"/>
      <c r="H754" s="559"/>
      <c r="I754" s="559"/>
      <c r="J754" s="559"/>
      <c r="K754" s="562"/>
      <c r="L754" s="568"/>
      <c r="M754" s="568"/>
      <c r="N754" s="568"/>
      <c r="O754" s="568"/>
      <c r="P754" s="568"/>
      <c r="Q754" s="568"/>
      <c r="R754" s="568"/>
      <c r="S754" s="568"/>
      <c r="T754" s="568"/>
      <c r="U754" s="568"/>
      <c r="V754" s="569"/>
      <c r="W754" s="598"/>
      <c r="X754" s="547"/>
      <c r="Y754" s="548"/>
    </row>
    <row r="755" spans="1:25" s="170" customFormat="1" ht="22.5" customHeight="1" thickTop="1" thickBot="1" x14ac:dyDescent="0.3">
      <c r="A755" s="558"/>
      <c r="B755" s="559"/>
      <c r="C755" s="559"/>
      <c r="D755" s="559"/>
      <c r="E755" s="559"/>
      <c r="F755" s="559"/>
      <c r="G755" s="559"/>
      <c r="H755" s="559"/>
      <c r="I755" s="559"/>
      <c r="J755" s="559"/>
      <c r="K755" s="562"/>
      <c r="L755" s="568"/>
      <c r="M755" s="568"/>
      <c r="N755" s="568"/>
      <c r="O755" s="568"/>
      <c r="P755" s="568"/>
      <c r="Q755" s="568"/>
      <c r="R755" s="568"/>
      <c r="S755" s="568"/>
      <c r="T755" s="568"/>
      <c r="U755" s="568"/>
      <c r="V755" s="569"/>
      <c r="W755" s="598"/>
      <c r="X755" s="547"/>
      <c r="Y755" s="548"/>
    </row>
    <row r="756" spans="1:25" s="170" customFormat="1" ht="22.5" customHeight="1" thickTop="1" thickBot="1" x14ac:dyDescent="0.3">
      <c r="A756" s="558"/>
      <c r="B756" s="559"/>
      <c r="C756" s="559"/>
      <c r="D756" s="559"/>
      <c r="E756" s="559"/>
      <c r="F756" s="559"/>
      <c r="G756" s="559"/>
      <c r="H756" s="559"/>
      <c r="I756" s="559"/>
      <c r="J756" s="559"/>
      <c r="K756" s="562"/>
      <c r="L756" s="568"/>
      <c r="M756" s="568"/>
      <c r="N756" s="568"/>
      <c r="O756" s="568"/>
      <c r="P756" s="568"/>
      <c r="Q756" s="568"/>
      <c r="R756" s="568"/>
      <c r="S756" s="568"/>
      <c r="T756" s="568"/>
      <c r="U756" s="568"/>
      <c r="V756" s="569"/>
      <c r="W756" s="598"/>
      <c r="X756" s="547"/>
      <c r="Y756" s="548"/>
    </row>
    <row r="757" spans="1:25" s="170" customFormat="1" ht="22.5" customHeight="1" thickTop="1" thickBot="1" x14ac:dyDescent="0.3">
      <c r="A757" s="558"/>
      <c r="B757" s="559"/>
      <c r="C757" s="559"/>
      <c r="D757" s="559"/>
      <c r="E757" s="559"/>
      <c r="F757" s="559"/>
      <c r="G757" s="559"/>
      <c r="H757" s="559"/>
      <c r="I757" s="559"/>
      <c r="J757" s="559"/>
      <c r="K757" s="562"/>
      <c r="L757" s="568"/>
      <c r="M757" s="568"/>
      <c r="N757" s="568"/>
      <c r="O757" s="568"/>
      <c r="P757" s="568"/>
      <c r="Q757" s="568"/>
      <c r="R757" s="568"/>
      <c r="S757" s="568"/>
      <c r="T757" s="568"/>
      <c r="U757" s="568"/>
      <c r="V757" s="569"/>
      <c r="W757" s="598"/>
      <c r="X757" s="547"/>
      <c r="Y757" s="548"/>
    </row>
    <row r="758" spans="1:25" s="170" customFormat="1" ht="22.5" customHeight="1" thickTop="1" thickBot="1" x14ac:dyDescent="0.3">
      <c r="A758" s="558"/>
      <c r="B758" s="559"/>
      <c r="C758" s="559"/>
      <c r="D758" s="559"/>
      <c r="E758" s="559"/>
      <c r="F758" s="559"/>
      <c r="G758" s="559"/>
      <c r="H758" s="559"/>
      <c r="I758" s="559"/>
      <c r="J758" s="559"/>
      <c r="K758" s="562"/>
      <c r="L758" s="568"/>
      <c r="M758" s="568"/>
      <c r="N758" s="568"/>
      <c r="O758" s="568"/>
      <c r="P758" s="568"/>
      <c r="Q758" s="568"/>
      <c r="R758" s="568"/>
      <c r="S758" s="568"/>
      <c r="T758" s="568"/>
      <c r="U758" s="568"/>
      <c r="V758" s="569"/>
      <c r="W758" s="598"/>
      <c r="X758" s="547"/>
      <c r="Y758" s="548"/>
    </row>
    <row r="759" spans="1:25" s="170" customFormat="1" ht="22.5" customHeight="1" thickTop="1" thickBot="1" x14ac:dyDescent="0.3">
      <c r="A759" s="558"/>
      <c r="B759" s="559"/>
      <c r="C759" s="559"/>
      <c r="D759" s="559"/>
      <c r="E759" s="559"/>
      <c r="F759" s="559"/>
      <c r="G759" s="559"/>
      <c r="H759" s="559"/>
      <c r="I759" s="559"/>
      <c r="J759" s="559"/>
      <c r="K759" s="562"/>
      <c r="L759" s="568"/>
      <c r="M759" s="568"/>
      <c r="N759" s="568"/>
      <c r="O759" s="568"/>
      <c r="P759" s="568"/>
      <c r="Q759" s="568"/>
      <c r="R759" s="568"/>
      <c r="S759" s="568"/>
      <c r="T759" s="568"/>
      <c r="U759" s="568"/>
      <c r="V759" s="569"/>
      <c r="W759" s="598"/>
      <c r="X759" s="547"/>
      <c r="Y759" s="548"/>
    </row>
    <row r="760" spans="1:25" s="170" customFormat="1" ht="22.5" customHeight="1" thickTop="1" thickBot="1" x14ac:dyDescent="0.3">
      <c r="A760" s="558"/>
      <c r="B760" s="559"/>
      <c r="C760" s="559"/>
      <c r="D760" s="559"/>
      <c r="E760" s="559"/>
      <c r="F760" s="559"/>
      <c r="G760" s="559"/>
      <c r="H760" s="559"/>
      <c r="I760" s="559"/>
      <c r="J760" s="559"/>
      <c r="K760" s="562"/>
      <c r="L760" s="568"/>
      <c r="M760" s="568"/>
      <c r="N760" s="568"/>
      <c r="O760" s="568"/>
      <c r="P760" s="568"/>
      <c r="Q760" s="568"/>
      <c r="R760" s="568"/>
      <c r="S760" s="568"/>
      <c r="T760" s="568"/>
      <c r="U760" s="568"/>
      <c r="V760" s="569"/>
      <c r="W760" s="598"/>
      <c r="X760" s="547"/>
      <c r="Y760" s="548"/>
    </row>
    <row r="761" spans="1:25" s="170" customFormat="1" ht="22.5" customHeight="1" thickTop="1" thickBot="1" x14ac:dyDescent="0.3">
      <c r="A761" s="558"/>
      <c r="B761" s="559"/>
      <c r="C761" s="559"/>
      <c r="D761" s="559"/>
      <c r="E761" s="559"/>
      <c r="F761" s="559"/>
      <c r="G761" s="559"/>
      <c r="H761" s="559"/>
      <c r="I761" s="559"/>
      <c r="J761" s="559"/>
      <c r="K761" s="562"/>
      <c r="L761" s="568"/>
      <c r="M761" s="568"/>
      <c r="N761" s="568"/>
      <c r="O761" s="568"/>
      <c r="P761" s="568"/>
      <c r="Q761" s="568"/>
      <c r="R761" s="568"/>
      <c r="S761" s="568"/>
      <c r="T761" s="568"/>
      <c r="U761" s="568"/>
      <c r="V761" s="569"/>
      <c r="W761" s="598"/>
      <c r="X761" s="547"/>
      <c r="Y761" s="548"/>
    </row>
    <row r="762" spans="1:25" s="170" customFormat="1" ht="22.5" customHeight="1" thickTop="1" thickBot="1" x14ac:dyDescent="0.3">
      <c r="A762" s="558"/>
      <c r="B762" s="559"/>
      <c r="C762" s="559"/>
      <c r="D762" s="559"/>
      <c r="E762" s="559"/>
      <c r="F762" s="559"/>
      <c r="G762" s="559"/>
      <c r="H762" s="559"/>
      <c r="I762" s="559"/>
      <c r="J762" s="559"/>
      <c r="K762" s="562"/>
      <c r="L762" s="568"/>
      <c r="M762" s="568"/>
      <c r="N762" s="568"/>
      <c r="O762" s="568"/>
      <c r="P762" s="568"/>
      <c r="Q762" s="568"/>
      <c r="R762" s="568"/>
      <c r="S762" s="568"/>
      <c r="T762" s="568"/>
      <c r="U762" s="568"/>
      <c r="V762" s="569"/>
      <c r="W762" s="598"/>
      <c r="X762" s="547"/>
      <c r="Y762" s="548"/>
    </row>
    <row r="763" spans="1:25" s="170" customFormat="1" ht="22.5" customHeight="1" thickTop="1" thickBot="1" x14ac:dyDescent="0.3">
      <c r="A763" s="558"/>
      <c r="B763" s="559"/>
      <c r="C763" s="559"/>
      <c r="D763" s="559"/>
      <c r="E763" s="559"/>
      <c r="F763" s="559"/>
      <c r="G763" s="559"/>
      <c r="H763" s="559"/>
      <c r="I763" s="559"/>
      <c r="J763" s="559"/>
      <c r="K763" s="562"/>
      <c r="L763" s="568"/>
      <c r="M763" s="568"/>
      <c r="N763" s="568"/>
      <c r="O763" s="568"/>
      <c r="P763" s="568"/>
      <c r="Q763" s="568"/>
      <c r="R763" s="568"/>
      <c r="S763" s="568"/>
      <c r="T763" s="568"/>
      <c r="U763" s="568"/>
      <c r="V763" s="569"/>
      <c r="W763" s="598"/>
      <c r="X763" s="547"/>
      <c r="Y763" s="548"/>
    </row>
    <row r="764" spans="1:25" s="170" customFormat="1" ht="22.5" customHeight="1" thickTop="1" thickBot="1" x14ac:dyDescent="0.3">
      <c r="A764" s="558"/>
      <c r="B764" s="559"/>
      <c r="C764" s="559"/>
      <c r="D764" s="559"/>
      <c r="E764" s="559"/>
      <c r="F764" s="559"/>
      <c r="G764" s="559"/>
      <c r="H764" s="560"/>
      <c r="I764" s="560"/>
      <c r="J764" s="560"/>
      <c r="K764" s="561"/>
      <c r="L764" s="568"/>
      <c r="M764" s="568"/>
      <c r="N764" s="568"/>
      <c r="O764" s="568"/>
      <c r="P764" s="568"/>
      <c r="Q764" s="568"/>
      <c r="R764" s="568"/>
      <c r="S764" s="568"/>
      <c r="T764" s="568"/>
      <c r="U764" s="568"/>
      <c r="V764" s="569"/>
      <c r="W764" s="560"/>
      <c r="X764" s="547"/>
      <c r="Y764" s="548"/>
    </row>
    <row r="765" spans="1:25" s="170" customFormat="1" ht="22.5" customHeight="1" thickTop="1" thickBot="1" x14ac:dyDescent="0.3">
      <c r="A765" s="558"/>
      <c r="B765" s="559"/>
      <c r="C765" s="559"/>
      <c r="D765" s="559"/>
      <c r="E765" s="559"/>
      <c r="F765" s="559"/>
      <c r="G765" s="559"/>
      <c r="H765" s="559"/>
      <c r="I765" s="559"/>
      <c r="J765" s="559"/>
      <c r="K765" s="562"/>
      <c r="L765" s="568"/>
      <c r="M765" s="568"/>
      <c r="N765" s="568"/>
      <c r="O765" s="568"/>
      <c r="P765" s="568"/>
      <c r="Q765" s="568"/>
      <c r="R765" s="568"/>
      <c r="S765" s="568"/>
      <c r="T765" s="568"/>
      <c r="U765" s="568"/>
      <c r="V765" s="569"/>
      <c r="W765" s="560"/>
      <c r="X765" s="547"/>
      <c r="Y765" s="548"/>
    </row>
    <row r="766" spans="1:25" s="170" customFormat="1" ht="22.5" customHeight="1" thickTop="1" thickBot="1" x14ac:dyDescent="0.3">
      <c r="A766" s="558"/>
      <c r="B766" s="559"/>
      <c r="C766" s="559"/>
      <c r="D766" s="559"/>
      <c r="E766" s="559"/>
      <c r="F766" s="559"/>
      <c r="G766" s="559"/>
      <c r="H766" s="559"/>
      <c r="I766" s="559"/>
      <c r="J766" s="559"/>
      <c r="K766" s="562"/>
      <c r="L766" s="568"/>
      <c r="M766" s="568"/>
      <c r="N766" s="568"/>
      <c r="O766" s="568"/>
      <c r="P766" s="568"/>
      <c r="Q766" s="568"/>
      <c r="R766" s="568"/>
      <c r="S766" s="568"/>
      <c r="T766" s="568"/>
      <c r="U766" s="568"/>
      <c r="V766" s="569"/>
      <c r="W766" s="560"/>
      <c r="X766" s="547"/>
      <c r="Y766" s="548"/>
    </row>
    <row r="767" spans="1:25" s="170" customFormat="1" ht="22.5" customHeight="1" thickTop="1" thickBot="1" x14ac:dyDescent="0.3">
      <c r="A767" s="558"/>
      <c r="B767" s="559"/>
      <c r="C767" s="559"/>
      <c r="D767" s="559"/>
      <c r="E767" s="559"/>
      <c r="F767" s="559"/>
      <c r="G767" s="559"/>
      <c r="H767" s="559"/>
      <c r="I767" s="559"/>
      <c r="J767" s="559"/>
      <c r="K767" s="562"/>
      <c r="L767" s="568"/>
      <c r="M767" s="568"/>
      <c r="N767" s="568"/>
      <c r="O767" s="568"/>
      <c r="P767" s="568"/>
      <c r="Q767" s="568"/>
      <c r="R767" s="568"/>
      <c r="S767" s="568"/>
      <c r="T767" s="568"/>
      <c r="U767" s="568"/>
      <c r="V767" s="569"/>
      <c r="W767" s="560"/>
      <c r="X767" s="547"/>
      <c r="Y767" s="548"/>
    </row>
    <row r="768" spans="1:25" s="170" customFormat="1" ht="22.5" customHeight="1" thickTop="1" thickBot="1" x14ac:dyDescent="0.3">
      <c r="A768" s="558"/>
      <c r="B768" s="559"/>
      <c r="C768" s="559"/>
      <c r="D768" s="559"/>
      <c r="E768" s="559"/>
      <c r="F768" s="559"/>
      <c r="G768" s="559"/>
      <c r="H768" s="559"/>
      <c r="I768" s="559"/>
      <c r="J768" s="559"/>
      <c r="K768" s="562"/>
      <c r="L768" s="568"/>
      <c r="M768" s="568"/>
      <c r="N768" s="568"/>
      <c r="O768" s="568"/>
      <c r="P768" s="568"/>
      <c r="Q768" s="568"/>
      <c r="R768" s="568"/>
      <c r="S768" s="568"/>
      <c r="T768" s="568"/>
      <c r="U768" s="568"/>
      <c r="V768" s="569"/>
      <c r="W768" s="560"/>
      <c r="X768" s="547"/>
      <c r="Y768" s="548"/>
    </row>
    <row r="769" spans="1:25" s="170" customFormat="1" ht="22.5" customHeight="1" thickTop="1" thickBot="1" x14ac:dyDescent="0.3">
      <c r="A769" s="558"/>
      <c r="B769" s="559"/>
      <c r="C769" s="559"/>
      <c r="D769" s="559"/>
      <c r="E769" s="559"/>
      <c r="F769" s="559"/>
      <c r="G769" s="559"/>
      <c r="H769" s="559"/>
      <c r="I769" s="559"/>
      <c r="J769" s="559"/>
      <c r="K769" s="562"/>
      <c r="L769" s="568"/>
      <c r="M769" s="568"/>
      <c r="N769" s="568"/>
      <c r="O769" s="568"/>
      <c r="P769" s="568"/>
      <c r="Q769" s="568"/>
      <c r="R769" s="568"/>
      <c r="S769" s="568"/>
      <c r="T769" s="568"/>
      <c r="U769" s="568"/>
      <c r="V769" s="569"/>
      <c r="W769" s="560"/>
      <c r="X769" s="547"/>
      <c r="Y769" s="548"/>
    </row>
    <row r="770" spans="1:25" s="170" customFormat="1" ht="22.5" customHeight="1" thickTop="1" thickBot="1" x14ac:dyDescent="0.3">
      <c r="A770" s="558"/>
      <c r="B770" s="559"/>
      <c r="C770" s="559"/>
      <c r="D770" s="559"/>
      <c r="E770" s="559"/>
      <c r="F770" s="559"/>
      <c r="G770" s="559"/>
      <c r="H770" s="559"/>
      <c r="I770" s="559"/>
      <c r="J770" s="559"/>
      <c r="K770" s="562"/>
      <c r="L770" s="568"/>
      <c r="M770" s="568"/>
      <c r="N770" s="568"/>
      <c r="O770" s="568"/>
      <c r="P770" s="568"/>
      <c r="Q770" s="568"/>
      <c r="R770" s="568"/>
      <c r="S770" s="568"/>
      <c r="T770" s="568"/>
      <c r="U770" s="568"/>
      <c r="V770" s="569"/>
      <c r="W770" s="560"/>
      <c r="X770" s="547"/>
      <c r="Y770" s="548"/>
    </row>
    <row r="771" spans="1:25" s="170" customFormat="1" ht="22.5" customHeight="1" thickTop="1" thickBot="1" x14ac:dyDescent="0.3">
      <c r="A771" s="558"/>
      <c r="B771" s="559"/>
      <c r="C771" s="559"/>
      <c r="D771" s="559"/>
      <c r="E771" s="559"/>
      <c r="F771" s="559"/>
      <c r="G771" s="559"/>
      <c r="H771" s="559"/>
      <c r="I771" s="559"/>
      <c r="J771" s="559"/>
      <c r="K771" s="562"/>
      <c r="L771" s="568"/>
      <c r="M771" s="568"/>
      <c r="N771" s="568"/>
      <c r="O771" s="568"/>
      <c r="P771" s="568"/>
      <c r="Q771" s="568"/>
      <c r="R771" s="568"/>
      <c r="S771" s="568"/>
      <c r="T771" s="568"/>
      <c r="U771" s="568"/>
      <c r="V771" s="569"/>
      <c r="W771" s="560"/>
      <c r="X771" s="547"/>
      <c r="Y771" s="548"/>
    </row>
    <row r="772" spans="1:25" s="170" customFormat="1" ht="22.5" customHeight="1" thickTop="1" thickBot="1" x14ac:dyDescent="0.3">
      <c r="A772" s="558"/>
      <c r="B772" s="559"/>
      <c r="C772" s="559"/>
      <c r="D772" s="559"/>
      <c r="E772" s="559"/>
      <c r="F772" s="559"/>
      <c r="G772" s="559"/>
      <c r="H772" s="559"/>
      <c r="I772" s="559"/>
      <c r="J772" s="559"/>
      <c r="K772" s="562"/>
      <c r="L772" s="568"/>
      <c r="M772" s="568"/>
      <c r="N772" s="568"/>
      <c r="O772" s="568"/>
      <c r="P772" s="568"/>
      <c r="Q772" s="568"/>
      <c r="R772" s="568"/>
      <c r="S772" s="568"/>
      <c r="T772" s="568"/>
      <c r="U772" s="568"/>
      <c r="V772" s="569"/>
      <c r="W772" s="560"/>
      <c r="X772" s="547"/>
      <c r="Y772" s="548"/>
    </row>
    <row r="773" spans="1:25" s="170" customFormat="1" ht="22.5" customHeight="1" thickTop="1" thickBot="1" x14ac:dyDescent="0.3">
      <c r="A773" s="558"/>
      <c r="B773" s="559"/>
      <c r="C773" s="559"/>
      <c r="D773" s="559"/>
      <c r="E773" s="559"/>
      <c r="F773" s="559"/>
      <c r="G773" s="559"/>
      <c r="H773" s="559"/>
      <c r="I773" s="559"/>
      <c r="J773" s="559"/>
      <c r="K773" s="562"/>
      <c r="L773" s="568"/>
      <c r="M773" s="568"/>
      <c r="N773" s="568"/>
      <c r="O773" s="568"/>
      <c r="P773" s="568"/>
      <c r="Q773" s="568"/>
      <c r="R773" s="568"/>
      <c r="S773" s="568"/>
      <c r="T773" s="568"/>
      <c r="U773" s="568"/>
      <c r="V773" s="569"/>
      <c r="W773" s="560"/>
      <c r="X773" s="547"/>
      <c r="Y773" s="548"/>
    </row>
    <row r="774" spans="1:25" s="170" customFormat="1" ht="22.5" customHeight="1" thickTop="1" thickBot="1" x14ac:dyDescent="0.3">
      <c r="A774" s="558"/>
      <c r="B774" s="559"/>
      <c r="C774" s="559"/>
      <c r="D774" s="559"/>
      <c r="E774" s="559"/>
      <c r="F774" s="559"/>
      <c r="G774" s="559"/>
      <c r="H774" s="559"/>
      <c r="I774" s="559"/>
      <c r="J774" s="559"/>
      <c r="K774" s="562"/>
      <c r="L774" s="568"/>
      <c r="M774" s="568"/>
      <c r="N774" s="568"/>
      <c r="O774" s="568"/>
      <c r="P774" s="568"/>
      <c r="Q774" s="568"/>
      <c r="R774" s="568"/>
      <c r="S774" s="568"/>
      <c r="T774" s="568"/>
      <c r="U774" s="568"/>
      <c r="V774" s="569"/>
      <c r="W774" s="560"/>
      <c r="X774" s="547"/>
      <c r="Y774" s="548"/>
    </row>
    <row r="775" spans="1:25" s="170" customFormat="1" ht="22.5" customHeight="1" thickTop="1" thickBot="1" x14ac:dyDescent="0.3">
      <c r="A775" s="558"/>
      <c r="B775" s="559"/>
      <c r="C775" s="559"/>
      <c r="D775" s="559"/>
      <c r="E775" s="559"/>
      <c r="F775" s="559"/>
      <c r="G775" s="559"/>
      <c r="H775" s="559"/>
      <c r="I775" s="559"/>
      <c r="J775" s="559"/>
      <c r="K775" s="562"/>
      <c r="L775" s="568"/>
      <c r="M775" s="568"/>
      <c r="N775" s="568"/>
      <c r="O775" s="568"/>
      <c r="P775" s="568"/>
      <c r="Q775" s="568"/>
      <c r="R775" s="568"/>
      <c r="S775" s="568"/>
      <c r="T775" s="568"/>
      <c r="U775" s="568"/>
      <c r="V775" s="569"/>
      <c r="W775" s="560"/>
      <c r="X775" s="547"/>
      <c r="Y775" s="548"/>
    </row>
    <row r="776" spans="1:25" s="170" customFormat="1" ht="22.5" customHeight="1" thickTop="1" thickBot="1" x14ac:dyDescent="0.3">
      <c r="A776" s="558"/>
      <c r="B776" s="559"/>
      <c r="C776" s="559"/>
      <c r="D776" s="559"/>
      <c r="E776" s="559"/>
      <c r="F776" s="559"/>
      <c r="G776" s="559"/>
      <c r="H776" s="560"/>
      <c r="I776" s="560"/>
      <c r="J776" s="560"/>
      <c r="K776" s="561"/>
      <c r="L776" s="568"/>
      <c r="M776" s="568"/>
      <c r="N776" s="568"/>
      <c r="O776" s="568"/>
      <c r="P776" s="568"/>
      <c r="Q776" s="568"/>
      <c r="R776" s="568"/>
      <c r="S776" s="568"/>
      <c r="T776" s="568"/>
      <c r="U776" s="568"/>
      <c r="V776" s="569"/>
      <c r="W776" s="560"/>
      <c r="X776" s="547"/>
      <c r="Y776" s="548"/>
    </row>
    <row r="777" spans="1:25" s="170" customFormat="1" ht="22.5" customHeight="1" thickTop="1" thickBot="1" x14ac:dyDescent="0.3">
      <c r="A777" s="558"/>
      <c r="B777" s="559"/>
      <c r="C777" s="559"/>
      <c r="D777" s="559"/>
      <c r="E777" s="559"/>
      <c r="F777" s="559"/>
      <c r="G777" s="559"/>
      <c r="H777" s="559"/>
      <c r="I777" s="559"/>
      <c r="J777" s="559"/>
      <c r="K777" s="562"/>
      <c r="L777" s="568"/>
      <c r="M777" s="568"/>
      <c r="N777" s="568"/>
      <c r="O777" s="568"/>
      <c r="P777" s="568"/>
      <c r="Q777" s="568"/>
      <c r="R777" s="568"/>
      <c r="S777" s="568"/>
      <c r="T777" s="568"/>
      <c r="U777" s="568"/>
      <c r="V777" s="569"/>
      <c r="W777" s="560"/>
      <c r="X777" s="547"/>
      <c r="Y777" s="548"/>
    </row>
    <row r="778" spans="1:25" s="170" customFormat="1" ht="22.5" customHeight="1" thickTop="1" thickBot="1" x14ac:dyDescent="0.3">
      <c r="A778" s="558"/>
      <c r="B778" s="559"/>
      <c r="C778" s="559"/>
      <c r="D778" s="559"/>
      <c r="E778" s="559"/>
      <c r="F778" s="559"/>
      <c r="G778" s="559"/>
      <c r="H778" s="559"/>
      <c r="I778" s="559"/>
      <c r="J778" s="559"/>
      <c r="K778" s="562"/>
      <c r="L778" s="568"/>
      <c r="M778" s="568"/>
      <c r="N778" s="568"/>
      <c r="O778" s="568"/>
      <c r="P778" s="568"/>
      <c r="Q778" s="568"/>
      <c r="R778" s="568"/>
      <c r="S778" s="568"/>
      <c r="T778" s="568"/>
      <c r="U778" s="568"/>
      <c r="V778" s="569"/>
      <c r="W778" s="560"/>
      <c r="X778" s="547"/>
      <c r="Y778" s="548"/>
    </row>
    <row r="779" spans="1:25" s="170" customFormat="1" ht="22.5" customHeight="1" thickTop="1" thickBot="1" x14ac:dyDescent="0.3">
      <c r="A779" s="558"/>
      <c r="B779" s="559"/>
      <c r="C779" s="559"/>
      <c r="D779" s="559"/>
      <c r="E779" s="559"/>
      <c r="F779" s="559"/>
      <c r="G779" s="559"/>
      <c r="H779" s="559"/>
      <c r="I779" s="559"/>
      <c r="J779" s="559"/>
      <c r="K779" s="562"/>
      <c r="L779" s="568"/>
      <c r="M779" s="568"/>
      <c r="N779" s="568"/>
      <c r="O779" s="568"/>
      <c r="P779" s="568"/>
      <c r="Q779" s="568"/>
      <c r="R779" s="568"/>
      <c r="S779" s="568"/>
      <c r="T779" s="568"/>
      <c r="U779" s="568"/>
      <c r="V779" s="569"/>
      <c r="W779" s="560"/>
      <c r="X779" s="547"/>
      <c r="Y779" s="548"/>
    </row>
    <row r="780" spans="1:25" s="170" customFormat="1" ht="22.5" customHeight="1" thickTop="1" thickBot="1" x14ac:dyDescent="0.3">
      <c r="A780" s="558"/>
      <c r="B780" s="559"/>
      <c r="C780" s="559"/>
      <c r="D780" s="559"/>
      <c r="E780" s="559"/>
      <c r="F780" s="559"/>
      <c r="G780" s="559"/>
      <c r="H780" s="559"/>
      <c r="I780" s="559"/>
      <c r="J780" s="559"/>
      <c r="K780" s="562"/>
      <c r="L780" s="568"/>
      <c r="M780" s="568"/>
      <c r="N780" s="568"/>
      <c r="O780" s="568"/>
      <c r="P780" s="568"/>
      <c r="Q780" s="568"/>
      <c r="R780" s="568"/>
      <c r="S780" s="568"/>
      <c r="T780" s="568"/>
      <c r="U780" s="568"/>
      <c r="V780" s="569"/>
      <c r="W780" s="560"/>
      <c r="X780" s="547"/>
      <c r="Y780" s="548"/>
    </row>
    <row r="781" spans="1:25" s="170" customFormat="1" ht="22.5" customHeight="1" thickTop="1" thickBot="1" x14ac:dyDescent="0.3">
      <c r="A781" s="558"/>
      <c r="B781" s="559"/>
      <c r="C781" s="559"/>
      <c r="D781" s="559"/>
      <c r="E781" s="559"/>
      <c r="F781" s="559"/>
      <c r="G781" s="559"/>
      <c r="H781" s="559"/>
      <c r="I781" s="559"/>
      <c r="J781" s="559"/>
      <c r="K781" s="562"/>
      <c r="L781" s="568"/>
      <c r="M781" s="568"/>
      <c r="N781" s="568"/>
      <c r="O781" s="568"/>
      <c r="P781" s="568"/>
      <c r="Q781" s="568"/>
      <c r="R781" s="568"/>
      <c r="S781" s="568"/>
      <c r="T781" s="568"/>
      <c r="U781" s="568"/>
      <c r="V781" s="569"/>
      <c r="W781" s="560"/>
      <c r="X781" s="547"/>
      <c r="Y781" s="548"/>
    </row>
    <row r="782" spans="1:25" s="170" customFormat="1" ht="22.5" customHeight="1" thickTop="1" thickBot="1" x14ac:dyDescent="0.3">
      <c r="A782" s="558"/>
      <c r="B782" s="559"/>
      <c r="C782" s="559"/>
      <c r="D782" s="559"/>
      <c r="E782" s="559"/>
      <c r="F782" s="559"/>
      <c r="G782" s="559"/>
      <c r="H782" s="559"/>
      <c r="I782" s="559"/>
      <c r="J782" s="559"/>
      <c r="K782" s="562"/>
      <c r="L782" s="568"/>
      <c r="M782" s="568"/>
      <c r="N782" s="568"/>
      <c r="O782" s="568"/>
      <c r="P782" s="568"/>
      <c r="Q782" s="568"/>
      <c r="R782" s="568"/>
      <c r="S782" s="568"/>
      <c r="T782" s="568"/>
      <c r="U782" s="568"/>
      <c r="V782" s="569"/>
      <c r="W782" s="560"/>
      <c r="X782" s="547"/>
      <c r="Y782" s="548"/>
    </row>
    <row r="783" spans="1:25" s="170" customFormat="1" ht="22.5" customHeight="1" thickTop="1" thickBot="1" x14ac:dyDescent="0.3">
      <c r="A783" s="558"/>
      <c r="B783" s="559"/>
      <c r="C783" s="559"/>
      <c r="D783" s="559"/>
      <c r="E783" s="559"/>
      <c r="F783" s="559"/>
      <c r="G783" s="559"/>
      <c r="H783" s="559"/>
      <c r="I783" s="559"/>
      <c r="J783" s="559"/>
      <c r="K783" s="562"/>
      <c r="L783" s="568"/>
      <c r="M783" s="568"/>
      <c r="N783" s="568"/>
      <c r="O783" s="568"/>
      <c r="P783" s="568"/>
      <c r="Q783" s="568"/>
      <c r="R783" s="568"/>
      <c r="S783" s="568"/>
      <c r="T783" s="568"/>
      <c r="U783" s="568"/>
      <c r="V783" s="569"/>
      <c r="W783" s="560"/>
      <c r="X783" s="547"/>
      <c r="Y783" s="548"/>
    </row>
    <row r="784" spans="1:25" s="170" customFormat="1" ht="22.5" customHeight="1" thickTop="1" thickBot="1" x14ac:dyDescent="0.3">
      <c r="A784" s="558"/>
      <c r="B784" s="559"/>
      <c r="C784" s="559"/>
      <c r="D784" s="559"/>
      <c r="E784" s="559"/>
      <c r="F784" s="559"/>
      <c r="G784" s="559"/>
      <c r="H784" s="559"/>
      <c r="I784" s="559"/>
      <c r="J784" s="559"/>
      <c r="K784" s="562"/>
      <c r="L784" s="568"/>
      <c r="M784" s="568"/>
      <c r="N784" s="568"/>
      <c r="O784" s="568"/>
      <c r="P784" s="568"/>
      <c r="Q784" s="568"/>
      <c r="R784" s="568"/>
      <c r="S784" s="568"/>
      <c r="T784" s="568"/>
      <c r="U784" s="568"/>
      <c r="V784" s="569"/>
      <c r="W784" s="560"/>
      <c r="X784" s="547"/>
      <c r="Y784" s="548"/>
    </row>
    <row r="785" spans="1:25" s="170" customFormat="1" ht="22.5" customHeight="1" thickTop="1" thickBot="1" x14ac:dyDescent="0.3">
      <c r="A785" s="558"/>
      <c r="B785" s="559"/>
      <c r="C785" s="559"/>
      <c r="D785" s="559"/>
      <c r="E785" s="559"/>
      <c r="F785" s="559"/>
      <c r="G785" s="559"/>
      <c r="H785" s="559"/>
      <c r="I785" s="559"/>
      <c r="J785" s="559"/>
      <c r="K785" s="562"/>
      <c r="L785" s="568"/>
      <c r="M785" s="568"/>
      <c r="N785" s="568"/>
      <c r="O785" s="568"/>
      <c r="P785" s="568"/>
      <c r="Q785" s="568"/>
      <c r="R785" s="568"/>
      <c r="S785" s="568"/>
      <c r="T785" s="568"/>
      <c r="U785" s="568"/>
      <c r="V785" s="569"/>
      <c r="W785" s="560"/>
      <c r="X785" s="547"/>
      <c r="Y785" s="548"/>
    </row>
    <row r="786" spans="1:25" s="170" customFormat="1" ht="22.5" customHeight="1" thickTop="1" thickBot="1" x14ac:dyDescent="0.3">
      <c r="A786" s="558"/>
      <c r="B786" s="559"/>
      <c r="C786" s="559"/>
      <c r="D786" s="559"/>
      <c r="E786" s="559"/>
      <c r="F786" s="559"/>
      <c r="G786" s="559"/>
      <c r="H786" s="559"/>
      <c r="I786" s="559"/>
      <c r="J786" s="559"/>
      <c r="K786" s="562"/>
      <c r="L786" s="568"/>
      <c r="M786" s="568"/>
      <c r="N786" s="568"/>
      <c r="O786" s="568"/>
      <c r="P786" s="568"/>
      <c r="Q786" s="568"/>
      <c r="R786" s="568"/>
      <c r="S786" s="568"/>
      <c r="T786" s="568"/>
      <c r="U786" s="568"/>
      <c r="V786" s="569"/>
      <c r="W786" s="560"/>
      <c r="X786" s="547"/>
      <c r="Y786" s="548"/>
    </row>
    <row r="787" spans="1:25" s="170" customFormat="1" ht="22.5" customHeight="1" thickTop="1" thickBot="1" x14ac:dyDescent="0.3">
      <c r="A787" s="558"/>
      <c r="B787" s="559"/>
      <c r="C787" s="559"/>
      <c r="D787" s="559"/>
      <c r="E787" s="559"/>
      <c r="F787" s="559"/>
      <c r="G787" s="559"/>
      <c r="H787" s="559"/>
      <c r="I787" s="559"/>
      <c r="J787" s="559"/>
      <c r="K787" s="562"/>
      <c r="L787" s="568"/>
      <c r="M787" s="568"/>
      <c r="N787" s="568"/>
      <c r="O787" s="568"/>
      <c r="P787" s="568"/>
      <c r="Q787" s="568"/>
      <c r="R787" s="568"/>
      <c r="S787" s="568"/>
      <c r="T787" s="568"/>
      <c r="U787" s="568"/>
      <c r="V787" s="569"/>
      <c r="W787" s="560"/>
      <c r="X787" s="547"/>
      <c r="Y787" s="548"/>
    </row>
    <row r="788" spans="1:25" s="170" customFormat="1" ht="22.5" customHeight="1" thickTop="1" thickBot="1" x14ac:dyDescent="0.3">
      <c r="A788" s="558"/>
      <c r="B788" s="559"/>
      <c r="C788" s="559"/>
      <c r="D788" s="559"/>
      <c r="E788" s="559"/>
      <c r="F788" s="559"/>
      <c r="G788" s="559"/>
      <c r="H788" s="560"/>
      <c r="I788" s="560"/>
      <c r="J788" s="560"/>
      <c r="K788" s="561"/>
      <c r="L788" s="568"/>
      <c r="M788" s="568"/>
      <c r="N788" s="568"/>
      <c r="O788" s="568"/>
      <c r="P788" s="568"/>
      <c r="Q788" s="568"/>
      <c r="R788" s="568"/>
      <c r="S788" s="568"/>
      <c r="T788" s="568"/>
      <c r="U788" s="568"/>
      <c r="V788" s="569"/>
      <c r="W788" s="560"/>
      <c r="X788" s="547"/>
      <c r="Y788" s="548"/>
    </row>
    <row r="789" spans="1:25" s="170" customFormat="1" ht="22.5" customHeight="1" thickTop="1" thickBot="1" x14ac:dyDescent="0.3">
      <c r="A789" s="558"/>
      <c r="B789" s="559"/>
      <c r="C789" s="559"/>
      <c r="D789" s="559"/>
      <c r="E789" s="559"/>
      <c r="F789" s="559"/>
      <c r="G789" s="559"/>
      <c r="H789" s="559"/>
      <c r="I789" s="559"/>
      <c r="J789" s="559"/>
      <c r="K789" s="562"/>
      <c r="L789" s="568"/>
      <c r="M789" s="568"/>
      <c r="N789" s="568"/>
      <c r="O789" s="568"/>
      <c r="P789" s="568"/>
      <c r="Q789" s="568"/>
      <c r="R789" s="568"/>
      <c r="S789" s="568"/>
      <c r="T789" s="568"/>
      <c r="U789" s="568"/>
      <c r="V789" s="569"/>
      <c r="W789" s="560"/>
      <c r="X789" s="547"/>
      <c r="Y789" s="548"/>
    </row>
    <row r="790" spans="1:25" s="170" customFormat="1" ht="22.5" customHeight="1" thickTop="1" thickBot="1" x14ac:dyDescent="0.3">
      <c r="A790" s="558"/>
      <c r="B790" s="559"/>
      <c r="C790" s="559"/>
      <c r="D790" s="559"/>
      <c r="E790" s="559"/>
      <c r="F790" s="559"/>
      <c r="G790" s="559"/>
      <c r="H790" s="559"/>
      <c r="I790" s="559"/>
      <c r="J790" s="559"/>
      <c r="K790" s="562"/>
      <c r="L790" s="568"/>
      <c r="M790" s="568"/>
      <c r="N790" s="568"/>
      <c r="O790" s="568"/>
      <c r="P790" s="568"/>
      <c r="Q790" s="568"/>
      <c r="R790" s="568"/>
      <c r="S790" s="568"/>
      <c r="T790" s="568"/>
      <c r="U790" s="568"/>
      <c r="V790" s="569"/>
      <c r="W790" s="560"/>
      <c r="X790" s="547"/>
      <c r="Y790" s="548"/>
    </row>
    <row r="791" spans="1:25" s="170" customFormat="1" ht="22.5" customHeight="1" thickTop="1" thickBot="1" x14ac:dyDescent="0.3">
      <c r="A791" s="558"/>
      <c r="B791" s="559"/>
      <c r="C791" s="559"/>
      <c r="D791" s="559"/>
      <c r="E791" s="559"/>
      <c r="F791" s="559"/>
      <c r="G791" s="559"/>
      <c r="H791" s="559"/>
      <c r="I791" s="559"/>
      <c r="J791" s="559"/>
      <c r="K791" s="562"/>
      <c r="L791" s="568"/>
      <c r="M791" s="568"/>
      <c r="N791" s="568"/>
      <c r="O791" s="568"/>
      <c r="P791" s="568"/>
      <c r="Q791" s="568"/>
      <c r="R791" s="568"/>
      <c r="S791" s="568"/>
      <c r="T791" s="568"/>
      <c r="U791" s="568"/>
      <c r="V791" s="569"/>
      <c r="W791" s="560"/>
      <c r="X791" s="547"/>
      <c r="Y791" s="548"/>
    </row>
    <row r="792" spans="1:25" s="170" customFormat="1" ht="22.5" customHeight="1" thickTop="1" thickBot="1" x14ac:dyDescent="0.3">
      <c r="A792" s="558"/>
      <c r="B792" s="559"/>
      <c r="C792" s="559"/>
      <c r="D792" s="559"/>
      <c r="E792" s="559"/>
      <c r="F792" s="559"/>
      <c r="G792" s="559"/>
      <c r="H792" s="559"/>
      <c r="I792" s="559"/>
      <c r="J792" s="559"/>
      <c r="K792" s="562"/>
      <c r="L792" s="568"/>
      <c r="M792" s="568"/>
      <c r="N792" s="568"/>
      <c r="O792" s="568"/>
      <c r="P792" s="568"/>
      <c r="Q792" s="568"/>
      <c r="R792" s="568"/>
      <c r="S792" s="568"/>
      <c r="T792" s="568"/>
      <c r="U792" s="568"/>
      <c r="V792" s="569"/>
      <c r="W792" s="560"/>
      <c r="X792" s="547"/>
      <c r="Y792" s="548"/>
    </row>
    <row r="793" spans="1:25" s="170" customFormat="1" ht="22.5" customHeight="1" thickTop="1" thickBot="1" x14ac:dyDescent="0.3">
      <c r="A793" s="558"/>
      <c r="B793" s="559"/>
      <c r="C793" s="559"/>
      <c r="D793" s="559"/>
      <c r="E793" s="559"/>
      <c r="F793" s="559"/>
      <c r="G793" s="559"/>
      <c r="H793" s="559"/>
      <c r="I793" s="559"/>
      <c r="J793" s="559"/>
      <c r="K793" s="562"/>
      <c r="L793" s="568"/>
      <c r="M793" s="568"/>
      <c r="N793" s="568"/>
      <c r="O793" s="568"/>
      <c r="P793" s="568"/>
      <c r="Q793" s="568"/>
      <c r="R793" s="568"/>
      <c r="S793" s="568"/>
      <c r="T793" s="568"/>
      <c r="U793" s="568"/>
      <c r="V793" s="569"/>
      <c r="W793" s="560"/>
      <c r="X793" s="547"/>
      <c r="Y793" s="548"/>
    </row>
    <row r="794" spans="1:25" s="170" customFormat="1" ht="22.5" customHeight="1" thickTop="1" thickBot="1" x14ac:dyDescent="0.3">
      <c r="A794" s="558"/>
      <c r="B794" s="559"/>
      <c r="C794" s="559"/>
      <c r="D794" s="559"/>
      <c r="E794" s="559"/>
      <c r="F794" s="559"/>
      <c r="G794" s="559"/>
      <c r="H794" s="559"/>
      <c r="I794" s="559"/>
      <c r="J794" s="559"/>
      <c r="K794" s="562"/>
      <c r="L794" s="568"/>
      <c r="M794" s="568"/>
      <c r="N794" s="568"/>
      <c r="O794" s="568"/>
      <c r="P794" s="568"/>
      <c r="Q794" s="568"/>
      <c r="R794" s="568"/>
      <c r="S794" s="568"/>
      <c r="T794" s="568"/>
      <c r="U794" s="568"/>
      <c r="V794" s="569"/>
      <c r="W794" s="560"/>
      <c r="X794" s="547"/>
      <c r="Y794" s="548"/>
    </row>
    <row r="795" spans="1:25" s="170" customFormat="1" ht="22.5" customHeight="1" thickTop="1" thickBot="1" x14ac:dyDescent="0.3">
      <c r="A795" s="558"/>
      <c r="B795" s="559"/>
      <c r="C795" s="559"/>
      <c r="D795" s="559"/>
      <c r="E795" s="559"/>
      <c r="F795" s="559"/>
      <c r="G795" s="559"/>
      <c r="H795" s="559"/>
      <c r="I795" s="559"/>
      <c r="J795" s="559"/>
      <c r="K795" s="562"/>
      <c r="L795" s="568"/>
      <c r="M795" s="568"/>
      <c r="N795" s="568"/>
      <c r="O795" s="568"/>
      <c r="P795" s="568"/>
      <c r="Q795" s="568"/>
      <c r="R795" s="568"/>
      <c r="S795" s="568"/>
      <c r="T795" s="568"/>
      <c r="U795" s="568"/>
      <c r="V795" s="569"/>
      <c r="W795" s="560"/>
      <c r="X795" s="547"/>
      <c r="Y795" s="548"/>
    </row>
    <row r="796" spans="1:25" s="170" customFormat="1" ht="22.5" customHeight="1" thickTop="1" thickBot="1" x14ac:dyDescent="0.3">
      <c r="A796" s="558"/>
      <c r="B796" s="559"/>
      <c r="C796" s="559"/>
      <c r="D796" s="559"/>
      <c r="E796" s="559"/>
      <c r="F796" s="559"/>
      <c r="G796" s="559"/>
      <c r="H796" s="559"/>
      <c r="I796" s="559"/>
      <c r="J796" s="559"/>
      <c r="K796" s="562"/>
      <c r="L796" s="568"/>
      <c r="M796" s="568"/>
      <c r="N796" s="568"/>
      <c r="O796" s="568"/>
      <c r="P796" s="568"/>
      <c r="Q796" s="568"/>
      <c r="R796" s="568"/>
      <c r="S796" s="568"/>
      <c r="T796" s="568"/>
      <c r="U796" s="568"/>
      <c r="V796" s="569"/>
      <c r="W796" s="560"/>
      <c r="X796" s="547"/>
      <c r="Y796" s="548"/>
    </row>
    <row r="797" spans="1:25" s="170" customFormat="1" ht="22.5" customHeight="1" thickTop="1" thickBot="1" x14ac:dyDescent="0.3">
      <c r="A797" s="558"/>
      <c r="B797" s="559"/>
      <c r="C797" s="559"/>
      <c r="D797" s="559"/>
      <c r="E797" s="559"/>
      <c r="F797" s="559"/>
      <c r="G797" s="559"/>
      <c r="H797" s="559"/>
      <c r="I797" s="559"/>
      <c r="J797" s="559"/>
      <c r="K797" s="562"/>
      <c r="L797" s="568"/>
      <c r="M797" s="568"/>
      <c r="N797" s="568"/>
      <c r="O797" s="568"/>
      <c r="P797" s="568"/>
      <c r="Q797" s="568"/>
      <c r="R797" s="568"/>
      <c r="S797" s="568"/>
      <c r="T797" s="568"/>
      <c r="U797" s="568"/>
      <c r="V797" s="569"/>
      <c r="W797" s="560"/>
      <c r="X797" s="547"/>
      <c r="Y797" s="548"/>
    </row>
    <row r="798" spans="1:25" s="170" customFormat="1" ht="22.5" customHeight="1" thickTop="1" thickBot="1" x14ac:dyDescent="0.3">
      <c r="A798" s="558"/>
      <c r="B798" s="559"/>
      <c r="C798" s="559"/>
      <c r="D798" s="559"/>
      <c r="E798" s="559"/>
      <c r="F798" s="559"/>
      <c r="G798" s="559"/>
      <c r="H798" s="559"/>
      <c r="I798" s="559"/>
      <c r="J798" s="559"/>
      <c r="K798" s="562"/>
      <c r="L798" s="568"/>
      <c r="M798" s="568"/>
      <c r="N798" s="568"/>
      <c r="O798" s="568"/>
      <c r="P798" s="568"/>
      <c r="Q798" s="568"/>
      <c r="R798" s="568"/>
      <c r="S798" s="568"/>
      <c r="T798" s="568"/>
      <c r="U798" s="568"/>
      <c r="V798" s="569"/>
      <c r="W798" s="560"/>
      <c r="X798" s="547"/>
      <c r="Y798" s="548"/>
    </row>
    <row r="799" spans="1:25" s="170" customFormat="1" ht="22.5" customHeight="1" thickTop="1" thickBot="1" x14ac:dyDescent="0.3">
      <c r="A799" s="558"/>
      <c r="B799" s="559"/>
      <c r="C799" s="559"/>
      <c r="D799" s="559"/>
      <c r="E799" s="559"/>
      <c r="F799" s="559"/>
      <c r="G799" s="559"/>
      <c r="H799" s="559"/>
      <c r="I799" s="559"/>
      <c r="J799" s="559"/>
      <c r="K799" s="562"/>
      <c r="L799" s="568"/>
      <c r="M799" s="568"/>
      <c r="N799" s="568"/>
      <c r="O799" s="568"/>
      <c r="P799" s="568"/>
      <c r="Q799" s="568"/>
      <c r="R799" s="568"/>
      <c r="S799" s="568"/>
      <c r="T799" s="568"/>
      <c r="U799" s="568"/>
      <c r="V799" s="569"/>
      <c r="W799" s="560"/>
      <c r="X799" s="547"/>
      <c r="Y799" s="548"/>
    </row>
    <row r="800" spans="1:25" s="170" customFormat="1" ht="22.5" customHeight="1" thickTop="1" thickBot="1" x14ac:dyDescent="0.3">
      <c r="A800" s="558"/>
      <c r="B800" s="559"/>
      <c r="C800" s="559"/>
      <c r="D800" s="559"/>
      <c r="E800" s="559"/>
      <c r="F800" s="559"/>
      <c r="G800" s="559"/>
      <c r="H800" s="560"/>
      <c r="I800" s="560"/>
      <c r="J800" s="560"/>
      <c r="K800" s="561"/>
      <c r="L800" s="568"/>
      <c r="M800" s="568"/>
      <c r="N800" s="568"/>
      <c r="O800" s="568"/>
      <c r="P800" s="568"/>
      <c r="Q800" s="568"/>
      <c r="R800" s="568"/>
      <c r="S800" s="568"/>
      <c r="T800" s="568"/>
      <c r="U800" s="568"/>
      <c r="V800" s="569"/>
      <c r="W800" s="560"/>
      <c r="X800" s="547"/>
      <c r="Y800" s="548"/>
    </row>
    <row r="801" spans="1:25" s="170" customFormat="1" ht="22.5" customHeight="1" thickTop="1" thickBot="1" x14ac:dyDescent="0.3">
      <c r="A801" s="558"/>
      <c r="B801" s="559"/>
      <c r="C801" s="559"/>
      <c r="D801" s="559"/>
      <c r="E801" s="559"/>
      <c r="F801" s="559"/>
      <c r="G801" s="559"/>
      <c r="H801" s="559"/>
      <c r="I801" s="559"/>
      <c r="J801" s="559"/>
      <c r="K801" s="562"/>
      <c r="L801" s="568"/>
      <c r="M801" s="568"/>
      <c r="N801" s="568"/>
      <c r="O801" s="568"/>
      <c r="P801" s="568"/>
      <c r="Q801" s="568"/>
      <c r="R801" s="568"/>
      <c r="S801" s="568"/>
      <c r="T801" s="568"/>
      <c r="U801" s="568"/>
      <c r="V801" s="569"/>
      <c r="W801" s="560"/>
      <c r="X801" s="547"/>
      <c r="Y801" s="548"/>
    </row>
    <row r="802" spans="1:25" s="170" customFormat="1" ht="22.5" customHeight="1" thickTop="1" thickBot="1" x14ac:dyDescent="0.3">
      <c r="A802" s="558"/>
      <c r="B802" s="559"/>
      <c r="C802" s="559"/>
      <c r="D802" s="559"/>
      <c r="E802" s="559"/>
      <c r="F802" s="559"/>
      <c r="G802" s="559"/>
      <c r="H802" s="559"/>
      <c r="I802" s="559"/>
      <c r="J802" s="559"/>
      <c r="K802" s="562"/>
      <c r="L802" s="568"/>
      <c r="M802" s="568"/>
      <c r="N802" s="568"/>
      <c r="O802" s="568"/>
      <c r="P802" s="568"/>
      <c r="Q802" s="568"/>
      <c r="R802" s="568"/>
      <c r="S802" s="568"/>
      <c r="T802" s="568"/>
      <c r="U802" s="568"/>
      <c r="V802" s="569"/>
      <c r="W802" s="560"/>
      <c r="X802" s="547"/>
      <c r="Y802" s="548"/>
    </row>
    <row r="803" spans="1:25" s="170" customFormat="1" ht="22.5" customHeight="1" thickTop="1" thickBot="1" x14ac:dyDescent="0.3">
      <c r="A803" s="558"/>
      <c r="B803" s="559"/>
      <c r="C803" s="559"/>
      <c r="D803" s="559"/>
      <c r="E803" s="559"/>
      <c r="F803" s="559"/>
      <c r="G803" s="559"/>
      <c r="H803" s="559"/>
      <c r="I803" s="559"/>
      <c r="J803" s="559"/>
      <c r="K803" s="562"/>
      <c r="L803" s="568"/>
      <c r="M803" s="568"/>
      <c r="N803" s="568"/>
      <c r="O803" s="568"/>
      <c r="P803" s="568"/>
      <c r="Q803" s="568"/>
      <c r="R803" s="568"/>
      <c r="S803" s="568"/>
      <c r="T803" s="568"/>
      <c r="U803" s="568"/>
      <c r="V803" s="569"/>
      <c r="W803" s="560"/>
      <c r="X803" s="547"/>
      <c r="Y803" s="548"/>
    </row>
    <row r="804" spans="1:25" s="170" customFormat="1" ht="22.5" customHeight="1" thickTop="1" thickBot="1" x14ac:dyDescent="0.3">
      <c r="A804" s="558"/>
      <c r="B804" s="559"/>
      <c r="C804" s="559"/>
      <c r="D804" s="559"/>
      <c r="E804" s="559"/>
      <c r="F804" s="559"/>
      <c r="G804" s="559"/>
      <c r="H804" s="559"/>
      <c r="I804" s="559"/>
      <c r="J804" s="559"/>
      <c r="K804" s="562"/>
      <c r="L804" s="568"/>
      <c r="M804" s="568"/>
      <c r="N804" s="568"/>
      <c r="O804" s="568"/>
      <c r="P804" s="568"/>
      <c r="Q804" s="568"/>
      <c r="R804" s="568"/>
      <c r="S804" s="568"/>
      <c r="T804" s="568"/>
      <c r="U804" s="568"/>
      <c r="V804" s="569"/>
      <c r="W804" s="560"/>
      <c r="X804" s="547"/>
      <c r="Y804" s="548"/>
    </row>
    <row r="805" spans="1:25" s="170" customFormat="1" ht="22.5" customHeight="1" thickTop="1" thickBot="1" x14ac:dyDescent="0.3">
      <c r="A805" s="558"/>
      <c r="B805" s="559"/>
      <c r="C805" s="559"/>
      <c r="D805" s="559"/>
      <c r="E805" s="559"/>
      <c r="F805" s="559"/>
      <c r="G805" s="559"/>
      <c r="H805" s="559"/>
      <c r="I805" s="559"/>
      <c r="J805" s="559"/>
      <c r="K805" s="562"/>
      <c r="L805" s="568"/>
      <c r="M805" s="568"/>
      <c r="N805" s="568"/>
      <c r="O805" s="568"/>
      <c r="P805" s="568"/>
      <c r="Q805" s="568"/>
      <c r="R805" s="568"/>
      <c r="S805" s="568"/>
      <c r="T805" s="568"/>
      <c r="U805" s="568"/>
      <c r="V805" s="569"/>
      <c r="W805" s="560"/>
      <c r="X805" s="547"/>
      <c r="Y805" s="548"/>
    </row>
    <row r="806" spans="1:25" s="170" customFormat="1" ht="22.5" customHeight="1" thickTop="1" thickBot="1" x14ac:dyDescent="0.3">
      <c r="A806" s="558"/>
      <c r="B806" s="559"/>
      <c r="C806" s="559"/>
      <c r="D806" s="559"/>
      <c r="E806" s="559"/>
      <c r="F806" s="559"/>
      <c r="G806" s="559"/>
      <c r="H806" s="559"/>
      <c r="I806" s="559"/>
      <c r="J806" s="559"/>
      <c r="K806" s="562"/>
      <c r="L806" s="568"/>
      <c r="M806" s="568"/>
      <c r="N806" s="568"/>
      <c r="O806" s="568"/>
      <c r="P806" s="568"/>
      <c r="Q806" s="568"/>
      <c r="R806" s="568"/>
      <c r="S806" s="568"/>
      <c r="T806" s="568"/>
      <c r="U806" s="568"/>
      <c r="V806" s="569"/>
      <c r="W806" s="560"/>
      <c r="X806" s="547"/>
      <c r="Y806" s="548"/>
    </row>
    <row r="807" spans="1:25" s="170" customFormat="1" ht="22.5" customHeight="1" thickTop="1" thickBot="1" x14ac:dyDescent="0.3">
      <c r="A807" s="558"/>
      <c r="B807" s="559"/>
      <c r="C807" s="559"/>
      <c r="D807" s="559"/>
      <c r="E807" s="559"/>
      <c r="F807" s="559"/>
      <c r="G807" s="559"/>
      <c r="H807" s="559"/>
      <c r="I807" s="559"/>
      <c r="J807" s="559"/>
      <c r="K807" s="562"/>
      <c r="L807" s="568"/>
      <c r="M807" s="568"/>
      <c r="N807" s="568"/>
      <c r="O807" s="568"/>
      <c r="P807" s="568"/>
      <c r="Q807" s="568"/>
      <c r="R807" s="568"/>
      <c r="S807" s="568"/>
      <c r="T807" s="568"/>
      <c r="U807" s="568"/>
      <c r="V807" s="569"/>
      <c r="W807" s="560"/>
      <c r="X807" s="547"/>
      <c r="Y807" s="548"/>
    </row>
    <row r="808" spans="1:25" s="170" customFormat="1" ht="22.5" customHeight="1" thickTop="1" thickBot="1" x14ac:dyDescent="0.3">
      <c r="A808" s="558"/>
      <c r="B808" s="559"/>
      <c r="C808" s="559"/>
      <c r="D808" s="559"/>
      <c r="E808" s="559"/>
      <c r="F808" s="559"/>
      <c r="G808" s="559"/>
      <c r="H808" s="559"/>
      <c r="I808" s="559"/>
      <c r="J808" s="559"/>
      <c r="K808" s="562"/>
      <c r="L808" s="568"/>
      <c r="M808" s="568"/>
      <c r="N808" s="568"/>
      <c r="O808" s="568"/>
      <c r="P808" s="568"/>
      <c r="Q808" s="568"/>
      <c r="R808" s="568"/>
      <c r="S808" s="568"/>
      <c r="T808" s="568"/>
      <c r="U808" s="568"/>
      <c r="V808" s="569"/>
      <c r="W808" s="560"/>
      <c r="X808" s="547"/>
      <c r="Y808" s="548"/>
    </row>
    <row r="809" spans="1:25" s="170" customFormat="1" ht="22.5" customHeight="1" thickTop="1" thickBot="1" x14ac:dyDescent="0.3">
      <c r="A809" s="558"/>
      <c r="B809" s="559"/>
      <c r="C809" s="559"/>
      <c r="D809" s="559"/>
      <c r="E809" s="559"/>
      <c r="F809" s="559"/>
      <c r="G809" s="559"/>
      <c r="H809" s="559"/>
      <c r="I809" s="559"/>
      <c r="J809" s="559"/>
      <c r="K809" s="562"/>
      <c r="L809" s="568"/>
      <c r="M809" s="568"/>
      <c r="N809" s="568"/>
      <c r="O809" s="568"/>
      <c r="P809" s="568"/>
      <c r="Q809" s="568"/>
      <c r="R809" s="568"/>
      <c r="S809" s="568"/>
      <c r="T809" s="568"/>
      <c r="U809" s="568"/>
      <c r="V809" s="569"/>
      <c r="W809" s="560"/>
      <c r="X809" s="547"/>
      <c r="Y809" s="548"/>
    </row>
    <row r="810" spans="1:25" s="170" customFormat="1" ht="22.5" customHeight="1" thickTop="1" thickBot="1" x14ac:dyDescent="0.3">
      <c r="A810" s="558"/>
      <c r="B810" s="559"/>
      <c r="C810" s="559"/>
      <c r="D810" s="559"/>
      <c r="E810" s="559"/>
      <c r="F810" s="559"/>
      <c r="G810" s="559"/>
      <c r="H810" s="559"/>
      <c r="I810" s="559"/>
      <c r="J810" s="559"/>
      <c r="K810" s="562"/>
      <c r="L810" s="568"/>
      <c r="M810" s="568"/>
      <c r="N810" s="568"/>
      <c r="O810" s="568"/>
      <c r="P810" s="568"/>
      <c r="Q810" s="568"/>
      <c r="R810" s="568"/>
      <c r="S810" s="568"/>
      <c r="T810" s="568"/>
      <c r="U810" s="568"/>
      <c r="V810" s="569"/>
      <c r="W810" s="560"/>
      <c r="X810" s="547"/>
      <c r="Y810" s="548"/>
    </row>
    <row r="811" spans="1:25" s="170" customFormat="1" ht="22.5" customHeight="1" thickTop="1" thickBot="1" x14ac:dyDescent="0.3">
      <c r="A811" s="558"/>
      <c r="B811" s="559"/>
      <c r="C811" s="559"/>
      <c r="D811" s="559"/>
      <c r="E811" s="559"/>
      <c r="F811" s="559"/>
      <c r="G811" s="559"/>
      <c r="H811" s="559"/>
      <c r="I811" s="559"/>
      <c r="J811" s="559"/>
      <c r="K811" s="562"/>
      <c r="L811" s="568"/>
      <c r="M811" s="568"/>
      <c r="N811" s="568"/>
      <c r="O811" s="568"/>
      <c r="P811" s="568"/>
      <c r="Q811" s="568"/>
      <c r="R811" s="568"/>
      <c r="S811" s="568"/>
      <c r="T811" s="568"/>
      <c r="U811" s="568"/>
      <c r="V811" s="569"/>
      <c r="W811" s="560"/>
      <c r="X811" s="547"/>
      <c r="Y811" s="548"/>
    </row>
    <row r="812" spans="1:25" s="170" customFormat="1" ht="22.5" customHeight="1" thickTop="1" thickBot="1" x14ac:dyDescent="0.3">
      <c r="A812" s="558"/>
      <c r="B812" s="559"/>
      <c r="C812" s="559"/>
      <c r="D812" s="559"/>
      <c r="E812" s="559"/>
      <c r="F812" s="559"/>
      <c r="G812" s="559"/>
      <c r="H812" s="560"/>
      <c r="I812" s="560"/>
      <c r="J812" s="560"/>
      <c r="K812" s="561"/>
      <c r="L812" s="568"/>
      <c r="M812" s="568"/>
      <c r="N812" s="568"/>
      <c r="O812" s="568"/>
      <c r="P812" s="568"/>
      <c r="Q812" s="568"/>
      <c r="R812" s="568"/>
      <c r="S812" s="568"/>
      <c r="T812" s="568"/>
      <c r="U812" s="568"/>
      <c r="V812" s="569"/>
      <c r="W812" s="560"/>
      <c r="X812" s="547"/>
      <c r="Y812" s="548"/>
    </row>
    <row r="813" spans="1:25" s="170" customFormat="1" ht="22.5" customHeight="1" thickTop="1" thickBot="1" x14ac:dyDescent="0.3">
      <c r="A813" s="558"/>
      <c r="B813" s="559"/>
      <c r="C813" s="559"/>
      <c r="D813" s="559"/>
      <c r="E813" s="559"/>
      <c r="F813" s="559"/>
      <c r="G813" s="559"/>
      <c r="H813" s="560"/>
      <c r="I813" s="560"/>
      <c r="J813" s="560"/>
      <c r="K813" s="561"/>
      <c r="L813" s="568"/>
      <c r="M813" s="568"/>
      <c r="N813" s="568"/>
      <c r="O813" s="568"/>
      <c r="P813" s="568"/>
      <c r="Q813" s="568"/>
      <c r="R813" s="568"/>
      <c r="S813" s="568"/>
      <c r="T813" s="568"/>
      <c r="U813" s="568"/>
      <c r="V813" s="569"/>
      <c r="W813" s="560"/>
      <c r="X813" s="547"/>
      <c r="Y813" s="548"/>
    </row>
    <row r="814" spans="1:25" s="170" customFormat="1" ht="22.5" customHeight="1" thickTop="1" thickBot="1" x14ac:dyDescent="0.3">
      <c r="A814" s="558"/>
      <c r="B814" s="559"/>
      <c r="C814" s="559"/>
      <c r="D814" s="559"/>
      <c r="E814" s="559"/>
      <c r="F814" s="559"/>
      <c r="G814" s="559"/>
      <c r="H814" s="560"/>
      <c r="I814" s="560"/>
      <c r="J814" s="560"/>
      <c r="K814" s="561"/>
      <c r="L814" s="568"/>
      <c r="M814" s="568"/>
      <c r="N814" s="568"/>
      <c r="O814" s="568"/>
      <c r="P814" s="568"/>
      <c r="Q814" s="568"/>
      <c r="R814" s="568"/>
      <c r="S814" s="568"/>
      <c r="T814" s="568"/>
      <c r="U814" s="568"/>
      <c r="V814" s="569"/>
      <c r="W814" s="598"/>
      <c r="X814" s="547"/>
      <c r="Y814" s="548"/>
    </row>
    <row r="815" spans="1:25" s="170" customFormat="1" ht="22.5" customHeight="1" thickTop="1" thickBot="1" x14ac:dyDescent="0.3">
      <c r="A815" s="558"/>
      <c r="B815" s="559"/>
      <c r="C815" s="559"/>
      <c r="D815" s="559"/>
      <c r="E815" s="559"/>
      <c r="F815" s="559"/>
      <c r="G815" s="559"/>
      <c r="H815" s="559"/>
      <c r="I815" s="559"/>
      <c r="J815" s="559"/>
      <c r="K815" s="562"/>
      <c r="L815" s="568"/>
      <c r="M815" s="568"/>
      <c r="N815" s="568"/>
      <c r="O815" s="568"/>
      <c r="P815" s="568"/>
      <c r="Q815" s="568"/>
      <c r="R815" s="568"/>
      <c r="S815" s="568"/>
      <c r="T815" s="568"/>
      <c r="U815" s="568"/>
      <c r="V815" s="569"/>
      <c r="W815" s="598"/>
      <c r="X815" s="547"/>
      <c r="Y815" s="548"/>
    </row>
    <row r="816" spans="1:25" s="170" customFormat="1" ht="22.5" customHeight="1" thickTop="1" thickBot="1" x14ac:dyDescent="0.3">
      <c r="A816" s="558"/>
      <c r="B816" s="559"/>
      <c r="C816" s="559"/>
      <c r="D816" s="559"/>
      <c r="E816" s="559"/>
      <c r="F816" s="559"/>
      <c r="G816" s="559"/>
      <c r="H816" s="559"/>
      <c r="I816" s="559"/>
      <c r="J816" s="559"/>
      <c r="K816" s="562"/>
      <c r="L816" s="568"/>
      <c r="M816" s="568"/>
      <c r="N816" s="568"/>
      <c r="O816" s="568"/>
      <c r="P816" s="568"/>
      <c r="Q816" s="568"/>
      <c r="R816" s="568"/>
      <c r="S816" s="568"/>
      <c r="T816" s="568"/>
      <c r="U816" s="568"/>
      <c r="V816" s="569"/>
      <c r="W816" s="598"/>
      <c r="X816" s="547"/>
      <c r="Y816" s="548"/>
    </row>
    <row r="817" spans="1:25" s="170" customFormat="1" ht="22.5" customHeight="1" thickTop="1" thickBot="1" x14ac:dyDescent="0.3">
      <c r="A817" s="558"/>
      <c r="B817" s="559"/>
      <c r="C817" s="559"/>
      <c r="D817" s="559"/>
      <c r="E817" s="559"/>
      <c r="F817" s="559"/>
      <c r="G817" s="559"/>
      <c r="H817" s="559"/>
      <c r="I817" s="559"/>
      <c r="J817" s="559"/>
      <c r="K817" s="562"/>
      <c r="L817" s="568"/>
      <c r="M817" s="568"/>
      <c r="N817" s="568"/>
      <c r="O817" s="568"/>
      <c r="P817" s="568"/>
      <c r="Q817" s="568"/>
      <c r="R817" s="568"/>
      <c r="S817" s="568"/>
      <c r="T817" s="568"/>
      <c r="U817" s="568"/>
      <c r="V817" s="569"/>
      <c r="W817" s="598"/>
      <c r="X817" s="547"/>
      <c r="Y817" s="548"/>
    </row>
    <row r="818" spans="1:25" s="170" customFormat="1" ht="22.5" customHeight="1" thickTop="1" thickBot="1" x14ac:dyDescent="0.3">
      <c r="A818" s="558"/>
      <c r="B818" s="559"/>
      <c r="C818" s="559"/>
      <c r="D818" s="559"/>
      <c r="E818" s="559"/>
      <c r="F818" s="559"/>
      <c r="G818" s="559"/>
      <c r="H818" s="559"/>
      <c r="I818" s="559"/>
      <c r="J818" s="559"/>
      <c r="K818" s="562"/>
      <c r="L818" s="568"/>
      <c r="M818" s="568"/>
      <c r="N818" s="568"/>
      <c r="O818" s="568"/>
      <c r="P818" s="568"/>
      <c r="Q818" s="568"/>
      <c r="R818" s="568"/>
      <c r="S818" s="568"/>
      <c r="T818" s="568"/>
      <c r="U818" s="568"/>
      <c r="V818" s="569"/>
      <c r="W818" s="598"/>
      <c r="X818" s="547"/>
      <c r="Y818" s="548"/>
    </row>
    <row r="819" spans="1:25" s="170" customFormat="1" ht="22.5" customHeight="1" thickTop="1" thickBot="1" x14ac:dyDescent="0.3">
      <c r="A819" s="558"/>
      <c r="B819" s="559"/>
      <c r="C819" s="559"/>
      <c r="D819" s="559"/>
      <c r="E819" s="559"/>
      <c r="F819" s="559"/>
      <c r="G819" s="559"/>
      <c r="H819" s="559"/>
      <c r="I819" s="559"/>
      <c r="J819" s="559"/>
      <c r="K819" s="562"/>
      <c r="L819" s="568"/>
      <c r="M819" s="568"/>
      <c r="N819" s="568"/>
      <c r="O819" s="568"/>
      <c r="P819" s="568"/>
      <c r="Q819" s="568"/>
      <c r="R819" s="568"/>
      <c r="S819" s="568"/>
      <c r="T819" s="568"/>
      <c r="U819" s="568"/>
      <c r="V819" s="569"/>
      <c r="W819" s="598"/>
      <c r="X819" s="547"/>
      <c r="Y819" s="548"/>
    </row>
    <row r="820" spans="1:25" s="170" customFormat="1" ht="22.5" customHeight="1" thickTop="1" thickBot="1" x14ac:dyDescent="0.3">
      <c r="A820" s="558"/>
      <c r="B820" s="559"/>
      <c r="C820" s="559"/>
      <c r="D820" s="559"/>
      <c r="E820" s="559"/>
      <c r="F820" s="559"/>
      <c r="G820" s="559"/>
      <c r="H820" s="559"/>
      <c r="I820" s="559"/>
      <c r="J820" s="559"/>
      <c r="K820" s="562"/>
      <c r="L820" s="568"/>
      <c r="M820" s="568"/>
      <c r="N820" s="568"/>
      <c r="O820" s="568"/>
      <c r="P820" s="568"/>
      <c r="Q820" s="568"/>
      <c r="R820" s="568"/>
      <c r="S820" s="568"/>
      <c r="T820" s="568"/>
      <c r="U820" s="568"/>
      <c r="V820" s="569"/>
      <c r="W820" s="598"/>
      <c r="X820" s="547"/>
      <c r="Y820" s="548"/>
    </row>
    <row r="821" spans="1:25" s="170" customFormat="1" ht="22.5" customHeight="1" thickTop="1" thickBot="1" x14ac:dyDescent="0.3">
      <c r="A821" s="558"/>
      <c r="B821" s="559"/>
      <c r="C821" s="559"/>
      <c r="D821" s="559"/>
      <c r="E821" s="559"/>
      <c r="F821" s="559"/>
      <c r="G821" s="559"/>
      <c r="H821" s="559"/>
      <c r="I821" s="559"/>
      <c r="J821" s="559"/>
      <c r="K821" s="562"/>
      <c r="L821" s="568"/>
      <c r="M821" s="568"/>
      <c r="N821" s="568"/>
      <c r="O821" s="568"/>
      <c r="P821" s="568"/>
      <c r="Q821" s="568"/>
      <c r="R821" s="568"/>
      <c r="S821" s="568"/>
      <c r="T821" s="568"/>
      <c r="U821" s="568"/>
      <c r="V821" s="569"/>
      <c r="W821" s="598"/>
      <c r="X821" s="547"/>
      <c r="Y821" s="548"/>
    </row>
    <row r="822" spans="1:25" s="170" customFormat="1" ht="22.5" customHeight="1" thickTop="1" thickBot="1" x14ac:dyDescent="0.3">
      <c r="A822" s="558"/>
      <c r="B822" s="559"/>
      <c r="C822" s="559"/>
      <c r="D822" s="559"/>
      <c r="E822" s="559"/>
      <c r="F822" s="559"/>
      <c r="G822" s="559"/>
      <c r="H822" s="559"/>
      <c r="I822" s="559"/>
      <c r="J822" s="559"/>
      <c r="K822" s="562"/>
      <c r="L822" s="568"/>
      <c r="M822" s="568"/>
      <c r="N822" s="568"/>
      <c r="O822" s="568"/>
      <c r="P822" s="568"/>
      <c r="Q822" s="568"/>
      <c r="R822" s="568"/>
      <c r="S822" s="568"/>
      <c r="T822" s="568"/>
      <c r="U822" s="568"/>
      <c r="V822" s="569"/>
      <c r="W822" s="598"/>
      <c r="X822" s="547"/>
      <c r="Y822" s="548"/>
    </row>
    <row r="823" spans="1:25" s="170" customFormat="1" ht="22.5" customHeight="1" thickTop="1" thickBot="1" x14ac:dyDescent="0.3">
      <c r="A823" s="558"/>
      <c r="B823" s="559"/>
      <c r="C823" s="559"/>
      <c r="D823" s="559"/>
      <c r="E823" s="559"/>
      <c r="F823" s="559"/>
      <c r="G823" s="559"/>
      <c r="H823" s="559"/>
      <c r="I823" s="559"/>
      <c r="J823" s="559"/>
      <c r="K823" s="562"/>
      <c r="L823" s="568"/>
      <c r="M823" s="568"/>
      <c r="N823" s="568"/>
      <c r="O823" s="568"/>
      <c r="P823" s="568"/>
      <c r="Q823" s="568"/>
      <c r="R823" s="568"/>
      <c r="S823" s="568"/>
      <c r="T823" s="568"/>
      <c r="U823" s="568"/>
      <c r="V823" s="569"/>
      <c r="W823" s="598"/>
      <c r="X823" s="547"/>
      <c r="Y823" s="548"/>
    </row>
    <row r="824" spans="1:25" s="170" customFormat="1" ht="22.5" customHeight="1" thickTop="1" thickBot="1" x14ac:dyDescent="0.3">
      <c r="A824" s="558"/>
      <c r="B824" s="559"/>
      <c r="C824" s="559"/>
      <c r="D824" s="559"/>
      <c r="E824" s="559"/>
      <c r="F824" s="559"/>
      <c r="G824" s="559"/>
      <c r="H824" s="559"/>
      <c r="I824" s="559"/>
      <c r="J824" s="559"/>
      <c r="K824" s="562"/>
      <c r="L824" s="568"/>
      <c r="M824" s="568"/>
      <c r="N824" s="568"/>
      <c r="O824" s="568"/>
      <c r="P824" s="568"/>
      <c r="Q824" s="568"/>
      <c r="R824" s="568"/>
      <c r="S824" s="568"/>
      <c r="T824" s="568"/>
      <c r="U824" s="568"/>
      <c r="V824" s="569"/>
      <c r="W824" s="598"/>
      <c r="X824" s="547"/>
      <c r="Y824" s="548"/>
    </row>
    <row r="825" spans="1:25" s="170" customFormat="1" ht="22.5" customHeight="1" thickTop="1" thickBot="1" x14ac:dyDescent="0.3">
      <c r="A825" s="558"/>
      <c r="B825" s="559"/>
      <c r="C825" s="559"/>
      <c r="D825" s="559"/>
      <c r="E825" s="559"/>
      <c r="F825" s="559"/>
      <c r="G825" s="559"/>
      <c r="H825" s="559"/>
      <c r="I825" s="559"/>
      <c r="J825" s="559"/>
      <c r="K825" s="562"/>
      <c r="L825" s="568"/>
      <c r="M825" s="568"/>
      <c r="N825" s="568"/>
      <c r="O825" s="568"/>
      <c r="P825" s="568"/>
      <c r="Q825" s="568"/>
      <c r="R825" s="568"/>
      <c r="S825" s="568"/>
      <c r="T825" s="568"/>
      <c r="U825" s="568"/>
      <c r="V825" s="569"/>
      <c r="W825" s="598"/>
      <c r="X825" s="547"/>
      <c r="Y825" s="548"/>
    </row>
    <row r="826" spans="1:25" s="170" customFormat="1" ht="22.5" customHeight="1" thickTop="1" thickBot="1" x14ac:dyDescent="0.3">
      <c r="A826" s="558"/>
      <c r="B826" s="559"/>
      <c r="C826" s="559"/>
      <c r="D826" s="559"/>
      <c r="E826" s="559"/>
      <c r="F826" s="559"/>
      <c r="G826" s="559"/>
      <c r="H826" s="560"/>
      <c r="I826" s="560"/>
      <c r="J826" s="560"/>
      <c r="K826" s="561"/>
      <c r="L826" s="568"/>
      <c r="M826" s="568"/>
      <c r="N826" s="568"/>
      <c r="O826" s="568"/>
      <c r="P826" s="568"/>
      <c r="Q826" s="568"/>
      <c r="R826" s="568"/>
      <c r="S826" s="568"/>
      <c r="T826" s="568"/>
      <c r="U826" s="568"/>
      <c r="V826" s="569"/>
      <c r="W826" s="560"/>
      <c r="X826" s="547"/>
      <c r="Y826" s="548"/>
    </row>
    <row r="827" spans="1:25" ht="22.5" customHeight="1" thickTop="1" thickBot="1" x14ac:dyDescent="0.3">
      <c r="A827" s="558"/>
      <c r="B827" s="559"/>
      <c r="C827" s="559"/>
      <c r="D827" s="559"/>
      <c r="E827" s="559"/>
      <c r="F827" s="559"/>
      <c r="G827" s="559"/>
      <c r="H827" s="559"/>
      <c r="I827" s="559"/>
      <c r="J827" s="559"/>
      <c r="K827" s="562"/>
      <c r="L827" s="567"/>
      <c r="M827" s="567"/>
      <c r="N827" s="567"/>
      <c r="O827" s="567"/>
      <c r="P827" s="567"/>
      <c r="Q827" s="567"/>
      <c r="R827" s="567"/>
      <c r="S827" s="567"/>
      <c r="T827" s="567"/>
      <c r="U827" s="567"/>
      <c r="V827" s="570"/>
      <c r="W827" s="559"/>
      <c r="X827" s="547"/>
      <c r="Y827" s="548"/>
    </row>
    <row r="828" spans="1:25" ht="22.5" customHeight="1" thickTop="1" thickBot="1" x14ac:dyDescent="0.3">
      <c r="A828" s="558"/>
      <c r="B828" s="559"/>
      <c r="C828" s="559"/>
      <c r="D828" s="559"/>
      <c r="E828" s="559"/>
      <c r="F828" s="559"/>
      <c r="G828" s="559"/>
      <c r="H828" s="559"/>
      <c r="I828" s="559"/>
      <c r="J828" s="559"/>
      <c r="K828" s="562"/>
      <c r="L828" s="567"/>
      <c r="M828" s="567"/>
      <c r="N828" s="567"/>
      <c r="O828" s="567"/>
      <c r="P828" s="567"/>
      <c r="Q828" s="567"/>
      <c r="R828" s="567"/>
      <c r="S828" s="567"/>
      <c r="T828" s="567"/>
      <c r="U828" s="567"/>
      <c r="V828" s="570"/>
      <c r="W828" s="559"/>
      <c r="X828" s="547"/>
      <c r="Y828" s="548"/>
    </row>
    <row r="829" spans="1:25" ht="22.5" customHeight="1" thickTop="1" thickBot="1" x14ac:dyDescent="0.3">
      <c r="A829" s="558"/>
      <c r="B829" s="559"/>
      <c r="C829" s="559"/>
      <c r="D829" s="559"/>
      <c r="E829" s="559"/>
      <c r="F829" s="559"/>
      <c r="G829" s="559"/>
      <c r="H829" s="559"/>
      <c r="I829" s="559"/>
      <c r="J829" s="559"/>
      <c r="K829" s="562"/>
      <c r="L829" s="567"/>
      <c r="M829" s="567"/>
      <c r="N829" s="567"/>
      <c r="O829" s="567"/>
      <c r="P829" s="567"/>
      <c r="Q829" s="567"/>
      <c r="R829" s="567"/>
      <c r="S829" s="567"/>
      <c r="T829" s="567"/>
      <c r="U829" s="567"/>
      <c r="V829" s="570"/>
      <c r="W829" s="559"/>
      <c r="X829" s="547"/>
      <c r="Y829" s="548"/>
    </row>
    <row r="830" spans="1:25" ht="22.5" customHeight="1" thickTop="1" thickBot="1" x14ac:dyDescent="0.3">
      <c r="A830" s="558"/>
      <c r="B830" s="559"/>
      <c r="C830" s="559"/>
      <c r="D830" s="559"/>
      <c r="E830" s="559"/>
      <c r="F830" s="559"/>
      <c r="G830" s="559"/>
      <c r="H830" s="559"/>
      <c r="I830" s="559"/>
      <c r="J830" s="559"/>
      <c r="K830" s="562"/>
      <c r="L830" s="567"/>
      <c r="M830" s="567"/>
      <c r="N830" s="567"/>
      <c r="O830" s="567"/>
      <c r="P830" s="567"/>
      <c r="Q830" s="567"/>
      <c r="R830" s="567"/>
      <c r="S830" s="567"/>
      <c r="T830" s="567"/>
      <c r="U830" s="567"/>
      <c r="V830" s="570"/>
      <c r="W830" s="559"/>
      <c r="X830" s="547"/>
      <c r="Y830" s="548"/>
    </row>
    <row r="831" spans="1:25" ht="22.5" customHeight="1" thickTop="1" thickBot="1" x14ac:dyDescent="0.3">
      <c r="A831" s="558"/>
      <c r="B831" s="559"/>
      <c r="C831" s="559"/>
      <c r="D831" s="559"/>
      <c r="E831" s="559"/>
      <c r="F831" s="559"/>
      <c r="G831" s="559"/>
      <c r="H831" s="559"/>
      <c r="I831" s="559"/>
      <c r="J831" s="559"/>
      <c r="K831" s="562"/>
      <c r="L831" s="567"/>
      <c r="M831" s="567"/>
      <c r="N831" s="567"/>
      <c r="O831" s="567"/>
      <c r="P831" s="567"/>
      <c r="Q831" s="567"/>
      <c r="R831" s="567"/>
      <c r="S831" s="567"/>
      <c r="T831" s="567"/>
      <c r="U831" s="567"/>
      <c r="V831" s="570"/>
      <c r="W831" s="559"/>
      <c r="X831" s="547"/>
      <c r="Y831" s="548"/>
    </row>
    <row r="832" spans="1:25" ht="22.5" customHeight="1" thickTop="1" thickBot="1" x14ac:dyDescent="0.3">
      <c r="A832" s="558"/>
      <c r="B832" s="559"/>
      <c r="C832" s="559"/>
      <c r="D832" s="559"/>
      <c r="E832" s="559"/>
      <c r="F832" s="559"/>
      <c r="G832" s="559"/>
      <c r="H832" s="559"/>
      <c r="I832" s="559"/>
      <c r="J832" s="559"/>
      <c r="K832" s="562"/>
      <c r="L832" s="567"/>
      <c r="M832" s="567"/>
      <c r="N832" s="567"/>
      <c r="O832" s="567"/>
      <c r="P832" s="567"/>
      <c r="Q832" s="567"/>
      <c r="R832" s="567"/>
      <c r="S832" s="567"/>
      <c r="T832" s="567"/>
      <c r="U832" s="567"/>
      <c r="V832" s="570"/>
      <c r="W832" s="559"/>
      <c r="X832" s="547"/>
      <c r="Y832" s="548"/>
    </row>
    <row r="833" spans="1:25" ht="22.5" customHeight="1" thickTop="1" thickBot="1" x14ac:dyDescent="0.3">
      <c r="A833" s="558"/>
      <c r="B833" s="559"/>
      <c r="C833" s="559"/>
      <c r="D833" s="559"/>
      <c r="E833" s="559"/>
      <c r="F833" s="559"/>
      <c r="G833" s="559"/>
      <c r="H833" s="559"/>
      <c r="I833" s="559"/>
      <c r="J833" s="559"/>
      <c r="K833" s="562"/>
      <c r="L833" s="567"/>
      <c r="M833" s="567"/>
      <c r="N833" s="567"/>
      <c r="O833" s="567"/>
      <c r="P833" s="567"/>
      <c r="Q833" s="567"/>
      <c r="R833" s="567"/>
      <c r="S833" s="567"/>
      <c r="T833" s="567"/>
      <c r="U833" s="567"/>
      <c r="V833" s="570"/>
      <c r="W833" s="559"/>
      <c r="X833" s="547"/>
      <c r="Y833" s="548"/>
    </row>
    <row r="834" spans="1:25" ht="22.5" customHeight="1" thickTop="1" thickBot="1" x14ac:dyDescent="0.3">
      <c r="A834" s="558"/>
      <c r="B834" s="559"/>
      <c r="C834" s="559"/>
      <c r="D834" s="559"/>
      <c r="E834" s="559"/>
      <c r="F834" s="559"/>
      <c r="G834" s="559"/>
      <c r="H834" s="559"/>
      <c r="I834" s="559"/>
      <c r="J834" s="559"/>
      <c r="K834" s="562"/>
      <c r="L834" s="567"/>
      <c r="M834" s="567"/>
      <c r="N834" s="567"/>
      <c r="O834" s="567"/>
      <c r="P834" s="567"/>
      <c r="Q834" s="567"/>
      <c r="R834" s="567"/>
      <c r="S834" s="567"/>
      <c r="T834" s="567"/>
      <c r="U834" s="567"/>
      <c r="V834" s="570"/>
      <c r="W834" s="559"/>
      <c r="X834" s="547"/>
      <c r="Y834" s="548"/>
    </row>
    <row r="835" spans="1:25" ht="22.5" customHeight="1" thickTop="1" thickBot="1" x14ac:dyDescent="0.3">
      <c r="A835" s="558"/>
      <c r="B835" s="559"/>
      <c r="C835" s="559"/>
      <c r="D835" s="559"/>
      <c r="E835" s="559"/>
      <c r="F835" s="559"/>
      <c r="G835" s="559"/>
      <c r="H835" s="559"/>
      <c r="I835" s="559"/>
      <c r="J835" s="559"/>
      <c r="K835" s="562"/>
      <c r="L835" s="567"/>
      <c r="M835" s="567"/>
      <c r="N835" s="567"/>
      <c r="O835" s="567"/>
      <c r="P835" s="567"/>
      <c r="Q835" s="567"/>
      <c r="R835" s="567"/>
      <c r="S835" s="567"/>
      <c r="T835" s="567"/>
      <c r="U835" s="567"/>
      <c r="V835" s="570"/>
      <c r="W835" s="559"/>
      <c r="X835" s="547"/>
      <c r="Y835" s="548"/>
    </row>
    <row r="836" spans="1:25" ht="22.5" customHeight="1" thickTop="1" thickBot="1" x14ac:dyDescent="0.3">
      <c r="A836" s="558"/>
      <c r="B836" s="559"/>
      <c r="C836" s="559"/>
      <c r="D836" s="559"/>
      <c r="E836" s="559"/>
      <c r="F836" s="559"/>
      <c r="G836" s="559"/>
      <c r="H836" s="559"/>
      <c r="I836" s="559"/>
      <c r="J836" s="559"/>
      <c r="K836" s="562"/>
      <c r="L836" s="567"/>
      <c r="M836" s="567"/>
      <c r="N836" s="567"/>
      <c r="O836" s="567"/>
      <c r="P836" s="567"/>
      <c r="Q836" s="567"/>
      <c r="R836" s="567"/>
      <c r="S836" s="567"/>
      <c r="T836" s="567"/>
      <c r="U836" s="567"/>
      <c r="V836" s="570"/>
      <c r="W836" s="559"/>
      <c r="X836" s="547"/>
      <c r="Y836" s="548"/>
    </row>
    <row r="837" spans="1:25" ht="22.5" customHeight="1" thickTop="1" thickBot="1" x14ac:dyDescent="0.3">
      <c r="A837" s="558"/>
      <c r="B837" s="559"/>
      <c r="C837" s="559"/>
      <c r="D837" s="559"/>
      <c r="E837" s="559"/>
      <c r="F837" s="559"/>
      <c r="G837" s="559"/>
      <c r="H837" s="559"/>
      <c r="I837" s="559"/>
      <c r="J837" s="559"/>
      <c r="K837" s="562"/>
      <c r="L837" s="567"/>
      <c r="M837" s="567"/>
      <c r="N837" s="567"/>
      <c r="O837" s="567"/>
      <c r="P837" s="567"/>
      <c r="Q837" s="567"/>
      <c r="R837" s="567"/>
      <c r="S837" s="567"/>
      <c r="T837" s="567"/>
      <c r="U837" s="567"/>
      <c r="V837" s="570"/>
      <c r="W837" s="559"/>
      <c r="X837" s="547"/>
      <c r="Y837" s="548"/>
    </row>
    <row r="838" spans="1:25" s="170" customFormat="1" ht="22.5" customHeight="1" thickTop="1" thickBot="1" x14ac:dyDescent="0.3">
      <c r="A838" s="558"/>
      <c r="B838" s="559"/>
      <c r="C838" s="559"/>
      <c r="D838" s="559"/>
      <c r="E838" s="559"/>
      <c r="F838" s="559"/>
      <c r="G838" s="559"/>
      <c r="H838" s="560"/>
      <c r="I838" s="560"/>
      <c r="J838" s="560"/>
      <c r="K838" s="561"/>
      <c r="L838" s="568"/>
      <c r="M838" s="568"/>
      <c r="N838" s="568"/>
      <c r="O838" s="568"/>
      <c r="P838" s="568"/>
      <c r="Q838" s="568"/>
      <c r="R838" s="568"/>
      <c r="S838" s="568"/>
      <c r="T838" s="568"/>
      <c r="U838" s="568"/>
      <c r="V838" s="569"/>
      <c r="W838" s="598"/>
      <c r="X838" s="547"/>
      <c r="Y838" s="548"/>
    </row>
    <row r="839" spans="1:25" ht="22.5" customHeight="1" thickTop="1" thickBot="1" x14ac:dyDescent="0.3">
      <c r="A839" s="558"/>
      <c r="B839" s="559"/>
      <c r="C839" s="559"/>
      <c r="D839" s="559"/>
      <c r="E839" s="559"/>
      <c r="F839" s="559"/>
      <c r="G839" s="559"/>
      <c r="H839" s="559"/>
      <c r="I839" s="559"/>
      <c r="J839" s="559"/>
      <c r="K839" s="562"/>
      <c r="L839" s="567"/>
      <c r="M839" s="567"/>
      <c r="N839" s="567"/>
      <c r="O839" s="567"/>
      <c r="P839" s="567"/>
      <c r="Q839" s="567"/>
      <c r="R839" s="567"/>
      <c r="S839" s="567"/>
      <c r="T839" s="567"/>
      <c r="U839" s="567"/>
      <c r="V839" s="570"/>
      <c r="W839" s="558"/>
      <c r="X839" s="547"/>
      <c r="Y839" s="548"/>
    </row>
    <row r="840" spans="1:25" ht="22.5" customHeight="1" thickTop="1" thickBot="1" x14ac:dyDescent="0.3">
      <c r="A840" s="558"/>
      <c r="B840" s="559"/>
      <c r="C840" s="559"/>
      <c r="D840" s="559"/>
      <c r="E840" s="559"/>
      <c r="F840" s="559"/>
      <c r="G840" s="559"/>
      <c r="H840" s="559"/>
      <c r="I840" s="559"/>
      <c r="J840" s="559"/>
      <c r="K840" s="562"/>
      <c r="L840" s="567"/>
      <c r="M840" s="567"/>
      <c r="N840" s="567"/>
      <c r="O840" s="567"/>
      <c r="P840" s="567"/>
      <c r="Q840" s="567"/>
      <c r="R840" s="567"/>
      <c r="S840" s="567"/>
      <c r="T840" s="567"/>
      <c r="U840" s="567"/>
      <c r="V840" s="570"/>
      <c r="W840" s="558"/>
      <c r="X840" s="547"/>
      <c r="Y840" s="548"/>
    </row>
    <row r="841" spans="1:25" ht="22.5" customHeight="1" thickTop="1" thickBot="1" x14ac:dyDescent="0.3">
      <c r="A841" s="558"/>
      <c r="B841" s="559"/>
      <c r="C841" s="559"/>
      <c r="D841" s="559"/>
      <c r="E841" s="559"/>
      <c r="F841" s="559"/>
      <c r="G841" s="559"/>
      <c r="H841" s="559"/>
      <c r="I841" s="559"/>
      <c r="J841" s="559"/>
      <c r="K841" s="562"/>
      <c r="L841" s="567"/>
      <c r="M841" s="567"/>
      <c r="N841" s="567"/>
      <c r="O841" s="567"/>
      <c r="P841" s="567"/>
      <c r="Q841" s="567"/>
      <c r="R841" s="567"/>
      <c r="S841" s="567"/>
      <c r="T841" s="567"/>
      <c r="U841" s="567"/>
      <c r="V841" s="570"/>
      <c r="W841" s="558"/>
      <c r="X841" s="547"/>
      <c r="Y841" s="548"/>
    </row>
    <row r="842" spans="1:25" ht="22.5" customHeight="1" thickTop="1" thickBot="1" x14ac:dyDescent="0.3">
      <c r="A842" s="558"/>
      <c r="B842" s="559"/>
      <c r="C842" s="559"/>
      <c r="D842" s="559"/>
      <c r="E842" s="559"/>
      <c r="F842" s="559"/>
      <c r="G842" s="559"/>
      <c r="H842" s="559"/>
      <c r="I842" s="559"/>
      <c r="J842" s="559"/>
      <c r="K842" s="562"/>
      <c r="L842" s="567"/>
      <c r="M842" s="567"/>
      <c r="N842" s="567"/>
      <c r="O842" s="567"/>
      <c r="P842" s="567"/>
      <c r="Q842" s="567"/>
      <c r="R842" s="567"/>
      <c r="S842" s="567"/>
      <c r="T842" s="567"/>
      <c r="U842" s="567"/>
      <c r="V842" s="570"/>
      <c r="W842" s="558"/>
      <c r="X842" s="547"/>
      <c r="Y842" s="548"/>
    </row>
    <row r="843" spans="1:25" ht="22.5" customHeight="1" thickTop="1" thickBot="1" x14ac:dyDescent="0.3">
      <c r="A843" s="558"/>
      <c r="B843" s="559"/>
      <c r="C843" s="559"/>
      <c r="D843" s="559"/>
      <c r="E843" s="559"/>
      <c r="F843" s="559"/>
      <c r="G843" s="559"/>
      <c r="H843" s="559"/>
      <c r="I843" s="559"/>
      <c r="J843" s="559"/>
      <c r="K843" s="562"/>
      <c r="L843" s="567"/>
      <c r="M843" s="567"/>
      <c r="N843" s="567"/>
      <c r="O843" s="567"/>
      <c r="P843" s="567"/>
      <c r="Q843" s="567"/>
      <c r="R843" s="567"/>
      <c r="S843" s="567"/>
      <c r="T843" s="567"/>
      <c r="U843" s="567"/>
      <c r="V843" s="570"/>
      <c r="W843" s="558"/>
      <c r="X843" s="547"/>
      <c r="Y843" s="548"/>
    </row>
    <row r="844" spans="1:25" ht="22.5" customHeight="1" thickTop="1" thickBot="1" x14ac:dyDescent="0.3">
      <c r="A844" s="558"/>
      <c r="B844" s="559"/>
      <c r="C844" s="559"/>
      <c r="D844" s="559"/>
      <c r="E844" s="559"/>
      <c r="F844" s="559"/>
      <c r="G844" s="559"/>
      <c r="H844" s="559"/>
      <c r="I844" s="559"/>
      <c r="J844" s="559"/>
      <c r="K844" s="562"/>
      <c r="L844" s="567"/>
      <c r="M844" s="567"/>
      <c r="N844" s="567"/>
      <c r="O844" s="567"/>
      <c r="P844" s="567"/>
      <c r="Q844" s="567"/>
      <c r="R844" s="567"/>
      <c r="S844" s="567"/>
      <c r="T844" s="567"/>
      <c r="U844" s="567"/>
      <c r="V844" s="570"/>
      <c r="W844" s="558"/>
      <c r="X844" s="547"/>
      <c r="Y844" s="548"/>
    </row>
    <row r="845" spans="1:25" ht="22.5" customHeight="1" thickTop="1" thickBot="1" x14ac:dyDescent="0.3">
      <c r="A845" s="558"/>
      <c r="B845" s="559"/>
      <c r="C845" s="559"/>
      <c r="D845" s="559"/>
      <c r="E845" s="559"/>
      <c r="F845" s="559"/>
      <c r="G845" s="559"/>
      <c r="H845" s="559"/>
      <c r="I845" s="559"/>
      <c r="J845" s="559"/>
      <c r="K845" s="562"/>
      <c r="L845" s="567"/>
      <c r="M845" s="567"/>
      <c r="N845" s="567"/>
      <c r="O845" s="567"/>
      <c r="P845" s="567"/>
      <c r="Q845" s="567"/>
      <c r="R845" s="567"/>
      <c r="S845" s="567"/>
      <c r="T845" s="567"/>
      <c r="U845" s="567"/>
      <c r="V845" s="570"/>
      <c r="W845" s="558"/>
      <c r="X845" s="547"/>
      <c r="Y845" s="548"/>
    </row>
    <row r="846" spans="1:25" ht="22.5" customHeight="1" thickTop="1" thickBot="1" x14ac:dyDescent="0.3">
      <c r="A846" s="558"/>
      <c r="B846" s="559"/>
      <c r="C846" s="559"/>
      <c r="D846" s="559"/>
      <c r="E846" s="559"/>
      <c r="F846" s="559"/>
      <c r="G846" s="559"/>
      <c r="H846" s="559"/>
      <c r="I846" s="559"/>
      <c r="J846" s="559"/>
      <c r="K846" s="562"/>
      <c r="L846" s="567"/>
      <c r="M846" s="567"/>
      <c r="N846" s="567"/>
      <c r="O846" s="567"/>
      <c r="P846" s="567"/>
      <c r="Q846" s="567"/>
      <c r="R846" s="567"/>
      <c r="S846" s="567"/>
      <c r="T846" s="567"/>
      <c r="U846" s="567"/>
      <c r="V846" s="570"/>
      <c r="W846" s="558"/>
      <c r="X846" s="547"/>
      <c r="Y846" s="548"/>
    </row>
    <row r="847" spans="1:25" ht="22.5" customHeight="1" thickTop="1" thickBot="1" x14ac:dyDescent="0.3">
      <c r="A847" s="558"/>
      <c r="B847" s="559"/>
      <c r="C847" s="559"/>
      <c r="D847" s="559"/>
      <c r="E847" s="559"/>
      <c r="F847" s="559"/>
      <c r="G847" s="559"/>
      <c r="H847" s="559"/>
      <c r="I847" s="559"/>
      <c r="J847" s="559"/>
      <c r="K847" s="562"/>
      <c r="L847" s="567"/>
      <c r="M847" s="567"/>
      <c r="N847" s="567"/>
      <c r="O847" s="567"/>
      <c r="P847" s="567"/>
      <c r="Q847" s="567"/>
      <c r="R847" s="567"/>
      <c r="S847" s="567"/>
      <c r="T847" s="567"/>
      <c r="U847" s="567"/>
      <c r="V847" s="570"/>
      <c r="W847" s="558"/>
      <c r="X847" s="547"/>
      <c r="Y847" s="548"/>
    </row>
    <row r="848" spans="1:25" ht="22.5" customHeight="1" thickTop="1" thickBot="1" x14ac:dyDescent="0.3">
      <c r="A848" s="558"/>
      <c r="B848" s="559"/>
      <c r="C848" s="559"/>
      <c r="D848" s="559"/>
      <c r="E848" s="559"/>
      <c r="F848" s="559"/>
      <c r="G848" s="559"/>
      <c r="H848" s="559"/>
      <c r="I848" s="559"/>
      <c r="J848" s="559"/>
      <c r="K848" s="562"/>
      <c r="L848" s="567"/>
      <c r="M848" s="567"/>
      <c r="N848" s="567"/>
      <c r="O848" s="567"/>
      <c r="P848" s="567"/>
      <c r="Q848" s="567"/>
      <c r="R848" s="567"/>
      <c r="S848" s="567"/>
      <c r="T848" s="567"/>
      <c r="U848" s="567"/>
      <c r="V848" s="570"/>
      <c r="W848" s="558"/>
      <c r="X848" s="547"/>
      <c r="Y848" s="548"/>
    </row>
    <row r="849" spans="1:25" ht="22.5" customHeight="1" thickTop="1" thickBot="1" x14ac:dyDescent="0.3">
      <c r="A849" s="558"/>
      <c r="B849" s="559"/>
      <c r="C849" s="559"/>
      <c r="D849" s="559"/>
      <c r="E849" s="559"/>
      <c r="F849" s="559"/>
      <c r="G849" s="559"/>
      <c r="H849" s="559"/>
      <c r="I849" s="559"/>
      <c r="J849" s="559"/>
      <c r="K849" s="562"/>
      <c r="L849" s="567"/>
      <c r="M849" s="567"/>
      <c r="N849" s="567"/>
      <c r="O849" s="567"/>
      <c r="P849" s="567"/>
      <c r="Q849" s="567"/>
      <c r="R849" s="567"/>
      <c r="S849" s="567"/>
      <c r="T849" s="567"/>
      <c r="U849" s="567"/>
      <c r="V849" s="570"/>
      <c r="W849" s="558"/>
      <c r="X849" s="547"/>
      <c r="Y849" s="548"/>
    </row>
    <row r="850" spans="1:25" s="170" customFormat="1" ht="22.5" customHeight="1" thickTop="1" thickBot="1" x14ac:dyDescent="0.3">
      <c r="A850" s="558"/>
      <c r="B850" s="559"/>
      <c r="C850" s="559"/>
      <c r="D850" s="559"/>
      <c r="E850" s="559"/>
      <c r="F850" s="559"/>
      <c r="G850" s="559"/>
      <c r="H850" s="559"/>
      <c r="I850" s="559"/>
      <c r="J850" s="559"/>
      <c r="K850" s="562"/>
      <c r="L850" s="568"/>
      <c r="M850" s="568"/>
      <c r="N850" s="568"/>
      <c r="O850" s="568"/>
      <c r="P850" s="568"/>
      <c r="Q850" s="568"/>
      <c r="R850" s="568"/>
      <c r="S850" s="568"/>
      <c r="T850" s="568"/>
      <c r="U850" s="568"/>
      <c r="V850" s="569"/>
      <c r="W850" s="598"/>
      <c r="X850" s="547"/>
      <c r="Y850" s="548"/>
    </row>
    <row r="851" spans="1:25" s="170" customFormat="1" ht="22.5" customHeight="1" thickTop="1" thickBot="1" x14ac:dyDescent="0.3">
      <c r="A851" s="558"/>
      <c r="B851" s="559"/>
      <c r="C851" s="559"/>
      <c r="D851" s="559"/>
      <c r="E851" s="559"/>
      <c r="F851" s="559"/>
      <c r="G851" s="559"/>
      <c r="H851" s="559"/>
      <c r="I851" s="559"/>
      <c r="J851" s="559"/>
      <c r="K851" s="562"/>
      <c r="L851" s="568"/>
      <c r="M851" s="568"/>
      <c r="N851" s="568"/>
      <c r="O851" s="568"/>
      <c r="P851" s="568"/>
      <c r="Q851" s="568"/>
      <c r="R851" s="568"/>
      <c r="S851" s="568"/>
      <c r="T851" s="568"/>
      <c r="U851" s="568"/>
      <c r="V851" s="569"/>
      <c r="W851" s="598"/>
      <c r="X851" s="547"/>
      <c r="Y851" s="548"/>
    </row>
    <row r="852" spans="1:25" s="170" customFormat="1" ht="22.5" customHeight="1" thickTop="1" thickBot="1" x14ac:dyDescent="0.3">
      <c r="A852" s="558"/>
      <c r="B852" s="559"/>
      <c r="C852" s="559"/>
      <c r="D852" s="559"/>
      <c r="E852" s="559"/>
      <c r="F852" s="559"/>
      <c r="G852" s="559"/>
      <c r="H852" s="559"/>
      <c r="I852" s="559"/>
      <c r="J852" s="559"/>
      <c r="K852" s="562"/>
      <c r="L852" s="568"/>
      <c r="M852" s="568"/>
      <c r="N852" s="568"/>
      <c r="O852" s="568"/>
      <c r="P852" s="568"/>
      <c r="Q852" s="568"/>
      <c r="R852" s="568"/>
      <c r="S852" s="568"/>
      <c r="T852" s="568"/>
      <c r="U852" s="568"/>
      <c r="V852" s="569"/>
      <c r="W852" s="598"/>
      <c r="X852" s="547"/>
      <c r="Y852" s="548"/>
    </row>
    <row r="853" spans="1:25" s="170" customFormat="1" ht="22.5" customHeight="1" thickTop="1" thickBot="1" x14ac:dyDescent="0.3">
      <c r="A853" s="558"/>
      <c r="B853" s="559"/>
      <c r="C853" s="559"/>
      <c r="D853" s="559"/>
      <c r="E853" s="559"/>
      <c r="F853" s="559"/>
      <c r="G853" s="559"/>
      <c r="H853" s="559"/>
      <c r="I853" s="559"/>
      <c r="J853" s="559"/>
      <c r="K853" s="562"/>
      <c r="L853" s="568"/>
      <c r="M853" s="568"/>
      <c r="N853" s="568"/>
      <c r="O853" s="568"/>
      <c r="P853" s="568"/>
      <c r="Q853" s="568"/>
      <c r="R853" s="568"/>
      <c r="S853" s="568"/>
      <c r="T853" s="568"/>
      <c r="U853" s="568"/>
      <c r="V853" s="569"/>
      <c r="W853" s="598"/>
      <c r="X853" s="547"/>
      <c r="Y853" s="548"/>
    </row>
    <row r="854" spans="1:25" s="170" customFormat="1" ht="22.5" customHeight="1" thickTop="1" thickBot="1" x14ac:dyDescent="0.3">
      <c r="A854" s="558"/>
      <c r="B854" s="559"/>
      <c r="C854" s="559"/>
      <c r="D854" s="559"/>
      <c r="E854" s="559"/>
      <c r="F854" s="559"/>
      <c r="G854" s="559"/>
      <c r="H854" s="559"/>
      <c r="I854" s="559"/>
      <c r="J854" s="559"/>
      <c r="K854" s="562"/>
      <c r="L854" s="568"/>
      <c r="M854" s="568"/>
      <c r="N854" s="568"/>
      <c r="O854" s="568"/>
      <c r="P854" s="568"/>
      <c r="Q854" s="568"/>
      <c r="R854" s="568"/>
      <c r="S854" s="568"/>
      <c r="T854" s="568"/>
      <c r="U854" s="568"/>
      <c r="V854" s="569"/>
      <c r="W854" s="598"/>
      <c r="X854" s="547"/>
      <c r="Y854" s="548"/>
    </row>
    <row r="855" spans="1:25" s="170" customFormat="1" ht="22.5" customHeight="1" thickTop="1" thickBot="1" x14ac:dyDescent="0.3">
      <c r="A855" s="558"/>
      <c r="B855" s="559"/>
      <c r="C855" s="559"/>
      <c r="D855" s="559"/>
      <c r="E855" s="559"/>
      <c r="F855" s="559"/>
      <c r="G855" s="559"/>
      <c r="H855" s="559"/>
      <c r="I855" s="559"/>
      <c r="J855" s="559"/>
      <c r="K855" s="562"/>
      <c r="L855" s="568"/>
      <c r="M855" s="568"/>
      <c r="N855" s="568"/>
      <c r="O855" s="568"/>
      <c r="P855" s="568"/>
      <c r="Q855" s="568"/>
      <c r="R855" s="568"/>
      <c r="S855" s="568"/>
      <c r="T855" s="568"/>
      <c r="U855" s="568"/>
      <c r="V855" s="569"/>
      <c r="W855" s="598"/>
      <c r="X855" s="547"/>
      <c r="Y855" s="548"/>
    </row>
    <row r="856" spans="1:25" s="170" customFormat="1" ht="22.5" customHeight="1" thickTop="1" thickBot="1" x14ac:dyDescent="0.3">
      <c r="A856" s="558"/>
      <c r="B856" s="559"/>
      <c r="C856" s="559"/>
      <c r="D856" s="559"/>
      <c r="E856" s="559"/>
      <c r="F856" s="559"/>
      <c r="G856" s="559"/>
      <c r="H856" s="559"/>
      <c r="I856" s="559"/>
      <c r="J856" s="559"/>
      <c r="K856" s="562"/>
      <c r="L856" s="568"/>
      <c r="M856" s="568"/>
      <c r="N856" s="568"/>
      <c r="O856" s="568"/>
      <c r="P856" s="568"/>
      <c r="Q856" s="568"/>
      <c r="R856" s="568"/>
      <c r="S856" s="568"/>
      <c r="T856" s="568"/>
      <c r="U856" s="568"/>
      <c r="V856" s="569"/>
      <c r="W856" s="598"/>
      <c r="X856" s="547"/>
      <c r="Y856" s="548"/>
    </row>
    <row r="857" spans="1:25" s="170" customFormat="1" ht="22.5" customHeight="1" thickTop="1" thickBot="1" x14ac:dyDescent="0.3">
      <c r="A857" s="558"/>
      <c r="B857" s="559"/>
      <c r="C857" s="559"/>
      <c r="D857" s="559"/>
      <c r="E857" s="559"/>
      <c r="F857" s="559"/>
      <c r="G857" s="559"/>
      <c r="H857" s="559"/>
      <c r="I857" s="559"/>
      <c r="J857" s="559"/>
      <c r="K857" s="562"/>
      <c r="L857" s="568"/>
      <c r="M857" s="568"/>
      <c r="N857" s="568"/>
      <c r="O857" s="568"/>
      <c r="P857" s="568"/>
      <c r="Q857" s="568"/>
      <c r="R857" s="568"/>
      <c r="S857" s="568"/>
      <c r="T857" s="568"/>
      <c r="U857" s="568"/>
      <c r="V857" s="569"/>
      <c r="W857" s="598"/>
      <c r="X857" s="547"/>
      <c r="Y857" s="548"/>
    </row>
    <row r="858" spans="1:25" s="170" customFormat="1" ht="22.5" customHeight="1" thickTop="1" thickBot="1" x14ac:dyDescent="0.3">
      <c r="A858" s="558"/>
      <c r="B858" s="559"/>
      <c r="C858" s="559"/>
      <c r="D858" s="559"/>
      <c r="E858" s="559"/>
      <c r="F858" s="559"/>
      <c r="G858" s="559"/>
      <c r="H858" s="559"/>
      <c r="I858" s="559"/>
      <c r="J858" s="559"/>
      <c r="K858" s="562"/>
      <c r="L858" s="568"/>
      <c r="M858" s="568"/>
      <c r="N858" s="568"/>
      <c r="O858" s="568"/>
      <c r="P858" s="568"/>
      <c r="Q858" s="568"/>
      <c r="R858" s="568"/>
      <c r="S858" s="568"/>
      <c r="T858" s="568"/>
      <c r="U858" s="568"/>
      <c r="V858" s="569"/>
      <c r="W858" s="598"/>
      <c r="X858" s="547"/>
      <c r="Y858" s="548"/>
    </row>
    <row r="859" spans="1:25" s="170" customFormat="1" ht="22.5" customHeight="1" thickTop="1" thickBot="1" x14ac:dyDescent="0.3">
      <c r="A859" s="558"/>
      <c r="B859" s="559"/>
      <c r="C859" s="559"/>
      <c r="D859" s="559"/>
      <c r="E859" s="559"/>
      <c r="F859" s="559"/>
      <c r="G859" s="559"/>
      <c r="H859" s="559"/>
      <c r="I859" s="559"/>
      <c r="J859" s="559"/>
      <c r="K859" s="562"/>
      <c r="L859" s="568"/>
      <c r="M859" s="568"/>
      <c r="N859" s="568"/>
      <c r="O859" s="568"/>
      <c r="P859" s="568"/>
      <c r="Q859" s="568"/>
      <c r="R859" s="568"/>
      <c r="S859" s="568"/>
      <c r="T859" s="568"/>
      <c r="U859" s="568"/>
      <c r="V859" s="569"/>
      <c r="W859" s="598"/>
      <c r="X859" s="547"/>
      <c r="Y859" s="548"/>
    </row>
    <row r="860" spans="1:25" s="170" customFormat="1" ht="22.5" customHeight="1" thickTop="1" thickBot="1" x14ac:dyDescent="0.3">
      <c r="A860" s="558"/>
      <c r="B860" s="559"/>
      <c r="C860" s="559"/>
      <c r="D860" s="559"/>
      <c r="E860" s="559"/>
      <c r="F860" s="559"/>
      <c r="G860" s="559"/>
      <c r="H860" s="559"/>
      <c r="I860" s="559"/>
      <c r="J860" s="559"/>
      <c r="K860" s="562"/>
      <c r="L860" s="568"/>
      <c r="M860" s="568"/>
      <c r="N860" s="568"/>
      <c r="O860" s="568"/>
      <c r="P860" s="568"/>
      <c r="Q860" s="568"/>
      <c r="R860" s="568"/>
      <c r="S860" s="568"/>
      <c r="T860" s="568"/>
      <c r="U860" s="568"/>
      <c r="V860" s="569"/>
      <c r="W860" s="598"/>
      <c r="X860" s="547"/>
      <c r="Y860" s="548"/>
    </row>
    <row r="861" spans="1:25" s="170" customFormat="1" ht="22.5" customHeight="1" thickTop="1" thickBot="1" x14ac:dyDescent="0.3">
      <c r="A861" s="558"/>
      <c r="B861" s="559"/>
      <c r="C861" s="559"/>
      <c r="D861" s="559"/>
      <c r="E861" s="559"/>
      <c r="F861" s="559"/>
      <c r="G861" s="559"/>
      <c r="H861" s="559"/>
      <c r="I861" s="559"/>
      <c r="J861" s="559"/>
      <c r="K861" s="562"/>
      <c r="L861" s="568"/>
      <c r="M861" s="568"/>
      <c r="N861" s="568"/>
      <c r="O861" s="568"/>
      <c r="P861" s="568"/>
      <c r="Q861" s="568"/>
      <c r="R861" s="568"/>
      <c r="S861" s="568"/>
      <c r="T861" s="568"/>
      <c r="U861" s="568"/>
      <c r="V861" s="569"/>
      <c r="W861" s="598"/>
      <c r="X861" s="547"/>
      <c r="Y861" s="548"/>
    </row>
    <row r="862" spans="1:25" ht="22.5" customHeight="1" thickTop="1" thickBot="1" x14ac:dyDescent="0.3">
      <c r="A862" s="558"/>
      <c r="B862" s="559"/>
      <c r="C862" s="559"/>
      <c r="D862" s="559"/>
      <c r="E862" s="559"/>
      <c r="F862" s="559"/>
      <c r="G862" s="559"/>
      <c r="H862" s="559"/>
      <c r="I862" s="559"/>
      <c r="J862" s="559"/>
      <c r="K862" s="562"/>
      <c r="L862" s="567"/>
      <c r="M862" s="567"/>
      <c r="N862" s="567"/>
      <c r="O862" s="567"/>
      <c r="P862" s="567"/>
      <c r="Q862" s="567"/>
      <c r="R862" s="567"/>
      <c r="S862" s="567"/>
      <c r="T862" s="567"/>
      <c r="U862" s="567"/>
      <c r="V862" s="570"/>
      <c r="W862" s="558"/>
      <c r="X862" s="547"/>
      <c r="Y862" s="548"/>
    </row>
    <row r="863" spans="1:25" ht="22.5" customHeight="1" thickTop="1" thickBot="1" x14ac:dyDescent="0.3">
      <c r="A863" s="558"/>
      <c r="B863" s="559"/>
      <c r="C863" s="559"/>
      <c r="D863" s="559"/>
      <c r="E863" s="559"/>
      <c r="F863" s="559"/>
      <c r="G863" s="559"/>
      <c r="H863" s="559"/>
      <c r="I863" s="559"/>
      <c r="J863" s="559"/>
      <c r="K863" s="562"/>
      <c r="L863" s="567"/>
      <c r="M863" s="567"/>
      <c r="N863" s="567"/>
      <c r="O863" s="567"/>
      <c r="P863" s="567"/>
      <c r="Q863" s="567"/>
      <c r="R863" s="567"/>
      <c r="S863" s="567"/>
      <c r="T863" s="567"/>
      <c r="U863" s="567"/>
      <c r="V863" s="570"/>
      <c r="W863" s="558"/>
      <c r="X863" s="547"/>
      <c r="Y863" s="548"/>
    </row>
    <row r="864" spans="1:25" ht="22.5" customHeight="1" thickTop="1" thickBot="1" x14ac:dyDescent="0.3">
      <c r="A864" s="558"/>
      <c r="B864" s="559"/>
      <c r="C864" s="559"/>
      <c r="D864" s="559"/>
      <c r="E864" s="559"/>
      <c r="F864" s="559"/>
      <c r="G864" s="559"/>
      <c r="H864" s="559"/>
      <c r="I864" s="559"/>
      <c r="J864" s="559"/>
      <c r="K864" s="562"/>
      <c r="L864" s="567"/>
      <c r="M864" s="567"/>
      <c r="N864" s="567"/>
      <c r="O864" s="567"/>
      <c r="P864" s="567"/>
      <c r="Q864" s="567"/>
      <c r="R864" s="567"/>
      <c r="S864" s="567"/>
      <c r="T864" s="567"/>
      <c r="U864" s="567"/>
      <c r="V864" s="570"/>
      <c r="W864" s="558"/>
      <c r="X864" s="547"/>
      <c r="Y864" s="548"/>
    </row>
    <row r="865" spans="1:25" ht="22.5" customHeight="1" thickTop="1" thickBot="1" x14ac:dyDescent="0.3">
      <c r="A865" s="558"/>
      <c r="B865" s="559"/>
      <c r="C865" s="559"/>
      <c r="D865" s="559"/>
      <c r="E865" s="559"/>
      <c r="F865" s="559"/>
      <c r="G865" s="559"/>
      <c r="H865" s="559"/>
      <c r="I865" s="559"/>
      <c r="J865" s="559"/>
      <c r="K865" s="562"/>
      <c r="L865" s="567"/>
      <c r="M865" s="567"/>
      <c r="N865" s="567"/>
      <c r="O865" s="567"/>
      <c r="P865" s="567"/>
      <c r="Q865" s="567"/>
      <c r="R865" s="567"/>
      <c r="S865" s="567"/>
      <c r="T865" s="567"/>
      <c r="U865" s="567"/>
      <c r="V865" s="570"/>
      <c r="W865" s="558"/>
      <c r="X865" s="547"/>
      <c r="Y865" s="548"/>
    </row>
    <row r="866" spans="1:25" ht="22.5" customHeight="1" thickTop="1" thickBot="1" x14ac:dyDescent="0.3">
      <c r="A866" s="558"/>
      <c r="B866" s="559"/>
      <c r="C866" s="559"/>
      <c r="D866" s="559"/>
      <c r="E866" s="559"/>
      <c r="F866" s="559"/>
      <c r="G866" s="559"/>
      <c r="H866" s="559"/>
      <c r="I866" s="559"/>
      <c r="J866" s="559"/>
      <c r="K866" s="562"/>
      <c r="L866" s="567"/>
      <c r="M866" s="567"/>
      <c r="N866" s="567"/>
      <c r="O866" s="567"/>
      <c r="P866" s="567"/>
      <c r="Q866" s="567"/>
      <c r="R866" s="567"/>
      <c r="S866" s="567"/>
      <c r="T866" s="567"/>
      <c r="U866" s="567"/>
      <c r="V866" s="570"/>
      <c r="W866" s="558"/>
      <c r="X866" s="547"/>
      <c r="Y866" s="548"/>
    </row>
    <row r="867" spans="1:25" ht="22.5" customHeight="1" thickTop="1" thickBot="1" x14ac:dyDescent="0.3">
      <c r="A867" s="558"/>
      <c r="B867" s="559"/>
      <c r="C867" s="559"/>
      <c r="D867" s="559"/>
      <c r="E867" s="559"/>
      <c r="F867" s="559"/>
      <c r="G867" s="559"/>
      <c r="H867" s="559"/>
      <c r="I867" s="559"/>
      <c r="J867" s="559"/>
      <c r="K867" s="562"/>
      <c r="L867" s="567"/>
      <c r="M867" s="567"/>
      <c r="N867" s="567"/>
      <c r="O867" s="567"/>
      <c r="P867" s="567"/>
      <c r="Q867" s="567"/>
      <c r="R867" s="567"/>
      <c r="S867" s="567"/>
      <c r="T867" s="567"/>
      <c r="U867" s="567"/>
      <c r="V867" s="570"/>
      <c r="W867" s="558"/>
      <c r="X867" s="547"/>
      <c r="Y867" s="548"/>
    </row>
    <row r="868" spans="1:25" ht="22.5" customHeight="1" thickTop="1" thickBot="1" x14ac:dyDescent="0.3">
      <c r="A868" s="558"/>
      <c r="B868" s="559"/>
      <c r="C868" s="559"/>
      <c r="D868" s="559"/>
      <c r="E868" s="559"/>
      <c r="F868" s="559"/>
      <c r="G868" s="559"/>
      <c r="H868" s="559"/>
      <c r="I868" s="559"/>
      <c r="J868" s="559"/>
      <c r="K868" s="562"/>
      <c r="L868" s="567"/>
      <c r="M868" s="567"/>
      <c r="N868" s="567"/>
      <c r="O868" s="567"/>
      <c r="P868" s="567"/>
      <c r="Q868" s="567"/>
      <c r="R868" s="567"/>
      <c r="S868" s="567"/>
      <c r="T868" s="567"/>
      <c r="U868" s="567"/>
      <c r="V868" s="570"/>
      <c r="W868" s="558"/>
      <c r="X868" s="547"/>
      <c r="Y868" s="548"/>
    </row>
    <row r="869" spans="1:25" ht="22.5" customHeight="1" thickTop="1" thickBot="1" x14ac:dyDescent="0.3">
      <c r="A869" s="558"/>
      <c r="B869" s="559"/>
      <c r="C869" s="559"/>
      <c r="D869" s="559"/>
      <c r="E869" s="559"/>
      <c r="F869" s="559"/>
      <c r="G869" s="559"/>
      <c r="H869" s="559"/>
      <c r="I869" s="559"/>
      <c r="J869" s="559"/>
      <c r="K869" s="562"/>
      <c r="L869" s="567"/>
      <c r="M869" s="567"/>
      <c r="N869" s="567"/>
      <c r="O869" s="567"/>
      <c r="P869" s="567"/>
      <c r="Q869" s="567"/>
      <c r="R869" s="567"/>
      <c r="S869" s="567"/>
      <c r="T869" s="567"/>
      <c r="U869" s="567"/>
      <c r="V869" s="570"/>
      <c r="W869" s="558"/>
      <c r="X869" s="547"/>
      <c r="Y869" s="548"/>
    </row>
    <row r="870" spans="1:25" ht="22.5" customHeight="1" thickTop="1" thickBot="1" x14ac:dyDescent="0.3">
      <c r="A870" s="558"/>
      <c r="B870" s="559"/>
      <c r="C870" s="559"/>
      <c r="D870" s="559"/>
      <c r="E870" s="559"/>
      <c r="F870" s="559"/>
      <c r="G870" s="559"/>
      <c r="H870" s="559"/>
      <c r="I870" s="559"/>
      <c r="J870" s="559"/>
      <c r="K870" s="562"/>
      <c r="L870" s="567"/>
      <c r="M870" s="567"/>
      <c r="N870" s="567"/>
      <c r="O870" s="567"/>
      <c r="P870" s="567"/>
      <c r="Q870" s="567"/>
      <c r="R870" s="567"/>
      <c r="S870" s="567"/>
      <c r="T870" s="567"/>
      <c r="U870" s="567"/>
      <c r="V870" s="570"/>
      <c r="W870" s="558"/>
      <c r="X870" s="547"/>
      <c r="Y870" s="548"/>
    </row>
    <row r="871" spans="1:25" ht="22.5" customHeight="1" thickTop="1" thickBot="1" x14ac:dyDescent="0.3">
      <c r="A871" s="558"/>
      <c r="B871" s="559"/>
      <c r="C871" s="559"/>
      <c r="D871" s="559"/>
      <c r="E871" s="559"/>
      <c r="F871" s="559"/>
      <c r="G871" s="559"/>
      <c r="H871" s="559"/>
      <c r="I871" s="559"/>
      <c r="J871" s="559"/>
      <c r="K871" s="562"/>
      <c r="L871" s="567"/>
      <c r="M871" s="567"/>
      <c r="N871" s="567"/>
      <c r="O871" s="567"/>
      <c r="P871" s="567"/>
      <c r="Q871" s="567"/>
      <c r="R871" s="567"/>
      <c r="S871" s="567"/>
      <c r="T871" s="567"/>
      <c r="U871" s="567"/>
      <c r="V871" s="570"/>
      <c r="W871" s="558"/>
      <c r="X871" s="547"/>
      <c r="Y871" s="548"/>
    </row>
    <row r="872" spans="1:25" ht="22.5" customHeight="1" thickTop="1" thickBot="1" x14ac:dyDescent="0.3">
      <c r="A872" s="558"/>
      <c r="B872" s="559"/>
      <c r="C872" s="559"/>
      <c r="D872" s="559"/>
      <c r="E872" s="559"/>
      <c r="F872" s="559"/>
      <c r="G872" s="559"/>
      <c r="H872" s="559"/>
      <c r="I872" s="559"/>
      <c r="J872" s="559"/>
      <c r="K872" s="562"/>
      <c r="L872" s="567"/>
      <c r="M872" s="567"/>
      <c r="N872" s="567"/>
      <c r="O872" s="567"/>
      <c r="P872" s="567"/>
      <c r="Q872" s="567"/>
      <c r="R872" s="567"/>
      <c r="S872" s="567"/>
      <c r="T872" s="567"/>
      <c r="U872" s="567"/>
      <c r="V872" s="570"/>
      <c r="W872" s="558"/>
      <c r="X872" s="547"/>
      <c r="Y872" s="548"/>
    </row>
    <row r="873" spans="1:25" ht="22.5" customHeight="1" thickTop="1" thickBot="1" x14ac:dyDescent="0.3">
      <c r="A873" s="558"/>
      <c r="B873" s="559"/>
      <c r="C873" s="559"/>
      <c r="D873" s="559"/>
      <c r="E873" s="559"/>
      <c r="F873" s="559"/>
      <c r="G873" s="559"/>
      <c r="H873" s="559"/>
      <c r="I873" s="559"/>
      <c r="J873" s="559"/>
      <c r="K873" s="562"/>
      <c r="L873" s="567"/>
      <c r="M873" s="567"/>
      <c r="N873" s="567"/>
      <c r="O873" s="567"/>
      <c r="P873" s="567"/>
      <c r="Q873" s="567"/>
      <c r="R873" s="567"/>
      <c r="S873" s="567"/>
      <c r="T873" s="567"/>
      <c r="U873" s="567"/>
      <c r="V873" s="570"/>
      <c r="W873" s="558"/>
      <c r="X873" s="547"/>
      <c r="Y873" s="548"/>
    </row>
    <row r="874" spans="1:25" ht="22.5" customHeight="1" thickTop="1" thickBot="1" x14ac:dyDescent="0.3">
      <c r="A874" s="558"/>
      <c r="B874" s="559"/>
      <c r="C874" s="559"/>
      <c r="D874" s="559"/>
      <c r="E874" s="559"/>
      <c r="F874" s="559"/>
      <c r="G874" s="559"/>
      <c r="H874" s="559"/>
      <c r="I874" s="559"/>
      <c r="J874" s="559"/>
      <c r="K874" s="562"/>
      <c r="L874" s="567"/>
      <c r="M874" s="567"/>
      <c r="N874" s="567"/>
      <c r="O874" s="567"/>
      <c r="P874" s="567"/>
      <c r="Q874" s="567"/>
      <c r="R874" s="567"/>
      <c r="S874" s="567"/>
      <c r="T874" s="567"/>
      <c r="U874" s="567"/>
      <c r="V874" s="570"/>
      <c r="W874" s="558"/>
      <c r="X874" s="547"/>
      <c r="Y874" s="548"/>
    </row>
    <row r="875" spans="1:25" ht="22.5" customHeight="1" thickTop="1" thickBot="1" x14ac:dyDescent="0.3">
      <c r="A875" s="558"/>
      <c r="B875" s="559"/>
      <c r="C875" s="559"/>
      <c r="D875" s="559"/>
      <c r="E875" s="559"/>
      <c r="F875" s="559"/>
      <c r="G875" s="559"/>
      <c r="H875" s="559"/>
      <c r="I875" s="559"/>
      <c r="J875" s="559"/>
      <c r="K875" s="562"/>
      <c r="L875" s="567"/>
      <c r="M875" s="567"/>
      <c r="N875" s="567"/>
      <c r="O875" s="567"/>
      <c r="P875" s="567"/>
      <c r="Q875" s="567"/>
      <c r="R875" s="567"/>
      <c r="S875" s="567"/>
      <c r="T875" s="567"/>
      <c r="U875" s="567"/>
      <c r="V875" s="570"/>
      <c r="W875" s="558"/>
      <c r="X875" s="547"/>
      <c r="Y875" s="548"/>
    </row>
    <row r="876" spans="1:25" ht="22.5" customHeight="1" thickTop="1" thickBot="1" x14ac:dyDescent="0.3">
      <c r="A876" s="558"/>
      <c r="B876" s="559"/>
      <c r="C876" s="559"/>
      <c r="D876" s="559"/>
      <c r="E876" s="559"/>
      <c r="F876" s="559"/>
      <c r="G876" s="559"/>
      <c r="H876" s="559"/>
      <c r="I876" s="559"/>
      <c r="J876" s="559"/>
      <c r="K876" s="562"/>
      <c r="L876" s="567"/>
      <c r="M876" s="567"/>
      <c r="N876" s="567"/>
      <c r="O876" s="567"/>
      <c r="P876" s="567"/>
      <c r="Q876" s="567"/>
      <c r="R876" s="567"/>
      <c r="S876" s="567"/>
      <c r="T876" s="567"/>
      <c r="U876" s="567"/>
      <c r="V876" s="570"/>
      <c r="W876" s="558"/>
      <c r="X876" s="547"/>
      <c r="Y876" s="548"/>
    </row>
    <row r="877" spans="1:25" ht="22.5" customHeight="1" thickTop="1" thickBot="1" x14ac:dyDescent="0.3">
      <c r="A877" s="558"/>
      <c r="B877" s="559"/>
      <c r="C877" s="559"/>
      <c r="D877" s="559"/>
      <c r="E877" s="559"/>
      <c r="F877" s="559"/>
      <c r="G877" s="559"/>
      <c r="H877" s="559"/>
      <c r="I877" s="559"/>
      <c r="J877" s="559"/>
      <c r="K877" s="562"/>
      <c r="L877" s="567"/>
      <c r="M877" s="567"/>
      <c r="N877" s="567"/>
      <c r="O877" s="567"/>
      <c r="P877" s="567"/>
      <c r="Q877" s="567"/>
      <c r="R877" s="567"/>
      <c r="S877" s="567"/>
      <c r="T877" s="567"/>
      <c r="U877" s="567"/>
      <c r="V877" s="570"/>
      <c r="W877" s="558"/>
      <c r="X877" s="547"/>
      <c r="Y877" s="548"/>
    </row>
    <row r="878" spans="1:25" ht="22.5" customHeight="1" thickTop="1" thickBot="1" x14ac:dyDescent="0.3">
      <c r="A878" s="558"/>
      <c r="B878" s="559"/>
      <c r="C878" s="559"/>
      <c r="D878" s="559"/>
      <c r="E878" s="559"/>
      <c r="F878" s="559"/>
      <c r="G878" s="559"/>
      <c r="H878" s="559"/>
      <c r="I878" s="559"/>
      <c r="J878" s="559"/>
      <c r="K878" s="562"/>
      <c r="L878" s="567"/>
      <c r="M878" s="567"/>
      <c r="N878" s="567"/>
      <c r="O878" s="567"/>
      <c r="P878" s="567"/>
      <c r="Q878" s="567"/>
      <c r="R878" s="567"/>
      <c r="S878" s="567"/>
      <c r="T878" s="567"/>
      <c r="U878" s="567"/>
      <c r="V878" s="570"/>
      <c r="W878" s="558"/>
      <c r="X878" s="547"/>
      <c r="Y878" s="548"/>
    </row>
    <row r="879" spans="1:25" ht="22.5" customHeight="1" thickTop="1" thickBot="1" x14ac:dyDescent="0.3">
      <c r="A879" s="558"/>
      <c r="B879" s="559"/>
      <c r="C879" s="559"/>
      <c r="D879" s="559"/>
      <c r="E879" s="559"/>
      <c r="F879" s="559"/>
      <c r="G879" s="559"/>
      <c r="H879" s="559"/>
      <c r="I879" s="559"/>
      <c r="J879" s="559"/>
      <c r="K879" s="562"/>
      <c r="L879" s="567"/>
      <c r="M879" s="567"/>
      <c r="N879" s="567"/>
      <c r="O879" s="567"/>
      <c r="P879" s="567"/>
      <c r="Q879" s="567"/>
      <c r="R879" s="567"/>
      <c r="S879" s="567"/>
      <c r="T879" s="567"/>
      <c r="U879" s="567"/>
      <c r="V879" s="570"/>
      <c r="W879" s="558"/>
      <c r="X879" s="547"/>
      <c r="Y879" s="548"/>
    </row>
    <row r="880" spans="1:25" ht="22.5" customHeight="1" thickTop="1" thickBot="1" x14ac:dyDescent="0.3">
      <c r="A880" s="558"/>
      <c r="B880" s="559"/>
      <c r="C880" s="559"/>
      <c r="D880" s="559"/>
      <c r="E880" s="559"/>
      <c r="F880" s="559"/>
      <c r="G880" s="559"/>
      <c r="H880" s="559"/>
      <c r="I880" s="559"/>
      <c r="J880" s="559"/>
      <c r="K880" s="562"/>
      <c r="L880" s="567"/>
      <c r="M880" s="567"/>
      <c r="N880" s="567"/>
      <c r="O880" s="567"/>
      <c r="P880" s="567"/>
      <c r="Q880" s="567"/>
      <c r="R880" s="567"/>
      <c r="S880" s="567"/>
      <c r="T880" s="567"/>
      <c r="U880" s="567"/>
      <c r="V880" s="570"/>
      <c r="W880" s="558"/>
      <c r="X880" s="547"/>
      <c r="Y880" s="548"/>
    </row>
    <row r="881" spans="1:25" ht="22.5" customHeight="1" thickTop="1" thickBot="1" x14ac:dyDescent="0.3">
      <c r="A881" s="558"/>
      <c r="B881" s="559"/>
      <c r="C881" s="559"/>
      <c r="D881" s="559"/>
      <c r="E881" s="559"/>
      <c r="F881" s="559"/>
      <c r="G881" s="559"/>
      <c r="H881" s="559"/>
      <c r="I881" s="559"/>
      <c r="J881" s="559"/>
      <c r="K881" s="562"/>
      <c r="L881" s="567"/>
      <c r="M881" s="567"/>
      <c r="N881" s="567"/>
      <c r="O881" s="567"/>
      <c r="P881" s="567"/>
      <c r="Q881" s="567"/>
      <c r="R881" s="567"/>
      <c r="S881" s="567"/>
      <c r="T881" s="567"/>
      <c r="U881" s="567"/>
      <c r="V881" s="570"/>
      <c r="W881" s="558"/>
      <c r="X881" s="547"/>
      <c r="Y881" s="548"/>
    </row>
    <row r="882" spans="1:25" ht="22.5" customHeight="1" thickTop="1" thickBot="1" x14ac:dyDescent="0.3">
      <c r="A882" s="558"/>
      <c r="B882" s="559"/>
      <c r="C882" s="559"/>
      <c r="D882" s="559"/>
      <c r="E882" s="559"/>
      <c r="F882" s="559"/>
      <c r="G882" s="559"/>
      <c r="H882" s="559"/>
      <c r="I882" s="559"/>
      <c r="J882" s="559"/>
      <c r="K882" s="562"/>
      <c r="L882" s="567"/>
      <c r="M882" s="567"/>
      <c r="N882" s="567"/>
      <c r="O882" s="567"/>
      <c r="P882" s="567"/>
      <c r="Q882" s="567"/>
      <c r="R882" s="567"/>
      <c r="S882" s="567"/>
      <c r="T882" s="567"/>
      <c r="U882" s="567"/>
      <c r="V882" s="570"/>
      <c r="W882" s="558"/>
      <c r="X882" s="547"/>
      <c r="Y882" s="548"/>
    </row>
    <row r="883" spans="1:25" ht="22.5" customHeight="1" thickTop="1" thickBot="1" x14ac:dyDescent="0.3">
      <c r="A883" s="558"/>
      <c r="B883" s="559"/>
      <c r="C883" s="559"/>
      <c r="D883" s="559"/>
      <c r="E883" s="559"/>
      <c r="F883" s="559"/>
      <c r="G883" s="559"/>
      <c r="H883" s="559"/>
      <c r="I883" s="559"/>
      <c r="J883" s="559"/>
      <c r="K883" s="562"/>
      <c r="L883" s="567"/>
      <c r="M883" s="567"/>
      <c r="N883" s="567"/>
      <c r="O883" s="567"/>
      <c r="P883" s="567"/>
      <c r="Q883" s="567"/>
      <c r="R883" s="567"/>
      <c r="S883" s="567"/>
      <c r="T883" s="567"/>
      <c r="U883" s="567"/>
      <c r="V883" s="570"/>
      <c r="W883" s="558"/>
      <c r="X883" s="547"/>
      <c r="Y883" s="548"/>
    </row>
    <row r="884" spans="1:25" ht="22.5" customHeight="1" thickTop="1" thickBot="1" x14ac:dyDescent="0.3">
      <c r="A884" s="558"/>
      <c r="B884" s="559"/>
      <c r="C884" s="559"/>
      <c r="D884" s="559"/>
      <c r="E884" s="559"/>
      <c r="F884" s="559"/>
      <c r="G884" s="559"/>
      <c r="H884" s="559"/>
      <c r="I884" s="559"/>
      <c r="J884" s="559"/>
      <c r="K884" s="562"/>
      <c r="L884" s="567"/>
      <c r="M884" s="567"/>
      <c r="N884" s="567"/>
      <c r="O884" s="567"/>
      <c r="P884" s="567"/>
      <c r="Q884" s="567"/>
      <c r="R884" s="567"/>
      <c r="S884" s="567"/>
      <c r="T884" s="567"/>
      <c r="U884" s="567"/>
      <c r="V884" s="570"/>
      <c r="W884" s="558"/>
      <c r="X884" s="547"/>
      <c r="Y884" s="548"/>
    </row>
    <row r="885" spans="1:25" ht="22.5" customHeight="1" thickTop="1" thickBot="1" x14ac:dyDescent="0.3">
      <c r="A885" s="558"/>
      <c r="B885" s="559"/>
      <c r="C885" s="559"/>
      <c r="D885" s="559"/>
      <c r="E885" s="559"/>
      <c r="F885" s="559"/>
      <c r="G885" s="559"/>
      <c r="H885" s="559"/>
      <c r="I885" s="559"/>
      <c r="J885" s="559"/>
      <c r="K885" s="562"/>
      <c r="L885" s="567"/>
      <c r="M885" s="567"/>
      <c r="N885" s="567"/>
      <c r="O885" s="567"/>
      <c r="P885" s="567"/>
      <c r="Q885" s="567"/>
      <c r="R885" s="567"/>
      <c r="S885" s="567"/>
      <c r="T885" s="567"/>
      <c r="U885" s="567"/>
      <c r="V885" s="570"/>
      <c r="W885" s="558"/>
      <c r="X885" s="547"/>
      <c r="Y885" s="548"/>
    </row>
    <row r="886" spans="1:25" ht="22.5" customHeight="1" thickTop="1" thickBot="1" x14ac:dyDescent="0.3">
      <c r="A886" s="558"/>
      <c r="B886" s="559"/>
      <c r="C886" s="559"/>
      <c r="D886" s="559"/>
      <c r="E886" s="559"/>
      <c r="F886" s="559"/>
      <c r="G886" s="559"/>
      <c r="H886" s="559"/>
      <c r="I886" s="559"/>
      <c r="J886" s="559"/>
      <c r="K886" s="562"/>
      <c r="L886" s="567"/>
      <c r="M886" s="567"/>
      <c r="N886" s="567"/>
      <c r="O886" s="567"/>
      <c r="P886" s="567"/>
      <c r="Q886" s="567"/>
      <c r="R886" s="567"/>
      <c r="S886" s="567"/>
      <c r="T886" s="567"/>
      <c r="U886" s="567"/>
      <c r="V886" s="570"/>
      <c r="W886" s="558"/>
      <c r="X886" s="547"/>
      <c r="Y886" s="548"/>
    </row>
    <row r="887" spans="1:25" ht="22.5" customHeight="1" thickTop="1" thickBot="1" x14ac:dyDescent="0.3">
      <c r="A887" s="558"/>
      <c r="B887" s="559"/>
      <c r="C887" s="559"/>
      <c r="D887" s="559"/>
      <c r="E887" s="559"/>
      <c r="F887" s="559"/>
      <c r="G887" s="559"/>
      <c r="H887" s="559"/>
      <c r="I887" s="559"/>
      <c r="J887" s="559"/>
      <c r="K887" s="562"/>
      <c r="L887" s="567"/>
      <c r="M887" s="567"/>
      <c r="N887" s="567"/>
      <c r="O887" s="567"/>
      <c r="P887" s="567"/>
      <c r="Q887" s="567"/>
      <c r="R887" s="567"/>
      <c r="S887" s="567"/>
      <c r="T887" s="567"/>
      <c r="U887" s="567"/>
      <c r="V887" s="570"/>
      <c r="W887" s="558"/>
      <c r="X887" s="547"/>
      <c r="Y887" s="548"/>
    </row>
    <row r="888" spans="1:25" ht="22.5" customHeight="1" thickTop="1" thickBot="1" x14ac:dyDescent="0.3">
      <c r="A888" s="558"/>
      <c r="B888" s="559"/>
      <c r="C888" s="559"/>
      <c r="D888" s="559"/>
      <c r="E888" s="559"/>
      <c r="F888" s="559"/>
      <c r="G888" s="559"/>
      <c r="H888" s="559"/>
      <c r="I888" s="559"/>
      <c r="J888" s="559"/>
      <c r="K888" s="562"/>
      <c r="L888" s="567"/>
      <c r="M888" s="567"/>
      <c r="N888" s="567"/>
      <c r="O888" s="567"/>
      <c r="P888" s="567"/>
      <c r="Q888" s="567"/>
      <c r="R888" s="567"/>
      <c r="S888" s="567"/>
      <c r="T888" s="567"/>
      <c r="U888" s="567"/>
      <c r="V888" s="570"/>
      <c r="W888" s="558"/>
      <c r="X888" s="547"/>
      <c r="Y888" s="548"/>
    </row>
    <row r="889" spans="1:25" ht="22.5" customHeight="1" thickTop="1" thickBot="1" x14ac:dyDescent="0.3">
      <c r="A889" s="558"/>
      <c r="B889" s="559"/>
      <c r="C889" s="559"/>
      <c r="D889" s="559"/>
      <c r="E889" s="559"/>
      <c r="F889" s="559"/>
      <c r="G889" s="559"/>
      <c r="H889" s="559"/>
      <c r="I889" s="559"/>
      <c r="J889" s="559"/>
      <c r="K889" s="562"/>
      <c r="L889" s="567"/>
      <c r="M889" s="567"/>
      <c r="N889" s="567"/>
      <c r="O889" s="567"/>
      <c r="P889" s="567"/>
      <c r="Q889" s="567"/>
      <c r="R889" s="567"/>
      <c r="S889" s="567"/>
      <c r="T889" s="567"/>
      <c r="U889" s="567"/>
      <c r="V889" s="570"/>
      <c r="W889" s="558"/>
      <c r="X889" s="547"/>
      <c r="Y889" s="548"/>
    </row>
    <row r="890" spans="1:25" ht="22.5" customHeight="1" thickTop="1" thickBot="1" x14ac:dyDescent="0.3">
      <c r="A890" s="558"/>
      <c r="B890" s="559"/>
      <c r="C890" s="559"/>
      <c r="D890" s="559"/>
      <c r="E890" s="559"/>
      <c r="F890" s="559"/>
      <c r="G890" s="559"/>
      <c r="H890" s="559"/>
      <c r="I890" s="559"/>
      <c r="J890" s="559"/>
      <c r="K890" s="562"/>
      <c r="L890" s="567"/>
      <c r="M890" s="567"/>
      <c r="N890" s="567"/>
      <c r="O890" s="567"/>
      <c r="P890" s="567"/>
      <c r="Q890" s="567"/>
      <c r="R890" s="567"/>
      <c r="S890" s="567"/>
      <c r="T890" s="567"/>
      <c r="U890" s="567"/>
      <c r="V890" s="570"/>
      <c r="W890" s="558"/>
      <c r="X890" s="547"/>
      <c r="Y890" s="548"/>
    </row>
    <row r="891" spans="1:25" ht="22.5" customHeight="1" thickTop="1" thickBot="1" x14ac:dyDescent="0.3">
      <c r="A891" s="558"/>
      <c r="B891" s="559"/>
      <c r="C891" s="559"/>
      <c r="D891" s="559"/>
      <c r="E891" s="559"/>
      <c r="F891" s="559"/>
      <c r="G891" s="559"/>
      <c r="H891" s="559"/>
      <c r="I891" s="559"/>
      <c r="J891" s="559"/>
      <c r="K891" s="562"/>
      <c r="L891" s="567"/>
      <c r="M891" s="567"/>
      <c r="N891" s="567"/>
      <c r="O891" s="567"/>
      <c r="P891" s="567"/>
      <c r="Q891" s="567"/>
      <c r="R891" s="567"/>
      <c r="S891" s="567"/>
      <c r="T891" s="567"/>
      <c r="U891" s="567"/>
      <c r="V891" s="570"/>
      <c r="W891" s="558"/>
      <c r="X891" s="547"/>
      <c r="Y891" s="548"/>
    </row>
    <row r="892" spans="1:25" ht="22.5" customHeight="1" thickTop="1" thickBot="1" x14ac:dyDescent="0.3">
      <c r="A892" s="558"/>
      <c r="B892" s="559"/>
      <c r="C892" s="559"/>
      <c r="D892" s="559"/>
      <c r="E892" s="559"/>
      <c r="F892" s="559"/>
      <c r="G892" s="559"/>
      <c r="H892" s="559"/>
      <c r="I892" s="559"/>
      <c r="J892" s="559"/>
      <c r="K892" s="562"/>
      <c r="L892" s="567"/>
      <c r="M892" s="567"/>
      <c r="N892" s="567"/>
      <c r="O892" s="567"/>
      <c r="P892" s="567"/>
      <c r="Q892" s="567"/>
      <c r="R892" s="567"/>
      <c r="S892" s="567"/>
      <c r="T892" s="567"/>
      <c r="U892" s="567"/>
      <c r="V892" s="570"/>
      <c r="W892" s="558"/>
      <c r="X892" s="547"/>
      <c r="Y892" s="548"/>
    </row>
    <row r="893" spans="1:25" ht="22.5" customHeight="1" thickTop="1" thickBot="1" x14ac:dyDescent="0.3">
      <c r="A893" s="558"/>
      <c r="B893" s="559"/>
      <c r="C893" s="559"/>
      <c r="D893" s="559"/>
      <c r="E893" s="559"/>
      <c r="F893" s="559"/>
      <c r="G893" s="559"/>
      <c r="H893" s="559"/>
      <c r="I893" s="559"/>
      <c r="J893" s="559"/>
      <c r="K893" s="562"/>
      <c r="L893" s="567"/>
      <c r="M893" s="567"/>
      <c r="N893" s="567"/>
      <c r="O893" s="567"/>
      <c r="P893" s="567"/>
      <c r="Q893" s="567"/>
      <c r="R893" s="567"/>
      <c r="S893" s="567"/>
      <c r="T893" s="567"/>
      <c r="U893" s="567"/>
      <c r="V893" s="570"/>
      <c r="W893" s="558"/>
      <c r="X893" s="547"/>
      <c r="Y893" s="548"/>
    </row>
    <row r="894" spans="1:25" ht="22.5" customHeight="1" thickTop="1" thickBot="1" x14ac:dyDescent="0.3">
      <c r="A894" s="558"/>
      <c r="B894" s="559"/>
      <c r="C894" s="559"/>
      <c r="D894" s="559"/>
      <c r="E894" s="559"/>
      <c r="F894" s="559"/>
      <c r="G894" s="559"/>
      <c r="H894" s="559"/>
      <c r="I894" s="559"/>
      <c r="J894" s="559"/>
      <c r="K894" s="562"/>
      <c r="L894" s="567"/>
      <c r="M894" s="567"/>
      <c r="N894" s="567"/>
      <c r="O894" s="567"/>
      <c r="P894" s="567"/>
      <c r="Q894" s="567"/>
      <c r="R894" s="567"/>
      <c r="S894" s="567"/>
      <c r="T894" s="567"/>
      <c r="U894" s="567"/>
      <c r="V894" s="570"/>
      <c r="W894" s="558"/>
      <c r="X894" s="547"/>
      <c r="Y894" s="548"/>
    </row>
    <row r="895" spans="1:25" ht="22.5" customHeight="1" thickTop="1" thickBot="1" x14ac:dyDescent="0.3">
      <c r="A895" s="558"/>
      <c r="B895" s="559"/>
      <c r="C895" s="559"/>
      <c r="D895" s="559"/>
      <c r="E895" s="559"/>
      <c r="F895" s="559"/>
      <c r="G895" s="559"/>
      <c r="H895" s="559"/>
      <c r="I895" s="559"/>
      <c r="J895" s="559"/>
      <c r="K895" s="562"/>
      <c r="L895" s="567"/>
      <c r="M895" s="567"/>
      <c r="N895" s="567"/>
      <c r="O895" s="567"/>
      <c r="P895" s="567"/>
      <c r="Q895" s="567"/>
      <c r="R895" s="567"/>
      <c r="S895" s="567"/>
      <c r="T895" s="567"/>
      <c r="U895" s="567"/>
      <c r="V895" s="570"/>
      <c r="W895" s="558"/>
      <c r="X895" s="547"/>
      <c r="Y895" s="548"/>
    </row>
    <row r="896" spans="1:25" ht="22.5" customHeight="1" thickTop="1" thickBot="1" x14ac:dyDescent="0.3">
      <c r="A896" s="558"/>
      <c r="B896" s="559"/>
      <c r="C896" s="559"/>
      <c r="D896" s="559"/>
      <c r="E896" s="559"/>
      <c r="F896" s="559"/>
      <c r="G896" s="559"/>
      <c r="H896" s="559"/>
      <c r="I896" s="559"/>
      <c r="J896" s="559"/>
      <c r="K896" s="562"/>
      <c r="L896" s="567"/>
      <c r="M896" s="567"/>
      <c r="N896" s="567"/>
      <c r="O896" s="567"/>
      <c r="P896" s="567"/>
      <c r="Q896" s="567"/>
      <c r="R896" s="567"/>
      <c r="S896" s="567"/>
      <c r="T896" s="567"/>
      <c r="U896" s="567"/>
      <c r="V896" s="570"/>
      <c r="W896" s="558"/>
      <c r="X896" s="547"/>
      <c r="Y896" s="548"/>
    </row>
    <row r="897" spans="1:25" ht="22.5" customHeight="1" thickTop="1" thickBot="1" x14ac:dyDescent="0.3">
      <c r="A897" s="558"/>
      <c r="B897" s="559"/>
      <c r="C897" s="559"/>
      <c r="D897" s="559"/>
      <c r="E897" s="559"/>
      <c r="F897" s="559"/>
      <c r="G897" s="559"/>
      <c r="H897" s="559"/>
      <c r="I897" s="559"/>
      <c r="J897" s="559"/>
      <c r="K897" s="562"/>
      <c r="L897" s="567"/>
      <c r="M897" s="567"/>
      <c r="N897" s="567"/>
      <c r="O897" s="567"/>
      <c r="P897" s="567"/>
      <c r="Q897" s="567"/>
      <c r="R897" s="567"/>
      <c r="S897" s="567"/>
      <c r="T897" s="567"/>
      <c r="U897" s="567"/>
      <c r="V897" s="570"/>
      <c r="W897" s="558"/>
      <c r="X897" s="547"/>
      <c r="Y897" s="548"/>
    </row>
    <row r="898" spans="1:25" s="170" customFormat="1" ht="22.5" customHeight="1" thickTop="1" thickBot="1" x14ac:dyDescent="0.3">
      <c r="A898" s="558"/>
      <c r="B898" s="559"/>
      <c r="C898" s="559"/>
      <c r="D898" s="559"/>
      <c r="E898" s="559"/>
      <c r="F898" s="559"/>
      <c r="G898" s="559"/>
      <c r="H898" s="560"/>
      <c r="I898" s="560"/>
      <c r="J898" s="560"/>
      <c r="K898" s="548"/>
      <c r="L898" s="599"/>
      <c r="M898" s="599"/>
      <c r="N898" s="599"/>
      <c r="O898" s="599"/>
      <c r="P898" s="599"/>
      <c r="Q898" s="599"/>
      <c r="R898" s="599"/>
      <c r="S898" s="599"/>
      <c r="T898" s="599"/>
      <c r="U898" s="599"/>
      <c r="V898" s="600"/>
      <c r="W898" s="560"/>
      <c r="X898" s="547"/>
      <c r="Y898" s="548"/>
    </row>
    <row r="899" spans="1:25" s="170" customFormat="1" ht="22.5" customHeight="1" thickTop="1" thickBot="1" x14ac:dyDescent="0.3">
      <c r="A899" s="558"/>
      <c r="B899" s="559"/>
      <c r="C899" s="559"/>
      <c r="D899" s="559"/>
      <c r="E899" s="559"/>
      <c r="F899" s="559"/>
      <c r="G899" s="559"/>
      <c r="H899" s="560"/>
      <c r="I899" s="560"/>
      <c r="J899" s="560"/>
      <c r="K899" s="561"/>
      <c r="L899" s="601"/>
      <c r="M899" s="601"/>
      <c r="N899" s="601"/>
      <c r="O899" s="601"/>
      <c r="P899" s="601"/>
      <c r="Q899" s="601"/>
      <c r="R899" s="601"/>
      <c r="S899" s="601"/>
      <c r="T899" s="601"/>
      <c r="U899" s="601"/>
      <c r="V899" s="601"/>
      <c r="W899" s="601"/>
      <c r="X899" s="547"/>
      <c r="Y899" s="548"/>
    </row>
    <row r="900" spans="1:25" s="170" customFormat="1" ht="22.5" customHeight="1" thickTop="1" thickBot="1" x14ac:dyDescent="0.3">
      <c r="A900" s="558"/>
      <c r="B900" s="559"/>
      <c r="C900" s="559"/>
      <c r="D900" s="559"/>
      <c r="E900" s="559"/>
      <c r="F900" s="559"/>
      <c r="G900" s="559"/>
      <c r="H900" s="560"/>
      <c r="I900" s="560"/>
      <c r="J900" s="560"/>
      <c r="K900" s="561"/>
      <c r="L900" s="601"/>
      <c r="M900" s="601"/>
      <c r="N900" s="601"/>
      <c r="O900" s="601"/>
      <c r="P900" s="601"/>
      <c r="Q900" s="601"/>
      <c r="R900" s="601"/>
      <c r="S900" s="601"/>
      <c r="T900" s="601"/>
      <c r="U900" s="601"/>
      <c r="V900" s="601"/>
      <c r="W900" s="601"/>
      <c r="X900" s="547"/>
      <c r="Y900" s="548"/>
    </row>
    <row r="901" spans="1:25" s="170" customFormat="1" ht="22.5" customHeight="1" thickTop="1" thickBot="1" x14ac:dyDescent="0.3">
      <c r="A901" s="558"/>
      <c r="B901" s="559"/>
      <c r="C901" s="559"/>
      <c r="D901" s="559"/>
      <c r="E901" s="559"/>
      <c r="F901" s="559"/>
      <c r="G901" s="559"/>
      <c r="H901" s="559"/>
      <c r="I901" s="559"/>
      <c r="J901" s="559"/>
      <c r="K901" s="562"/>
      <c r="L901" s="602"/>
      <c r="M901" s="602"/>
      <c r="N901" s="602"/>
      <c r="O901" s="602"/>
      <c r="P901" s="602"/>
      <c r="Q901" s="602"/>
      <c r="R901" s="602"/>
      <c r="S901" s="602"/>
      <c r="T901" s="602"/>
      <c r="U901" s="602"/>
      <c r="V901" s="602"/>
      <c r="W901" s="602"/>
      <c r="X901" s="547"/>
      <c r="Y901" s="548"/>
    </row>
    <row r="902" spans="1:25" s="170" customFormat="1" ht="22.5" customHeight="1" thickTop="1" thickBot="1" x14ac:dyDescent="0.3">
      <c r="A902" s="558"/>
      <c r="B902" s="559"/>
      <c r="C902" s="559"/>
      <c r="D902" s="559"/>
      <c r="E902" s="559"/>
      <c r="F902" s="559"/>
      <c r="G902" s="559"/>
      <c r="H902" s="559"/>
      <c r="I902" s="559"/>
      <c r="J902" s="559"/>
      <c r="K902" s="562"/>
      <c r="L902" s="602"/>
      <c r="M902" s="602"/>
      <c r="N902" s="602"/>
      <c r="O902" s="602"/>
      <c r="P902" s="602"/>
      <c r="Q902" s="602"/>
      <c r="R902" s="602"/>
      <c r="S902" s="602"/>
      <c r="T902" s="602"/>
      <c r="U902" s="602"/>
      <c r="V902" s="602"/>
      <c r="W902" s="602"/>
      <c r="X902" s="547"/>
      <c r="Y902" s="548"/>
    </row>
    <row r="903" spans="1:25" s="170" customFormat="1" ht="22.5" customHeight="1" thickTop="1" thickBot="1" x14ac:dyDescent="0.3">
      <c r="A903" s="558"/>
      <c r="B903" s="559"/>
      <c r="C903" s="559"/>
      <c r="D903" s="559"/>
      <c r="E903" s="559"/>
      <c r="F903" s="559"/>
      <c r="G903" s="559"/>
      <c r="H903" s="559"/>
      <c r="I903" s="559"/>
      <c r="J903" s="559"/>
      <c r="K903" s="562"/>
      <c r="L903" s="602"/>
      <c r="M903" s="602"/>
      <c r="N903" s="602"/>
      <c r="O903" s="602"/>
      <c r="P903" s="602"/>
      <c r="Q903" s="602"/>
      <c r="R903" s="602"/>
      <c r="S903" s="602"/>
      <c r="T903" s="602"/>
      <c r="U903" s="602"/>
      <c r="V903" s="602"/>
      <c r="W903" s="602"/>
      <c r="X903" s="547"/>
      <c r="Y903" s="548"/>
    </row>
    <row r="904" spans="1:25" s="170" customFormat="1" ht="22.5" customHeight="1" thickTop="1" thickBot="1" x14ac:dyDescent="0.3">
      <c r="A904" s="558"/>
      <c r="B904" s="559"/>
      <c r="C904" s="559"/>
      <c r="D904" s="559"/>
      <c r="E904" s="559"/>
      <c r="F904" s="559"/>
      <c r="G904" s="559"/>
      <c r="H904" s="559"/>
      <c r="I904" s="559"/>
      <c r="J904" s="559"/>
      <c r="K904" s="562"/>
      <c r="L904" s="602"/>
      <c r="M904" s="602"/>
      <c r="N904" s="602"/>
      <c r="O904" s="602"/>
      <c r="P904" s="602"/>
      <c r="Q904" s="602"/>
      <c r="R904" s="602"/>
      <c r="S904" s="602"/>
      <c r="T904" s="602"/>
      <c r="U904" s="602"/>
      <c r="V904" s="602"/>
      <c r="W904" s="602"/>
      <c r="X904" s="547"/>
      <c r="Y904" s="548"/>
    </row>
    <row r="905" spans="1:25" s="170" customFormat="1" ht="22.5" customHeight="1" thickTop="1" thickBot="1" x14ac:dyDescent="0.3">
      <c r="A905" s="558"/>
      <c r="B905" s="559"/>
      <c r="C905" s="559"/>
      <c r="D905" s="559"/>
      <c r="E905" s="559"/>
      <c r="F905" s="559"/>
      <c r="G905" s="559"/>
      <c r="H905" s="559"/>
      <c r="I905" s="559"/>
      <c r="J905" s="559"/>
      <c r="K905" s="562"/>
      <c r="L905" s="602"/>
      <c r="M905" s="602"/>
      <c r="N905" s="602"/>
      <c r="O905" s="602"/>
      <c r="P905" s="602"/>
      <c r="Q905" s="602"/>
      <c r="R905" s="602"/>
      <c r="S905" s="602"/>
      <c r="T905" s="602"/>
      <c r="U905" s="602"/>
      <c r="V905" s="602"/>
      <c r="W905" s="602"/>
      <c r="X905" s="547"/>
      <c r="Y905" s="548"/>
    </row>
    <row r="906" spans="1:25" s="170" customFormat="1" ht="22.5" customHeight="1" thickTop="1" thickBot="1" x14ac:dyDescent="0.3">
      <c r="A906" s="558"/>
      <c r="B906" s="559"/>
      <c r="C906" s="559"/>
      <c r="D906" s="559"/>
      <c r="E906" s="559"/>
      <c r="F906" s="559"/>
      <c r="G906" s="559"/>
      <c r="H906" s="559"/>
      <c r="I906" s="559"/>
      <c r="J906" s="559"/>
      <c r="K906" s="562"/>
      <c r="L906" s="602"/>
      <c r="M906" s="602"/>
      <c r="N906" s="602"/>
      <c r="O906" s="602"/>
      <c r="P906" s="602"/>
      <c r="Q906" s="602"/>
      <c r="R906" s="602"/>
      <c r="S906" s="602"/>
      <c r="T906" s="602"/>
      <c r="U906" s="602"/>
      <c r="V906" s="602"/>
      <c r="W906" s="602"/>
      <c r="X906" s="547"/>
      <c r="Y906" s="548"/>
    </row>
    <row r="907" spans="1:25" s="170" customFormat="1" ht="22.5" customHeight="1" thickTop="1" thickBot="1" x14ac:dyDescent="0.3">
      <c r="A907" s="558"/>
      <c r="B907" s="559"/>
      <c r="C907" s="559"/>
      <c r="D907" s="559"/>
      <c r="E907" s="559"/>
      <c r="F907" s="559"/>
      <c r="G907" s="559"/>
      <c r="H907" s="559"/>
      <c r="I907" s="559"/>
      <c r="J907" s="559"/>
      <c r="K907" s="562"/>
      <c r="L907" s="602"/>
      <c r="M907" s="602"/>
      <c r="N907" s="602"/>
      <c r="O907" s="602"/>
      <c r="P907" s="602"/>
      <c r="Q907" s="602"/>
      <c r="R907" s="602"/>
      <c r="S907" s="602"/>
      <c r="T907" s="602"/>
      <c r="U907" s="602"/>
      <c r="V907" s="602"/>
      <c r="W907" s="602"/>
      <c r="X907" s="547"/>
      <c r="Y907" s="548"/>
    </row>
    <row r="908" spans="1:25" s="170" customFormat="1" ht="22.5" customHeight="1" thickTop="1" thickBot="1" x14ac:dyDescent="0.3">
      <c r="A908" s="558"/>
      <c r="B908" s="559"/>
      <c r="C908" s="559"/>
      <c r="D908" s="559"/>
      <c r="E908" s="559"/>
      <c r="F908" s="559"/>
      <c r="G908" s="559"/>
      <c r="H908" s="559"/>
      <c r="I908" s="559"/>
      <c r="J908" s="559"/>
      <c r="K908" s="562"/>
      <c r="L908" s="602"/>
      <c r="M908" s="602"/>
      <c r="N908" s="602"/>
      <c r="O908" s="602"/>
      <c r="P908" s="602"/>
      <c r="Q908" s="602"/>
      <c r="R908" s="602"/>
      <c r="S908" s="602"/>
      <c r="T908" s="602"/>
      <c r="U908" s="602"/>
      <c r="V908" s="602"/>
      <c r="W908" s="602"/>
      <c r="X908" s="547"/>
      <c r="Y908" s="548"/>
    </row>
    <row r="909" spans="1:25" s="170" customFormat="1" ht="22.5" customHeight="1" thickTop="1" thickBot="1" x14ac:dyDescent="0.3">
      <c r="A909" s="558"/>
      <c r="B909" s="559"/>
      <c r="C909" s="559"/>
      <c r="D909" s="559"/>
      <c r="E909" s="559"/>
      <c r="F909" s="559"/>
      <c r="G909" s="559"/>
      <c r="H909" s="559"/>
      <c r="I909" s="559"/>
      <c r="J909" s="559"/>
      <c r="K909" s="562"/>
      <c r="L909" s="602"/>
      <c r="M909" s="602"/>
      <c r="N909" s="602"/>
      <c r="O909" s="602"/>
      <c r="P909" s="602"/>
      <c r="Q909" s="602"/>
      <c r="R909" s="602"/>
      <c r="S909" s="602"/>
      <c r="T909" s="602"/>
      <c r="U909" s="602"/>
      <c r="V909" s="602"/>
      <c r="W909" s="602"/>
      <c r="X909" s="547"/>
      <c r="Y909" s="548"/>
    </row>
    <row r="910" spans="1:25" s="170" customFormat="1" ht="22.5" customHeight="1" thickTop="1" thickBot="1" x14ac:dyDescent="0.3">
      <c r="A910" s="558"/>
      <c r="B910" s="559"/>
      <c r="C910" s="559"/>
      <c r="D910" s="559"/>
      <c r="E910" s="559"/>
      <c r="F910" s="559"/>
      <c r="G910" s="559"/>
      <c r="H910" s="559"/>
      <c r="I910" s="559"/>
      <c r="J910" s="559"/>
      <c r="K910" s="562"/>
      <c r="L910" s="602"/>
      <c r="M910" s="602"/>
      <c r="N910" s="602"/>
      <c r="O910" s="602"/>
      <c r="P910" s="602"/>
      <c r="Q910" s="602"/>
      <c r="R910" s="602"/>
      <c r="S910" s="602"/>
      <c r="T910" s="602"/>
      <c r="U910" s="602"/>
      <c r="V910" s="602"/>
      <c r="W910" s="602"/>
      <c r="X910" s="547"/>
      <c r="Y910" s="548"/>
    </row>
    <row r="911" spans="1:25" s="170" customFormat="1" ht="22.5" customHeight="1" thickTop="1" thickBot="1" x14ac:dyDescent="0.3">
      <c r="A911" s="558"/>
      <c r="B911" s="559"/>
      <c r="C911" s="559"/>
      <c r="D911" s="559"/>
      <c r="E911" s="559"/>
      <c r="F911" s="559"/>
      <c r="G911" s="559"/>
      <c r="H911" s="559"/>
      <c r="I911" s="559"/>
      <c r="J911" s="559"/>
      <c r="K911" s="562"/>
      <c r="L911" s="602"/>
      <c r="M911" s="602"/>
      <c r="N911" s="602"/>
      <c r="O911" s="602"/>
      <c r="P911" s="602"/>
      <c r="Q911" s="602"/>
      <c r="R911" s="602"/>
      <c r="S911" s="602"/>
      <c r="T911" s="602"/>
      <c r="U911" s="602"/>
      <c r="V911" s="602"/>
      <c r="W911" s="602"/>
      <c r="X911" s="547"/>
      <c r="Y911" s="548"/>
    </row>
    <row r="912" spans="1:25" s="170" customFormat="1" ht="22.5" customHeight="1" thickTop="1" thickBot="1" x14ac:dyDescent="0.3">
      <c r="A912" s="558"/>
      <c r="B912" s="559"/>
      <c r="C912" s="559"/>
      <c r="D912" s="559"/>
      <c r="E912" s="559"/>
      <c r="F912" s="559"/>
      <c r="G912" s="559"/>
      <c r="H912" s="559"/>
      <c r="I912" s="559"/>
      <c r="J912" s="559"/>
      <c r="K912" s="562"/>
      <c r="L912" s="602"/>
      <c r="M912" s="602"/>
      <c r="N912" s="602"/>
      <c r="O912" s="602"/>
      <c r="P912" s="602"/>
      <c r="Q912" s="602"/>
      <c r="R912" s="602"/>
      <c r="S912" s="602"/>
      <c r="T912" s="602"/>
      <c r="U912" s="602"/>
      <c r="V912" s="602"/>
      <c r="W912" s="602"/>
      <c r="X912" s="547"/>
      <c r="Y912" s="548"/>
    </row>
    <row r="913" spans="1:25" s="170" customFormat="1" ht="22.5" customHeight="1" thickTop="1" thickBot="1" x14ac:dyDescent="0.3">
      <c r="A913" s="558"/>
      <c r="B913" s="559"/>
      <c r="C913" s="559"/>
      <c r="D913" s="559"/>
      <c r="E913" s="559"/>
      <c r="F913" s="559"/>
      <c r="G913" s="559"/>
      <c r="H913" s="559"/>
      <c r="I913" s="559"/>
      <c r="J913" s="559"/>
      <c r="K913" s="562"/>
      <c r="L913" s="602"/>
      <c r="M913" s="602"/>
      <c r="N913" s="602"/>
      <c r="O913" s="602"/>
      <c r="P913" s="602"/>
      <c r="Q913" s="602"/>
      <c r="R913" s="602"/>
      <c r="S913" s="602"/>
      <c r="T913" s="602"/>
      <c r="U913" s="602"/>
      <c r="V913" s="602"/>
      <c r="W913" s="602"/>
      <c r="X913" s="547"/>
      <c r="Y913" s="548"/>
    </row>
    <row r="914" spans="1:25" s="170" customFormat="1" ht="22.5" customHeight="1" thickTop="1" thickBot="1" x14ac:dyDescent="0.3">
      <c r="A914" s="558"/>
      <c r="B914" s="559"/>
      <c r="C914" s="559"/>
      <c r="D914" s="559"/>
      <c r="E914" s="559"/>
      <c r="F914" s="559"/>
      <c r="G914" s="559"/>
      <c r="H914" s="559"/>
      <c r="I914" s="559"/>
      <c r="J914" s="559"/>
      <c r="K914" s="562"/>
      <c r="L914" s="602"/>
      <c r="M914" s="602"/>
      <c r="N914" s="602"/>
      <c r="O914" s="602"/>
      <c r="P914" s="602"/>
      <c r="Q914" s="602"/>
      <c r="R914" s="602"/>
      <c r="S914" s="602"/>
      <c r="T914" s="602"/>
      <c r="U914" s="602"/>
      <c r="V914" s="602"/>
      <c r="W914" s="602"/>
      <c r="X914" s="547"/>
      <c r="Y914" s="548"/>
    </row>
    <row r="915" spans="1:25" s="170" customFormat="1" ht="22.5" customHeight="1" thickTop="1" thickBot="1" x14ac:dyDescent="0.3">
      <c r="A915" s="558"/>
      <c r="B915" s="559"/>
      <c r="C915" s="559"/>
      <c r="D915" s="559"/>
      <c r="E915" s="559"/>
      <c r="F915" s="559"/>
      <c r="G915" s="559"/>
      <c r="H915" s="559"/>
      <c r="I915" s="559"/>
      <c r="J915" s="559"/>
      <c r="K915" s="562"/>
      <c r="L915" s="602"/>
      <c r="M915" s="602"/>
      <c r="N915" s="602"/>
      <c r="O915" s="602"/>
      <c r="P915" s="602"/>
      <c r="Q915" s="602"/>
      <c r="R915" s="602"/>
      <c r="S915" s="602"/>
      <c r="T915" s="602"/>
      <c r="U915" s="602"/>
      <c r="V915" s="602"/>
      <c r="W915" s="602"/>
      <c r="X915" s="547"/>
      <c r="Y915" s="548"/>
    </row>
    <row r="916" spans="1:25" s="170" customFormat="1" ht="22.5" customHeight="1" thickTop="1" thickBot="1" x14ac:dyDescent="0.3">
      <c r="A916" s="558"/>
      <c r="B916" s="559"/>
      <c r="C916" s="559"/>
      <c r="D916" s="559"/>
      <c r="E916" s="559"/>
      <c r="F916" s="559"/>
      <c r="G916" s="559"/>
      <c r="H916" s="559"/>
      <c r="I916" s="559"/>
      <c r="J916" s="559"/>
      <c r="K916" s="562"/>
      <c r="L916" s="602"/>
      <c r="M916" s="602"/>
      <c r="N916" s="602"/>
      <c r="O916" s="602"/>
      <c r="P916" s="602"/>
      <c r="Q916" s="602"/>
      <c r="R916" s="602"/>
      <c r="S916" s="602"/>
      <c r="T916" s="602"/>
      <c r="U916" s="602"/>
      <c r="V916" s="602"/>
      <c r="W916" s="602"/>
      <c r="X916" s="547"/>
      <c r="Y916" s="548"/>
    </row>
    <row r="917" spans="1:25" s="170" customFormat="1" ht="22.5" customHeight="1" thickTop="1" thickBot="1" x14ac:dyDescent="0.3">
      <c r="A917" s="558"/>
      <c r="B917" s="559"/>
      <c r="C917" s="559"/>
      <c r="D917" s="559"/>
      <c r="E917" s="559"/>
      <c r="F917" s="559"/>
      <c r="G917" s="559"/>
      <c r="H917" s="559"/>
      <c r="I917" s="559"/>
      <c r="J917" s="559"/>
      <c r="K917" s="562"/>
      <c r="L917" s="602"/>
      <c r="M917" s="602"/>
      <c r="N917" s="602"/>
      <c r="O917" s="602"/>
      <c r="P917" s="602"/>
      <c r="Q917" s="602"/>
      <c r="R917" s="602"/>
      <c r="S917" s="602"/>
      <c r="T917" s="602"/>
      <c r="U917" s="602"/>
      <c r="V917" s="602"/>
      <c r="W917" s="602"/>
      <c r="X917" s="547"/>
      <c r="Y917" s="548"/>
    </row>
    <row r="918" spans="1:25" s="170" customFormat="1" ht="22.5" customHeight="1" thickTop="1" thickBot="1" x14ac:dyDescent="0.3">
      <c r="A918" s="558"/>
      <c r="B918" s="559"/>
      <c r="C918" s="559"/>
      <c r="D918" s="559"/>
      <c r="E918" s="559"/>
      <c r="F918" s="559"/>
      <c r="G918" s="559"/>
      <c r="H918" s="559"/>
      <c r="I918" s="559"/>
      <c r="J918" s="559"/>
      <c r="K918" s="562"/>
      <c r="L918" s="602"/>
      <c r="M918" s="602"/>
      <c r="N918" s="602"/>
      <c r="O918" s="602"/>
      <c r="P918" s="602"/>
      <c r="Q918" s="602"/>
      <c r="R918" s="602"/>
      <c r="S918" s="602"/>
      <c r="T918" s="602"/>
      <c r="U918" s="602"/>
      <c r="V918" s="602"/>
      <c r="W918" s="602"/>
      <c r="X918" s="547"/>
      <c r="Y918" s="548"/>
    </row>
    <row r="919" spans="1:25" s="170" customFormat="1" ht="22.5" customHeight="1" thickTop="1" thickBot="1" x14ac:dyDescent="0.3">
      <c r="A919" s="558"/>
      <c r="B919" s="559"/>
      <c r="C919" s="559"/>
      <c r="D919" s="559"/>
      <c r="E919" s="559"/>
      <c r="F919" s="559"/>
      <c r="G919" s="559"/>
      <c r="H919" s="559"/>
      <c r="I919" s="559"/>
      <c r="J919" s="559"/>
      <c r="K919" s="562"/>
      <c r="L919" s="602"/>
      <c r="M919" s="602"/>
      <c r="N919" s="602"/>
      <c r="O919" s="602"/>
      <c r="P919" s="602"/>
      <c r="Q919" s="602"/>
      <c r="R919" s="602"/>
      <c r="S919" s="602"/>
      <c r="T919" s="602"/>
      <c r="U919" s="602"/>
      <c r="V919" s="602"/>
      <c r="W919" s="602"/>
      <c r="X919" s="547"/>
      <c r="Y919" s="548"/>
    </row>
    <row r="920" spans="1:25" s="170" customFormat="1" ht="22.5" customHeight="1" thickTop="1" thickBot="1" x14ac:dyDescent="0.3">
      <c r="A920" s="558"/>
      <c r="B920" s="559"/>
      <c r="C920" s="559"/>
      <c r="D920" s="559"/>
      <c r="E920" s="559"/>
      <c r="F920" s="559"/>
      <c r="G920" s="559"/>
      <c r="H920" s="559"/>
      <c r="I920" s="559"/>
      <c r="J920" s="559"/>
      <c r="K920" s="562"/>
      <c r="L920" s="602"/>
      <c r="M920" s="602"/>
      <c r="N920" s="602"/>
      <c r="O920" s="602"/>
      <c r="P920" s="602"/>
      <c r="Q920" s="602"/>
      <c r="R920" s="602"/>
      <c r="S920" s="602"/>
      <c r="T920" s="602"/>
      <c r="U920" s="602"/>
      <c r="V920" s="602"/>
      <c r="W920" s="602"/>
      <c r="X920" s="547"/>
      <c r="Y920" s="548"/>
    </row>
    <row r="921" spans="1:25" s="170" customFormat="1" ht="22.5" customHeight="1" thickTop="1" thickBot="1" x14ac:dyDescent="0.3">
      <c r="A921" s="558"/>
      <c r="B921" s="559"/>
      <c r="C921" s="559"/>
      <c r="D921" s="559"/>
      <c r="E921" s="559"/>
      <c r="F921" s="559"/>
      <c r="G921" s="559"/>
      <c r="H921" s="559"/>
      <c r="I921" s="559"/>
      <c r="J921" s="559"/>
      <c r="K921" s="562"/>
      <c r="L921" s="602"/>
      <c r="M921" s="602"/>
      <c r="N921" s="602"/>
      <c r="O921" s="602"/>
      <c r="P921" s="602"/>
      <c r="Q921" s="602"/>
      <c r="R921" s="602"/>
      <c r="S921" s="602"/>
      <c r="T921" s="602"/>
      <c r="U921" s="602"/>
      <c r="V921" s="602"/>
      <c r="W921" s="602"/>
      <c r="X921" s="547"/>
      <c r="Y921" s="548"/>
    </row>
    <row r="922" spans="1:25" s="170" customFormat="1" ht="22.5" customHeight="1" thickTop="1" thickBot="1" x14ac:dyDescent="0.3">
      <c r="A922" s="558"/>
      <c r="B922" s="559"/>
      <c r="C922" s="559"/>
      <c r="D922" s="559"/>
      <c r="E922" s="559"/>
      <c r="F922" s="559"/>
      <c r="G922" s="559"/>
      <c r="H922" s="559"/>
      <c r="I922" s="559"/>
      <c r="J922" s="559"/>
      <c r="K922" s="562"/>
      <c r="L922" s="602"/>
      <c r="M922" s="602"/>
      <c r="N922" s="602"/>
      <c r="O922" s="602"/>
      <c r="P922" s="602"/>
      <c r="Q922" s="602"/>
      <c r="R922" s="602"/>
      <c r="S922" s="602"/>
      <c r="T922" s="602"/>
      <c r="U922" s="602"/>
      <c r="V922" s="602"/>
      <c r="W922" s="602"/>
      <c r="X922" s="547"/>
      <c r="Y922" s="548"/>
    </row>
    <row r="923" spans="1:25" s="170" customFormat="1" ht="22.5" customHeight="1" thickTop="1" thickBot="1" x14ac:dyDescent="0.3">
      <c r="A923" s="558"/>
      <c r="B923" s="559"/>
      <c r="C923" s="559"/>
      <c r="D923" s="559"/>
      <c r="E923" s="559"/>
      <c r="F923" s="559"/>
      <c r="G923" s="559"/>
      <c r="H923" s="559"/>
      <c r="I923" s="559"/>
      <c r="J923" s="559"/>
      <c r="K923" s="562"/>
      <c r="L923" s="602"/>
      <c r="M923" s="602"/>
      <c r="N923" s="602"/>
      <c r="O923" s="602"/>
      <c r="P923" s="602"/>
      <c r="Q923" s="602"/>
      <c r="R923" s="602"/>
      <c r="S923" s="602"/>
      <c r="T923" s="602"/>
      <c r="U923" s="602"/>
      <c r="V923" s="602"/>
      <c r="W923" s="602"/>
      <c r="X923" s="547"/>
      <c r="Y923" s="548"/>
    </row>
    <row r="924" spans="1:25" s="170" customFormat="1" ht="22.5" customHeight="1" thickTop="1" thickBot="1" x14ac:dyDescent="0.3">
      <c r="A924" s="558"/>
      <c r="B924" s="559"/>
      <c r="C924" s="559"/>
      <c r="D924" s="559"/>
      <c r="E924" s="559"/>
      <c r="F924" s="559"/>
      <c r="G924" s="559"/>
      <c r="H924" s="559"/>
      <c r="I924" s="559"/>
      <c r="J924" s="559"/>
      <c r="K924" s="562"/>
      <c r="L924" s="602"/>
      <c r="M924" s="602"/>
      <c r="N924" s="602"/>
      <c r="O924" s="602"/>
      <c r="P924" s="602"/>
      <c r="Q924" s="602"/>
      <c r="R924" s="602"/>
      <c r="S924" s="602"/>
      <c r="T924" s="602"/>
      <c r="U924" s="602"/>
      <c r="V924" s="602"/>
      <c r="W924" s="602"/>
      <c r="X924" s="547"/>
      <c r="Y924" s="548"/>
    </row>
    <row r="925" spans="1:25" s="170" customFormat="1" ht="22.5" customHeight="1" thickTop="1" thickBot="1" x14ac:dyDescent="0.3">
      <c r="A925" s="558"/>
      <c r="B925" s="559"/>
      <c r="C925" s="559"/>
      <c r="D925" s="559"/>
      <c r="E925" s="559"/>
      <c r="F925" s="559"/>
      <c r="G925" s="559"/>
      <c r="H925" s="560"/>
      <c r="I925" s="560"/>
      <c r="J925" s="560"/>
      <c r="K925" s="561"/>
      <c r="L925" s="601"/>
      <c r="M925" s="601"/>
      <c r="N925" s="601"/>
      <c r="O925" s="601"/>
      <c r="P925" s="601"/>
      <c r="Q925" s="601"/>
      <c r="R925" s="601"/>
      <c r="S925" s="601"/>
      <c r="T925" s="601"/>
      <c r="U925" s="601"/>
      <c r="V925" s="601"/>
      <c r="W925" s="601"/>
      <c r="X925" s="547"/>
      <c r="Y925" s="548"/>
    </row>
    <row r="926" spans="1:25" s="170" customFormat="1" ht="22.5" customHeight="1" thickTop="1" thickBot="1" x14ac:dyDescent="0.3">
      <c r="A926" s="558"/>
      <c r="B926" s="559"/>
      <c r="C926" s="559"/>
      <c r="D926" s="559"/>
      <c r="E926" s="559"/>
      <c r="F926" s="559"/>
      <c r="G926" s="559"/>
      <c r="H926" s="559"/>
      <c r="I926" s="559"/>
      <c r="J926" s="559"/>
      <c r="K926" s="562"/>
      <c r="L926" s="602"/>
      <c r="M926" s="602"/>
      <c r="N926" s="602"/>
      <c r="O926" s="602"/>
      <c r="P926" s="602"/>
      <c r="Q926" s="602"/>
      <c r="R926" s="602"/>
      <c r="S926" s="602"/>
      <c r="T926" s="602"/>
      <c r="U926" s="602"/>
      <c r="V926" s="602"/>
      <c r="W926" s="602"/>
      <c r="X926" s="547"/>
      <c r="Y926" s="548"/>
    </row>
    <row r="927" spans="1:25" s="170" customFormat="1" ht="22.5" customHeight="1" thickTop="1" thickBot="1" x14ac:dyDescent="0.3">
      <c r="A927" s="558"/>
      <c r="B927" s="559"/>
      <c r="C927" s="559"/>
      <c r="D927" s="559"/>
      <c r="E927" s="559"/>
      <c r="F927" s="559"/>
      <c r="G927" s="559"/>
      <c r="H927" s="559"/>
      <c r="I927" s="559"/>
      <c r="J927" s="559"/>
      <c r="K927" s="562"/>
      <c r="L927" s="602"/>
      <c r="M927" s="602"/>
      <c r="N927" s="602"/>
      <c r="O927" s="602"/>
      <c r="P927" s="602"/>
      <c r="Q927" s="602"/>
      <c r="R927" s="602"/>
      <c r="S927" s="602"/>
      <c r="T927" s="602"/>
      <c r="U927" s="602"/>
      <c r="V927" s="602"/>
      <c r="W927" s="602"/>
      <c r="X927" s="547"/>
      <c r="Y927" s="548"/>
    </row>
    <row r="928" spans="1:25" s="170" customFormat="1" ht="22.5" customHeight="1" thickTop="1" thickBot="1" x14ac:dyDescent="0.3">
      <c r="A928" s="558"/>
      <c r="B928" s="559"/>
      <c r="C928" s="559"/>
      <c r="D928" s="559"/>
      <c r="E928" s="559"/>
      <c r="F928" s="559"/>
      <c r="G928" s="559"/>
      <c r="H928" s="559"/>
      <c r="I928" s="559"/>
      <c r="J928" s="559"/>
      <c r="K928" s="562"/>
      <c r="L928" s="602"/>
      <c r="M928" s="602"/>
      <c r="N928" s="602"/>
      <c r="O928" s="602"/>
      <c r="P928" s="602"/>
      <c r="Q928" s="602"/>
      <c r="R928" s="602"/>
      <c r="S928" s="602"/>
      <c r="T928" s="602"/>
      <c r="U928" s="602"/>
      <c r="V928" s="602"/>
      <c r="W928" s="602"/>
      <c r="X928" s="547"/>
      <c r="Y928" s="548"/>
    </row>
    <row r="929" spans="1:25" s="170" customFormat="1" ht="22.5" customHeight="1" thickTop="1" thickBot="1" x14ac:dyDescent="0.3">
      <c r="A929" s="558"/>
      <c r="B929" s="559"/>
      <c r="C929" s="559"/>
      <c r="D929" s="559"/>
      <c r="E929" s="559"/>
      <c r="F929" s="559"/>
      <c r="G929" s="559"/>
      <c r="H929" s="559"/>
      <c r="I929" s="559"/>
      <c r="J929" s="559"/>
      <c r="K929" s="562"/>
      <c r="L929" s="602"/>
      <c r="M929" s="602"/>
      <c r="N929" s="602"/>
      <c r="O929" s="602"/>
      <c r="P929" s="602"/>
      <c r="Q929" s="602"/>
      <c r="R929" s="602"/>
      <c r="S929" s="602"/>
      <c r="T929" s="602"/>
      <c r="U929" s="602"/>
      <c r="V929" s="602"/>
      <c r="W929" s="602"/>
      <c r="X929" s="547"/>
      <c r="Y929" s="548"/>
    </row>
    <row r="930" spans="1:25" s="170" customFormat="1" ht="22.5" customHeight="1" thickTop="1" thickBot="1" x14ac:dyDescent="0.3">
      <c r="A930" s="558"/>
      <c r="B930" s="559"/>
      <c r="C930" s="559"/>
      <c r="D930" s="559"/>
      <c r="E930" s="559"/>
      <c r="F930" s="559"/>
      <c r="G930" s="559"/>
      <c r="H930" s="559"/>
      <c r="I930" s="559"/>
      <c r="J930" s="559"/>
      <c r="K930" s="562"/>
      <c r="L930" s="602"/>
      <c r="M930" s="602"/>
      <c r="N930" s="602"/>
      <c r="O930" s="602"/>
      <c r="P930" s="602"/>
      <c r="Q930" s="602"/>
      <c r="R930" s="602"/>
      <c r="S930" s="602"/>
      <c r="T930" s="602"/>
      <c r="U930" s="602"/>
      <c r="V930" s="602"/>
      <c r="W930" s="602"/>
      <c r="X930" s="547"/>
      <c r="Y930" s="548"/>
    </row>
    <row r="931" spans="1:25" s="170" customFormat="1" ht="22.5" customHeight="1" thickTop="1" thickBot="1" x14ac:dyDescent="0.3">
      <c r="A931" s="558"/>
      <c r="B931" s="559"/>
      <c r="C931" s="559"/>
      <c r="D931" s="559"/>
      <c r="E931" s="559"/>
      <c r="F931" s="559"/>
      <c r="G931" s="559"/>
      <c r="H931" s="559"/>
      <c r="I931" s="559"/>
      <c r="J931" s="559"/>
      <c r="K931" s="562"/>
      <c r="L931" s="602"/>
      <c r="M931" s="602"/>
      <c r="N931" s="602"/>
      <c r="O931" s="602"/>
      <c r="P931" s="602"/>
      <c r="Q931" s="602"/>
      <c r="R931" s="602"/>
      <c r="S931" s="602"/>
      <c r="T931" s="602"/>
      <c r="U931" s="602"/>
      <c r="V931" s="602"/>
      <c r="W931" s="602"/>
      <c r="X931" s="547"/>
      <c r="Y931" s="548"/>
    </row>
    <row r="932" spans="1:25" s="170" customFormat="1" ht="22.5" customHeight="1" thickTop="1" thickBot="1" x14ac:dyDescent="0.3">
      <c r="A932" s="558"/>
      <c r="B932" s="559"/>
      <c r="C932" s="559"/>
      <c r="D932" s="559"/>
      <c r="E932" s="559"/>
      <c r="F932" s="559"/>
      <c r="G932" s="559"/>
      <c r="H932" s="559"/>
      <c r="I932" s="559"/>
      <c r="J932" s="559"/>
      <c r="K932" s="562"/>
      <c r="L932" s="602"/>
      <c r="M932" s="602"/>
      <c r="N932" s="602"/>
      <c r="O932" s="602"/>
      <c r="P932" s="602"/>
      <c r="Q932" s="602"/>
      <c r="R932" s="602"/>
      <c r="S932" s="602"/>
      <c r="T932" s="602"/>
      <c r="U932" s="602"/>
      <c r="V932" s="602"/>
      <c r="W932" s="602"/>
      <c r="X932" s="547"/>
      <c r="Y932" s="548"/>
    </row>
    <row r="933" spans="1:25" s="170" customFormat="1" ht="22.5" customHeight="1" thickTop="1" thickBot="1" x14ac:dyDescent="0.3">
      <c r="A933" s="558"/>
      <c r="B933" s="559"/>
      <c r="C933" s="559"/>
      <c r="D933" s="559"/>
      <c r="E933" s="559"/>
      <c r="F933" s="559"/>
      <c r="G933" s="559"/>
      <c r="H933" s="559"/>
      <c r="I933" s="559"/>
      <c r="J933" s="559"/>
      <c r="K933" s="562"/>
      <c r="L933" s="602"/>
      <c r="M933" s="602"/>
      <c r="N933" s="602"/>
      <c r="O933" s="602"/>
      <c r="P933" s="602"/>
      <c r="Q933" s="602"/>
      <c r="R933" s="602"/>
      <c r="S933" s="602"/>
      <c r="T933" s="602"/>
      <c r="U933" s="602"/>
      <c r="V933" s="602"/>
      <c r="W933" s="602"/>
      <c r="X933" s="547"/>
      <c r="Y933" s="548"/>
    </row>
    <row r="934" spans="1:25" s="170" customFormat="1" ht="22.5" customHeight="1" thickTop="1" thickBot="1" x14ac:dyDescent="0.3">
      <c r="A934" s="558"/>
      <c r="B934" s="559"/>
      <c r="C934" s="559"/>
      <c r="D934" s="559"/>
      <c r="E934" s="559"/>
      <c r="F934" s="559"/>
      <c r="G934" s="559"/>
      <c r="H934" s="559"/>
      <c r="I934" s="559"/>
      <c r="J934" s="559"/>
      <c r="K934" s="562"/>
      <c r="L934" s="602"/>
      <c r="M934" s="602"/>
      <c r="N934" s="602"/>
      <c r="O934" s="602"/>
      <c r="P934" s="602"/>
      <c r="Q934" s="602"/>
      <c r="R934" s="602"/>
      <c r="S934" s="602"/>
      <c r="T934" s="602"/>
      <c r="U934" s="602"/>
      <c r="V934" s="602"/>
      <c r="W934" s="602"/>
      <c r="X934" s="547"/>
      <c r="Y934" s="548"/>
    </row>
    <row r="935" spans="1:25" s="170" customFormat="1" ht="22.5" customHeight="1" thickTop="1" thickBot="1" x14ac:dyDescent="0.3">
      <c r="A935" s="558"/>
      <c r="B935" s="559"/>
      <c r="C935" s="559"/>
      <c r="D935" s="559"/>
      <c r="E935" s="559"/>
      <c r="F935" s="559"/>
      <c r="G935" s="559"/>
      <c r="H935" s="559"/>
      <c r="I935" s="559"/>
      <c r="J935" s="559"/>
      <c r="K935" s="562"/>
      <c r="L935" s="602"/>
      <c r="M935" s="602"/>
      <c r="N935" s="602"/>
      <c r="O935" s="602"/>
      <c r="P935" s="602"/>
      <c r="Q935" s="602"/>
      <c r="R935" s="602"/>
      <c r="S935" s="602"/>
      <c r="T935" s="602"/>
      <c r="U935" s="602"/>
      <c r="V935" s="602"/>
      <c r="W935" s="602"/>
      <c r="X935" s="547"/>
      <c r="Y935" s="548"/>
    </row>
    <row r="936" spans="1:25" s="170" customFormat="1" ht="22.5" customHeight="1" thickTop="1" thickBot="1" x14ac:dyDescent="0.3">
      <c r="A936" s="558"/>
      <c r="B936" s="559"/>
      <c r="C936" s="559"/>
      <c r="D936" s="559"/>
      <c r="E936" s="559"/>
      <c r="F936" s="559"/>
      <c r="G936" s="559"/>
      <c r="H936" s="559"/>
      <c r="I936" s="559"/>
      <c r="J936" s="559"/>
      <c r="K936" s="562"/>
      <c r="L936" s="602"/>
      <c r="M936" s="602"/>
      <c r="N936" s="602"/>
      <c r="O936" s="602"/>
      <c r="P936" s="602"/>
      <c r="Q936" s="602"/>
      <c r="R936" s="602"/>
      <c r="S936" s="602"/>
      <c r="T936" s="602"/>
      <c r="U936" s="602"/>
      <c r="V936" s="602"/>
      <c r="W936" s="602"/>
      <c r="X936" s="547"/>
      <c r="Y936" s="548"/>
    </row>
    <row r="937" spans="1:25" s="170" customFormat="1" ht="22.5" customHeight="1" thickTop="1" thickBot="1" x14ac:dyDescent="0.3">
      <c r="A937" s="558"/>
      <c r="B937" s="559"/>
      <c r="C937" s="559"/>
      <c r="D937" s="559"/>
      <c r="E937" s="559"/>
      <c r="F937" s="559"/>
      <c r="G937" s="559"/>
      <c r="H937" s="559"/>
      <c r="I937" s="559"/>
      <c r="J937" s="559"/>
      <c r="K937" s="562"/>
      <c r="L937" s="602"/>
      <c r="M937" s="602"/>
      <c r="N937" s="602"/>
      <c r="O937" s="602"/>
      <c r="P937" s="602"/>
      <c r="Q937" s="602"/>
      <c r="R937" s="602"/>
      <c r="S937" s="602"/>
      <c r="T937" s="602"/>
      <c r="U937" s="602"/>
      <c r="V937" s="602"/>
      <c r="W937" s="602"/>
      <c r="X937" s="547"/>
      <c r="Y937" s="548"/>
    </row>
    <row r="938" spans="1:25" s="170" customFormat="1" ht="22.5" customHeight="1" thickTop="1" thickBot="1" x14ac:dyDescent="0.3">
      <c r="A938" s="558"/>
      <c r="B938" s="559"/>
      <c r="C938" s="559"/>
      <c r="D938" s="559"/>
      <c r="E938" s="559"/>
      <c r="F938" s="559"/>
      <c r="G938" s="559"/>
      <c r="H938" s="559"/>
      <c r="I938" s="559"/>
      <c r="J938" s="559"/>
      <c r="K938" s="562"/>
      <c r="L938" s="602"/>
      <c r="M938" s="602"/>
      <c r="N938" s="602"/>
      <c r="O938" s="602"/>
      <c r="P938" s="602"/>
      <c r="Q938" s="602"/>
      <c r="R938" s="602"/>
      <c r="S938" s="602"/>
      <c r="T938" s="602"/>
      <c r="U938" s="602"/>
      <c r="V938" s="602"/>
      <c r="W938" s="602"/>
      <c r="X938" s="547"/>
      <c r="Y938" s="548"/>
    </row>
    <row r="939" spans="1:25" s="170" customFormat="1" ht="22.5" customHeight="1" thickTop="1" thickBot="1" x14ac:dyDescent="0.3">
      <c r="A939" s="558"/>
      <c r="B939" s="559"/>
      <c r="C939" s="559"/>
      <c r="D939" s="559"/>
      <c r="E939" s="559"/>
      <c r="F939" s="559"/>
      <c r="G939" s="559"/>
      <c r="H939" s="559"/>
      <c r="I939" s="559"/>
      <c r="J939" s="559"/>
      <c r="K939" s="562"/>
      <c r="L939" s="602"/>
      <c r="M939" s="602"/>
      <c r="N939" s="602"/>
      <c r="O939" s="602"/>
      <c r="P939" s="602"/>
      <c r="Q939" s="602"/>
      <c r="R939" s="602"/>
      <c r="S939" s="602"/>
      <c r="T939" s="602"/>
      <c r="U939" s="602"/>
      <c r="V939" s="602"/>
      <c r="W939" s="602"/>
      <c r="X939" s="547"/>
      <c r="Y939" s="548"/>
    </row>
    <row r="940" spans="1:25" s="170" customFormat="1" ht="22.5" customHeight="1" thickTop="1" thickBot="1" x14ac:dyDescent="0.3">
      <c r="A940" s="558"/>
      <c r="B940" s="559"/>
      <c r="C940" s="559"/>
      <c r="D940" s="559"/>
      <c r="E940" s="559"/>
      <c r="F940" s="559"/>
      <c r="G940" s="559"/>
      <c r="H940" s="559"/>
      <c r="I940" s="559"/>
      <c r="J940" s="559"/>
      <c r="K940" s="562"/>
      <c r="L940" s="602"/>
      <c r="M940" s="602"/>
      <c r="N940" s="602"/>
      <c r="O940" s="602"/>
      <c r="P940" s="602"/>
      <c r="Q940" s="602"/>
      <c r="R940" s="602"/>
      <c r="S940" s="602"/>
      <c r="T940" s="602"/>
      <c r="U940" s="602"/>
      <c r="V940" s="602"/>
      <c r="W940" s="602"/>
      <c r="X940" s="547"/>
      <c r="Y940" s="548"/>
    </row>
    <row r="941" spans="1:25" s="170" customFormat="1" ht="22.5" customHeight="1" thickTop="1" thickBot="1" x14ac:dyDescent="0.3">
      <c r="A941" s="558"/>
      <c r="B941" s="559"/>
      <c r="C941" s="559"/>
      <c r="D941" s="559"/>
      <c r="E941" s="559"/>
      <c r="F941" s="559"/>
      <c r="G941" s="559"/>
      <c r="H941" s="559"/>
      <c r="I941" s="559"/>
      <c r="J941" s="559"/>
      <c r="K941" s="562"/>
      <c r="L941" s="602"/>
      <c r="M941" s="602"/>
      <c r="N941" s="602"/>
      <c r="O941" s="602"/>
      <c r="P941" s="602"/>
      <c r="Q941" s="602"/>
      <c r="R941" s="602"/>
      <c r="S941" s="602"/>
      <c r="T941" s="602"/>
      <c r="U941" s="602"/>
      <c r="V941" s="602"/>
      <c r="W941" s="602"/>
      <c r="X941" s="547"/>
      <c r="Y941" s="548"/>
    </row>
    <row r="942" spans="1:25" s="170" customFormat="1" ht="22.5" customHeight="1" thickTop="1" thickBot="1" x14ac:dyDescent="0.3">
      <c r="A942" s="558"/>
      <c r="B942" s="559"/>
      <c r="C942" s="559"/>
      <c r="D942" s="559"/>
      <c r="E942" s="559"/>
      <c r="F942" s="559"/>
      <c r="G942" s="559"/>
      <c r="H942" s="559"/>
      <c r="I942" s="559"/>
      <c r="J942" s="559"/>
      <c r="K942" s="562"/>
      <c r="L942" s="602"/>
      <c r="M942" s="602"/>
      <c r="N942" s="602"/>
      <c r="O942" s="602"/>
      <c r="P942" s="602"/>
      <c r="Q942" s="602"/>
      <c r="R942" s="602"/>
      <c r="S942" s="602"/>
      <c r="T942" s="602"/>
      <c r="U942" s="602"/>
      <c r="V942" s="602"/>
      <c r="W942" s="602"/>
      <c r="X942" s="547"/>
      <c r="Y942" s="548"/>
    </row>
    <row r="943" spans="1:25" s="170" customFormat="1" ht="22.5" customHeight="1" thickTop="1" thickBot="1" x14ac:dyDescent="0.3">
      <c r="A943" s="558"/>
      <c r="B943" s="559"/>
      <c r="C943" s="559"/>
      <c r="D943" s="559"/>
      <c r="E943" s="559"/>
      <c r="F943" s="559"/>
      <c r="G943" s="559"/>
      <c r="H943" s="559"/>
      <c r="I943" s="559"/>
      <c r="J943" s="559"/>
      <c r="K943" s="562"/>
      <c r="L943" s="602"/>
      <c r="M943" s="602"/>
      <c r="N943" s="602"/>
      <c r="O943" s="602"/>
      <c r="P943" s="602"/>
      <c r="Q943" s="602"/>
      <c r="R943" s="602"/>
      <c r="S943" s="602"/>
      <c r="T943" s="602"/>
      <c r="U943" s="602"/>
      <c r="V943" s="602"/>
      <c r="W943" s="602"/>
      <c r="X943" s="547"/>
      <c r="Y943" s="548"/>
    </row>
    <row r="944" spans="1:25" s="170" customFormat="1" ht="22.5" customHeight="1" thickTop="1" thickBot="1" x14ac:dyDescent="0.3">
      <c r="A944" s="558"/>
      <c r="B944" s="559"/>
      <c r="C944" s="559"/>
      <c r="D944" s="559"/>
      <c r="E944" s="559"/>
      <c r="F944" s="559"/>
      <c r="G944" s="559"/>
      <c r="H944" s="559"/>
      <c r="I944" s="559"/>
      <c r="J944" s="559"/>
      <c r="K944" s="562"/>
      <c r="L944" s="602"/>
      <c r="M944" s="602"/>
      <c r="N944" s="602"/>
      <c r="O944" s="602"/>
      <c r="P944" s="602"/>
      <c r="Q944" s="602"/>
      <c r="R944" s="602"/>
      <c r="S944" s="602"/>
      <c r="T944" s="602"/>
      <c r="U944" s="602"/>
      <c r="V944" s="602"/>
      <c r="W944" s="602"/>
      <c r="X944" s="547"/>
      <c r="Y944" s="548"/>
    </row>
    <row r="945" spans="1:25" s="170" customFormat="1" ht="22.5" customHeight="1" thickTop="1" thickBot="1" x14ac:dyDescent="0.3">
      <c r="A945" s="558"/>
      <c r="B945" s="559"/>
      <c r="C945" s="559"/>
      <c r="D945" s="559"/>
      <c r="E945" s="559"/>
      <c r="F945" s="559"/>
      <c r="G945" s="559"/>
      <c r="H945" s="559"/>
      <c r="I945" s="559"/>
      <c r="J945" s="559"/>
      <c r="K945" s="562"/>
      <c r="L945" s="602"/>
      <c r="M945" s="602"/>
      <c r="N945" s="602"/>
      <c r="O945" s="602"/>
      <c r="P945" s="602"/>
      <c r="Q945" s="602"/>
      <c r="R945" s="602"/>
      <c r="S945" s="602"/>
      <c r="T945" s="602"/>
      <c r="U945" s="602"/>
      <c r="V945" s="602"/>
      <c r="W945" s="602"/>
      <c r="X945" s="547"/>
      <c r="Y945" s="548"/>
    </row>
    <row r="946" spans="1:25" s="170" customFormat="1" ht="22.5" customHeight="1" thickTop="1" thickBot="1" x14ac:dyDescent="0.3">
      <c r="A946" s="558"/>
      <c r="B946" s="559"/>
      <c r="C946" s="559"/>
      <c r="D946" s="559"/>
      <c r="E946" s="559"/>
      <c r="F946" s="559"/>
      <c r="G946" s="559"/>
      <c r="H946" s="559"/>
      <c r="I946" s="559"/>
      <c r="J946" s="559"/>
      <c r="K946" s="562"/>
      <c r="L946" s="602"/>
      <c r="M946" s="602"/>
      <c r="N946" s="602"/>
      <c r="O946" s="602"/>
      <c r="P946" s="602"/>
      <c r="Q946" s="602"/>
      <c r="R946" s="602"/>
      <c r="S946" s="602"/>
      <c r="T946" s="602"/>
      <c r="U946" s="602"/>
      <c r="V946" s="602"/>
      <c r="W946" s="602"/>
      <c r="X946" s="547"/>
      <c r="Y946" s="548"/>
    </row>
    <row r="947" spans="1:25" s="170" customFormat="1" ht="22.5" customHeight="1" thickTop="1" thickBot="1" x14ac:dyDescent="0.3">
      <c r="A947" s="558"/>
      <c r="B947" s="559"/>
      <c r="C947" s="559"/>
      <c r="D947" s="559"/>
      <c r="E947" s="559"/>
      <c r="F947" s="559"/>
      <c r="G947" s="559"/>
      <c r="H947" s="559"/>
      <c r="I947" s="559"/>
      <c r="J947" s="559"/>
      <c r="K947" s="562"/>
      <c r="L947" s="602"/>
      <c r="M947" s="602"/>
      <c r="N947" s="602"/>
      <c r="O947" s="602"/>
      <c r="P947" s="602"/>
      <c r="Q947" s="602"/>
      <c r="R947" s="602"/>
      <c r="S947" s="602"/>
      <c r="T947" s="602"/>
      <c r="U947" s="602"/>
      <c r="V947" s="602"/>
      <c r="W947" s="602"/>
      <c r="X947" s="547"/>
      <c r="Y947" s="548"/>
    </row>
    <row r="948" spans="1:25" s="170" customFormat="1" ht="22.5" customHeight="1" thickTop="1" thickBot="1" x14ac:dyDescent="0.3">
      <c r="A948" s="558"/>
      <c r="B948" s="559"/>
      <c r="C948" s="559"/>
      <c r="D948" s="559"/>
      <c r="E948" s="559"/>
      <c r="F948" s="559"/>
      <c r="G948" s="559"/>
      <c r="H948" s="559"/>
      <c r="I948" s="559"/>
      <c r="J948" s="559"/>
      <c r="K948" s="562"/>
      <c r="L948" s="602"/>
      <c r="M948" s="602"/>
      <c r="N948" s="602"/>
      <c r="O948" s="602"/>
      <c r="P948" s="602"/>
      <c r="Q948" s="602"/>
      <c r="R948" s="602"/>
      <c r="S948" s="602"/>
      <c r="T948" s="602"/>
      <c r="U948" s="602"/>
      <c r="V948" s="602"/>
      <c r="W948" s="602"/>
      <c r="X948" s="547"/>
      <c r="Y948" s="548"/>
    </row>
    <row r="949" spans="1:25" s="170" customFormat="1" ht="22.5" customHeight="1" thickTop="1" thickBot="1" x14ac:dyDescent="0.3">
      <c r="A949" s="558"/>
      <c r="B949" s="559"/>
      <c r="C949" s="559"/>
      <c r="D949" s="559"/>
      <c r="E949" s="559"/>
      <c r="F949" s="559"/>
      <c r="G949" s="559"/>
      <c r="H949" s="559"/>
      <c r="I949" s="559"/>
      <c r="J949" s="559"/>
      <c r="K949" s="562"/>
      <c r="L949" s="602"/>
      <c r="M949" s="602"/>
      <c r="N949" s="602"/>
      <c r="O949" s="602"/>
      <c r="P949" s="602"/>
      <c r="Q949" s="602"/>
      <c r="R949" s="602"/>
      <c r="S949" s="602"/>
      <c r="T949" s="602"/>
      <c r="U949" s="602"/>
      <c r="V949" s="602"/>
      <c r="W949" s="602"/>
      <c r="X949" s="547"/>
      <c r="Y949" s="548"/>
    </row>
    <row r="950" spans="1:25" s="170" customFormat="1" ht="22.5" customHeight="1" thickTop="1" thickBot="1" x14ac:dyDescent="0.3">
      <c r="A950" s="558"/>
      <c r="B950" s="559"/>
      <c r="C950" s="559"/>
      <c r="D950" s="559"/>
      <c r="E950" s="559"/>
      <c r="F950" s="559"/>
      <c r="G950" s="559"/>
      <c r="H950" s="560"/>
      <c r="I950" s="560"/>
      <c r="J950" s="560"/>
      <c r="K950" s="561"/>
      <c r="L950" s="601"/>
      <c r="M950" s="601"/>
      <c r="N950" s="601"/>
      <c r="O950" s="601"/>
      <c r="P950" s="601"/>
      <c r="Q950" s="601"/>
      <c r="R950" s="601"/>
      <c r="S950" s="601"/>
      <c r="T950" s="601"/>
      <c r="U950" s="601"/>
      <c r="V950" s="601"/>
      <c r="W950" s="601"/>
      <c r="X950" s="547"/>
      <c r="Y950" s="548"/>
    </row>
    <row r="951" spans="1:25" s="170" customFormat="1" ht="22.5" customHeight="1" thickTop="1" thickBot="1" x14ac:dyDescent="0.3">
      <c r="A951" s="558"/>
      <c r="B951" s="559"/>
      <c r="C951" s="559"/>
      <c r="D951" s="559"/>
      <c r="E951" s="559"/>
      <c r="F951" s="559"/>
      <c r="G951" s="559"/>
      <c r="H951" s="559"/>
      <c r="I951" s="559"/>
      <c r="J951" s="559"/>
      <c r="K951" s="562"/>
      <c r="L951" s="602"/>
      <c r="M951" s="602"/>
      <c r="N951" s="602"/>
      <c r="O951" s="602"/>
      <c r="P951" s="602"/>
      <c r="Q951" s="602"/>
      <c r="R951" s="602"/>
      <c r="S951" s="602"/>
      <c r="T951" s="602"/>
      <c r="U951" s="602"/>
      <c r="V951" s="602"/>
      <c r="W951" s="602"/>
      <c r="X951" s="547"/>
      <c r="Y951" s="548"/>
    </row>
    <row r="952" spans="1:25" s="170" customFormat="1" ht="22.5" customHeight="1" thickTop="1" thickBot="1" x14ac:dyDescent="0.3">
      <c r="A952" s="558"/>
      <c r="B952" s="559"/>
      <c r="C952" s="559"/>
      <c r="D952" s="559"/>
      <c r="E952" s="559"/>
      <c r="F952" s="559"/>
      <c r="G952" s="559"/>
      <c r="H952" s="559"/>
      <c r="I952" s="559"/>
      <c r="J952" s="559"/>
      <c r="K952" s="562"/>
      <c r="L952" s="602"/>
      <c r="M952" s="602"/>
      <c r="N952" s="602"/>
      <c r="O952" s="602"/>
      <c r="P952" s="602"/>
      <c r="Q952" s="602"/>
      <c r="R952" s="602"/>
      <c r="S952" s="602"/>
      <c r="T952" s="602"/>
      <c r="U952" s="602"/>
      <c r="V952" s="602"/>
      <c r="W952" s="602"/>
      <c r="X952" s="547"/>
      <c r="Y952" s="548"/>
    </row>
    <row r="953" spans="1:25" s="170" customFormat="1" ht="22.5" customHeight="1" thickTop="1" thickBot="1" x14ac:dyDescent="0.3">
      <c r="A953" s="558"/>
      <c r="B953" s="559"/>
      <c r="C953" s="559"/>
      <c r="D953" s="559"/>
      <c r="E953" s="559"/>
      <c r="F953" s="559"/>
      <c r="G953" s="559"/>
      <c r="H953" s="559"/>
      <c r="I953" s="559"/>
      <c r="J953" s="559"/>
      <c r="K953" s="562"/>
      <c r="L953" s="602"/>
      <c r="M953" s="602"/>
      <c r="N953" s="602"/>
      <c r="O953" s="602"/>
      <c r="P953" s="602"/>
      <c r="Q953" s="602"/>
      <c r="R953" s="602"/>
      <c r="S953" s="602"/>
      <c r="T953" s="602"/>
      <c r="U953" s="602"/>
      <c r="V953" s="602"/>
      <c r="W953" s="602"/>
      <c r="X953" s="547"/>
      <c r="Y953" s="548"/>
    </row>
    <row r="954" spans="1:25" s="170" customFormat="1" ht="22.5" customHeight="1" thickTop="1" thickBot="1" x14ac:dyDescent="0.3">
      <c r="A954" s="558"/>
      <c r="B954" s="559"/>
      <c r="C954" s="559"/>
      <c r="D954" s="559"/>
      <c r="E954" s="559"/>
      <c r="F954" s="559"/>
      <c r="G954" s="559"/>
      <c r="H954" s="559"/>
      <c r="I954" s="559"/>
      <c r="J954" s="559"/>
      <c r="K954" s="562"/>
      <c r="L954" s="602"/>
      <c r="M954" s="602"/>
      <c r="N954" s="602"/>
      <c r="O954" s="602"/>
      <c r="P954" s="602"/>
      <c r="Q954" s="602"/>
      <c r="R954" s="602"/>
      <c r="S954" s="602"/>
      <c r="T954" s="602"/>
      <c r="U954" s="602"/>
      <c r="V954" s="602"/>
      <c r="W954" s="602"/>
      <c r="X954" s="547"/>
      <c r="Y954" s="548"/>
    </row>
    <row r="955" spans="1:25" s="170" customFormat="1" ht="22.5" customHeight="1" thickTop="1" thickBot="1" x14ac:dyDescent="0.3">
      <c r="A955" s="558"/>
      <c r="B955" s="559"/>
      <c r="C955" s="559"/>
      <c r="D955" s="559"/>
      <c r="E955" s="559"/>
      <c r="F955" s="559"/>
      <c r="G955" s="559"/>
      <c r="H955" s="559"/>
      <c r="I955" s="559"/>
      <c r="J955" s="559"/>
      <c r="K955" s="562"/>
      <c r="L955" s="602"/>
      <c r="M955" s="602"/>
      <c r="N955" s="602"/>
      <c r="O955" s="602"/>
      <c r="P955" s="602"/>
      <c r="Q955" s="602"/>
      <c r="R955" s="602"/>
      <c r="S955" s="602"/>
      <c r="T955" s="602"/>
      <c r="U955" s="602"/>
      <c r="V955" s="602"/>
      <c r="W955" s="602"/>
      <c r="X955" s="547"/>
      <c r="Y955" s="548"/>
    </row>
    <row r="956" spans="1:25" s="170" customFormat="1" ht="22.5" customHeight="1" thickTop="1" thickBot="1" x14ac:dyDescent="0.3">
      <c r="A956" s="558"/>
      <c r="B956" s="559"/>
      <c r="C956" s="559"/>
      <c r="D956" s="559"/>
      <c r="E956" s="559"/>
      <c r="F956" s="559"/>
      <c r="G956" s="559"/>
      <c r="H956" s="559"/>
      <c r="I956" s="559"/>
      <c r="J956" s="559"/>
      <c r="K956" s="562"/>
      <c r="L956" s="602"/>
      <c r="M956" s="602"/>
      <c r="N956" s="602"/>
      <c r="O956" s="602"/>
      <c r="P956" s="602"/>
      <c r="Q956" s="602"/>
      <c r="R956" s="602"/>
      <c r="S956" s="602"/>
      <c r="T956" s="602"/>
      <c r="U956" s="602"/>
      <c r="V956" s="602"/>
      <c r="W956" s="602"/>
      <c r="X956" s="547"/>
      <c r="Y956" s="548"/>
    </row>
    <row r="957" spans="1:25" s="170" customFormat="1" ht="22.5" customHeight="1" thickTop="1" thickBot="1" x14ac:dyDescent="0.3">
      <c r="A957" s="558"/>
      <c r="B957" s="559"/>
      <c r="C957" s="559"/>
      <c r="D957" s="559"/>
      <c r="E957" s="559"/>
      <c r="F957" s="559"/>
      <c r="G957" s="559"/>
      <c r="H957" s="559"/>
      <c r="I957" s="559"/>
      <c r="J957" s="559"/>
      <c r="K957" s="562"/>
      <c r="L957" s="602"/>
      <c r="M957" s="602"/>
      <c r="N957" s="602"/>
      <c r="O957" s="602"/>
      <c r="P957" s="602"/>
      <c r="Q957" s="602"/>
      <c r="R957" s="602"/>
      <c r="S957" s="602"/>
      <c r="T957" s="602"/>
      <c r="U957" s="602"/>
      <c r="V957" s="602"/>
      <c r="W957" s="602"/>
      <c r="X957" s="547"/>
      <c r="Y957" s="548"/>
    </row>
    <row r="958" spans="1:25" s="170" customFormat="1" ht="22.5" customHeight="1" thickTop="1" thickBot="1" x14ac:dyDescent="0.3">
      <c r="A958" s="558"/>
      <c r="B958" s="559"/>
      <c r="C958" s="559"/>
      <c r="D958" s="559"/>
      <c r="E958" s="559"/>
      <c r="F958" s="559"/>
      <c r="G958" s="559"/>
      <c r="H958" s="559"/>
      <c r="I958" s="559"/>
      <c r="J958" s="559"/>
      <c r="K958" s="562"/>
      <c r="L958" s="602"/>
      <c r="M958" s="602"/>
      <c r="N958" s="602"/>
      <c r="O958" s="602"/>
      <c r="P958" s="602"/>
      <c r="Q958" s="602"/>
      <c r="R958" s="602"/>
      <c r="S958" s="602"/>
      <c r="T958" s="602"/>
      <c r="U958" s="602"/>
      <c r="V958" s="602"/>
      <c r="W958" s="602"/>
      <c r="X958" s="547"/>
      <c r="Y958" s="548"/>
    </row>
    <row r="959" spans="1:25" s="170" customFormat="1" ht="22.5" customHeight="1" thickTop="1" thickBot="1" x14ac:dyDescent="0.3">
      <c r="A959" s="558"/>
      <c r="B959" s="559"/>
      <c r="C959" s="559"/>
      <c r="D959" s="559"/>
      <c r="E959" s="559"/>
      <c r="F959" s="559"/>
      <c r="G959" s="559"/>
      <c r="H959" s="559"/>
      <c r="I959" s="559"/>
      <c r="J959" s="559"/>
      <c r="K959" s="562"/>
      <c r="L959" s="602"/>
      <c r="M959" s="602"/>
      <c r="N959" s="602"/>
      <c r="O959" s="602"/>
      <c r="P959" s="602"/>
      <c r="Q959" s="602"/>
      <c r="R959" s="602"/>
      <c r="S959" s="602"/>
      <c r="T959" s="602"/>
      <c r="U959" s="602"/>
      <c r="V959" s="602"/>
      <c r="W959" s="602"/>
      <c r="X959" s="547"/>
      <c r="Y959" s="548"/>
    </row>
    <row r="960" spans="1:25" s="170" customFormat="1" ht="22.5" customHeight="1" thickTop="1" thickBot="1" x14ac:dyDescent="0.3">
      <c r="A960" s="558"/>
      <c r="B960" s="559"/>
      <c r="C960" s="559"/>
      <c r="D960" s="559"/>
      <c r="E960" s="559"/>
      <c r="F960" s="559"/>
      <c r="G960" s="559"/>
      <c r="H960" s="559"/>
      <c r="I960" s="559"/>
      <c r="J960" s="559"/>
      <c r="K960" s="562"/>
      <c r="L960" s="602"/>
      <c r="M960" s="602"/>
      <c r="N960" s="602"/>
      <c r="O960" s="602"/>
      <c r="P960" s="602"/>
      <c r="Q960" s="602"/>
      <c r="R960" s="602"/>
      <c r="S960" s="602"/>
      <c r="T960" s="602"/>
      <c r="U960" s="602"/>
      <c r="V960" s="602"/>
      <c r="W960" s="602"/>
      <c r="X960" s="547"/>
      <c r="Y960" s="548"/>
    </row>
    <row r="961" spans="1:25" s="170" customFormat="1" ht="22.5" customHeight="1" thickTop="1" thickBot="1" x14ac:dyDescent="0.3">
      <c r="A961" s="558"/>
      <c r="B961" s="559"/>
      <c r="C961" s="559"/>
      <c r="D961" s="559"/>
      <c r="E961" s="559"/>
      <c r="F961" s="559"/>
      <c r="G961" s="559"/>
      <c r="H961" s="559"/>
      <c r="I961" s="559"/>
      <c r="J961" s="559"/>
      <c r="K961" s="562"/>
      <c r="L961" s="602"/>
      <c r="M961" s="602"/>
      <c r="N961" s="602"/>
      <c r="O961" s="602"/>
      <c r="P961" s="602"/>
      <c r="Q961" s="602"/>
      <c r="R961" s="602"/>
      <c r="S961" s="602"/>
      <c r="T961" s="602"/>
      <c r="U961" s="602"/>
      <c r="V961" s="602"/>
      <c r="W961" s="602"/>
      <c r="X961" s="547"/>
      <c r="Y961" s="548"/>
    </row>
    <row r="962" spans="1:25" s="170" customFormat="1" ht="22.5" customHeight="1" thickTop="1" thickBot="1" x14ac:dyDescent="0.3">
      <c r="A962" s="558"/>
      <c r="B962" s="559"/>
      <c r="C962" s="559"/>
      <c r="D962" s="559"/>
      <c r="E962" s="559"/>
      <c r="F962" s="559"/>
      <c r="G962" s="559"/>
      <c r="H962" s="559"/>
      <c r="I962" s="559"/>
      <c r="J962" s="559"/>
      <c r="K962" s="562"/>
      <c r="L962" s="602"/>
      <c r="M962" s="602"/>
      <c r="N962" s="602"/>
      <c r="O962" s="602"/>
      <c r="P962" s="602"/>
      <c r="Q962" s="602"/>
      <c r="R962" s="602"/>
      <c r="S962" s="602"/>
      <c r="T962" s="602"/>
      <c r="U962" s="602"/>
      <c r="V962" s="602"/>
      <c r="W962" s="602"/>
      <c r="X962" s="547"/>
      <c r="Y962" s="548"/>
    </row>
    <row r="963" spans="1:25" s="170" customFormat="1" ht="22.5" customHeight="1" thickTop="1" thickBot="1" x14ac:dyDescent="0.3">
      <c r="A963" s="558"/>
      <c r="B963" s="559"/>
      <c r="C963" s="559"/>
      <c r="D963" s="559"/>
      <c r="E963" s="559"/>
      <c r="F963" s="559"/>
      <c r="G963" s="559"/>
      <c r="H963" s="559"/>
      <c r="I963" s="559"/>
      <c r="J963" s="559"/>
      <c r="K963" s="562"/>
      <c r="L963" s="602"/>
      <c r="M963" s="602"/>
      <c r="N963" s="602"/>
      <c r="O963" s="602"/>
      <c r="P963" s="602"/>
      <c r="Q963" s="602"/>
      <c r="R963" s="602"/>
      <c r="S963" s="602"/>
      <c r="T963" s="602"/>
      <c r="U963" s="602"/>
      <c r="V963" s="602"/>
      <c r="W963" s="602"/>
      <c r="X963" s="547"/>
      <c r="Y963" s="548"/>
    </row>
    <row r="964" spans="1:25" s="170" customFormat="1" ht="22.5" customHeight="1" thickTop="1" thickBot="1" x14ac:dyDescent="0.3">
      <c r="A964" s="558"/>
      <c r="B964" s="559"/>
      <c r="C964" s="559"/>
      <c r="D964" s="559"/>
      <c r="E964" s="559"/>
      <c r="F964" s="559"/>
      <c r="G964" s="559"/>
      <c r="H964" s="559"/>
      <c r="I964" s="559"/>
      <c r="J964" s="559"/>
      <c r="K964" s="562"/>
      <c r="L964" s="602"/>
      <c r="M964" s="602"/>
      <c r="N964" s="602"/>
      <c r="O964" s="602"/>
      <c r="P964" s="602"/>
      <c r="Q964" s="602"/>
      <c r="R964" s="602"/>
      <c r="S964" s="602"/>
      <c r="T964" s="602"/>
      <c r="U964" s="602"/>
      <c r="V964" s="602"/>
      <c r="W964" s="602"/>
      <c r="X964" s="547"/>
      <c r="Y964" s="548"/>
    </row>
    <row r="965" spans="1:25" s="170" customFormat="1" ht="22.5" customHeight="1" thickTop="1" thickBot="1" x14ac:dyDescent="0.3">
      <c r="A965" s="558"/>
      <c r="B965" s="559"/>
      <c r="C965" s="559"/>
      <c r="D965" s="559"/>
      <c r="E965" s="559"/>
      <c r="F965" s="559"/>
      <c r="G965" s="559"/>
      <c r="H965" s="559"/>
      <c r="I965" s="559"/>
      <c r="J965" s="559"/>
      <c r="K965" s="562"/>
      <c r="L965" s="602"/>
      <c r="M965" s="602"/>
      <c r="N965" s="602"/>
      <c r="O965" s="602"/>
      <c r="P965" s="602"/>
      <c r="Q965" s="602"/>
      <c r="R965" s="602"/>
      <c r="S965" s="602"/>
      <c r="T965" s="602"/>
      <c r="U965" s="602"/>
      <c r="V965" s="602"/>
      <c r="W965" s="602"/>
      <c r="X965" s="547"/>
      <c r="Y965" s="548"/>
    </row>
    <row r="966" spans="1:25" s="170" customFormat="1" ht="22.5" customHeight="1" thickTop="1" thickBot="1" x14ac:dyDescent="0.3">
      <c r="A966" s="558"/>
      <c r="B966" s="559"/>
      <c r="C966" s="559"/>
      <c r="D966" s="559"/>
      <c r="E966" s="559"/>
      <c r="F966" s="559"/>
      <c r="G966" s="559"/>
      <c r="H966" s="559"/>
      <c r="I966" s="559"/>
      <c r="J966" s="559"/>
      <c r="K966" s="562"/>
      <c r="L966" s="602"/>
      <c r="M966" s="602"/>
      <c r="N966" s="602"/>
      <c r="O966" s="602"/>
      <c r="P966" s="602"/>
      <c r="Q966" s="602"/>
      <c r="R966" s="602"/>
      <c r="S966" s="602"/>
      <c r="T966" s="602"/>
      <c r="U966" s="602"/>
      <c r="V966" s="602"/>
      <c r="W966" s="602"/>
      <c r="X966" s="547"/>
      <c r="Y966" s="548"/>
    </row>
    <row r="967" spans="1:25" s="170" customFormat="1" ht="22.5" customHeight="1" thickTop="1" thickBot="1" x14ac:dyDescent="0.3">
      <c r="A967" s="558"/>
      <c r="B967" s="559"/>
      <c r="C967" s="559"/>
      <c r="D967" s="559"/>
      <c r="E967" s="559"/>
      <c r="F967" s="559"/>
      <c r="G967" s="559"/>
      <c r="H967" s="559"/>
      <c r="I967" s="559"/>
      <c r="J967" s="559"/>
      <c r="K967" s="562"/>
      <c r="L967" s="602"/>
      <c r="M967" s="602"/>
      <c r="N967" s="602"/>
      <c r="O967" s="602"/>
      <c r="P967" s="602"/>
      <c r="Q967" s="602"/>
      <c r="R967" s="602"/>
      <c r="S967" s="602"/>
      <c r="T967" s="602"/>
      <c r="U967" s="602"/>
      <c r="V967" s="602"/>
      <c r="W967" s="602"/>
      <c r="X967" s="547"/>
      <c r="Y967" s="548"/>
    </row>
    <row r="968" spans="1:25" s="170" customFormat="1" ht="22.5" customHeight="1" thickTop="1" thickBot="1" x14ac:dyDescent="0.3">
      <c r="A968" s="558"/>
      <c r="B968" s="559"/>
      <c r="C968" s="559"/>
      <c r="D968" s="559"/>
      <c r="E968" s="559"/>
      <c r="F968" s="559"/>
      <c r="G968" s="559"/>
      <c r="H968" s="559"/>
      <c r="I968" s="559"/>
      <c r="J968" s="559"/>
      <c r="K968" s="562"/>
      <c r="L968" s="602"/>
      <c r="M968" s="602"/>
      <c r="N968" s="602"/>
      <c r="O968" s="602"/>
      <c r="P968" s="602"/>
      <c r="Q968" s="602"/>
      <c r="R968" s="602"/>
      <c r="S968" s="602"/>
      <c r="T968" s="602"/>
      <c r="U968" s="602"/>
      <c r="V968" s="602"/>
      <c r="W968" s="602"/>
      <c r="X968" s="547"/>
      <c r="Y968" s="548"/>
    </row>
    <row r="969" spans="1:25" s="170" customFormat="1" ht="22.5" customHeight="1" thickTop="1" thickBot="1" x14ac:dyDescent="0.3">
      <c r="A969" s="558"/>
      <c r="B969" s="559"/>
      <c r="C969" s="559"/>
      <c r="D969" s="559"/>
      <c r="E969" s="559"/>
      <c r="F969" s="559"/>
      <c r="G969" s="559"/>
      <c r="H969" s="559"/>
      <c r="I969" s="559"/>
      <c r="J969" s="559"/>
      <c r="K969" s="562"/>
      <c r="L969" s="602"/>
      <c r="M969" s="602"/>
      <c r="N969" s="602"/>
      <c r="O969" s="602"/>
      <c r="P969" s="602"/>
      <c r="Q969" s="602"/>
      <c r="R969" s="602"/>
      <c r="S969" s="602"/>
      <c r="T969" s="602"/>
      <c r="U969" s="602"/>
      <c r="V969" s="602"/>
      <c r="W969" s="602"/>
      <c r="X969" s="547"/>
      <c r="Y969" s="548"/>
    </row>
    <row r="970" spans="1:25" s="170" customFormat="1" ht="22.5" customHeight="1" thickTop="1" thickBot="1" x14ac:dyDescent="0.3">
      <c r="A970" s="558"/>
      <c r="B970" s="559"/>
      <c r="C970" s="559"/>
      <c r="D970" s="559"/>
      <c r="E970" s="559"/>
      <c r="F970" s="559"/>
      <c r="G970" s="559"/>
      <c r="H970" s="559"/>
      <c r="I970" s="559"/>
      <c r="J970" s="559"/>
      <c r="K970" s="562"/>
      <c r="L970" s="602"/>
      <c r="M970" s="602"/>
      <c r="N970" s="602"/>
      <c r="O970" s="602"/>
      <c r="P970" s="602"/>
      <c r="Q970" s="602"/>
      <c r="R970" s="602"/>
      <c r="S970" s="602"/>
      <c r="T970" s="602"/>
      <c r="U970" s="602"/>
      <c r="V970" s="602"/>
      <c r="W970" s="602"/>
      <c r="X970" s="547"/>
      <c r="Y970" s="548"/>
    </row>
    <row r="971" spans="1:25" s="170" customFormat="1" ht="22.5" customHeight="1" thickTop="1" thickBot="1" x14ac:dyDescent="0.3">
      <c r="A971" s="558"/>
      <c r="B971" s="559"/>
      <c r="C971" s="559"/>
      <c r="D971" s="559"/>
      <c r="E971" s="559"/>
      <c r="F971" s="559"/>
      <c r="G971" s="559"/>
      <c r="H971" s="559"/>
      <c r="I971" s="559"/>
      <c r="J971" s="559"/>
      <c r="K971" s="562"/>
      <c r="L971" s="602"/>
      <c r="M971" s="602"/>
      <c r="N971" s="602"/>
      <c r="O971" s="602"/>
      <c r="P971" s="602"/>
      <c r="Q971" s="602"/>
      <c r="R971" s="602"/>
      <c r="S971" s="602"/>
      <c r="T971" s="602"/>
      <c r="U971" s="602"/>
      <c r="V971" s="602"/>
      <c r="W971" s="602"/>
      <c r="X971" s="547"/>
      <c r="Y971" s="548"/>
    </row>
    <row r="972" spans="1:25" s="170" customFormat="1" ht="22.5" customHeight="1" thickTop="1" thickBot="1" x14ac:dyDescent="0.3">
      <c r="A972" s="558"/>
      <c r="B972" s="559"/>
      <c r="C972" s="559"/>
      <c r="D972" s="559"/>
      <c r="E972" s="559"/>
      <c r="F972" s="559"/>
      <c r="G972" s="559"/>
      <c r="H972" s="559"/>
      <c r="I972" s="559"/>
      <c r="J972" s="559"/>
      <c r="K972" s="562"/>
      <c r="L972" s="602"/>
      <c r="M972" s="602"/>
      <c r="N972" s="602"/>
      <c r="O972" s="602"/>
      <c r="P972" s="602"/>
      <c r="Q972" s="602"/>
      <c r="R972" s="602"/>
      <c r="S972" s="602"/>
      <c r="T972" s="602"/>
      <c r="U972" s="602"/>
      <c r="V972" s="602"/>
      <c r="W972" s="602"/>
      <c r="X972" s="547"/>
      <c r="Y972" s="548"/>
    </row>
    <row r="973" spans="1:25" s="170" customFormat="1" ht="22.5" customHeight="1" thickTop="1" thickBot="1" x14ac:dyDescent="0.3">
      <c r="A973" s="558"/>
      <c r="B973" s="559"/>
      <c r="C973" s="559"/>
      <c r="D973" s="559"/>
      <c r="E973" s="559"/>
      <c r="F973" s="559"/>
      <c r="G973" s="559"/>
      <c r="H973" s="559"/>
      <c r="I973" s="559"/>
      <c r="J973" s="559"/>
      <c r="K973" s="562"/>
      <c r="L973" s="602"/>
      <c r="M973" s="602"/>
      <c r="N973" s="602"/>
      <c r="O973" s="602"/>
      <c r="P973" s="602"/>
      <c r="Q973" s="602"/>
      <c r="R973" s="602"/>
      <c r="S973" s="602"/>
      <c r="T973" s="602"/>
      <c r="U973" s="602"/>
      <c r="V973" s="602"/>
      <c r="W973" s="602"/>
      <c r="X973" s="547"/>
      <c r="Y973" s="548"/>
    </row>
    <row r="974" spans="1:25" s="170" customFormat="1" ht="22.5" customHeight="1" thickTop="1" thickBot="1" x14ac:dyDescent="0.3">
      <c r="A974" s="558"/>
      <c r="B974" s="559"/>
      <c r="C974" s="559"/>
      <c r="D974" s="559"/>
      <c r="E974" s="559"/>
      <c r="F974" s="559"/>
      <c r="G974" s="559"/>
      <c r="H974" s="559"/>
      <c r="I974" s="559"/>
      <c r="J974" s="559"/>
      <c r="K974" s="562"/>
      <c r="L974" s="602"/>
      <c r="M974" s="602"/>
      <c r="N974" s="602"/>
      <c r="O974" s="602"/>
      <c r="P974" s="602"/>
      <c r="Q974" s="602"/>
      <c r="R974" s="602"/>
      <c r="S974" s="602"/>
      <c r="T974" s="602"/>
      <c r="U974" s="602"/>
      <c r="V974" s="602"/>
      <c r="W974" s="602"/>
      <c r="X974" s="547"/>
      <c r="Y974" s="548"/>
    </row>
    <row r="975" spans="1:25" s="170" customFormat="1" ht="22.5" customHeight="1" thickTop="1" thickBot="1" x14ac:dyDescent="0.3">
      <c r="A975" s="558"/>
      <c r="B975" s="559"/>
      <c r="C975" s="559"/>
      <c r="D975" s="559"/>
      <c r="E975" s="559"/>
      <c r="F975" s="559"/>
      <c r="G975" s="559"/>
      <c r="H975" s="559"/>
      <c r="I975" s="559"/>
      <c r="J975" s="559"/>
      <c r="K975" s="562"/>
      <c r="L975" s="602"/>
      <c r="M975" s="602"/>
      <c r="N975" s="602"/>
      <c r="O975" s="602"/>
      <c r="P975" s="602"/>
      <c r="Q975" s="602"/>
      <c r="R975" s="602"/>
      <c r="S975" s="602"/>
      <c r="T975" s="602"/>
      <c r="U975" s="602"/>
      <c r="V975" s="602"/>
      <c r="W975" s="602"/>
      <c r="X975" s="547"/>
      <c r="Y975" s="548"/>
    </row>
    <row r="976" spans="1:25" s="170" customFormat="1" ht="22.5" customHeight="1" thickTop="1" thickBot="1" x14ac:dyDescent="0.3">
      <c r="A976" s="558"/>
      <c r="B976" s="559"/>
      <c r="C976" s="559"/>
      <c r="D976" s="559"/>
      <c r="E976" s="559"/>
      <c r="F976" s="559"/>
      <c r="G976" s="559"/>
      <c r="H976" s="559"/>
      <c r="I976" s="559"/>
      <c r="J976" s="559"/>
      <c r="K976" s="562"/>
      <c r="L976" s="602"/>
      <c r="M976" s="602"/>
      <c r="N976" s="602"/>
      <c r="O976" s="602"/>
      <c r="P976" s="602"/>
      <c r="Q976" s="602"/>
      <c r="R976" s="602"/>
      <c r="S976" s="602"/>
      <c r="T976" s="602"/>
      <c r="U976" s="602"/>
      <c r="V976" s="602"/>
      <c r="W976" s="602"/>
      <c r="X976" s="547"/>
      <c r="Y976" s="548"/>
    </row>
    <row r="977" spans="1:25" s="170" customFormat="1" ht="22.5" customHeight="1" thickTop="1" thickBot="1" x14ac:dyDescent="0.3">
      <c r="A977" s="558"/>
      <c r="B977" s="559"/>
      <c r="C977" s="559"/>
      <c r="D977" s="559"/>
      <c r="E977" s="559"/>
      <c r="F977" s="559"/>
      <c r="G977" s="559"/>
      <c r="H977" s="559"/>
      <c r="I977" s="559"/>
      <c r="J977" s="559"/>
      <c r="K977" s="562"/>
      <c r="L977" s="602"/>
      <c r="M977" s="602"/>
      <c r="N977" s="602"/>
      <c r="O977" s="602"/>
      <c r="P977" s="602"/>
      <c r="Q977" s="602"/>
      <c r="R977" s="602"/>
      <c r="S977" s="602"/>
      <c r="T977" s="602"/>
      <c r="U977" s="602"/>
      <c r="V977" s="602"/>
      <c r="W977" s="602"/>
      <c r="X977" s="547"/>
      <c r="Y977" s="548"/>
    </row>
    <row r="978" spans="1:25" s="170" customFormat="1" ht="22.5" customHeight="1" thickTop="1" thickBot="1" x14ac:dyDescent="0.3">
      <c r="A978" s="558"/>
      <c r="B978" s="559"/>
      <c r="C978" s="559"/>
      <c r="D978" s="559"/>
      <c r="E978" s="559"/>
      <c r="F978" s="559"/>
      <c r="G978" s="559"/>
      <c r="H978" s="559"/>
      <c r="I978" s="559"/>
      <c r="J978" s="559"/>
      <c r="K978" s="562"/>
      <c r="L978" s="602"/>
      <c r="M978" s="602"/>
      <c r="N978" s="602"/>
      <c r="O978" s="602"/>
      <c r="P978" s="602"/>
      <c r="Q978" s="602"/>
      <c r="R978" s="602"/>
      <c r="S978" s="602"/>
      <c r="T978" s="602"/>
      <c r="U978" s="602"/>
      <c r="V978" s="602"/>
      <c r="W978" s="602"/>
      <c r="X978" s="547"/>
      <c r="Y978" s="548"/>
    </row>
    <row r="979" spans="1:25" s="170" customFormat="1" ht="22.5" customHeight="1" thickTop="1" thickBot="1" x14ac:dyDescent="0.3">
      <c r="A979" s="558"/>
      <c r="B979" s="559"/>
      <c r="C979" s="559"/>
      <c r="D979" s="559"/>
      <c r="E979" s="559"/>
      <c r="F979" s="559"/>
      <c r="G979" s="559"/>
      <c r="H979" s="559"/>
      <c r="I979" s="559"/>
      <c r="J979" s="559"/>
      <c r="K979" s="562"/>
      <c r="L979" s="602"/>
      <c r="M979" s="602"/>
      <c r="N979" s="602"/>
      <c r="O979" s="602"/>
      <c r="P979" s="602"/>
      <c r="Q979" s="602"/>
      <c r="R979" s="602"/>
      <c r="S979" s="602"/>
      <c r="T979" s="602"/>
      <c r="U979" s="602"/>
      <c r="V979" s="602"/>
      <c r="W979" s="602"/>
      <c r="X979" s="547"/>
      <c r="Y979" s="548"/>
    </row>
    <row r="980" spans="1:25" s="170" customFormat="1" ht="22.5" customHeight="1" thickTop="1" thickBot="1" x14ac:dyDescent="0.3">
      <c r="A980" s="558"/>
      <c r="B980" s="559"/>
      <c r="C980" s="559"/>
      <c r="D980" s="559"/>
      <c r="E980" s="559"/>
      <c r="F980" s="559"/>
      <c r="G980" s="559"/>
      <c r="H980" s="559"/>
      <c r="I980" s="559"/>
      <c r="J980" s="559"/>
      <c r="K980" s="562"/>
      <c r="L980" s="602"/>
      <c r="M980" s="602"/>
      <c r="N980" s="602"/>
      <c r="O980" s="602"/>
      <c r="P980" s="602"/>
      <c r="Q980" s="602"/>
      <c r="R980" s="602"/>
      <c r="S980" s="602"/>
      <c r="T980" s="602"/>
      <c r="U980" s="602"/>
      <c r="V980" s="602"/>
      <c r="W980" s="602"/>
      <c r="X980" s="547"/>
      <c r="Y980" s="548"/>
    </row>
    <row r="981" spans="1:25" s="170" customFormat="1" ht="22.5" customHeight="1" thickTop="1" thickBot="1" x14ac:dyDescent="0.3">
      <c r="A981" s="558"/>
      <c r="B981" s="559"/>
      <c r="C981" s="559"/>
      <c r="D981" s="559"/>
      <c r="E981" s="559"/>
      <c r="F981" s="559"/>
      <c r="G981" s="559"/>
      <c r="H981" s="559"/>
      <c r="I981" s="559"/>
      <c r="J981" s="559"/>
      <c r="K981" s="562"/>
      <c r="L981" s="602"/>
      <c r="M981" s="602"/>
      <c r="N981" s="602"/>
      <c r="O981" s="602"/>
      <c r="P981" s="602"/>
      <c r="Q981" s="602"/>
      <c r="R981" s="602"/>
      <c r="S981" s="602"/>
      <c r="T981" s="602"/>
      <c r="U981" s="602"/>
      <c r="V981" s="602"/>
      <c r="W981" s="602"/>
      <c r="X981" s="547"/>
      <c r="Y981" s="548"/>
    </row>
    <row r="982" spans="1:25" s="170" customFormat="1" ht="22.5" customHeight="1" thickTop="1" thickBot="1" x14ac:dyDescent="0.3">
      <c r="A982" s="558"/>
      <c r="B982" s="559"/>
      <c r="C982" s="559"/>
      <c r="D982" s="559"/>
      <c r="E982" s="559"/>
      <c r="F982" s="559"/>
      <c r="G982" s="559"/>
      <c r="H982" s="559"/>
      <c r="I982" s="559"/>
      <c r="J982" s="559"/>
      <c r="K982" s="562"/>
      <c r="L982" s="602"/>
      <c r="M982" s="602"/>
      <c r="N982" s="602"/>
      <c r="O982" s="602"/>
      <c r="P982" s="602"/>
      <c r="Q982" s="602"/>
      <c r="R982" s="602"/>
      <c r="S982" s="602"/>
      <c r="T982" s="602"/>
      <c r="U982" s="602"/>
      <c r="V982" s="602"/>
      <c r="W982" s="602"/>
      <c r="X982" s="547"/>
      <c r="Y982" s="548"/>
    </row>
    <row r="983" spans="1:25" s="170" customFormat="1" ht="22.5" customHeight="1" thickTop="1" thickBot="1" x14ac:dyDescent="0.3">
      <c r="A983" s="558"/>
      <c r="B983" s="559"/>
      <c r="C983" s="559"/>
      <c r="D983" s="559"/>
      <c r="E983" s="559"/>
      <c r="F983" s="559"/>
      <c r="G983" s="559"/>
      <c r="H983" s="559"/>
      <c r="I983" s="559"/>
      <c r="J983" s="559"/>
      <c r="K983" s="562"/>
      <c r="L983" s="602"/>
      <c r="M983" s="602"/>
      <c r="N983" s="602"/>
      <c r="O983" s="602"/>
      <c r="P983" s="602"/>
      <c r="Q983" s="602"/>
      <c r="R983" s="602"/>
      <c r="S983" s="602"/>
      <c r="T983" s="602"/>
      <c r="U983" s="602"/>
      <c r="V983" s="602"/>
      <c r="W983" s="602"/>
      <c r="X983" s="547"/>
      <c r="Y983" s="548"/>
    </row>
    <row r="984" spans="1:25" s="170" customFormat="1" ht="22.5" customHeight="1" thickTop="1" thickBot="1" x14ac:dyDescent="0.3">
      <c r="A984" s="558"/>
      <c r="B984" s="559"/>
      <c r="C984" s="559"/>
      <c r="D984" s="559"/>
      <c r="E984" s="559"/>
      <c r="F984" s="559"/>
      <c r="G984" s="559"/>
      <c r="H984" s="559"/>
      <c r="I984" s="559"/>
      <c r="J984" s="559"/>
      <c r="K984" s="562"/>
      <c r="L984" s="602"/>
      <c r="M984" s="602"/>
      <c r="N984" s="602"/>
      <c r="O984" s="602"/>
      <c r="P984" s="602"/>
      <c r="Q984" s="602"/>
      <c r="R984" s="602"/>
      <c r="S984" s="602"/>
      <c r="T984" s="602"/>
      <c r="U984" s="602"/>
      <c r="V984" s="602"/>
      <c r="W984" s="602"/>
      <c r="X984" s="547"/>
      <c r="Y984" s="548"/>
    </row>
    <row r="985" spans="1:25" s="170" customFormat="1" ht="22.5" customHeight="1" thickTop="1" thickBot="1" x14ac:dyDescent="0.3">
      <c r="A985" s="558"/>
      <c r="B985" s="559"/>
      <c r="C985" s="559"/>
      <c r="D985" s="559"/>
      <c r="E985" s="559"/>
      <c r="F985" s="559"/>
      <c r="G985" s="559"/>
      <c r="H985" s="559"/>
      <c r="I985" s="559"/>
      <c r="J985" s="559"/>
      <c r="K985" s="562"/>
      <c r="L985" s="602"/>
      <c r="M985" s="602"/>
      <c r="N985" s="602"/>
      <c r="O985" s="602"/>
      <c r="P985" s="602"/>
      <c r="Q985" s="602"/>
      <c r="R985" s="602"/>
      <c r="S985" s="602"/>
      <c r="T985" s="602"/>
      <c r="U985" s="602"/>
      <c r="V985" s="602"/>
      <c r="W985" s="602"/>
      <c r="X985" s="547"/>
      <c r="Y985" s="548"/>
    </row>
    <row r="986" spans="1:25" s="170" customFormat="1" ht="22.5" customHeight="1" thickTop="1" thickBot="1" x14ac:dyDescent="0.3">
      <c r="A986" s="558"/>
      <c r="B986" s="559"/>
      <c r="C986" s="559"/>
      <c r="D986" s="559"/>
      <c r="E986" s="559"/>
      <c r="F986" s="559"/>
      <c r="G986" s="559"/>
      <c r="H986" s="559"/>
      <c r="I986" s="559"/>
      <c r="J986" s="559"/>
      <c r="K986" s="562"/>
      <c r="L986" s="602"/>
      <c r="M986" s="602"/>
      <c r="N986" s="602"/>
      <c r="O986" s="602"/>
      <c r="P986" s="602"/>
      <c r="Q986" s="602"/>
      <c r="R986" s="602"/>
      <c r="S986" s="602"/>
      <c r="T986" s="602"/>
      <c r="U986" s="602"/>
      <c r="V986" s="602"/>
      <c r="W986" s="602"/>
      <c r="X986" s="547"/>
      <c r="Y986" s="548"/>
    </row>
    <row r="987" spans="1:25" s="170" customFormat="1" ht="22.5" customHeight="1" thickTop="1" thickBot="1" x14ac:dyDescent="0.3">
      <c r="A987" s="558"/>
      <c r="B987" s="559"/>
      <c r="C987" s="559"/>
      <c r="D987" s="559"/>
      <c r="E987" s="559"/>
      <c r="F987" s="559"/>
      <c r="G987" s="559"/>
      <c r="H987" s="560"/>
      <c r="I987" s="560"/>
      <c r="J987" s="560"/>
      <c r="K987" s="561"/>
      <c r="L987" s="601"/>
      <c r="M987" s="601"/>
      <c r="N987" s="601"/>
      <c r="O987" s="601"/>
      <c r="P987" s="601"/>
      <c r="Q987" s="601"/>
      <c r="R987" s="601"/>
      <c r="S987" s="601"/>
      <c r="T987" s="601"/>
      <c r="U987" s="601"/>
      <c r="V987" s="601"/>
      <c r="W987" s="601"/>
      <c r="X987" s="547"/>
      <c r="Y987" s="548"/>
    </row>
    <row r="988" spans="1:25" s="170" customFormat="1" ht="22.5" customHeight="1" thickTop="1" thickBot="1" x14ac:dyDescent="0.3">
      <c r="A988" s="558"/>
      <c r="B988" s="559"/>
      <c r="C988" s="559"/>
      <c r="D988" s="559"/>
      <c r="E988" s="559"/>
      <c r="F988" s="559"/>
      <c r="G988" s="559"/>
      <c r="H988" s="560"/>
      <c r="I988" s="560"/>
      <c r="J988" s="560"/>
      <c r="K988" s="561"/>
      <c r="L988" s="601"/>
      <c r="M988" s="601"/>
      <c r="N988" s="601"/>
      <c r="O988" s="601"/>
      <c r="P988" s="601"/>
      <c r="Q988" s="601"/>
      <c r="R988" s="601"/>
      <c r="S988" s="601"/>
      <c r="T988" s="601"/>
      <c r="U988" s="601"/>
      <c r="V988" s="601"/>
      <c r="W988" s="601"/>
      <c r="X988" s="547"/>
      <c r="Y988" s="548"/>
    </row>
    <row r="989" spans="1:25" s="170" customFormat="1" ht="22.5" customHeight="1" thickTop="1" thickBot="1" x14ac:dyDescent="0.3">
      <c r="A989" s="558"/>
      <c r="B989" s="559"/>
      <c r="C989" s="559"/>
      <c r="D989" s="559"/>
      <c r="E989" s="559"/>
      <c r="F989" s="559"/>
      <c r="G989" s="559"/>
      <c r="H989" s="559"/>
      <c r="I989" s="559"/>
      <c r="J989" s="559"/>
      <c r="K989" s="562"/>
      <c r="L989" s="602"/>
      <c r="M989" s="602"/>
      <c r="N989" s="602"/>
      <c r="O989" s="602"/>
      <c r="P989" s="602"/>
      <c r="Q989" s="602"/>
      <c r="R989" s="602"/>
      <c r="S989" s="602"/>
      <c r="T989" s="602"/>
      <c r="U989" s="602"/>
      <c r="V989" s="602"/>
      <c r="W989" s="602"/>
      <c r="X989" s="547"/>
      <c r="Y989" s="548"/>
    </row>
    <row r="990" spans="1:25" s="170" customFormat="1" ht="22.5" customHeight="1" thickTop="1" thickBot="1" x14ac:dyDescent="0.3">
      <c r="A990" s="558"/>
      <c r="B990" s="559"/>
      <c r="C990" s="559"/>
      <c r="D990" s="559"/>
      <c r="E990" s="559"/>
      <c r="F990" s="559"/>
      <c r="G990" s="559"/>
      <c r="H990" s="559"/>
      <c r="I990" s="559"/>
      <c r="J990" s="559"/>
      <c r="K990" s="562"/>
      <c r="L990" s="602"/>
      <c r="M990" s="602"/>
      <c r="N990" s="602"/>
      <c r="O990" s="602"/>
      <c r="P990" s="602"/>
      <c r="Q990" s="602"/>
      <c r="R990" s="602"/>
      <c r="S990" s="602"/>
      <c r="T990" s="602"/>
      <c r="U990" s="602"/>
      <c r="V990" s="602"/>
      <c r="W990" s="602"/>
      <c r="X990" s="547"/>
      <c r="Y990" s="548"/>
    </row>
    <row r="991" spans="1:25" s="170" customFormat="1" ht="22.5" customHeight="1" thickTop="1" thickBot="1" x14ac:dyDescent="0.3">
      <c r="A991" s="558"/>
      <c r="B991" s="559"/>
      <c r="C991" s="559"/>
      <c r="D991" s="559"/>
      <c r="E991" s="559"/>
      <c r="F991" s="559"/>
      <c r="G991" s="559"/>
      <c r="H991" s="559"/>
      <c r="I991" s="559"/>
      <c r="J991" s="559"/>
      <c r="K991" s="562"/>
      <c r="L991" s="602"/>
      <c r="M991" s="602"/>
      <c r="N991" s="602"/>
      <c r="O991" s="602"/>
      <c r="P991" s="602"/>
      <c r="Q991" s="602"/>
      <c r="R991" s="602"/>
      <c r="S991" s="602"/>
      <c r="T991" s="602"/>
      <c r="U991" s="602"/>
      <c r="V991" s="602"/>
      <c r="W991" s="602"/>
      <c r="X991" s="547"/>
      <c r="Y991" s="548"/>
    </row>
    <row r="992" spans="1:25" s="170" customFormat="1" ht="22.5" customHeight="1" thickTop="1" thickBot="1" x14ac:dyDescent="0.3">
      <c r="A992" s="558"/>
      <c r="B992" s="559"/>
      <c r="C992" s="559"/>
      <c r="D992" s="559"/>
      <c r="E992" s="559"/>
      <c r="F992" s="559"/>
      <c r="G992" s="559"/>
      <c r="H992" s="559"/>
      <c r="I992" s="559"/>
      <c r="J992" s="559"/>
      <c r="K992" s="562"/>
      <c r="L992" s="602"/>
      <c r="M992" s="602"/>
      <c r="N992" s="602"/>
      <c r="O992" s="602"/>
      <c r="P992" s="602"/>
      <c r="Q992" s="602"/>
      <c r="R992" s="602"/>
      <c r="S992" s="602"/>
      <c r="T992" s="602"/>
      <c r="U992" s="602"/>
      <c r="V992" s="602"/>
      <c r="W992" s="602"/>
      <c r="X992" s="547"/>
      <c r="Y992" s="548"/>
    </row>
    <row r="993" spans="1:25" s="170" customFormat="1" ht="22.5" customHeight="1" thickTop="1" thickBot="1" x14ac:dyDescent="0.3">
      <c r="A993" s="558"/>
      <c r="B993" s="559"/>
      <c r="C993" s="559"/>
      <c r="D993" s="559"/>
      <c r="E993" s="559"/>
      <c r="F993" s="559"/>
      <c r="G993" s="559"/>
      <c r="H993" s="559"/>
      <c r="I993" s="559"/>
      <c r="J993" s="559"/>
      <c r="K993" s="562"/>
      <c r="L993" s="602"/>
      <c r="M993" s="602"/>
      <c r="N993" s="602"/>
      <c r="O993" s="602"/>
      <c r="P993" s="602"/>
      <c r="Q993" s="602"/>
      <c r="R993" s="602"/>
      <c r="S993" s="602"/>
      <c r="T993" s="602"/>
      <c r="U993" s="602"/>
      <c r="V993" s="602"/>
      <c r="W993" s="602"/>
      <c r="X993" s="547"/>
      <c r="Y993" s="548"/>
    </row>
    <row r="994" spans="1:25" s="170" customFormat="1" ht="22.5" customHeight="1" thickTop="1" thickBot="1" x14ac:dyDescent="0.3">
      <c r="A994" s="558"/>
      <c r="B994" s="559"/>
      <c r="C994" s="559"/>
      <c r="D994" s="559"/>
      <c r="E994" s="559"/>
      <c r="F994" s="559"/>
      <c r="G994" s="559"/>
      <c r="H994" s="559"/>
      <c r="I994" s="559"/>
      <c r="J994" s="559"/>
      <c r="K994" s="562"/>
      <c r="L994" s="602"/>
      <c r="M994" s="602"/>
      <c r="N994" s="602"/>
      <c r="O994" s="602"/>
      <c r="P994" s="602"/>
      <c r="Q994" s="602"/>
      <c r="R994" s="602"/>
      <c r="S994" s="602"/>
      <c r="T994" s="602"/>
      <c r="U994" s="602"/>
      <c r="V994" s="602"/>
      <c r="W994" s="602"/>
      <c r="X994" s="547"/>
      <c r="Y994" s="548"/>
    </row>
    <row r="995" spans="1:25" s="170" customFormat="1" ht="22.5" customHeight="1" thickTop="1" thickBot="1" x14ac:dyDescent="0.3">
      <c r="A995" s="558"/>
      <c r="B995" s="559"/>
      <c r="C995" s="559"/>
      <c r="D995" s="559"/>
      <c r="E995" s="559"/>
      <c r="F995" s="559"/>
      <c r="G995" s="559"/>
      <c r="H995" s="559"/>
      <c r="I995" s="559"/>
      <c r="J995" s="559"/>
      <c r="K995" s="562"/>
      <c r="L995" s="602"/>
      <c r="M995" s="602"/>
      <c r="N995" s="602"/>
      <c r="O995" s="602"/>
      <c r="P995" s="602"/>
      <c r="Q995" s="602"/>
      <c r="R995" s="602"/>
      <c r="S995" s="602"/>
      <c r="T995" s="602"/>
      <c r="U995" s="602"/>
      <c r="V995" s="602"/>
      <c r="W995" s="602"/>
      <c r="X995" s="547"/>
      <c r="Y995" s="548"/>
    </row>
    <row r="996" spans="1:25" s="170" customFormat="1" ht="22.5" customHeight="1" thickTop="1" thickBot="1" x14ac:dyDescent="0.3">
      <c r="A996" s="558"/>
      <c r="B996" s="559"/>
      <c r="C996" s="559"/>
      <c r="D996" s="559"/>
      <c r="E996" s="559"/>
      <c r="F996" s="559"/>
      <c r="G996" s="559"/>
      <c r="H996" s="559"/>
      <c r="I996" s="559"/>
      <c r="J996" s="559"/>
      <c r="K996" s="562"/>
      <c r="L996" s="602"/>
      <c r="M996" s="602"/>
      <c r="N996" s="602"/>
      <c r="O996" s="602"/>
      <c r="P996" s="602"/>
      <c r="Q996" s="602"/>
      <c r="R996" s="602"/>
      <c r="S996" s="602"/>
      <c r="T996" s="602"/>
      <c r="U996" s="602"/>
      <c r="V996" s="602"/>
      <c r="W996" s="602"/>
      <c r="X996" s="547"/>
      <c r="Y996" s="548"/>
    </row>
    <row r="997" spans="1:25" s="170" customFormat="1" ht="22.5" customHeight="1" thickTop="1" thickBot="1" x14ac:dyDescent="0.3">
      <c r="A997" s="558"/>
      <c r="B997" s="559"/>
      <c r="C997" s="559"/>
      <c r="D997" s="559"/>
      <c r="E997" s="559"/>
      <c r="F997" s="559"/>
      <c r="G997" s="559"/>
      <c r="H997" s="559"/>
      <c r="I997" s="559"/>
      <c r="J997" s="559"/>
      <c r="K997" s="562"/>
      <c r="L997" s="602"/>
      <c r="M997" s="602"/>
      <c r="N997" s="602"/>
      <c r="O997" s="602"/>
      <c r="P997" s="602"/>
      <c r="Q997" s="602"/>
      <c r="R997" s="602"/>
      <c r="S997" s="602"/>
      <c r="T997" s="602"/>
      <c r="U997" s="602"/>
      <c r="V997" s="602"/>
      <c r="W997" s="602"/>
      <c r="X997" s="547"/>
      <c r="Y997" s="548"/>
    </row>
    <row r="998" spans="1:25" s="170" customFormat="1" ht="22.5" customHeight="1" thickTop="1" thickBot="1" x14ac:dyDescent="0.3">
      <c r="A998" s="558"/>
      <c r="B998" s="559"/>
      <c r="C998" s="559"/>
      <c r="D998" s="559"/>
      <c r="E998" s="559"/>
      <c r="F998" s="559"/>
      <c r="G998" s="559"/>
      <c r="H998" s="559"/>
      <c r="I998" s="559"/>
      <c r="J998" s="559"/>
      <c r="K998" s="562"/>
      <c r="L998" s="602"/>
      <c r="M998" s="602"/>
      <c r="N998" s="602"/>
      <c r="O998" s="602"/>
      <c r="P998" s="602"/>
      <c r="Q998" s="602"/>
      <c r="R998" s="602"/>
      <c r="S998" s="602"/>
      <c r="T998" s="602"/>
      <c r="U998" s="602"/>
      <c r="V998" s="602"/>
      <c r="W998" s="602"/>
      <c r="X998" s="547"/>
      <c r="Y998" s="548"/>
    </row>
    <row r="999" spans="1:25" s="170" customFormat="1" ht="22.5" customHeight="1" thickTop="1" thickBot="1" x14ac:dyDescent="0.3">
      <c r="A999" s="558"/>
      <c r="B999" s="559"/>
      <c r="C999" s="559"/>
      <c r="D999" s="559"/>
      <c r="E999" s="559"/>
      <c r="F999" s="559"/>
      <c r="G999" s="559"/>
      <c r="H999" s="559"/>
      <c r="I999" s="559"/>
      <c r="J999" s="559"/>
      <c r="K999" s="562"/>
      <c r="L999" s="602"/>
      <c r="M999" s="602"/>
      <c r="N999" s="602"/>
      <c r="O999" s="602"/>
      <c r="P999" s="602"/>
      <c r="Q999" s="602"/>
      <c r="R999" s="602"/>
      <c r="S999" s="602"/>
      <c r="T999" s="602"/>
      <c r="U999" s="602"/>
      <c r="V999" s="602"/>
      <c r="W999" s="602"/>
      <c r="X999" s="547"/>
      <c r="Y999" s="548"/>
    </row>
    <row r="1000" spans="1:25" s="170" customFormat="1" ht="22.5" customHeight="1" thickTop="1" thickBot="1" x14ac:dyDescent="0.3">
      <c r="A1000" s="558"/>
      <c r="B1000" s="559"/>
      <c r="C1000" s="559"/>
      <c r="D1000" s="559"/>
      <c r="E1000" s="559"/>
      <c r="F1000" s="559"/>
      <c r="G1000" s="559"/>
      <c r="H1000" s="560"/>
      <c r="I1000" s="560"/>
      <c r="J1000" s="560"/>
      <c r="K1000" s="561"/>
      <c r="L1000" s="601"/>
      <c r="M1000" s="601"/>
      <c r="N1000" s="601"/>
      <c r="O1000" s="601"/>
      <c r="P1000" s="601"/>
      <c r="Q1000" s="601"/>
      <c r="R1000" s="601"/>
      <c r="S1000" s="601"/>
      <c r="T1000" s="601"/>
      <c r="U1000" s="601"/>
      <c r="V1000" s="601"/>
      <c r="W1000" s="601"/>
      <c r="X1000" s="547"/>
      <c r="Y1000" s="548"/>
    </row>
    <row r="1001" spans="1:25" s="170" customFormat="1" ht="22.5" customHeight="1" thickTop="1" thickBot="1" x14ac:dyDescent="0.3">
      <c r="A1001" s="558"/>
      <c r="B1001" s="559"/>
      <c r="C1001" s="559"/>
      <c r="D1001" s="559"/>
      <c r="E1001" s="559"/>
      <c r="F1001" s="559"/>
      <c r="G1001" s="559"/>
      <c r="H1001" s="559"/>
      <c r="I1001" s="559"/>
      <c r="J1001" s="559"/>
      <c r="K1001" s="562"/>
      <c r="L1001" s="602"/>
      <c r="M1001" s="602"/>
      <c r="N1001" s="602"/>
      <c r="O1001" s="602"/>
      <c r="P1001" s="602"/>
      <c r="Q1001" s="602"/>
      <c r="R1001" s="602"/>
      <c r="S1001" s="602"/>
      <c r="T1001" s="602"/>
      <c r="U1001" s="602"/>
      <c r="V1001" s="602"/>
      <c r="W1001" s="602"/>
      <c r="X1001" s="547"/>
      <c r="Y1001" s="548"/>
    </row>
    <row r="1002" spans="1:25" s="170" customFormat="1" ht="22.5" customHeight="1" thickTop="1" thickBot="1" x14ac:dyDescent="0.3">
      <c r="A1002" s="558"/>
      <c r="B1002" s="559"/>
      <c r="C1002" s="559"/>
      <c r="D1002" s="559"/>
      <c r="E1002" s="559"/>
      <c r="F1002" s="559"/>
      <c r="G1002" s="559"/>
      <c r="H1002" s="559"/>
      <c r="I1002" s="559"/>
      <c r="J1002" s="559"/>
      <c r="K1002" s="562"/>
      <c r="L1002" s="602"/>
      <c r="M1002" s="602"/>
      <c r="N1002" s="602"/>
      <c r="O1002" s="602"/>
      <c r="P1002" s="602"/>
      <c r="Q1002" s="602"/>
      <c r="R1002" s="602"/>
      <c r="S1002" s="602"/>
      <c r="T1002" s="602"/>
      <c r="U1002" s="602"/>
      <c r="V1002" s="602"/>
      <c r="W1002" s="602"/>
      <c r="X1002" s="547"/>
      <c r="Y1002" s="548"/>
    </row>
    <row r="1003" spans="1:25" s="170" customFormat="1" ht="22.5" customHeight="1" thickTop="1" thickBot="1" x14ac:dyDescent="0.3">
      <c r="A1003" s="558"/>
      <c r="B1003" s="559"/>
      <c r="C1003" s="559"/>
      <c r="D1003" s="559"/>
      <c r="E1003" s="559"/>
      <c r="F1003" s="559"/>
      <c r="G1003" s="559"/>
      <c r="H1003" s="559"/>
      <c r="I1003" s="559"/>
      <c r="J1003" s="559"/>
      <c r="K1003" s="562"/>
      <c r="L1003" s="602"/>
      <c r="M1003" s="602"/>
      <c r="N1003" s="602"/>
      <c r="O1003" s="602"/>
      <c r="P1003" s="602"/>
      <c r="Q1003" s="602"/>
      <c r="R1003" s="602"/>
      <c r="S1003" s="602"/>
      <c r="T1003" s="602"/>
      <c r="U1003" s="602"/>
      <c r="V1003" s="602"/>
      <c r="W1003" s="602"/>
      <c r="X1003" s="547"/>
      <c r="Y1003" s="548"/>
    </row>
    <row r="1004" spans="1:25" s="170" customFormat="1" ht="22.5" customHeight="1" thickTop="1" thickBot="1" x14ac:dyDescent="0.3">
      <c r="A1004" s="558"/>
      <c r="B1004" s="559"/>
      <c r="C1004" s="559"/>
      <c r="D1004" s="559"/>
      <c r="E1004" s="559"/>
      <c r="F1004" s="559"/>
      <c r="G1004" s="559"/>
      <c r="H1004" s="559"/>
      <c r="I1004" s="559"/>
      <c r="J1004" s="559"/>
      <c r="K1004" s="562"/>
      <c r="L1004" s="602"/>
      <c r="M1004" s="602"/>
      <c r="N1004" s="602"/>
      <c r="O1004" s="602"/>
      <c r="P1004" s="602"/>
      <c r="Q1004" s="602"/>
      <c r="R1004" s="602"/>
      <c r="S1004" s="602"/>
      <c r="T1004" s="602"/>
      <c r="U1004" s="602"/>
      <c r="V1004" s="602"/>
      <c r="W1004" s="602"/>
      <c r="X1004" s="547"/>
      <c r="Y1004" s="548"/>
    </row>
    <row r="1005" spans="1:25" s="170" customFormat="1" ht="22.5" customHeight="1" thickTop="1" thickBot="1" x14ac:dyDescent="0.3">
      <c r="A1005" s="558"/>
      <c r="B1005" s="559"/>
      <c r="C1005" s="559"/>
      <c r="D1005" s="559"/>
      <c r="E1005" s="559"/>
      <c r="F1005" s="559"/>
      <c r="G1005" s="559"/>
      <c r="H1005" s="559"/>
      <c r="I1005" s="559"/>
      <c r="J1005" s="559"/>
      <c r="K1005" s="562"/>
      <c r="L1005" s="602"/>
      <c r="M1005" s="602"/>
      <c r="N1005" s="602"/>
      <c r="O1005" s="602"/>
      <c r="P1005" s="602"/>
      <c r="Q1005" s="602"/>
      <c r="R1005" s="602"/>
      <c r="S1005" s="602"/>
      <c r="T1005" s="602"/>
      <c r="U1005" s="602"/>
      <c r="V1005" s="602"/>
      <c r="W1005" s="602"/>
      <c r="X1005" s="547"/>
      <c r="Y1005" s="548"/>
    </row>
    <row r="1006" spans="1:25" s="170" customFormat="1" ht="22.5" customHeight="1" thickTop="1" thickBot="1" x14ac:dyDescent="0.3">
      <c r="A1006" s="558"/>
      <c r="B1006" s="559"/>
      <c r="C1006" s="559"/>
      <c r="D1006" s="559"/>
      <c r="E1006" s="559"/>
      <c r="F1006" s="559"/>
      <c r="G1006" s="559"/>
      <c r="H1006" s="559"/>
      <c r="I1006" s="559"/>
      <c r="J1006" s="559"/>
      <c r="K1006" s="562"/>
      <c r="L1006" s="602"/>
      <c r="M1006" s="602"/>
      <c r="N1006" s="602"/>
      <c r="O1006" s="602"/>
      <c r="P1006" s="602"/>
      <c r="Q1006" s="602"/>
      <c r="R1006" s="602"/>
      <c r="S1006" s="602"/>
      <c r="T1006" s="602"/>
      <c r="U1006" s="602"/>
      <c r="V1006" s="602"/>
      <c r="W1006" s="602"/>
      <c r="X1006" s="547"/>
      <c r="Y1006" s="548"/>
    </row>
    <row r="1007" spans="1:25" s="170" customFormat="1" ht="22.5" customHeight="1" thickTop="1" thickBot="1" x14ac:dyDescent="0.3">
      <c r="A1007" s="558"/>
      <c r="B1007" s="559"/>
      <c r="C1007" s="559"/>
      <c r="D1007" s="559"/>
      <c r="E1007" s="559"/>
      <c r="F1007" s="559"/>
      <c r="G1007" s="559"/>
      <c r="H1007" s="559"/>
      <c r="I1007" s="559"/>
      <c r="J1007" s="559"/>
      <c r="K1007" s="562"/>
      <c r="L1007" s="602"/>
      <c r="M1007" s="602"/>
      <c r="N1007" s="602"/>
      <c r="O1007" s="602"/>
      <c r="P1007" s="602"/>
      <c r="Q1007" s="602"/>
      <c r="R1007" s="602"/>
      <c r="S1007" s="602"/>
      <c r="T1007" s="602"/>
      <c r="U1007" s="602"/>
      <c r="V1007" s="602"/>
      <c r="W1007" s="602"/>
      <c r="X1007" s="547"/>
      <c r="Y1007" s="548"/>
    </row>
    <row r="1008" spans="1:25" s="170" customFormat="1" ht="22.5" customHeight="1" thickTop="1" thickBot="1" x14ac:dyDescent="0.3">
      <c r="A1008" s="558"/>
      <c r="B1008" s="559"/>
      <c r="C1008" s="559"/>
      <c r="D1008" s="559"/>
      <c r="E1008" s="559"/>
      <c r="F1008" s="559"/>
      <c r="G1008" s="559"/>
      <c r="H1008" s="559"/>
      <c r="I1008" s="559"/>
      <c r="J1008" s="559"/>
      <c r="K1008" s="562"/>
      <c r="L1008" s="602"/>
      <c r="M1008" s="602"/>
      <c r="N1008" s="602"/>
      <c r="O1008" s="602"/>
      <c r="P1008" s="602"/>
      <c r="Q1008" s="602"/>
      <c r="R1008" s="602"/>
      <c r="S1008" s="602"/>
      <c r="T1008" s="602"/>
      <c r="U1008" s="602"/>
      <c r="V1008" s="602"/>
      <c r="W1008" s="602"/>
      <c r="X1008" s="547"/>
      <c r="Y1008" s="548"/>
    </row>
    <row r="1009" spans="1:25" s="170" customFormat="1" ht="22.5" customHeight="1" thickTop="1" thickBot="1" x14ac:dyDescent="0.3">
      <c r="A1009" s="558"/>
      <c r="B1009" s="559"/>
      <c r="C1009" s="559"/>
      <c r="D1009" s="559"/>
      <c r="E1009" s="559"/>
      <c r="F1009" s="559"/>
      <c r="G1009" s="559"/>
      <c r="H1009" s="559"/>
      <c r="I1009" s="559"/>
      <c r="J1009" s="559"/>
      <c r="K1009" s="562"/>
      <c r="L1009" s="602"/>
      <c r="M1009" s="602"/>
      <c r="N1009" s="602"/>
      <c r="O1009" s="602"/>
      <c r="P1009" s="602"/>
      <c r="Q1009" s="602"/>
      <c r="R1009" s="602"/>
      <c r="S1009" s="602"/>
      <c r="T1009" s="602"/>
      <c r="U1009" s="602"/>
      <c r="V1009" s="602"/>
      <c r="W1009" s="602"/>
      <c r="X1009" s="547"/>
      <c r="Y1009" s="548"/>
    </row>
    <row r="1010" spans="1:25" s="170" customFormat="1" ht="22.5" customHeight="1" thickTop="1" thickBot="1" x14ac:dyDescent="0.3">
      <c r="A1010" s="558"/>
      <c r="B1010" s="559"/>
      <c r="C1010" s="559"/>
      <c r="D1010" s="559"/>
      <c r="E1010" s="559"/>
      <c r="F1010" s="559"/>
      <c r="G1010" s="559"/>
      <c r="H1010" s="559"/>
      <c r="I1010" s="559"/>
      <c r="J1010" s="559"/>
      <c r="K1010" s="562"/>
      <c r="L1010" s="602"/>
      <c r="M1010" s="602"/>
      <c r="N1010" s="602"/>
      <c r="O1010" s="602"/>
      <c r="P1010" s="602"/>
      <c r="Q1010" s="602"/>
      <c r="R1010" s="602"/>
      <c r="S1010" s="602"/>
      <c r="T1010" s="602"/>
      <c r="U1010" s="602"/>
      <c r="V1010" s="602"/>
      <c r="W1010" s="602"/>
      <c r="X1010" s="547"/>
      <c r="Y1010" s="548"/>
    </row>
    <row r="1011" spans="1:25" s="170" customFormat="1" ht="22.5" customHeight="1" thickTop="1" thickBot="1" x14ac:dyDescent="0.3">
      <c r="A1011" s="558"/>
      <c r="B1011" s="559"/>
      <c r="C1011" s="559"/>
      <c r="D1011" s="559"/>
      <c r="E1011" s="559"/>
      <c r="F1011" s="559"/>
      <c r="G1011" s="559"/>
      <c r="H1011" s="559"/>
      <c r="I1011" s="559"/>
      <c r="J1011" s="559"/>
      <c r="K1011" s="562"/>
      <c r="L1011" s="602"/>
      <c r="M1011" s="602"/>
      <c r="N1011" s="602"/>
      <c r="O1011" s="602"/>
      <c r="P1011" s="602"/>
      <c r="Q1011" s="602"/>
      <c r="R1011" s="602"/>
      <c r="S1011" s="602"/>
      <c r="T1011" s="602"/>
      <c r="U1011" s="602"/>
      <c r="V1011" s="602"/>
      <c r="W1011" s="602"/>
      <c r="X1011" s="547"/>
      <c r="Y1011" s="548"/>
    </row>
    <row r="1012" spans="1:25" s="170" customFormat="1" ht="22.5" customHeight="1" thickTop="1" thickBot="1" x14ac:dyDescent="0.3">
      <c r="A1012" s="558"/>
      <c r="B1012" s="559"/>
      <c r="C1012" s="559"/>
      <c r="D1012" s="559"/>
      <c r="E1012" s="559"/>
      <c r="F1012" s="559"/>
      <c r="G1012" s="559"/>
      <c r="H1012" s="559"/>
      <c r="I1012" s="559"/>
      <c r="J1012" s="559"/>
      <c r="K1012" s="562"/>
      <c r="L1012" s="602"/>
      <c r="M1012" s="602"/>
      <c r="N1012" s="602"/>
      <c r="O1012" s="602"/>
      <c r="P1012" s="602"/>
      <c r="Q1012" s="602"/>
      <c r="R1012" s="602"/>
      <c r="S1012" s="602"/>
      <c r="T1012" s="602"/>
      <c r="U1012" s="602"/>
      <c r="V1012" s="602"/>
      <c r="W1012" s="602"/>
      <c r="X1012" s="547"/>
      <c r="Y1012" s="548"/>
    </row>
    <row r="1013" spans="1:25" s="170" customFormat="1" ht="22.5" customHeight="1" thickTop="1" thickBot="1" x14ac:dyDescent="0.3">
      <c r="A1013" s="558"/>
      <c r="B1013" s="559"/>
      <c r="C1013" s="559"/>
      <c r="D1013" s="559"/>
      <c r="E1013" s="559"/>
      <c r="F1013" s="559"/>
      <c r="G1013" s="559"/>
      <c r="H1013" s="559"/>
      <c r="I1013" s="559"/>
      <c r="J1013" s="559"/>
      <c r="K1013" s="562"/>
      <c r="L1013" s="602"/>
      <c r="M1013" s="602"/>
      <c r="N1013" s="602"/>
      <c r="O1013" s="602"/>
      <c r="P1013" s="602"/>
      <c r="Q1013" s="602"/>
      <c r="R1013" s="602"/>
      <c r="S1013" s="602"/>
      <c r="T1013" s="602"/>
      <c r="U1013" s="602"/>
      <c r="V1013" s="602"/>
      <c r="W1013" s="602"/>
      <c r="X1013" s="547"/>
      <c r="Y1013" s="548"/>
    </row>
    <row r="1014" spans="1:25" s="170" customFormat="1" ht="22.5" customHeight="1" thickTop="1" thickBot="1" x14ac:dyDescent="0.3">
      <c r="A1014" s="558"/>
      <c r="B1014" s="559"/>
      <c r="C1014" s="559"/>
      <c r="D1014" s="559"/>
      <c r="E1014" s="559"/>
      <c r="F1014" s="559"/>
      <c r="G1014" s="559"/>
      <c r="H1014" s="559"/>
      <c r="I1014" s="559"/>
      <c r="J1014" s="559"/>
      <c r="K1014" s="562"/>
      <c r="L1014" s="602"/>
      <c r="M1014" s="602"/>
      <c r="N1014" s="602"/>
      <c r="O1014" s="602"/>
      <c r="P1014" s="602"/>
      <c r="Q1014" s="602"/>
      <c r="R1014" s="602"/>
      <c r="S1014" s="602"/>
      <c r="T1014" s="602"/>
      <c r="U1014" s="602"/>
      <c r="V1014" s="602"/>
      <c r="W1014" s="602"/>
      <c r="X1014" s="547"/>
      <c r="Y1014" s="548"/>
    </row>
    <row r="1015" spans="1:25" s="170" customFormat="1" ht="22.5" customHeight="1" thickTop="1" thickBot="1" x14ac:dyDescent="0.3">
      <c r="A1015" s="558"/>
      <c r="B1015" s="559"/>
      <c r="C1015" s="559"/>
      <c r="D1015" s="559"/>
      <c r="E1015" s="559"/>
      <c r="F1015" s="559"/>
      <c r="G1015" s="559"/>
      <c r="H1015" s="559"/>
      <c r="I1015" s="559"/>
      <c r="J1015" s="559"/>
      <c r="K1015" s="562"/>
      <c r="L1015" s="602"/>
      <c r="M1015" s="602"/>
      <c r="N1015" s="602"/>
      <c r="O1015" s="602"/>
      <c r="P1015" s="602"/>
      <c r="Q1015" s="602"/>
      <c r="R1015" s="602"/>
      <c r="S1015" s="602"/>
      <c r="T1015" s="602"/>
      <c r="U1015" s="602"/>
      <c r="V1015" s="602"/>
      <c r="W1015" s="602"/>
      <c r="X1015" s="547"/>
      <c r="Y1015" s="548"/>
    </row>
    <row r="1016" spans="1:25" s="170" customFormat="1" ht="22.5" customHeight="1" thickTop="1" thickBot="1" x14ac:dyDescent="0.3">
      <c r="A1016" s="558"/>
      <c r="B1016" s="559"/>
      <c r="C1016" s="559"/>
      <c r="D1016" s="559"/>
      <c r="E1016" s="559"/>
      <c r="F1016" s="559"/>
      <c r="G1016" s="559"/>
      <c r="H1016" s="559"/>
      <c r="I1016" s="559"/>
      <c r="J1016" s="559"/>
      <c r="K1016" s="562"/>
      <c r="L1016" s="602"/>
      <c r="M1016" s="602"/>
      <c r="N1016" s="602"/>
      <c r="O1016" s="602"/>
      <c r="P1016" s="602"/>
      <c r="Q1016" s="602"/>
      <c r="R1016" s="602"/>
      <c r="S1016" s="602"/>
      <c r="T1016" s="602"/>
      <c r="U1016" s="602"/>
      <c r="V1016" s="602"/>
      <c r="W1016" s="602"/>
      <c r="X1016" s="547"/>
      <c r="Y1016" s="548"/>
    </row>
    <row r="1017" spans="1:25" s="170" customFormat="1" ht="22.5" customHeight="1" thickTop="1" thickBot="1" x14ac:dyDescent="0.3">
      <c r="A1017" s="558"/>
      <c r="B1017" s="559"/>
      <c r="C1017" s="559"/>
      <c r="D1017" s="559"/>
      <c r="E1017" s="559"/>
      <c r="F1017" s="559"/>
      <c r="G1017" s="559"/>
      <c r="H1017" s="559"/>
      <c r="I1017" s="559"/>
      <c r="J1017" s="559"/>
      <c r="K1017" s="562"/>
      <c r="L1017" s="602"/>
      <c r="M1017" s="602"/>
      <c r="N1017" s="602"/>
      <c r="O1017" s="602"/>
      <c r="P1017" s="602"/>
      <c r="Q1017" s="602"/>
      <c r="R1017" s="602"/>
      <c r="S1017" s="602"/>
      <c r="T1017" s="602"/>
      <c r="U1017" s="602"/>
      <c r="V1017" s="602"/>
      <c r="W1017" s="602"/>
      <c r="X1017" s="547"/>
      <c r="Y1017" s="548"/>
    </row>
    <row r="1018" spans="1:25" s="170" customFormat="1" ht="22.5" customHeight="1" thickTop="1" thickBot="1" x14ac:dyDescent="0.3">
      <c r="A1018" s="558"/>
      <c r="B1018" s="559"/>
      <c r="C1018" s="559"/>
      <c r="D1018" s="559"/>
      <c r="E1018" s="559"/>
      <c r="F1018" s="559"/>
      <c r="G1018" s="559"/>
      <c r="H1018" s="559"/>
      <c r="I1018" s="559"/>
      <c r="J1018" s="559"/>
      <c r="K1018" s="562"/>
      <c r="L1018" s="602"/>
      <c r="M1018" s="602"/>
      <c r="N1018" s="602"/>
      <c r="O1018" s="602"/>
      <c r="P1018" s="602"/>
      <c r="Q1018" s="602"/>
      <c r="R1018" s="602"/>
      <c r="S1018" s="602"/>
      <c r="T1018" s="602"/>
      <c r="U1018" s="602"/>
      <c r="V1018" s="602"/>
      <c r="W1018" s="602"/>
      <c r="X1018" s="547"/>
      <c r="Y1018" s="548"/>
    </row>
    <row r="1019" spans="1:25" s="170" customFormat="1" ht="22.5" customHeight="1" thickTop="1" thickBot="1" x14ac:dyDescent="0.3">
      <c r="A1019" s="558"/>
      <c r="B1019" s="559"/>
      <c r="C1019" s="559"/>
      <c r="D1019" s="559"/>
      <c r="E1019" s="559"/>
      <c r="F1019" s="559"/>
      <c r="G1019" s="559"/>
      <c r="H1019" s="559"/>
      <c r="I1019" s="559"/>
      <c r="J1019" s="559"/>
      <c r="K1019" s="562"/>
      <c r="L1019" s="602"/>
      <c r="M1019" s="602"/>
      <c r="N1019" s="602"/>
      <c r="O1019" s="602"/>
      <c r="P1019" s="602"/>
      <c r="Q1019" s="602"/>
      <c r="R1019" s="602"/>
      <c r="S1019" s="602"/>
      <c r="T1019" s="602"/>
      <c r="U1019" s="602"/>
      <c r="V1019" s="602"/>
      <c r="W1019" s="602"/>
      <c r="X1019" s="547"/>
      <c r="Y1019" s="548"/>
    </row>
    <row r="1020" spans="1:25" s="170" customFormat="1" ht="22.5" customHeight="1" thickTop="1" thickBot="1" x14ac:dyDescent="0.3">
      <c r="A1020" s="558"/>
      <c r="B1020" s="559"/>
      <c r="C1020" s="559"/>
      <c r="D1020" s="559"/>
      <c r="E1020" s="559"/>
      <c r="F1020" s="559"/>
      <c r="G1020" s="559"/>
      <c r="H1020" s="559"/>
      <c r="I1020" s="559"/>
      <c r="J1020" s="559"/>
      <c r="K1020" s="562"/>
      <c r="L1020" s="602"/>
      <c r="M1020" s="602"/>
      <c r="N1020" s="602"/>
      <c r="O1020" s="602"/>
      <c r="P1020" s="602"/>
      <c r="Q1020" s="602"/>
      <c r="R1020" s="602"/>
      <c r="S1020" s="602"/>
      <c r="T1020" s="602"/>
      <c r="U1020" s="602"/>
      <c r="V1020" s="602"/>
      <c r="W1020" s="602"/>
      <c r="X1020" s="547"/>
      <c r="Y1020" s="548"/>
    </row>
    <row r="1021" spans="1:25" s="170" customFormat="1" ht="22.5" customHeight="1" thickTop="1" thickBot="1" x14ac:dyDescent="0.3">
      <c r="A1021" s="558"/>
      <c r="B1021" s="559"/>
      <c r="C1021" s="559"/>
      <c r="D1021" s="559"/>
      <c r="E1021" s="559"/>
      <c r="F1021" s="559"/>
      <c r="G1021" s="559"/>
      <c r="H1021" s="559"/>
      <c r="I1021" s="559"/>
      <c r="J1021" s="559"/>
      <c r="K1021" s="562"/>
      <c r="L1021" s="602"/>
      <c r="M1021" s="602"/>
      <c r="N1021" s="602"/>
      <c r="O1021" s="602"/>
      <c r="P1021" s="602"/>
      <c r="Q1021" s="602"/>
      <c r="R1021" s="602"/>
      <c r="S1021" s="602"/>
      <c r="T1021" s="602"/>
      <c r="U1021" s="602"/>
      <c r="V1021" s="602"/>
      <c r="W1021" s="602"/>
      <c r="X1021" s="547"/>
      <c r="Y1021" s="548"/>
    </row>
    <row r="1022" spans="1:25" s="170" customFormat="1" ht="22.5" customHeight="1" thickTop="1" thickBot="1" x14ac:dyDescent="0.3">
      <c r="A1022" s="558"/>
      <c r="B1022" s="559"/>
      <c r="C1022" s="559"/>
      <c r="D1022" s="559"/>
      <c r="E1022" s="559"/>
      <c r="F1022" s="559"/>
      <c r="G1022" s="559"/>
      <c r="H1022" s="559"/>
      <c r="I1022" s="559"/>
      <c r="J1022" s="559"/>
      <c r="K1022" s="562"/>
      <c r="L1022" s="602"/>
      <c r="M1022" s="602"/>
      <c r="N1022" s="602"/>
      <c r="O1022" s="602"/>
      <c r="P1022" s="602"/>
      <c r="Q1022" s="602"/>
      <c r="R1022" s="602"/>
      <c r="S1022" s="602"/>
      <c r="T1022" s="602"/>
      <c r="U1022" s="602"/>
      <c r="V1022" s="602"/>
      <c r="W1022" s="602"/>
      <c r="X1022" s="547"/>
      <c r="Y1022" s="548"/>
    </row>
    <row r="1023" spans="1:25" s="170" customFormat="1" ht="22.5" customHeight="1" thickTop="1" thickBot="1" x14ac:dyDescent="0.3">
      <c r="A1023" s="558"/>
      <c r="B1023" s="559"/>
      <c r="C1023" s="559"/>
      <c r="D1023" s="559"/>
      <c r="E1023" s="559"/>
      <c r="F1023" s="559"/>
      <c r="G1023" s="559"/>
      <c r="H1023" s="559"/>
      <c r="I1023" s="559"/>
      <c r="J1023" s="559"/>
      <c r="K1023" s="562"/>
      <c r="L1023" s="602"/>
      <c r="M1023" s="602"/>
      <c r="N1023" s="602"/>
      <c r="O1023" s="602"/>
      <c r="P1023" s="602"/>
      <c r="Q1023" s="602"/>
      <c r="R1023" s="602"/>
      <c r="S1023" s="602"/>
      <c r="T1023" s="602"/>
      <c r="U1023" s="602"/>
      <c r="V1023" s="602"/>
      <c r="W1023" s="602"/>
      <c r="X1023" s="547"/>
      <c r="Y1023" s="548"/>
    </row>
    <row r="1024" spans="1:25" s="170" customFormat="1" ht="22.5" customHeight="1" thickTop="1" thickBot="1" x14ac:dyDescent="0.3">
      <c r="A1024" s="558"/>
      <c r="B1024" s="559"/>
      <c r="C1024" s="559"/>
      <c r="D1024" s="559"/>
      <c r="E1024" s="559"/>
      <c r="F1024" s="559"/>
      <c r="G1024" s="559"/>
      <c r="H1024" s="559"/>
      <c r="I1024" s="559"/>
      <c r="J1024" s="559"/>
      <c r="K1024" s="562"/>
      <c r="L1024" s="602"/>
      <c r="M1024" s="602"/>
      <c r="N1024" s="602"/>
      <c r="O1024" s="602"/>
      <c r="P1024" s="602"/>
      <c r="Q1024" s="602"/>
      <c r="R1024" s="602"/>
      <c r="S1024" s="602"/>
      <c r="T1024" s="602"/>
      <c r="U1024" s="602"/>
      <c r="V1024" s="602"/>
      <c r="W1024" s="602"/>
      <c r="X1024" s="547"/>
      <c r="Y1024" s="548"/>
    </row>
    <row r="1025" spans="1:25" ht="36" customHeight="1" thickTop="1" thickBot="1" x14ac:dyDescent="0.3">
      <c r="A1025" s="541" t="s">
        <v>248</v>
      </c>
      <c r="B1025" s="541" t="s">
        <v>255</v>
      </c>
      <c r="C1025" s="541"/>
      <c r="D1025" s="541"/>
      <c r="E1025" s="541"/>
      <c r="F1025" s="541"/>
      <c r="G1025" s="541"/>
      <c r="H1025" s="541"/>
      <c r="I1025" s="603"/>
      <c r="J1025" s="603"/>
      <c r="K1025" s="543" t="s">
        <v>2337</v>
      </c>
      <c r="L1025" s="573">
        <f>+L1026+L1030</f>
        <v>0</v>
      </c>
      <c r="M1025" s="573">
        <f t="shared" ref="M1025:U1025" si="137">+M1026+M1030</f>
        <v>0</v>
      </c>
      <c r="N1025" s="573">
        <f t="shared" si="137"/>
        <v>0</v>
      </c>
      <c r="O1025" s="573">
        <f t="shared" ref="O1025:O1044" si="138">L1025+M1025-N1025</f>
        <v>0</v>
      </c>
      <c r="P1025" s="573">
        <f t="shared" si="137"/>
        <v>0</v>
      </c>
      <c r="Q1025" s="573">
        <f t="shared" si="137"/>
        <v>0</v>
      </c>
      <c r="R1025" s="573">
        <f t="shared" si="137"/>
        <v>0</v>
      </c>
      <c r="S1025" s="573">
        <f t="shared" si="137"/>
        <v>0</v>
      </c>
      <c r="T1025" s="573">
        <f t="shared" si="137"/>
        <v>0</v>
      </c>
      <c r="U1025" s="601">
        <f t="shared" si="137"/>
        <v>0</v>
      </c>
      <c r="V1025" s="573" t="e">
        <f t="shared" ref="V1025:V1044" si="139">U1025/O1025</f>
        <v>#DIV/0!</v>
      </c>
      <c r="W1025" s="573"/>
      <c r="X1025" s="547"/>
      <c r="Y1025" s="548"/>
    </row>
    <row r="1026" spans="1:25" ht="18.75" customHeight="1" thickTop="1" thickBot="1" x14ac:dyDescent="0.3">
      <c r="A1026" s="558">
        <v>1</v>
      </c>
      <c r="B1026" s="559" t="s">
        <v>255</v>
      </c>
      <c r="C1026" s="559" t="s">
        <v>251</v>
      </c>
      <c r="D1026" s="559"/>
      <c r="E1026" s="558"/>
      <c r="F1026" s="559"/>
      <c r="G1026" s="559"/>
      <c r="H1026" s="559"/>
      <c r="I1026" s="559"/>
      <c r="J1026" s="559"/>
      <c r="K1026" s="561" t="s">
        <v>2340</v>
      </c>
      <c r="L1026" s="602">
        <f>SUM(L1027:L1029)</f>
        <v>0</v>
      </c>
      <c r="M1026" s="602">
        <f t="shared" ref="M1026:U1026" si="140">SUM(M1027:M1029)</f>
        <v>0</v>
      </c>
      <c r="N1026" s="602">
        <f t="shared" si="140"/>
        <v>0</v>
      </c>
      <c r="O1026" s="602">
        <f t="shared" si="138"/>
        <v>0</v>
      </c>
      <c r="P1026" s="602">
        <f t="shared" si="140"/>
        <v>0</v>
      </c>
      <c r="Q1026" s="602">
        <f t="shared" si="140"/>
        <v>0</v>
      </c>
      <c r="R1026" s="602">
        <f t="shared" si="140"/>
        <v>0</v>
      </c>
      <c r="S1026" s="602">
        <f t="shared" si="140"/>
        <v>0</v>
      </c>
      <c r="T1026" s="602">
        <f t="shared" si="140"/>
        <v>0</v>
      </c>
      <c r="U1026" s="602">
        <f t="shared" si="140"/>
        <v>0</v>
      </c>
      <c r="V1026" s="602" t="e">
        <f t="shared" si="139"/>
        <v>#DIV/0!</v>
      </c>
      <c r="W1026" s="602"/>
      <c r="X1026" s="547"/>
      <c r="Y1026" s="548"/>
    </row>
    <row r="1027" spans="1:25" ht="18.75" customHeight="1" thickTop="1" thickBot="1" x14ac:dyDescent="0.3">
      <c r="A1027" s="558">
        <v>1</v>
      </c>
      <c r="B1027" s="559" t="s">
        <v>255</v>
      </c>
      <c r="C1027" s="559" t="s">
        <v>251</v>
      </c>
      <c r="D1027" s="559" t="s">
        <v>251</v>
      </c>
      <c r="E1027" s="559"/>
      <c r="F1027" s="559"/>
      <c r="G1027" s="559"/>
      <c r="H1027" s="559"/>
      <c r="I1027" s="559"/>
      <c r="J1027" s="559"/>
      <c r="K1027" s="562" t="s">
        <v>310</v>
      </c>
      <c r="L1027" s="602"/>
      <c r="M1027" s="602"/>
      <c r="N1027" s="602"/>
      <c r="O1027" s="602">
        <f t="shared" si="138"/>
        <v>0</v>
      </c>
      <c r="P1027" s="602"/>
      <c r="Q1027" s="602"/>
      <c r="R1027" s="602"/>
      <c r="S1027" s="602"/>
      <c r="T1027" s="602"/>
      <c r="U1027" s="602"/>
      <c r="V1027" s="602" t="e">
        <f t="shared" si="139"/>
        <v>#DIV/0!</v>
      </c>
      <c r="W1027" s="602"/>
      <c r="X1027" s="547"/>
      <c r="Y1027" s="548"/>
    </row>
    <row r="1028" spans="1:25" ht="18.75" customHeight="1" thickTop="1" thickBot="1" x14ac:dyDescent="0.3">
      <c r="A1028" s="558">
        <v>1</v>
      </c>
      <c r="B1028" s="559" t="s">
        <v>255</v>
      </c>
      <c r="C1028" s="559" t="s">
        <v>251</v>
      </c>
      <c r="D1028" s="559" t="s">
        <v>255</v>
      </c>
      <c r="E1028" s="559"/>
      <c r="F1028" s="559"/>
      <c r="G1028" s="559"/>
      <c r="H1028" s="559"/>
      <c r="I1028" s="559"/>
      <c r="J1028" s="559"/>
      <c r="K1028" s="562" t="s">
        <v>311</v>
      </c>
      <c r="L1028" s="602"/>
      <c r="M1028" s="602"/>
      <c r="N1028" s="602"/>
      <c r="O1028" s="602">
        <f t="shared" si="138"/>
        <v>0</v>
      </c>
      <c r="P1028" s="602"/>
      <c r="Q1028" s="602"/>
      <c r="R1028" s="602"/>
      <c r="S1028" s="602"/>
      <c r="T1028" s="602"/>
      <c r="U1028" s="602"/>
      <c r="V1028" s="602" t="e">
        <f t="shared" si="139"/>
        <v>#DIV/0!</v>
      </c>
      <c r="W1028" s="602"/>
      <c r="X1028" s="547"/>
      <c r="Y1028" s="548"/>
    </row>
    <row r="1029" spans="1:25" ht="18.75" customHeight="1" thickTop="1" thickBot="1" x14ac:dyDescent="0.3">
      <c r="A1029" s="558">
        <v>1</v>
      </c>
      <c r="B1029" s="559" t="s">
        <v>255</v>
      </c>
      <c r="C1029" s="559" t="s">
        <v>251</v>
      </c>
      <c r="D1029" s="559" t="s">
        <v>265</v>
      </c>
      <c r="E1029" s="559"/>
      <c r="F1029" s="559"/>
      <c r="G1029" s="559"/>
      <c r="H1029" s="559"/>
      <c r="I1029" s="559"/>
      <c r="J1029" s="559"/>
      <c r="K1029" s="562" t="s">
        <v>312</v>
      </c>
      <c r="L1029" s="602"/>
      <c r="M1029" s="602"/>
      <c r="N1029" s="602"/>
      <c r="O1029" s="602">
        <f t="shared" si="138"/>
        <v>0</v>
      </c>
      <c r="P1029" s="602"/>
      <c r="Q1029" s="602"/>
      <c r="R1029" s="602"/>
      <c r="S1029" s="602"/>
      <c r="T1029" s="602"/>
      <c r="U1029" s="602"/>
      <c r="V1029" s="602" t="e">
        <f t="shared" si="139"/>
        <v>#DIV/0!</v>
      </c>
      <c r="W1029" s="602"/>
      <c r="X1029" s="547"/>
      <c r="Y1029" s="548"/>
    </row>
    <row r="1030" spans="1:25" ht="18.75" customHeight="1" thickTop="1" thickBot="1" x14ac:dyDescent="0.3">
      <c r="A1030" s="558">
        <v>1</v>
      </c>
      <c r="B1030" s="559" t="s">
        <v>255</v>
      </c>
      <c r="C1030" s="559" t="s">
        <v>255</v>
      </c>
      <c r="D1030" s="559"/>
      <c r="E1030" s="558"/>
      <c r="F1030" s="559"/>
      <c r="G1030" s="559"/>
      <c r="H1030" s="559"/>
      <c r="I1030" s="559"/>
      <c r="J1030" s="559"/>
      <c r="K1030" s="561" t="s">
        <v>2341</v>
      </c>
      <c r="L1030" s="602"/>
      <c r="M1030" s="602"/>
      <c r="N1030" s="602"/>
      <c r="O1030" s="602">
        <f t="shared" si="138"/>
        <v>0</v>
      </c>
      <c r="P1030" s="602"/>
      <c r="Q1030" s="602"/>
      <c r="R1030" s="602"/>
      <c r="S1030" s="602"/>
      <c r="T1030" s="602"/>
      <c r="U1030" s="602"/>
      <c r="V1030" s="602" t="e">
        <f t="shared" si="139"/>
        <v>#DIV/0!</v>
      </c>
      <c r="W1030" s="602"/>
      <c r="X1030" s="547"/>
      <c r="Y1030" s="548"/>
    </row>
    <row r="1031" spans="1:25" ht="36" customHeight="1" thickTop="1" thickBot="1" x14ac:dyDescent="0.3">
      <c r="A1031" s="541">
        <v>1</v>
      </c>
      <c r="B1031" s="541" t="s">
        <v>265</v>
      </c>
      <c r="C1031" s="541"/>
      <c r="D1031" s="541"/>
      <c r="E1031" s="541"/>
      <c r="F1031" s="541"/>
      <c r="G1031" s="541"/>
      <c r="H1031" s="541"/>
      <c r="I1031" s="603"/>
      <c r="J1031" s="603"/>
      <c r="K1031" s="573" t="s">
        <v>2342</v>
      </c>
      <c r="L1031" s="573">
        <f>+L1032+L1036</f>
        <v>0</v>
      </c>
      <c r="M1031" s="573">
        <f t="shared" ref="M1031:U1031" si="141">+M1032+M1036</f>
        <v>0</v>
      </c>
      <c r="N1031" s="573">
        <f t="shared" si="141"/>
        <v>0</v>
      </c>
      <c r="O1031" s="573">
        <f t="shared" si="138"/>
        <v>0</v>
      </c>
      <c r="P1031" s="573">
        <f t="shared" si="141"/>
        <v>0</v>
      </c>
      <c r="Q1031" s="573">
        <f t="shared" si="141"/>
        <v>0</v>
      </c>
      <c r="R1031" s="573">
        <f t="shared" si="141"/>
        <v>0</v>
      </c>
      <c r="S1031" s="573">
        <f t="shared" si="141"/>
        <v>0</v>
      </c>
      <c r="T1031" s="573">
        <f t="shared" si="141"/>
        <v>0</v>
      </c>
      <c r="U1031" s="601">
        <f t="shared" si="141"/>
        <v>0</v>
      </c>
      <c r="V1031" s="573" t="e">
        <f t="shared" si="139"/>
        <v>#DIV/0!</v>
      </c>
      <c r="W1031" s="573"/>
      <c r="X1031" s="547"/>
      <c r="Y1031" s="548"/>
    </row>
    <row r="1032" spans="1:25" ht="18.75" customHeight="1" thickTop="1" thickBot="1" x14ac:dyDescent="0.3">
      <c r="A1032" s="558">
        <v>1</v>
      </c>
      <c r="B1032" s="559" t="s">
        <v>265</v>
      </c>
      <c r="C1032" s="559" t="s">
        <v>251</v>
      </c>
      <c r="D1032" s="559"/>
      <c r="E1032" s="558"/>
      <c r="F1032" s="559"/>
      <c r="G1032" s="559"/>
      <c r="H1032" s="559"/>
      <c r="I1032" s="559"/>
      <c r="J1032" s="559"/>
      <c r="K1032" s="561" t="s">
        <v>313</v>
      </c>
      <c r="L1032" s="602">
        <f>SUM(L1033:L1035)</f>
        <v>0</v>
      </c>
      <c r="M1032" s="602">
        <f t="shared" ref="M1032:U1032" si="142">SUM(M1033:M1035)</f>
        <v>0</v>
      </c>
      <c r="N1032" s="602">
        <f t="shared" si="142"/>
        <v>0</v>
      </c>
      <c r="O1032" s="602">
        <f t="shared" si="138"/>
        <v>0</v>
      </c>
      <c r="P1032" s="602">
        <f t="shared" si="142"/>
        <v>0</v>
      </c>
      <c r="Q1032" s="602">
        <f t="shared" si="142"/>
        <v>0</v>
      </c>
      <c r="R1032" s="602">
        <f t="shared" si="142"/>
        <v>0</v>
      </c>
      <c r="S1032" s="602">
        <f t="shared" si="142"/>
        <v>0</v>
      </c>
      <c r="T1032" s="602">
        <f t="shared" si="142"/>
        <v>0</v>
      </c>
      <c r="U1032" s="602">
        <f t="shared" si="142"/>
        <v>0</v>
      </c>
      <c r="V1032" s="602" t="e">
        <f t="shared" si="139"/>
        <v>#DIV/0!</v>
      </c>
      <c r="W1032" s="602"/>
      <c r="X1032" s="547"/>
      <c r="Y1032" s="548"/>
    </row>
    <row r="1033" spans="1:25" ht="18.75" customHeight="1" thickTop="1" thickBot="1" x14ac:dyDescent="0.3">
      <c r="A1033" s="558">
        <v>1</v>
      </c>
      <c r="B1033" s="559" t="s">
        <v>265</v>
      </c>
      <c r="C1033" s="559" t="s">
        <v>251</v>
      </c>
      <c r="D1033" s="559" t="s">
        <v>251</v>
      </c>
      <c r="E1033" s="559"/>
      <c r="F1033" s="559"/>
      <c r="G1033" s="559"/>
      <c r="H1033" s="559"/>
      <c r="I1033" s="559"/>
      <c r="J1033" s="559"/>
      <c r="K1033" s="562" t="s">
        <v>314</v>
      </c>
      <c r="L1033" s="602"/>
      <c r="M1033" s="602"/>
      <c r="N1033" s="602"/>
      <c r="O1033" s="602">
        <f t="shared" si="138"/>
        <v>0</v>
      </c>
      <c r="P1033" s="602"/>
      <c r="Q1033" s="602"/>
      <c r="R1033" s="602"/>
      <c r="S1033" s="602"/>
      <c r="T1033" s="602"/>
      <c r="U1033" s="602"/>
      <c r="V1033" s="602" t="e">
        <f t="shared" si="139"/>
        <v>#DIV/0!</v>
      </c>
      <c r="W1033" s="602"/>
      <c r="X1033" s="547"/>
      <c r="Y1033" s="548"/>
    </row>
    <row r="1034" spans="1:25" ht="18.75" customHeight="1" thickTop="1" thickBot="1" x14ac:dyDescent="0.3">
      <c r="A1034" s="558">
        <v>1</v>
      </c>
      <c r="B1034" s="559" t="s">
        <v>265</v>
      </c>
      <c r="C1034" s="559" t="s">
        <v>251</v>
      </c>
      <c r="D1034" s="559" t="s">
        <v>255</v>
      </c>
      <c r="E1034" s="559"/>
      <c r="F1034" s="559"/>
      <c r="G1034" s="559"/>
      <c r="H1034" s="559"/>
      <c r="I1034" s="559"/>
      <c r="J1034" s="559"/>
      <c r="K1034" s="562" t="s">
        <v>315</v>
      </c>
      <c r="L1034" s="602"/>
      <c r="M1034" s="602"/>
      <c r="N1034" s="602"/>
      <c r="O1034" s="602">
        <f t="shared" si="138"/>
        <v>0</v>
      </c>
      <c r="P1034" s="602"/>
      <c r="Q1034" s="602"/>
      <c r="R1034" s="602"/>
      <c r="S1034" s="602"/>
      <c r="T1034" s="602"/>
      <c r="U1034" s="602"/>
      <c r="V1034" s="602" t="e">
        <f t="shared" si="139"/>
        <v>#DIV/0!</v>
      </c>
      <c r="W1034" s="602"/>
      <c r="X1034" s="547"/>
      <c r="Y1034" s="548"/>
    </row>
    <row r="1035" spans="1:25" ht="18.75" customHeight="1" thickTop="1" thickBot="1" x14ac:dyDescent="0.3">
      <c r="A1035" s="558">
        <v>1</v>
      </c>
      <c r="B1035" s="559" t="s">
        <v>265</v>
      </c>
      <c r="C1035" s="559" t="s">
        <v>251</v>
      </c>
      <c r="D1035" s="559" t="s">
        <v>265</v>
      </c>
      <c r="E1035" s="559"/>
      <c r="F1035" s="559"/>
      <c r="G1035" s="559"/>
      <c r="H1035" s="559"/>
      <c r="I1035" s="559"/>
      <c r="J1035" s="559"/>
      <c r="K1035" s="562" t="s">
        <v>316</v>
      </c>
      <c r="L1035" s="602"/>
      <c r="M1035" s="602"/>
      <c r="N1035" s="602"/>
      <c r="O1035" s="602">
        <f t="shared" si="138"/>
        <v>0</v>
      </c>
      <c r="P1035" s="602"/>
      <c r="Q1035" s="602"/>
      <c r="R1035" s="602"/>
      <c r="S1035" s="602"/>
      <c r="T1035" s="602"/>
      <c r="U1035" s="602"/>
      <c r="V1035" s="602" t="e">
        <f t="shared" si="139"/>
        <v>#DIV/0!</v>
      </c>
      <c r="W1035" s="602"/>
      <c r="X1035" s="547"/>
      <c r="Y1035" s="548"/>
    </row>
    <row r="1036" spans="1:25" ht="18.75" customHeight="1" thickTop="1" thickBot="1" x14ac:dyDescent="0.3">
      <c r="A1036" s="558">
        <v>1</v>
      </c>
      <c r="B1036" s="559" t="s">
        <v>265</v>
      </c>
      <c r="C1036" s="559" t="s">
        <v>255</v>
      </c>
      <c r="D1036" s="559"/>
      <c r="E1036" s="558"/>
      <c r="F1036" s="559"/>
      <c r="G1036" s="559"/>
      <c r="H1036" s="559"/>
      <c r="I1036" s="559"/>
      <c r="J1036" s="559"/>
      <c r="K1036" s="561" t="s">
        <v>317</v>
      </c>
      <c r="L1036" s="602"/>
      <c r="M1036" s="602"/>
      <c r="N1036" s="602"/>
      <c r="O1036" s="602">
        <f t="shared" si="138"/>
        <v>0</v>
      </c>
      <c r="P1036" s="602"/>
      <c r="Q1036" s="602"/>
      <c r="R1036" s="602"/>
      <c r="S1036" s="602"/>
      <c r="T1036" s="602"/>
      <c r="U1036" s="602"/>
      <c r="V1036" s="602" t="e">
        <f t="shared" si="139"/>
        <v>#DIV/0!</v>
      </c>
      <c r="W1036" s="602"/>
      <c r="X1036" s="547"/>
      <c r="Y1036" s="548"/>
    </row>
    <row r="1037" spans="1:25" ht="36" customHeight="1" thickTop="1" thickBot="1" x14ac:dyDescent="0.3">
      <c r="A1037" s="541">
        <v>1</v>
      </c>
      <c r="B1037" s="541" t="s">
        <v>268</v>
      </c>
      <c r="C1037" s="541"/>
      <c r="D1037" s="541"/>
      <c r="E1037" s="541"/>
      <c r="F1037" s="541"/>
      <c r="G1037" s="541"/>
      <c r="H1037" s="541"/>
      <c r="I1037" s="603"/>
      <c r="J1037" s="603"/>
      <c r="K1037" s="543" t="s">
        <v>318</v>
      </c>
      <c r="L1037" s="573"/>
      <c r="M1037" s="573"/>
      <c r="N1037" s="573"/>
      <c r="O1037" s="573">
        <f t="shared" si="138"/>
        <v>0</v>
      </c>
      <c r="P1037" s="573"/>
      <c r="Q1037" s="573"/>
      <c r="R1037" s="573"/>
      <c r="S1037" s="573"/>
      <c r="T1037" s="573"/>
      <c r="U1037" s="601"/>
      <c r="V1037" s="573" t="e">
        <f t="shared" si="139"/>
        <v>#DIV/0!</v>
      </c>
      <c r="W1037" s="573"/>
      <c r="X1037" s="547"/>
      <c r="Y1037" s="548"/>
    </row>
    <row r="1038" spans="1:25" ht="36" customHeight="1" thickTop="1" thickBot="1" x14ac:dyDescent="0.3">
      <c r="A1038" s="541" t="s">
        <v>248</v>
      </c>
      <c r="B1038" s="541" t="s">
        <v>258</v>
      </c>
      <c r="C1038" s="541"/>
      <c r="D1038" s="541"/>
      <c r="E1038" s="541"/>
      <c r="F1038" s="541"/>
      <c r="G1038" s="541"/>
      <c r="H1038" s="541"/>
      <c r="I1038" s="603"/>
      <c r="J1038" s="603"/>
      <c r="K1038" s="543" t="s">
        <v>319</v>
      </c>
      <c r="L1038" s="573">
        <f>+L1039+L1043+L1044</f>
        <v>0</v>
      </c>
      <c r="M1038" s="573">
        <f t="shared" ref="M1038:U1038" si="143">+M1039+M1043+M1044</f>
        <v>0</v>
      </c>
      <c r="N1038" s="573">
        <f t="shared" si="143"/>
        <v>0</v>
      </c>
      <c r="O1038" s="573">
        <f t="shared" si="138"/>
        <v>0</v>
      </c>
      <c r="P1038" s="573">
        <f t="shared" si="143"/>
        <v>0</v>
      </c>
      <c r="Q1038" s="573">
        <f t="shared" si="143"/>
        <v>0</v>
      </c>
      <c r="R1038" s="573">
        <f t="shared" si="143"/>
        <v>0</v>
      </c>
      <c r="S1038" s="573">
        <f t="shared" si="143"/>
        <v>0</v>
      </c>
      <c r="T1038" s="573">
        <f t="shared" si="143"/>
        <v>0</v>
      </c>
      <c r="U1038" s="601">
        <f t="shared" si="143"/>
        <v>0</v>
      </c>
      <c r="V1038" s="573" t="e">
        <f t="shared" si="139"/>
        <v>#DIV/0!</v>
      </c>
      <c r="W1038" s="573"/>
      <c r="X1038" s="547"/>
      <c r="Y1038" s="548"/>
    </row>
    <row r="1039" spans="1:25" ht="18.75" customHeight="1" thickTop="1" thickBot="1" x14ac:dyDescent="0.3">
      <c r="A1039" s="558" t="s">
        <v>248</v>
      </c>
      <c r="B1039" s="559" t="s">
        <v>258</v>
      </c>
      <c r="C1039" s="559" t="s">
        <v>251</v>
      </c>
      <c r="D1039" s="559"/>
      <c r="E1039" s="558"/>
      <c r="F1039" s="559"/>
      <c r="G1039" s="559"/>
      <c r="H1039" s="559"/>
      <c r="I1039" s="559"/>
      <c r="J1039" s="559"/>
      <c r="K1039" s="575" t="s">
        <v>320</v>
      </c>
      <c r="L1039" s="602">
        <f>SUM(L1040:L1042)</f>
        <v>0</v>
      </c>
      <c r="M1039" s="602">
        <f t="shared" ref="M1039:U1039" si="144">SUM(M1040:M1042)</f>
        <v>0</v>
      </c>
      <c r="N1039" s="602">
        <f t="shared" si="144"/>
        <v>0</v>
      </c>
      <c r="O1039" s="602">
        <f t="shared" si="138"/>
        <v>0</v>
      </c>
      <c r="P1039" s="602">
        <f t="shared" si="144"/>
        <v>0</v>
      </c>
      <c r="Q1039" s="602">
        <f t="shared" si="144"/>
        <v>0</v>
      </c>
      <c r="R1039" s="602">
        <f t="shared" si="144"/>
        <v>0</v>
      </c>
      <c r="S1039" s="602">
        <f t="shared" si="144"/>
        <v>0</v>
      </c>
      <c r="T1039" s="602">
        <f t="shared" si="144"/>
        <v>0</v>
      </c>
      <c r="U1039" s="602">
        <f t="shared" si="144"/>
        <v>0</v>
      </c>
      <c r="V1039" s="602" t="e">
        <f t="shared" si="139"/>
        <v>#DIV/0!</v>
      </c>
      <c r="W1039" s="602"/>
      <c r="X1039" s="547"/>
      <c r="Y1039" s="548"/>
    </row>
    <row r="1040" spans="1:25" ht="18.75" customHeight="1" thickTop="1" thickBot="1" x14ac:dyDescent="0.3">
      <c r="A1040" s="558" t="s">
        <v>248</v>
      </c>
      <c r="B1040" s="559" t="s">
        <v>258</v>
      </c>
      <c r="C1040" s="559" t="s">
        <v>251</v>
      </c>
      <c r="D1040" s="559" t="s">
        <v>251</v>
      </c>
      <c r="E1040" s="559"/>
      <c r="F1040" s="559"/>
      <c r="G1040" s="559"/>
      <c r="H1040" s="559"/>
      <c r="I1040" s="559"/>
      <c r="J1040" s="559"/>
      <c r="K1040" s="562" t="s">
        <v>2344</v>
      </c>
      <c r="L1040" s="602"/>
      <c r="M1040" s="602"/>
      <c r="N1040" s="602"/>
      <c r="O1040" s="602">
        <f t="shared" si="138"/>
        <v>0</v>
      </c>
      <c r="P1040" s="602"/>
      <c r="Q1040" s="602"/>
      <c r="R1040" s="602"/>
      <c r="S1040" s="602"/>
      <c r="T1040" s="602"/>
      <c r="U1040" s="602"/>
      <c r="V1040" s="602" t="e">
        <f t="shared" si="139"/>
        <v>#DIV/0!</v>
      </c>
      <c r="W1040" s="602"/>
      <c r="X1040" s="547"/>
      <c r="Y1040" s="548"/>
    </row>
    <row r="1041" spans="1:25" ht="18.75" customHeight="1" thickTop="1" thickBot="1" x14ac:dyDescent="0.3">
      <c r="A1041" s="558" t="s">
        <v>248</v>
      </c>
      <c r="B1041" s="559" t="s">
        <v>258</v>
      </c>
      <c r="C1041" s="559" t="s">
        <v>251</v>
      </c>
      <c r="D1041" s="559" t="s">
        <v>255</v>
      </c>
      <c r="E1041" s="559"/>
      <c r="F1041" s="559"/>
      <c r="G1041" s="559"/>
      <c r="H1041" s="559"/>
      <c r="I1041" s="559"/>
      <c r="J1041" s="559"/>
      <c r="K1041" s="562" t="s">
        <v>2345</v>
      </c>
      <c r="L1041" s="602"/>
      <c r="M1041" s="602"/>
      <c r="N1041" s="602"/>
      <c r="O1041" s="602">
        <f t="shared" si="138"/>
        <v>0</v>
      </c>
      <c r="P1041" s="602"/>
      <c r="Q1041" s="602"/>
      <c r="R1041" s="602"/>
      <c r="S1041" s="602"/>
      <c r="T1041" s="602"/>
      <c r="U1041" s="602"/>
      <c r="V1041" s="602" t="e">
        <f t="shared" si="139"/>
        <v>#DIV/0!</v>
      </c>
      <c r="W1041" s="602"/>
      <c r="X1041" s="547"/>
      <c r="Y1041" s="548"/>
    </row>
    <row r="1042" spans="1:25" ht="18.75" customHeight="1" thickTop="1" thickBot="1" x14ac:dyDescent="0.3">
      <c r="A1042" s="558" t="s">
        <v>248</v>
      </c>
      <c r="B1042" s="559" t="s">
        <v>258</v>
      </c>
      <c r="C1042" s="559" t="s">
        <v>251</v>
      </c>
      <c r="D1042" s="559" t="s">
        <v>265</v>
      </c>
      <c r="E1042" s="559"/>
      <c r="F1042" s="559"/>
      <c r="G1042" s="559"/>
      <c r="H1042" s="559"/>
      <c r="I1042" s="559"/>
      <c r="J1042" s="559"/>
      <c r="K1042" s="562" t="s">
        <v>2346</v>
      </c>
      <c r="L1042" s="602"/>
      <c r="M1042" s="602"/>
      <c r="N1042" s="602"/>
      <c r="O1042" s="602">
        <f t="shared" si="138"/>
        <v>0</v>
      </c>
      <c r="P1042" s="602"/>
      <c r="Q1042" s="602"/>
      <c r="R1042" s="602"/>
      <c r="S1042" s="602"/>
      <c r="T1042" s="602"/>
      <c r="U1042" s="602"/>
      <c r="V1042" s="602" t="e">
        <f t="shared" si="139"/>
        <v>#DIV/0!</v>
      </c>
      <c r="W1042" s="602"/>
      <c r="X1042" s="547"/>
      <c r="Y1042" s="548"/>
    </row>
    <row r="1043" spans="1:25" ht="18.75" customHeight="1" thickTop="1" thickBot="1" x14ac:dyDescent="0.3">
      <c r="A1043" s="558" t="s">
        <v>248</v>
      </c>
      <c r="B1043" s="559" t="s">
        <v>258</v>
      </c>
      <c r="C1043" s="559" t="s">
        <v>255</v>
      </c>
      <c r="D1043" s="559"/>
      <c r="E1043" s="558"/>
      <c r="F1043" s="559"/>
      <c r="G1043" s="559"/>
      <c r="H1043" s="559"/>
      <c r="I1043" s="559"/>
      <c r="J1043" s="559"/>
      <c r="K1043" s="575" t="s">
        <v>321</v>
      </c>
      <c r="L1043" s="601"/>
      <c r="M1043" s="601"/>
      <c r="N1043" s="601"/>
      <c r="O1043" s="601">
        <f t="shared" si="138"/>
        <v>0</v>
      </c>
      <c r="P1043" s="601"/>
      <c r="Q1043" s="601"/>
      <c r="R1043" s="601"/>
      <c r="S1043" s="601"/>
      <c r="T1043" s="601"/>
      <c r="U1043" s="601"/>
      <c r="V1043" s="602" t="e">
        <f t="shared" si="139"/>
        <v>#DIV/0!</v>
      </c>
      <c r="W1043" s="602"/>
      <c r="X1043" s="547"/>
      <c r="Y1043" s="548"/>
    </row>
    <row r="1044" spans="1:25" ht="18.75" customHeight="1" thickTop="1" thickBot="1" x14ac:dyDescent="0.3">
      <c r="A1044" s="558" t="s">
        <v>248</v>
      </c>
      <c r="B1044" s="559" t="s">
        <v>258</v>
      </c>
      <c r="C1044" s="559" t="s">
        <v>265</v>
      </c>
      <c r="D1044" s="559"/>
      <c r="E1044" s="558"/>
      <c r="F1044" s="559"/>
      <c r="G1044" s="559"/>
      <c r="H1044" s="559"/>
      <c r="I1044" s="559"/>
      <c r="J1044" s="559"/>
      <c r="K1044" s="575" t="s">
        <v>322</v>
      </c>
      <c r="L1044" s="601"/>
      <c r="M1044" s="601"/>
      <c r="N1044" s="601"/>
      <c r="O1044" s="601">
        <f t="shared" si="138"/>
        <v>0</v>
      </c>
      <c r="P1044" s="601"/>
      <c r="Q1044" s="601"/>
      <c r="R1044" s="601"/>
      <c r="S1044" s="601"/>
      <c r="T1044" s="601"/>
      <c r="U1044" s="601"/>
      <c r="V1044" s="602" t="e">
        <f t="shared" si="139"/>
        <v>#DIV/0!</v>
      </c>
      <c r="W1044" s="602"/>
      <c r="X1044" s="547"/>
      <c r="Y1044" s="548"/>
    </row>
    <row r="1045" spans="1:25" ht="36" customHeight="1" thickTop="1" x14ac:dyDescent="0.25"/>
  </sheetData>
  <autoFilter ref="M7:O525" xr:uid="{00000000-0009-0000-0000-000004000000}">
    <filterColumn colId="2">
      <filters>
        <filter val="1.039.618.920"/>
        <filter val="1.062.915.512"/>
        <filter val="1.235.824.510"/>
        <filter val="1.246.192.220"/>
        <filter val="1.346.717.955"/>
        <filter val="1.997.686.553"/>
        <filter val="10.960.425.127"/>
        <filter val="13.484.278"/>
        <filter val="149.832.893"/>
        <filter val="15.999.306.241"/>
        <filter val="154.350.000"/>
        <filter val="19.427.635.205"/>
        <filter val="193.893.217,00"/>
        <filter val="196.205.590"/>
        <filter val="2.298.740.022"/>
        <filter val="2.371.376.612"/>
        <filter val="2.466.477.562"/>
        <filter val="2.976.542.723"/>
        <filter val="220.500.000"/>
        <filter val="3.344.404.508"/>
        <filter val="3.400.576.330"/>
        <filter val="3.428.328.964"/>
        <filter val="38.370.989"/>
        <filter val="40.371.183.799"/>
        <filter val="42.669.923.821"/>
        <filter val="42.890.423.821"/>
        <filter val="424.033.607"/>
        <filter val="518.227.745,00"/>
        <filter val="66.150.000"/>
        <filter val="712.120.962"/>
        <filter val="795.156.967"/>
        <filter val="795.541.310"/>
        <filter val="795.541.310,00"/>
        <filter val="81.616.672"/>
        <filter val="896.952.401"/>
        <filter val="896.952.401,00"/>
        <filter val="9.271.002.505"/>
        <filter val="9.714.232.907"/>
        <filter val="913.082.619"/>
      </filters>
    </filterColumn>
  </autoFilter>
  <mergeCells count="16">
    <mergeCell ref="Y5:Y6"/>
    <mergeCell ref="A1:W1"/>
    <mergeCell ref="A2:W2"/>
    <mergeCell ref="A3:W3"/>
    <mergeCell ref="A4:W4"/>
    <mergeCell ref="A5:I5"/>
    <mergeCell ref="K5:K6"/>
    <mergeCell ref="L5:L6"/>
    <mergeCell ref="M5:N5"/>
    <mergeCell ref="O5:O6"/>
    <mergeCell ref="P5:S5"/>
    <mergeCell ref="T5:T6"/>
    <mergeCell ref="U5:U6"/>
    <mergeCell ref="V5:V6"/>
    <mergeCell ref="W5:W6"/>
    <mergeCell ref="X5:X6"/>
  </mergeCells>
  <printOptions horizontalCentered="1" verticalCentered="1"/>
  <pageMargins left="0.78740157480314965" right="0.78740157480314965" top="0.98425196850393704" bottom="0.98425196850393704" header="0" footer="0"/>
  <pageSetup paperSize="9" scale="10" orientation="portrait" r:id="rId1"/>
  <headerFooter alignWithMargins="0"/>
  <ignoredErrors>
    <ignoredError sqref="A7:E526 F12:K527" numberStoredAsText="1"/>
    <ignoredError sqref="L54 U96" formulaRange="1"/>
  </ignoredError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19"/>
  <sheetViews>
    <sheetView workbookViewId="0">
      <selection sqref="A1:B1"/>
    </sheetView>
  </sheetViews>
  <sheetFormatPr baseColWidth="10" defaultColWidth="11.42578125" defaultRowHeight="12.75" x14ac:dyDescent="0.25"/>
  <cols>
    <col min="1" max="1" width="34.140625" style="403" customWidth="1"/>
    <col min="2" max="2" width="70.5703125" style="403" customWidth="1"/>
    <col min="3" max="16384" width="11.42578125" style="403"/>
  </cols>
  <sheetData>
    <row r="1" spans="1:2" ht="13.5" thickBot="1" x14ac:dyDescent="0.3">
      <c r="A1" s="1012"/>
      <c r="B1" s="1012"/>
    </row>
    <row r="2" spans="1:2" ht="13.5" thickBot="1" x14ac:dyDescent="0.3">
      <c r="A2" s="1013" t="s">
        <v>323</v>
      </c>
      <c r="B2" s="1014"/>
    </row>
    <row r="3" spans="1:2" ht="13.5" thickBot="1" x14ac:dyDescent="0.3">
      <c r="A3" s="1015" t="s">
        <v>144</v>
      </c>
      <c r="B3" s="1016"/>
    </row>
    <row r="4" spans="1:2" ht="13.5" thickBot="1" x14ac:dyDescent="0.3">
      <c r="A4" s="404" t="s">
        <v>324</v>
      </c>
      <c r="B4" s="404" t="s">
        <v>146</v>
      </c>
    </row>
    <row r="5" spans="1:2" ht="26.25" thickBot="1" x14ac:dyDescent="0.3">
      <c r="A5" s="405" t="s">
        <v>325</v>
      </c>
      <c r="B5" s="406" t="s">
        <v>326</v>
      </c>
    </row>
    <row r="6" spans="1:2" ht="14.25" thickTop="1" thickBot="1" x14ac:dyDescent="0.3">
      <c r="A6" s="407" t="s">
        <v>327</v>
      </c>
      <c r="B6" s="406" t="s">
        <v>328</v>
      </c>
    </row>
    <row r="7" spans="1:2" ht="27" thickTop="1" thickBot="1" x14ac:dyDescent="0.3">
      <c r="A7" s="407" t="s">
        <v>329</v>
      </c>
      <c r="B7" s="408" t="s">
        <v>330</v>
      </c>
    </row>
    <row r="8" spans="1:2" ht="52.5" thickTop="1" thickBot="1" x14ac:dyDescent="0.3">
      <c r="A8" s="407" t="s">
        <v>331</v>
      </c>
      <c r="B8" s="406" t="s">
        <v>332</v>
      </c>
    </row>
    <row r="9" spans="1:2" ht="52.5" thickTop="1" thickBot="1" x14ac:dyDescent="0.3">
      <c r="A9" s="409" t="s">
        <v>333</v>
      </c>
      <c r="B9" s="406" t="s">
        <v>334</v>
      </c>
    </row>
    <row r="10" spans="1:2" ht="27" thickTop="1" thickBot="1" x14ac:dyDescent="0.3">
      <c r="A10" s="409" t="s">
        <v>335</v>
      </c>
      <c r="B10" s="406" t="s">
        <v>336</v>
      </c>
    </row>
    <row r="11" spans="1:2" ht="27" thickTop="1" thickBot="1" x14ac:dyDescent="0.3">
      <c r="A11" s="410" t="s">
        <v>337</v>
      </c>
      <c r="B11" s="408" t="s">
        <v>338</v>
      </c>
    </row>
    <row r="12" spans="1:2" ht="27" thickTop="1" thickBot="1" x14ac:dyDescent="0.3">
      <c r="A12" s="407" t="s">
        <v>339</v>
      </c>
      <c r="B12" s="408" t="s">
        <v>340</v>
      </c>
    </row>
    <row r="13" spans="1:2" ht="90.75" thickTop="1" thickBot="1" x14ac:dyDescent="0.3">
      <c r="A13" s="410" t="s">
        <v>341</v>
      </c>
      <c r="B13" s="406" t="s">
        <v>342</v>
      </c>
    </row>
    <row r="14" spans="1:2" ht="39.75" thickTop="1" thickBot="1" x14ac:dyDescent="0.3">
      <c r="A14" s="410" t="s">
        <v>343</v>
      </c>
      <c r="B14" s="406" t="s">
        <v>344</v>
      </c>
    </row>
    <row r="15" spans="1:2" ht="78" thickTop="1" thickBot="1" x14ac:dyDescent="0.3">
      <c r="A15" s="411" t="s">
        <v>345</v>
      </c>
      <c r="B15" s="408" t="s">
        <v>346</v>
      </c>
    </row>
    <row r="16" spans="1:2" ht="14.25" thickTop="1" thickBot="1" x14ac:dyDescent="0.3">
      <c r="A16" s="407" t="s">
        <v>347</v>
      </c>
      <c r="B16" s="408" t="s">
        <v>348</v>
      </c>
    </row>
    <row r="17" spans="1:2" ht="27" thickTop="1" thickBot="1" x14ac:dyDescent="0.3">
      <c r="A17" s="412" t="s">
        <v>349</v>
      </c>
      <c r="B17" s="408" t="s">
        <v>350</v>
      </c>
    </row>
    <row r="18" spans="1:2" ht="27" thickTop="1" thickBot="1" x14ac:dyDescent="0.3">
      <c r="A18" s="407" t="s">
        <v>351</v>
      </c>
      <c r="B18" s="413" t="s">
        <v>352</v>
      </c>
    </row>
    <row r="19" spans="1:2" ht="13.5" thickTop="1" x14ac:dyDescent="0.25"/>
  </sheetData>
  <mergeCells count="3">
    <mergeCell ref="A1:B1"/>
    <mergeCell ref="A2:B2"/>
    <mergeCell ref="A3:B3"/>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F105"/>
  <sheetViews>
    <sheetView workbookViewId="0">
      <pane xSplit="8" ySplit="4" topLeftCell="Y5" activePane="bottomRight" state="frozen"/>
      <selection pane="topRight" activeCell="I1" sqref="I1"/>
      <selection pane="bottomLeft" activeCell="A5" sqref="A5"/>
      <selection pane="bottomRight" activeCell="Z5" sqref="Z5"/>
    </sheetView>
  </sheetViews>
  <sheetFormatPr baseColWidth="10" defaultColWidth="14.42578125" defaultRowHeight="15" x14ac:dyDescent="0.25"/>
  <cols>
    <col min="1" max="1" width="16" customWidth="1"/>
    <col min="2" max="2" width="14.140625" customWidth="1"/>
    <col min="3" max="4" width="14.42578125" customWidth="1"/>
    <col min="5" max="7" width="10.7109375" hidden="1" customWidth="1"/>
    <col min="8" max="8" width="66.42578125" bestFit="1" customWidth="1"/>
    <col min="9" max="9" width="19" style="604" bestFit="1" customWidth="1"/>
    <col min="10" max="10" width="17.7109375" bestFit="1" customWidth="1"/>
    <col min="11" max="11" width="16.5703125" bestFit="1" customWidth="1"/>
    <col min="12" max="12" width="15" bestFit="1" customWidth="1"/>
    <col min="13" max="13" width="18.85546875" bestFit="1" customWidth="1"/>
    <col min="14" max="14" width="17.85546875" bestFit="1" customWidth="1"/>
    <col min="15" max="15" width="16.5703125" bestFit="1" customWidth="1"/>
    <col min="16" max="16" width="15" bestFit="1" customWidth="1"/>
    <col min="17" max="17" width="18.42578125" bestFit="1" customWidth="1"/>
    <col min="18" max="18" width="17.7109375" bestFit="1" customWidth="1"/>
    <col min="19" max="19" width="16.5703125" bestFit="1" customWidth="1"/>
    <col min="20" max="20" width="8.140625" bestFit="1" customWidth="1"/>
    <col min="21" max="21" width="18.42578125" bestFit="1" customWidth="1"/>
    <col min="22" max="22" width="17.7109375" bestFit="1" customWidth="1"/>
    <col min="23" max="23" width="16.5703125" bestFit="1" customWidth="1"/>
    <col min="24" max="24" width="8.7109375" bestFit="1" customWidth="1"/>
    <col min="25" max="28" width="20.28515625" customWidth="1"/>
    <col min="29" max="29" width="51.42578125" customWidth="1"/>
    <col min="30" max="30" width="18.85546875" bestFit="1" customWidth="1"/>
  </cols>
  <sheetData>
    <row r="1" spans="1:30" ht="15.75" thickBot="1" x14ac:dyDescent="0.3">
      <c r="J1" s="791"/>
      <c r="K1" s="787"/>
      <c r="L1" s="791"/>
      <c r="M1" s="663"/>
      <c r="N1" s="663"/>
      <c r="O1" s="663"/>
      <c r="Y1" s="786"/>
      <c r="Z1" s="786"/>
      <c r="AA1" s="786"/>
      <c r="AB1" s="786"/>
    </row>
    <row r="2" spans="1:30" ht="30.75" customHeight="1" thickTop="1" thickBot="1" x14ac:dyDescent="0.3">
      <c r="A2" s="1017" t="s">
        <v>233</v>
      </c>
      <c r="B2" s="1017" t="s">
        <v>234</v>
      </c>
      <c r="C2" s="1019" t="s">
        <v>235</v>
      </c>
      <c r="D2" s="1017" t="s">
        <v>236</v>
      </c>
      <c r="E2" s="1017" t="s">
        <v>237</v>
      </c>
      <c r="F2" s="1017" t="s">
        <v>238</v>
      </c>
      <c r="G2" s="1017" t="s">
        <v>239</v>
      </c>
      <c r="H2" s="1019" t="s">
        <v>353</v>
      </c>
      <c r="I2" s="1021" t="s">
        <v>354</v>
      </c>
      <c r="J2" s="1022"/>
      <c r="K2" s="1022"/>
      <c r="L2" s="1023"/>
      <c r="M2" s="1021" t="s">
        <v>355</v>
      </c>
      <c r="N2" s="1022"/>
      <c r="O2" s="1022"/>
      <c r="P2" s="1023"/>
      <c r="Q2" s="1021" t="s">
        <v>356</v>
      </c>
      <c r="R2" s="1022"/>
      <c r="S2" s="1022"/>
      <c r="T2" s="1023"/>
      <c r="U2" s="1021" t="s">
        <v>357</v>
      </c>
      <c r="V2" s="1022"/>
      <c r="W2" s="1022"/>
      <c r="X2" s="1023"/>
      <c r="Y2" s="1021" t="s">
        <v>358</v>
      </c>
      <c r="Z2" s="1022"/>
      <c r="AA2" s="1022"/>
      <c r="AB2" s="1023"/>
      <c r="AC2" s="390" t="s">
        <v>359</v>
      </c>
    </row>
    <row r="3" spans="1:30" ht="16.5" thickTop="1" thickBot="1" x14ac:dyDescent="0.3">
      <c r="A3" s="1018"/>
      <c r="B3" s="1018"/>
      <c r="C3" s="1020"/>
      <c r="D3" s="1018"/>
      <c r="E3" s="1018"/>
      <c r="F3" s="1018"/>
      <c r="G3" s="1018"/>
      <c r="H3" s="1020"/>
      <c r="I3" s="392" t="s">
        <v>360</v>
      </c>
      <c r="J3" s="391" t="s">
        <v>361</v>
      </c>
      <c r="K3" s="391" t="s">
        <v>362</v>
      </c>
      <c r="L3" s="391" t="s">
        <v>363</v>
      </c>
      <c r="M3" s="391" t="s">
        <v>360</v>
      </c>
      <c r="N3" s="391" t="s">
        <v>361</v>
      </c>
      <c r="O3" s="391" t="s">
        <v>362</v>
      </c>
      <c r="P3" s="391" t="s">
        <v>363</v>
      </c>
      <c r="Q3" s="391" t="s">
        <v>360</v>
      </c>
      <c r="R3" s="391" t="s">
        <v>361</v>
      </c>
      <c r="S3" s="391" t="s">
        <v>362</v>
      </c>
      <c r="T3" s="391" t="s">
        <v>363</v>
      </c>
      <c r="U3" s="391" t="s">
        <v>360</v>
      </c>
      <c r="V3" s="391" t="s">
        <v>361</v>
      </c>
      <c r="W3" s="391" t="s">
        <v>362</v>
      </c>
      <c r="X3" s="391" t="s">
        <v>363</v>
      </c>
      <c r="Y3" s="391" t="s">
        <v>360</v>
      </c>
      <c r="Z3" s="391" t="s">
        <v>361</v>
      </c>
      <c r="AA3" s="391" t="s">
        <v>362</v>
      </c>
      <c r="AB3" s="391" t="s">
        <v>364</v>
      </c>
      <c r="AC3" s="391"/>
    </row>
    <row r="4" spans="1:30" ht="16.5" thickTop="1" thickBot="1" x14ac:dyDescent="0.3">
      <c r="A4" s="746"/>
      <c r="B4" s="746"/>
      <c r="C4" s="745"/>
      <c r="D4" s="746"/>
      <c r="E4" s="746"/>
      <c r="F4" s="746"/>
      <c r="G4" s="746"/>
      <c r="H4" s="745"/>
      <c r="I4" s="392" t="s">
        <v>427</v>
      </c>
      <c r="J4" s="391" t="s">
        <v>427</v>
      </c>
      <c r="K4" s="391" t="s">
        <v>427</v>
      </c>
      <c r="L4" s="391"/>
      <c r="M4" s="391"/>
      <c r="N4" s="391"/>
      <c r="O4" s="391"/>
      <c r="P4" s="391"/>
      <c r="Q4" s="391"/>
      <c r="R4" s="391"/>
      <c r="S4" s="391"/>
      <c r="T4" s="391"/>
      <c r="U4" s="391"/>
      <c r="V4" s="391"/>
      <c r="W4" s="391"/>
      <c r="X4" s="391"/>
      <c r="Y4" s="391"/>
      <c r="Z4" s="391"/>
      <c r="AA4" s="391"/>
      <c r="AB4" s="391"/>
      <c r="AC4" s="792"/>
      <c r="AD4" s="663"/>
    </row>
    <row r="5" spans="1:30" ht="16.5" thickTop="1" thickBot="1" x14ac:dyDescent="0.3">
      <c r="A5" s="393" t="s">
        <v>254</v>
      </c>
      <c r="B5" s="393" t="s">
        <v>251</v>
      </c>
      <c r="C5" s="393"/>
      <c r="D5" s="393"/>
      <c r="E5" s="393"/>
      <c r="F5" s="393"/>
      <c r="G5" s="393"/>
      <c r="H5" s="605" t="s">
        <v>365</v>
      </c>
      <c r="I5" s="606">
        <f>+I6+I7+I10+I25</f>
        <v>7952232408</v>
      </c>
      <c r="J5" s="606">
        <f>+J6+J7+J10+J25</f>
        <v>7592839314</v>
      </c>
      <c r="K5" s="606">
        <f>+K6+K7+K10+K25</f>
        <v>7332713312</v>
      </c>
      <c r="L5" s="606">
        <f>+L6+L7+L10+L25</f>
        <v>7043058240</v>
      </c>
      <c r="M5" s="607">
        <f>+M6+M7+M25+M39</f>
        <v>2640477562</v>
      </c>
      <c r="N5" s="607">
        <f>+N6+N7+N25+N39</f>
        <v>2640216810</v>
      </c>
      <c r="O5" s="607">
        <f>+O6+O7+O25+O39</f>
        <v>2640216810</v>
      </c>
      <c r="P5" s="607">
        <f>+P6+P7+P25+P39</f>
        <v>2640216810</v>
      </c>
      <c r="Q5" s="607">
        <v>0</v>
      </c>
      <c r="R5" s="607">
        <f t="shared" ref="R5:T5" si="0">+R6+R7+R10+R25</f>
        <v>0</v>
      </c>
      <c r="S5" s="607">
        <f t="shared" si="0"/>
        <v>0</v>
      </c>
      <c r="T5" s="607">
        <f t="shared" si="0"/>
        <v>0</v>
      </c>
      <c r="U5" s="607">
        <f>+U6+U7+U25+U39</f>
        <v>0</v>
      </c>
      <c r="V5" s="607">
        <f t="shared" ref="V5:X5" si="1">+V6+V7+V25+V39</f>
        <v>0</v>
      </c>
      <c r="W5" s="607">
        <f t="shared" si="1"/>
        <v>0</v>
      </c>
      <c r="X5" s="607">
        <f t="shared" si="1"/>
        <v>0</v>
      </c>
      <c r="Y5" s="607">
        <f t="shared" ref="Y5:AB21" si="2">+I5+M5+Q5+U5</f>
        <v>10592709970</v>
      </c>
      <c r="Z5" s="607">
        <f t="shared" si="2"/>
        <v>10233056124</v>
      </c>
      <c r="AA5" s="607">
        <f t="shared" si="2"/>
        <v>9972930122</v>
      </c>
      <c r="AB5" s="607">
        <f t="shared" si="2"/>
        <v>9683275050</v>
      </c>
      <c r="AC5" s="394"/>
      <c r="AD5" s="793"/>
    </row>
    <row r="6" spans="1:30" ht="16.5" thickTop="1" thickBot="1" x14ac:dyDescent="0.3">
      <c r="A6" s="395" t="s">
        <v>254</v>
      </c>
      <c r="B6" s="395" t="s">
        <v>251</v>
      </c>
      <c r="C6" s="395" t="s">
        <v>251</v>
      </c>
      <c r="D6" s="395"/>
      <c r="E6" s="395"/>
      <c r="F6" s="395"/>
      <c r="G6" s="395"/>
      <c r="H6" s="608" t="s">
        <v>366</v>
      </c>
      <c r="I6" s="609">
        <f>543183960-2</f>
        <v>543183958</v>
      </c>
      <c r="J6" s="610">
        <v>539278755</v>
      </c>
      <c r="K6" s="610">
        <f>+J6</f>
        <v>539278755</v>
      </c>
      <c r="L6" s="610">
        <v>519180217</v>
      </c>
      <c r="M6" s="611">
        <f>2545376612+2</f>
        <v>2545376614</v>
      </c>
      <c r="N6" s="611">
        <v>2545115862</v>
      </c>
      <c r="O6" s="611">
        <f>+N6</f>
        <v>2545115862</v>
      </c>
      <c r="P6" s="611">
        <f>+O6</f>
        <v>2545115862</v>
      </c>
      <c r="Q6" s="610">
        <v>0</v>
      </c>
      <c r="R6" s="610"/>
      <c r="S6" s="610"/>
      <c r="T6" s="610"/>
      <c r="U6" s="610"/>
      <c r="V6" s="610"/>
      <c r="W6" s="610"/>
      <c r="X6" s="610"/>
      <c r="Y6" s="610">
        <f t="shared" si="2"/>
        <v>3088560572</v>
      </c>
      <c r="Z6" s="610">
        <f t="shared" si="2"/>
        <v>3084394617</v>
      </c>
      <c r="AA6" s="610">
        <f t="shared" si="2"/>
        <v>3084394617</v>
      </c>
      <c r="AB6" s="610">
        <f t="shared" si="2"/>
        <v>3064296079</v>
      </c>
      <c r="AC6" s="394"/>
      <c r="AD6" s="794"/>
    </row>
    <row r="7" spans="1:30" ht="16.5" thickTop="1" thickBot="1" x14ac:dyDescent="0.3">
      <c r="A7" s="612">
        <v>2</v>
      </c>
      <c r="B7" s="395" t="s">
        <v>251</v>
      </c>
      <c r="C7" s="395" t="s">
        <v>255</v>
      </c>
      <c r="D7" s="395"/>
      <c r="E7" s="395"/>
      <c r="F7" s="395"/>
      <c r="G7" s="395"/>
      <c r="H7" s="608" t="s">
        <v>367</v>
      </c>
      <c r="I7" s="609">
        <f>+I8+I9</f>
        <v>2986027724</v>
      </c>
      <c r="J7" s="610">
        <f>+J8+J9</f>
        <v>2773267205</v>
      </c>
      <c r="K7" s="610">
        <f>+K8+K9</f>
        <v>2513141203</v>
      </c>
      <c r="L7" s="610">
        <f>+L8+L9</f>
        <v>2277871728</v>
      </c>
      <c r="M7" s="610">
        <f t="shared" ref="M7:X7" si="3">+M8+M9</f>
        <v>23279000</v>
      </c>
      <c r="N7" s="610">
        <f t="shared" si="3"/>
        <v>23279000</v>
      </c>
      <c r="O7" s="610">
        <f t="shared" si="3"/>
        <v>23279000</v>
      </c>
      <c r="P7" s="610">
        <f t="shared" si="3"/>
        <v>23279000</v>
      </c>
      <c r="Q7" s="610">
        <f t="shared" si="3"/>
        <v>0</v>
      </c>
      <c r="R7" s="610">
        <f t="shared" si="3"/>
        <v>0</v>
      </c>
      <c r="S7" s="610">
        <f t="shared" si="3"/>
        <v>0</v>
      </c>
      <c r="T7" s="610">
        <f t="shared" si="3"/>
        <v>0</v>
      </c>
      <c r="U7" s="610">
        <f t="shared" si="3"/>
        <v>0</v>
      </c>
      <c r="V7" s="610">
        <f t="shared" si="3"/>
        <v>0</v>
      </c>
      <c r="W7" s="610">
        <f t="shared" si="3"/>
        <v>0</v>
      </c>
      <c r="X7" s="610">
        <f t="shared" si="3"/>
        <v>0</v>
      </c>
      <c r="Y7" s="610">
        <f t="shared" si="2"/>
        <v>3009306724</v>
      </c>
      <c r="Z7" s="610">
        <f t="shared" si="2"/>
        <v>2796546205</v>
      </c>
      <c r="AA7" s="610">
        <f t="shared" si="2"/>
        <v>2536420203</v>
      </c>
      <c r="AB7" s="610">
        <f t="shared" si="2"/>
        <v>2301150728</v>
      </c>
      <c r="AC7" s="394"/>
      <c r="AD7" s="663"/>
    </row>
    <row r="8" spans="1:30" ht="16.5" thickTop="1" thickBot="1" x14ac:dyDescent="0.3">
      <c r="A8" s="396">
        <v>2</v>
      </c>
      <c r="B8" s="397" t="s">
        <v>251</v>
      </c>
      <c r="C8" s="397" t="s">
        <v>255</v>
      </c>
      <c r="D8" s="397" t="s">
        <v>251</v>
      </c>
      <c r="E8" s="398"/>
      <c r="F8" s="398"/>
      <c r="G8" s="398"/>
      <c r="H8" s="613" t="s">
        <v>368</v>
      </c>
      <c r="I8" s="614"/>
      <c r="J8" s="615">
        <v>0</v>
      </c>
      <c r="K8" s="615">
        <v>0</v>
      </c>
      <c r="L8" s="615">
        <v>0</v>
      </c>
      <c r="M8" s="615"/>
      <c r="N8" s="615"/>
      <c r="O8" s="615"/>
      <c r="P8" s="615">
        <v>0</v>
      </c>
      <c r="Q8" s="615"/>
      <c r="R8" s="615"/>
      <c r="S8" s="615"/>
      <c r="T8" s="615"/>
      <c r="U8" s="615"/>
      <c r="V8" s="615"/>
      <c r="W8" s="615"/>
      <c r="X8" s="615"/>
      <c r="Y8" s="615">
        <f t="shared" si="2"/>
        <v>0</v>
      </c>
      <c r="Z8" s="615">
        <f t="shared" si="2"/>
        <v>0</v>
      </c>
      <c r="AA8" s="615">
        <f t="shared" si="2"/>
        <v>0</v>
      </c>
      <c r="AB8" s="615">
        <f t="shared" si="2"/>
        <v>0</v>
      </c>
      <c r="AC8" s="394"/>
    </row>
    <row r="9" spans="1:30" ht="16.5" thickTop="1" thickBot="1" x14ac:dyDescent="0.3">
      <c r="A9" s="396">
        <v>2</v>
      </c>
      <c r="B9" s="397" t="s">
        <v>251</v>
      </c>
      <c r="C9" s="397" t="s">
        <v>255</v>
      </c>
      <c r="D9" s="397" t="s">
        <v>251</v>
      </c>
      <c r="E9" s="398"/>
      <c r="F9" s="398"/>
      <c r="G9" s="398"/>
      <c r="H9" s="613" t="s">
        <v>369</v>
      </c>
      <c r="I9" s="614">
        <v>2986027724</v>
      </c>
      <c r="J9" s="615">
        <v>2773267205</v>
      </c>
      <c r="K9" s="615">
        <f>2536420203-23279000</f>
        <v>2513141203</v>
      </c>
      <c r="L9" s="615">
        <v>2277871728</v>
      </c>
      <c r="M9" s="616">
        <v>23279000</v>
      </c>
      <c r="N9" s="616">
        <v>23279000</v>
      </c>
      <c r="O9" s="616">
        <f>+N9</f>
        <v>23279000</v>
      </c>
      <c r="P9" s="616">
        <f>+O9</f>
        <v>23279000</v>
      </c>
      <c r="Q9" s="615"/>
      <c r="R9" s="615"/>
      <c r="S9" s="615"/>
      <c r="T9" s="615"/>
      <c r="U9" s="615"/>
      <c r="V9" s="615"/>
      <c r="W9" s="615"/>
      <c r="X9" s="615"/>
      <c r="Y9" s="615">
        <f t="shared" si="2"/>
        <v>3009306724</v>
      </c>
      <c r="Z9" s="615">
        <f t="shared" si="2"/>
        <v>2796546205</v>
      </c>
      <c r="AA9" s="615">
        <f t="shared" si="2"/>
        <v>2536420203</v>
      </c>
      <c r="AB9" s="615">
        <f t="shared" si="2"/>
        <v>2301150728</v>
      </c>
      <c r="AC9" s="394"/>
      <c r="AD9" s="663"/>
    </row>
    <row r="10" spans="1:30" s="617" customFormat="1" ht="16.5" thickTop="1" thickBot="1" x14ac:dyDescent="0.3">
      <c r="A10" s="612">
        <v>2</v>
      </c>
      <c r="B10" s="395" t="s">
        <v>251</v>
      </c>
      <c r="C10" s="395" t="s">
        <v>265</v>
      </c>
      <c r="D10" s="395"/>
      <c r="E10" s="395"/>
      <c r="F10" s="395"/>
      <c r="G10" s="395"/>
      <c r="H10" s="608" t="s">
        <v>370</v>
      </c>
      <c r="I10" s="609">
        <f>+I11+I22</f>
        <v>4226940254</v>
      </c>
      <c r="J10" s="609">
        <f>+J11+J22</f>
        <v>4096416678</v>
      </c>
      <c r="K10" s="609">
        <f>+K11+K22</f>
        <v>4096416678</v>
      </c>
      <c r="L10" s="609">
        <f>+L11+L22</f>
        <v>4062129619</v>
      </c>
      <c r="M10" s="610">
        <f t="shared" ref="M10:X10" si="4">+M11+M16+M22</f>
        <v>0</v>
      </c>
      <c r="N10" s="610">
        <f t="shared" si="4"/>
        <v>692040886</v>
      </c>
      <c r="O10" s="610">
        <f t="shared" si="4"/>
        <v>0</v>
      </c>
      <c r="P10" s="610">
        <f t="shared" si="4"/>
        <v>0</v>
      </c>
      <c r="Q10" s="610">
        <f t="shared" si="4"/>
        <v>0</v>
      </c>
      <c r="R10" s="610">
        <f t="shared" si="4"/>
        <v>0</v>
      </c>
      <c r="S10" s="610">
        <f t="shared" si="4"/>
        <v>0</v>
      </c>
      <c r="T10" s="610">
        <f t="shared" si="4"/>
        <v>0</v>
      </c>
      <c r="U10" s="610">
        <f t="shared" si="4"/>
        <v>0</v>
      </c>
      <c r="V10" s="610">
        <f t="shared" si="4"/>
        <v>0</v>
      </c>
      <c r="W10" s="610">
        <f t="shared" si="4"/>
        <v>0</v>
      </c>
      <c r="X10" s="610">
        <f t="shared" si="4"/>
        <v>0</v>
      </c>
      <c r="Y10" s="610">
        <f t="shared" si="2"/>
        <v>4226940254</v>
      </c>
      <c r="Z10" s="610">
        <f t="shared" si="2"/>
        <v>4788457564</v>
      </c>
      <c r="AA10" s="610">
        <f t="shared" si="2"/>
        <v>4096416678</v>
      </c>
      <c r="AB10" s="610">
        <f t="shared" si="2"/>
        <v>4062129619</v>
      </c>
      <c r="AC10" s="394"/>
    </row>
    <row r="11" spans="1:30" s="617" customFormat="1" ht="16.5" thickTop="1" thickBot="1" x14ac:dyDescent="0.3">
      <c r="A11" s="618">
        <v>2</v>
      </c>
      <c r="B11" s="619" t="s">
        <v>251</v>
      </c>
      <c r="C11" s="619" t="s">
        <v>265</v>
      </c>
      <c r="D11" s="619" t="s">
        <v>251</v>
      </c>
      <c r="E11" s="619"/>
      <c r="F11" s="619"/>
      <c r="G11" s="619"/>
      <c r="H11" s="620" t="s">
        <v>371</v>
      </c>
      <c r="I11" s="621">
        <f>+I12+I16</f>
        <v>4205773032</v>
      </c>
      <c r="J11" s="622">
        <f t="shared" ref="J11:X11" si="5">+J12+J16</f>
        <v>4096416678</v>
      </c>
      <c r="K11" s="622">
        <f t="shared" si="5"/>
        <v>4096416678</v>
      </c>
      <c r="L11" s="622">
        <f t="shared" si="5"/>
        <v>4062129619</v>
      </c>
      <c r="M11" s="622">
        <f t="shared" si="5"/>
        <v>0</v>
      </c>
      <c r="N11" s="622">
        <f t="shared" si="5"/>
        <v>692040886</v>
      </c>
      <c r="O11" s="622">
        <f t="shared" si="5"/>
        <v>0</v>
      </c>
      <c r="P11" s="622">
        <f t="shared" si="5"/>
        <v>0</v>
      </c>
      <c r="Q11" s="622">
        <f t="shared" si="5"/>
        <v>0</v>
      </c>
      <c r="R11" s="622">
        <f t="shared" si="5"/>
        <v>0</v>
      </c>
      <c r="S11" s="622">
        <f t="shared" si="5"/>
        <v>0</v>
      </c>
      <c r="T11" s="622">
        <f t="shared" si="5"/>
        <v>0</v>
      </c>
      <c r="U11" s="622">
        <f t="shared" si="5"/>
        <v>0</v>
      </c>
      <c r="V11" s="622">
        <f t="shared" si="5"/>
        <v>0</v>
      </c>
      <c r="W11" s="622">
        <f t="shared" si="5"/>
        <v>0</v>
      </c>
      <c r="X11" s="622">
        <f t="shared" si="5"/>
        <v>0</v>
      </c>
      <c r="Y11" s="622">
        <f t="shared" si="2"/>
        <v>4205773032</v>
      </c>
      <c r="Z11" s="622">
        <f t="shared" si="2"/>
        <v>4788457564</v>
      </c>
      <c r="AA11" s="622">
        <f t="shared" si="2"/>
        <v>4096416678</v>
      </c>
      <c r="AB11" s="622">
        <f t="shared" si="2"/>
        <v>4062129619</v>
      </c>
      <c r="AC11" s="394"/>
    </row>
    <row r="12" spans="1:30" s="625" customFormat="1" ht="16.5" thickTop="1" thickBot="1" x14ac:dyDescent="0.3">
      <c r="A12" s="396"/>
      <c r="B12" s="397" t="s">
        <v>251</v>
      </c>
      <c r="C12" s="397" t="s">
        <v>265</v>
      </c>
      <c r="D12" s="397" t="s">
        <v>251</v>
      </c>
      <c r="E12" s="397" t="s">
        <v>251</v>
      </c>
      <c r="F12" s="397"/>
      <c r="G12" s="397"/>
      <c r="H12" s="613" t="s">
        <v>372</v>
      </c>
      <c r="I12" s="623">
        <f>+I13</f>
        <v>4166023032</v>
      </c>
      <c r="J12" s="624">
        <f t="shared" ref="J12:X12" si="6">+J13</f>
        <v>4056700979</v>
      </c>
      <c r="K12" s="624">
        <f>+K13</f>
        <v>4056700979</v>
      </c>
      <c r="L12" s="624">
        <f>+L13</f>
        <v>4022413920</v>
      </c>
      <c r="M12" s="624">
        <v>0</v>
      </c>
      <c r="N12" s="624">
        <f t="shared" si="6"/>
        <v>692040886</v>
      </c>
      <c r="O12" s="624">
        <f t="shared" si="6"/>
        <v>0</v>
      </c>
      <c r="P12" s="624">
        <f t="shared" si="6"/>
        <v>0</v>
      </c>
      <c r="Q12" s="624">
        <f t="shared" si="6"/>
        <v>0</v>
      </c>
      <c r="R12" s="624">
        <f t="shared" si="6"/>
        <v>0</v>
      </c>
      <c r="S12" s="624">
        <f t="shared" si="6"/>
        <v>0</v>
      </c>
      <c r="T12" s="624">
        <f t="shared" si="6"/>
        <v>0</v>
      </c>
      <c r="U12" s="624">
        <f t="shared" si="6"/>
        <v>0</v>
      </c>
      <c r="V12" s="624">
        <f t="shared" si="6"/>
        <v>0</v>
      </c>
      <c r="W12" s="624">
        <f t="shared" si="6"/>
        <v>0</v>
      </c>
      <c r="X12" s="624">
        <f t="shared" si="6"/>
        <v>0</v>
      </c>
      <c r="Y12" s="624">
        <f t="shared" si="2"/>
        <v>4166023032</v>
      </c>
      <c r="Z12" s="624">
        <f t="shared" si="2"/>
        <v>4748741865</v>
      </c>
      <c r="AA12" s="624">
        <f t="shared" si="2"/>
        <v>4056700979</v>
      </c>
      <c r="AB12" s="624">
        <f t="shared" si="2"/>
        <v>4022413920</v>
      </c>
      <c r="AC12" s="394"/>
    </row>
    <row r="13" spans="1:30" ht="16.5" thickTop="1" thickBot="1" x14ac:dyDescent="0.3">
      <c r="A13" s="396">
        <v>2</v>
      </c>
      <c r="B13" s="397" t="s">
        <v>251</v>
      </c>
      <c r="C13" s="397" t="s">
        <v>265</v>
      </c>
      <c r="D13" s="397" t="s">
        <v>251</v>
      </c>
      <c r="E13" s="397" t="s">
        <v>251</v>
      </c>
      <c r="F13" s="397" t="s">
        <v>251</v>
      </c>
      <c r="G13" s="398"/>
      <c r="H13" s="613" t="s">
        <v>373</v>
      </c>
      <c r="I13" s="614">
        <f>+I14+I15</f>
        <v>4166023032</v>
      </c>
      <c r="J13" s="615">
        <f>+J14+J15</f>
        <v>4056700979</v>
      </c>
      <c r="K13" s="615">
        <f t="shared" ref="K13:X13" si="7">+K14+K15</f>
        <v>4056700979</v>
      </c>
      <c r="L13" s="615">
        <f>+L14+L15</f>
        <v>4022413920</v>
      </c>
      <c r="M13" s="615">
        <v>0</v>
      </c>
      <c r="N13" s="615">
        <f>+N5-1948175924</f>
        <v>692040886</v>
      </c>
      <c r="O13" s="615">
        <f t="shared" si="7"/>
        <v>0</v>
      </c>
      <c r="P13" s="615">
        <f t="shared" si="7"/>
        <v>0</v>
      </c>
      <c r="Q13" s="615">
        <f t="shared" si="7"/>
        <v>0</v>
      </c>
      <c r="R13" s="615">
        <f t="shared" si="7"/>
        <v>0</v>
      </c>
      <c r="S13" s="615">
        <f t="shared" si="7"/>
        <v>0</v>
      </c>
      <c r="T13" s="615">
        <f t="shared" si="7"/>
        <v>0</v>
      </c>
      <c r="U13" s="615">
        <f t="shared" si="7"/>
        <v>0</v>
      </c>
      <c r="V13" s="615">
        <f t="shared" si="7"/>
        <v>0</v>
      </c>
      <c r="W13" s="615">
        <f t="shared" si="7"/>
        <v>0</v>
      </c>
      <c r="X13" s="615">
        <f t="shared" si="7"/>
        <v>0</v>
      </c>
      <c r="Y13" s="615">
        <f t="shared" si="2"/>
        <v>4166023032</v>
      </c>
      <c r="Z13" s="615">
        <f t="shared" si="2"/>
        <v>4748741865</v>
      </c>
      <c r="AA13" s="615">
        <f t="shared" si="2"/>
        <v>4056700979</v>
      </c>
      <c r="AB13" s="615">
        <f t="shared" si="2"/>
        <v>4022413920</v>
      </c>
      <c r="AC13" s="394"/>
    </row>
    <row r="14" spans="1:30" ht="16.5" thickTop="1" thickBot="1" x14ac:dyDescent="0.3">
      <c r="A14" s="396">
        <v>2</v>
      </c>
      <c r="B14" s="397" t="s">
        <v>251</v>
      </c>
      <c r="C14" s="397" t="s">
        <v>265</v>
      </c>
      <c r="D14" s="397" t="s">
        <v>251</v>
      </c>
      <c r="E14" s="397" t="s">
        <v>251</v>
      </c>
      <c r="F14" s="397" t="s">
        <v>251</v>
      </c>
      <c r="G14" s="397" t="s">
        <v>251</v>
      </c>
      <c r="H14" s="613" t="s">
        <v>374</v>
      </c>
      <c r="I14" s="614">
        <f>3146570476-6615000</f>
        <v>3139955476</v>
      </c>
      <c r="J14" s="615">
        <f>3146570476-6615000</f>
        <v>3139955476</v>
      </c>
      <c r="K14" s="615">
        <f>3146570476-6615000</f>
        <v>3139955476</v>
      </c>
      <c r="L14" s="615">
        <f>3140958144-6615000</f>
        <v>3134343144</v>
      </c>
      <c r="M14" s="615">
        <v>0</v>
      </c>
      <c r="N14" s="615">
        <v>0</v>
      </c>
      <c r="O14" s="615">
        <v>0</v>
      </c>
      <c r="P14" s="615">
        <v>0</v>
      </c>
      <c r="Q14" s="615">
        <v>0</v>
      </c>
      <c r="R14" s="615"/>
      <c r="S14" s="615"/>
      <c r="T14" s="615"/>
      <c r="U14" s="615"/>
      <c r="V14" s="615"/>
      <c r="W14" s="615"/>
      <c r="X14" s="615"/>
      <c r="Y14" s="615">
        <f t="shared" si="2"/>
        <v>3139955476</v>
      </c>
      <c r="Z14" s="615">
        <f t="shared" si="2"/>
        <v>3139955476</v>
      </c>
      <c r="AA14" s="615">
        <f t="shared" si="2"/>
        <v>3139955476</v>
      </c>
      <c r="AB14" s="615">
        <f t="shared" si="2"/>
        <v>3134343144</v>
      </c>
      <c r="AC14" s="394"/>
    </row>
    <row r="15" spans="1:30" ht="16.5" thickTop="1" thickBot="1" x14ac:dyDescent="0.3">
      <c r="A15" s="396">
        <v>2</v>
      </c>
      <c r="B15" s="397" t="s">
        <v>251</v>
      </c>
      <c r="C15" s="397" t="s">
        <v>265</v>
      </c>
      <c r="D15" s="397" t="s">
        <v>251</v>
      </c>
      <c r="E15" s="397" t="s">
        <v>251</v>
      </c>
      <c r="F15" s="397" t="s">
        <v>251</v>
      </c>
      <c r="G15" s="397" t="s">
        <v>255</v>
      </c>
      <c r="H15" s="613" t="s">
        <v>375</v>
      </c>
      <c r="I15" s="614">
        <f>1019452556+6615000</f>
        <v>1026067556</v>
      </c>
      <c r="J15" s="615">
        <f>910130503+6615000</f>
        <v>916745503</v>
      </c>
      <c r="K15" s="615">
        <f>910130503+6615000</f>
        <v>916745503</v>
      </c>
      <c r="L15" s="615">
        <f>881455776+6615000</f>
        <v>888070776</v>
      </c>
      <c r="M15" s="615"/>
      <c r="N15" s="615"/>
      <c r="O15" s="615"/>
      <c r="P15" s="615"/>
      <c r="Q15" s="615"/>
      <c r="R15" s="615"/>
      <c r="S15" s="615"/>
      <c r="T15" s="615"/>
      <c r="U15" s="615"/>
      <c r="V15" s="615"/>
      <c r="W15" s="615"/>
      <c r="X15" s="615"/>
      <c r="Y15" s="615">
        <f t="shared" si="2"/>
        <v>1026067556</v>
      </c>
      <c r="Z15" s="615">
        <f t="shared" si="2"/>
        <v>916745503</v>
      </c>
      <c r="AA15" s="615">
        <f t="shared" si="2"/>
        <v>916745503</v>
      </c>
      <c r="AB15" s="615">
        <f t="shared" si="2"/>
        <v>888070776</v>
      </c>
      <c r="AC15" s="394"/>
    </row>
    <row r="16" spans="1:30" ht="16.5" thickTop="1" thickBot="1" x14ac:dyDescent="0.3">
      <c r="A16" s="396">
        <v>2</v>
      </c>
      <c r="B16" s="397" t="s">
        <v>251</v>
      </c>
      <c r="C16" s="397" t="s">
        <v>265</v>
      </c>
      <c r="D16" s="397" t="s">
        <v>251</v>
      </c>
      <c r="E16" s="397" t="s">
        <v>255</v>
      </c>
      <c r="F16" s="398"/>
      <c r="G16" s="398"/>
      <c r="H16" s="613" t="s">
        <v>376</v>
      </c>
      <c r="I16" s="614">
        <f>+I17</f>
        <v>39750000</v>
      </c>
      <c r="J16" s="615">
        <f t="shared" ref="J16:X16" si="8">+J17</f>
        <v>39715699</v>
      </c>
      <c r="K16" s="615">
        <f t="shared" si="8"/>
        <v>39715699</v>
      </c>
      <c r="L16" s="615">
        <f t="shared" si="8"/>
        <v>39715699</v>
      </c>
      <c r="M16" s="615">
        <f t="shared" si="8"/>
        <v>0</v>
      </c>
      <c r="N16" s="615">
        <f t="shared" si="8"/>
        <v>0</v>
      </c>
      <c r="O16" s="615">
        <f t="shared" si="8"/>
        <v>0</v>
      </c>
      <c r="P16" s="615">
        <f t="shared" si="8"/>
        <v>0</v>
      </c>
      <c r="Q16" s="615">
        <f t="shared" si="8"/>
        <v>0</v>
      </c>
      <c r="R16" s="615">
        <f t="shared" si="8"/>
        <v>0</v>
      </c>
      <c r="S16" s="615">
        <f t="shared" si="8"/>
        <v>0</v>
      </c>
      <c r="T16" s="615">
        <f t="shared" si="8"/>
        <v>0</v>
      </c>
      <c r="U16" s="615">
        <f t="shared" si="8"/>
        <v>0</v>
      </c>
      <c r="V16" s="615">
        <f t="shared" si="8"/>
        <v>0</v>
      </c>
      <c r="W16" s="615">
        <f t="shared" si="8"/>
        <v>0</v>
      </c>
      <c r="X16" s="615">
        <f t="shared" si="8"/>
        <v>0</v>
      </c>
      <c r="Y16" s="615">
        <f t="shared" si="2"/>
        <v>39750000</v>
      </c>
      <c r="Z16" s="615">
        <f t="shared" si="2"/>
        <v>39715699</v>
      </c>
      <c r="AA16" s="615">
        <f t="shared" si="2"/>
        <v>39715699</v>
      </c>
      <c r="AB16" s="615">
        <f t="shared" si="2"/>
        <v>39715699</v>
      </c>
      <c r="AC16" s="394"/>
    </row>
    <row r="17" spans="1:30" ht="16.5" thickTop="1" thickBot="1" x14ac:dyDescent="0.3">
      <c r="A17" s="396">
        <v>2</v>
      </c>
      <c r="B17" s="397" t="s">
        <v>251</v>
      </c>
      <c r="C17" s="397" t="s">
        <v>265</v>
      </c>
      <c r="D17" s="397" t="s">
        <v>251</v>
      </c>
      <c r="E17" s="397" t="s">
        <v>255</v>
      </c>
      <c r="F17" s="397" t="s">
        <v>251</v>
      </c>
      <c r="G17" s="397"/>
      <c r="H17" s="613" t="s">
        <v>377</v>
      </c>
      <c r="I17" s="614">
        <v>39750000</v>
      </c>
      <c r="J17" s="615">
        <v>39715699</v>
      </c>
      <c r="K17" s="615">
        <f>+J17</f>
        <v>39715699</v>
      </c>
      <c r="L17" s="615">
        <f>+K17</f>
        <v>39715699</v>
      </c>
      <c r="M17" s="615"/>
      <c r="N17" s="615"/>
      <c r="O17" s="615"/>
      <c r="P17" s="615"/>
      <c r="Q17" s="615"/>
      <c r="R17" s="615"/>
      <c r="S17" s="615"/>
      <c r="T17" s="615"/>
      <c r="U17" s="615"/>
      <c r="V17" s="615"/>
      <c r="W17" s="615"/>
      <c r="X17" s="615"/>
      <c r="Y17" s="615">
        <f t="shared" si="2"/>
        <v>39750000</v>
      </c>
      <c r="Z17" s="615">
        <f t="shared" si="2"/>
        <v>39715699</v>
      </c>
      <c r="AA17" s="615">
        <f t="shared" si="2"/>
        <v>39715699</v>
      </c>
      <c r="AB17" s="615">
        <f t="shared" si="2"/>
        <v>39715699</v>
      </c>
      <c r="AC17" s="394"/>
    </row>
    <row r="18" spans="1:30" s="617" customFormat="1" ht="16.5" thickTop="1" thickBot="1" x14ac:dyDescent="0.3">
      <c r="A18" s="618">
        <v>2</v>
      </c>
      <c r="B18" s="619" t="s">
        <v>251</v>
      </c>
      <c r="C18" s="619" t="s">
        <v>265</v>
      </c>
      <c r="D18" s="619" t="s">
        <v>255</v>
      </c>
      <c r="E18" s="619"/>
      <c r="F18" s="619"/>
      <c r="G18" s="619"/>
      <c r="H18" s="620" t="s">
        <v>378</v>
      </c>
      <c r="I18" s="621">
        <f>+I19</f>
        <v>0</v>
      </c>
      <c r="J18" s="622">
        <f t="shared" ref="J18:X18" si="9">+J19</f>
        <v>0</v>
      </c>
      <c r="K18" s="622">
        <f t="shared" si="9"/>
        <v>0</v>
      </c>
      <c r="L18" s="622">
        <f t="shared" si="9"/>
        <v>0</v>
      </c>
      <c r="M18" s="622">
        <f t="shared" si="9"/>
        <v>0</v>
      </c>
      <c r="N18" s="622">
        <f t="shared" si="9"/>
        <v>0</v>
      </c>
      <c r="O18" s="622">
        <f t="shared" si="9"/>
        <v>0</v>
      </c>
      <c r="P18" s="622">
        <f t="shared" si="9"/>
        <v>0</v>
      </c>
      <c r="Q18" s="622">
        <f t="shared" si="9"/>
        <v>0</v>
      </c>
      <c r="R18" s="622">
        <f t="shared" si="9"/>
        <v>0</v>
      </c>
      <c r="S18" s="622">
        <f t="shared" si="9"/>
        <v>0</v>
      </c>
      <c r="T18" s="622">
        <f t="shared" si="9"/>
        <v>0</v>
      </c>
      <c r="U18" s="622">
        <f t="shared" si="9"/>
        <v>0</v>
      </c>
      <c r="V18" s="622">
        <f t="shared" si="9"/>
        <v>0</v>
      </c>
      <c r="W18" s="622">
        <f t="shared" si="9"/>
        <v>0</v>
      </c>
      <c r="X18" s="622">
        <f t="shared" si="9"/>
        <v>0</v>
      </c>
      <c r="Y18" s="622">
        <f t="shared" si="2"/>
        <v>0</v>
      </c>
      <c r="Z18" s="622">
        <f t="shared" si="2"/>
        <v>0</v>
      </c>
      <c r="AA18" s="622">
        <f t="shared" si="2"/>
        <v>0</v>
      </c>
      <c r="AB18" s="622">
        <f t="shared" si="2"/>
        <v>0</v>
      </c>
      <c r="AC18" s="394"/>
    </row>
    <row r="19" spans="1:30" ht="16.5" thickTop="1" thickBot="1" x14ac:dyDescent="0.3">
      <c r="A19" s="396">
        <v>2</v>
      </c>
      <c r="B19" s="397" t="s">
        <v>251</v>
      </c>
      <c r="C19" s="397" t="s">
        <v>265</v>
      </c>
      <c r="D19" s="397" t="s">
        <v>255</v>
      </c>
      <c r="E19" s="397" t="s">
        <v>251</v>
      </c>
      <c r="F19" s="397"/>
      <c r="G19" s="397"/>
      <c r="H19" s="613" t="s">
        <v>379</v>
      </c>
      <c r="I19" s="614">
        <f>+I20+I21</f>
        <v>0</v>
      </c>
      <c r="J19" s="615">
        <f t="shared" ref="J19:X19" si="10">+J20+J21</f>
        <v>0</v>
      </c>
      <c r="K19" s="615">
        <f t="shared" si="10"/>
        <v>0</v>
      </c>
      <c r="L19" s="615">
        <f t="shared" si="10"/>
        <v>0</v>
      </c>
      <c r="M19" s="615">
        <f t="shared" si="10"/>
        <v>0</v>
      </c>
      <c r="N19" s="615">
        <f t="shared" si="10"/>
        <v>0</v>
      </c>
      <c r="O19" s="615">
        <f t="shared" si="10"/>
        <v>0</v>
      </c>
      <c r="P19" s="615">
        <f t="shared" si="10"/>
        <v>0</v>
      </c>
      <c r="Q19" s="615">
        <f t="shared" si="10"/>
        <v>0</v>
      </c>
      <c r="R19" s="615">
        <f t="shared" si="10"/>
        <v>0</v>
      </c>
      <c r="S19" s="615">
        <f t="shared" si="10"/>
        <v>0</v>
      </c>
      <c r="T19" s="615">
        <f t="shared" si="10"/>
        <v>0</v>
      </c>
      <c r="U19" s="615">
        <f t="shared" si="10"/>
        <v>0</v>
      </c>
      <c r="V19" s="615">
        <f t="shared" si="10"/>
        <v>0</v>
      </c>
      <c r="W19" s="615">
        <f t="shared" si="10"/>
        <v>0</v>
      </c>
      <c r="X19" s="615">
        <f t="shared" si="10"/>
        <v>0</v>
      </c>
      <c r="Y19" s="615">
        <f t="shared" si="2"/>
        <v>0</v>
      </c>
      <c r="Z19" s="615">
        <f t="shared" si="2"/>
        <v>0</v>
      </c>
      <c r="AA19" s="615">
        <f t="shared" si="2"/>
        <v>0</v>
      </c>
      <c r="AB19" s="615">
        <f t="shared" si="2"/>
        <v>0</v>
      </c>
      <c r="AC19" s="394"/>
    </row>
    <row r="20" spans="1:30" ht="16.5" thickTop="1" thickBot="1" x14ac:dyDescent="0.3">
      <c r="A20" s="396">
        <v>2</v>
      </c>
      <c r="B20" s="397" t="s">
        <v>251</v>
      </c>
      <c r="C20" s="397" t="s">
        <v>265</v>
      </c>
      <c r="D20" s="397" t="s">
        <v>255</v>
      </c>
      <c r="E20" s="397" t="s">
        <v>251</v>
      </c>
      <c r="F20" s="397" t="s">
        <v>251</v>
      </c>
      <c r="G20" s="397"/>
      <c r="H20" s="613" t="s">
        <v>380</v>
      </c>
      <c r="I20" s="614">
        <v>0</v>
      </c>
      <c r="J20" s="615"/>
      <c r="K20" s="615"/>
      <c r="L20" s="615"/>
      <c r="M20" s="615"/>
      <c r="N20" s="615"/>
      <c r="O20" s="615"/>
      <c r="P20" s="615"/>
      <c r="Q20" s="615">
        <v>0</v>
      </c>
      <c r="R20" s="615"/>
      <c r="S20" s="615"/>
      <c r="T20" s="615"/>
      <c r="U20" s="615"/>
      <c r="V20" s="615"/>
      <c r="W20" s="615"/>
      <c r="X20" s="615"/>
      <c r="Y20" s="615">
        <f t="shared" si="2"/>
        <v>0</v>
      </c>
      <c r="Z20" s="615">
        <f t="shared" si="2"/>
        <v>0</v>
      </c>
      <c r="AA20" s="615">
        <f t="shared" si="2"/>
        <v>0</v>
      </c>
      <c r="AB20" s="615">
        <f t="shared" si="2"/>
        <v>0</v>
      </c>
      <c r="AC20" s="394"/>
    </row>
    <row r="21" spans="1:30" ht="16.5" thickTop="1" thickBot="1" x14ac:dyDescent="0.3">
      <c r="A21" s="396">
        <v>2</v>
      </c>
      <c r="B21" s="397" t="s">
        <v>251</v>
      </c>
      <c r="C21" s="397" t="s">
        <v>265</v>
      </c>
      <c r="D21" s="397" t="s">
        <v>255</v>
      </c>
      <c r="E21" s="397" t="s">
        <v>251</v>
      </c>
      <c r="F21" s="397" t="s">
        <v>255</v>
      </c>
      <c r="G21" s="397"/>
      <c r="H21" s="613" t="s">
        <v>381</v>
      </c>
      <c r="I21" s="614">
        <v>0</v>
      </c>
      <c r="J21" s="615"/>
      <c r="K21" s="615"/>
      <c r="L21" s="615"/>
      <c r="M21" s="615"/>
      <c r="N21" s="615"/>
      <c r="O21" s="615"/>
      <c r="P21" s="615"/>
      <c r="Q21" s="615"/>
      <c r="R21" s="615"/>
      <c r="S21" s="615"/>
      <c r="T21" s="615"/>
      <c r="U21" s="615"/>
      <c r="V21" s="615"/>
      <c r="W21" s="615"/>
      <c r="X21" s="615"/>
      <c r="Y21" s="615">
        <f t="shared" si="2"/>
        <v>0</v>
      </c>
      <c r="Z21" s="615">
        <f>+J21+N21+R21+V21</f>
        <v>0</v>
      </c>
      <c r="AA21" s="615">
        <f>+K21+O21+S21+W21</f>
        <v>0</v>
      </c>
      <c r="AB21" s="615">
        <f>+L21+P21+T21+X21</f>
        <v>0</v>
      </c>
      <c r="AC21" s="394"/>
    </row>
    <row r="22" spans="1:30" s="617" customFormat="1" ht="16.5" thickTop="1" thickBot="1" x14ac:dyDescent="0.3">
      <c r="A22" s="618">
        <v>2</v>
      </c>
      <c r="B22" s="619" t="s">
        <v>251</v>
      </c>
      <c r="C22" s="619" t="s">
        <v>265</v>
      </c>
      <c r="D22" s="619" t="s">
        <v>265</v>
      </c>
      <c r="E22" s="619"/>
      <c r="F22" s="619"/>
      <c r="G22" s="619"/>
      <c r="H22" s="620" t="s">
        <v>382</v>
      </c>
      <c r="I22" s="621">
        <f>+I23+I24</f>
        <v>21167222</v>
      </c>
      <c r="J22" s="622">
        <f t="shared" ref="J22:X22" si="11">+J23+J24</f>
        <v>0</v>
      </c>
      <c r="K22" s="622">
        <f t="shared" si="11"/>
        <v>0</v>
      </c>
      <c r="L22" s="622">
        <f t="shared" si="11"/>
        <v>0</v>
      </c>
      <c r="M22" s="622">
        <f t="shared" si="11"/>
        <v>0</v>
      </c>
      <c r="N22" s="622">
        <f t="shared" si="11"/>
        <v>0</v>
      </c>
      <c r="O22" s="622">
        <f t="shared" si="11"/>
        <v>0</v>
      </c>
      <c r="P22" s="622">
        <f t="shared" si="11"/>
        <v>0</v>
      </c>
      <c r="Q22" s="622">
        <f t="shared" si="11"/>
        <v>0</v>
      </c>
      <c r="R22" s="622">
        <f t="shared" si="11"/>
        <v>0</v>
      </c>
      <c r="S22" s="622">
        <f t="shared" si="11"/>
        <v>0</v>
      </c>
      <c r="T22" s="622">
        <f t="shared" si="11"/>
        <v>0</v>
      </c>
      <c r="U22" s="622">
        <f t="shared" si="11"/>
        <v>0</v>
      </c>
      <c r="V22" s="622">
        <f t="shared" si="11"/>
        <v>0</v>
      </c>
      <c r="W22" s="622">
        <f t="shared" si="11"/>
        <v>0</v>
      </c>
      <c r="X22" s="622">
        <f t="shared" si="11"/>
        <v>0</v>
      </c>
      <c r="Y22" s="622">
        <f t="shared" ref="Y22:AB48" si="12">+I22+M22+Q22+U22</f>
        <v>21167222</v>
      </c>
      <c r="Z22" s="622">
        <f t="shared" si="12"/>
        <v>0</v>
      </c>
      <c r="AA22" s="622">
        <f t="shared" si="12"/>
        <v>0</v>
      </c>
      <c r="AB22" s="622">
        <f t="shared" si="12"/>
        <v>0</v>
      </c>
      <c r="AC22" s="394"/>
    </row>
    <row r="23" spans="1:30" ht="16.5" thickTop="1" thickBot="1" x14ac:dyDescent="0.3">
      <c r="A23" s="396">
        <v>2</v>
      </c>
      <c r="B23" s="397" t="s">
        <v>251</v>
      </c>
      <c r="C23" s="397" t="s">
        <v>265</v>
      </c>
      <c r="D23" s="397" t="s">
        <v>265</v>
      </c>
      <c r="E23" s="397" t="s">
        <v>251</v>
      </c>
      <c r="F23" s="397"/>
      <c r="G23" s="397"/>
      <c r="H23" s="613" t="s">
        <v>383</v>
      </c>
      <c r="I23" s="614"/>
      <c r="J23" s="615"/>
      <c r="K23" s="615"/>
      <c r="L23" s="615"/>
      <c r="M23" s="615"/>
      <c r="N23" s="615"/>
      <c r="O23" s="615"/>
      <c r="P23" s="615"/>
      <c r="Q23" s="615"/>
      <c r="R23" s="615"/>
      <c r="S23" s="615"/>
      <c r="T23" s="615"/>
      <c r="U23" s="615"/>
      <c r="V23" s="615"/>
      <c r="W23" s="615"/>
      <c r="X23" s="615"/>
      <c r="Y23" s="615">
        <f t="shared" si="12"/>
        <v>0</v>
      </c>
      <c r="Z23" s="615">
        <f t="shared" si="12"/>
        <v>0</v>
      </c>
      <c r="AA23" s="615">
        <f t="shared" si="12"/>
        <v>0</v>
      </c>
      <c r="AB23" s="615">
        <f t="shared" si="12"/>
        <v>0</v>
      </c>
      <c r="AC23" s="394"/>
    </row>
    <row r="24" spans="1:30" ht="16.5" thickTop="1" thickBot="1" x14ac:dyDescent="0.3">
      <c r="A24" s="396">
        <v>2</v>
      </c>
      <c r="B24" s="397" t="s">
        <v>251</v>
      </c>
      <c r="C24" s="397" t="s">
        <v>265</v>
      </c>
      <c r="D24" s="397" t="s">
        <v>265</v>
      </c>
      <c r="E24" s="397" t="s">
        <v>255</v>
      </c>
      <c r="F24" s="397"/>
      <c r="G24" s="397"/>
      <c r="H24" s="613" t="s">
        <v>283</v>
      </c>
      <c r="I24" s="614">
        <f>14167222+7000000</f>
        <v>21167222</v>
      </c>
      <c r="J24" s="615">
        <v>0</v>
      </c>
      <c r="K24" s="615">
        <v>0</v>
      </c>
      <c r="L24" s="615">
        <v>0</v>
      </c>
      <c r="M24" s="615"/>
      <c r="N24" s="615"/>
      <c r="O24" s="615"/>
      <c r="P24" s="615"/>
      <c r="Q24" s="615"/>
      <c r="R24" s="615"/>
      <c r="S24" s="615"/>
      <c r="T24" s="615"/>
      <c r="U24" s="615"/>
      <c r="V24" s="615"/>
      <c r="W24" s="615"/>
      <c r="X24" s="615"/>
      <c r="Y24" s="615">
        <f t="shared" si="12"/>
        <v>21167222</v>
      </c>
      <c r="Z24" s="615">
        <f t="shared" si="12"/>
        <v>0</v>
      </c>
      <c r="AA24" s="615">
        <f t="shared" si="12"/>
        <v>0</v>
      </c>
      <c r="AB24" s="615">
        <f t="shared" si="12"/>
        <v>0</v>
      </c>
      <c r="AC24" s="394"/>
    </row>
    <row r="25" spans="1:30" ht="16.5" thickTop="1" thickBot="1" x14ac:dyDescent="0.3">
      <c r="A25" s="612">
        <v>2</v>
      </c>
      <c r="B25" s="395" t="s">
        <v>251</v>
      </c>
      <c r="C25" s="395" t="s">
        <v>268</v>
      </c>
      <c r="D25" s="395"/>
      <c r="E25" s="395"/>
      <c r="F25" s="395"/>
      <c r="G25" s="395"/>
      <c r="H25" s="608" t="s">
        <v>384</v>
      </c>
      <c r="I25" s="609">
        <f>+I26+I31+I33+I35</f>
        <v>196080472</v>
      </c>
      <c r="J25" s="610">
        <f t="shared" ref="J25:X25" si="13">+J26+J31+J33+J35</f>
        <v>183876676</v>
      </c>
      <c r="K25" s="610">
        <f t="shared" si="13"/>
        <v>183876676</v>
      </c>
      <c r="L25" s="610">
        <f t="shared" si="13"/>
        <v>183876676</v>
      </c>
      <c r="M25" s="610">
        <f t="shared" si="13"/>
        <v>13484276</v>
      </c>
      <c r="N25" s="610">
        <f t="shared" si="13"/>
        <v>13484276</v>
      </c>
      <c r="O25" s="610">
        <f t="shared" si="13"/>
        <v>13484276</v>
      </c>
      <c r="P25" s="610">
        <f t="shared" si="13"/>
        <v>13484276</v>
      </c>
      <c r="Q25" s="610">
        <f t="shared" si="13"/>
        <v>0</v>
      </c>
      <c r="R25" s="610">
        <f t="shared" si="13"/>
        <v>0</v>
      </c>
      <c r="S25" s="610">
        <f t="shared" si="13"/>
        <v>0</v>
      </c>
      <c r="T25" s="610">
        <f t="shared" si="13"/>
        <v>0</v>
      </c>
      <c r="U25" s="610">
        <f t="shared" si="13"/>
        <v>0</v>
      </c>
      <c r="V25" s="610">
        <f t="shared" si="13"/>
        <v>0</v>
      </c>
      <c r="W25" s="610">
        <f t="shared" si="13"/>
        <v>0</v>
      </c>
      <c r="X25" s="610">
        <f t="shared" si="13"/>
        <v>0</v>
      </c>
      <c r="Y25" s="610">
        <f t="shared" si="12"/>
        <v>209564748</v>
      </c>
      <c r="Z25" s="610">
        <f t="shared" si="12"/>
        <v>197360952</v>
      </c>
      <c r="AA25" s="610">
        <f t="shared" si="12"/>
        <v>197360952</v>
      </c>
      <c r="AB25" s="610">
        <f t="shared" si="12"/>
        <v>197360952</v>
      </c>
      <c r="AC25" s="394"/>
    </row>
    <row r="26" spans="1:30" s="617" customFormat="1" ht="16.5" thickTop="1" thickBot="1" x14ac:dyDescent="0.3">
      <c r="A26" s="618">
        <v>2</v>
      </c>
      <c r="B26" s="619" t="s">
        <v>251</v>
      </c>
      <c r="C26" s="619" t="s">
        <v>268</v>
      </c>
      <c r="D26" s="619" t="s">
        <v>251</v>
      </c>
      <c r="E26" s="619"/>
      <c r="F26" s="619"/>
      <c r="G26" s="619"/>
      <c r="H26" s="620" t="s">
        <v>385</v>
      </c>
      <c r="I26" s="621">
        <f>+I27</f>
        <v>93633242</v>
      </c>
      <c r="J26" s="622">
        <f t="shared" ref="J26:X26" si="14">+J27</f>
        <v>87948579</v>
      </c>
      <c r="K26" s="622">
        <f t="shared" si="14"/>
        <v>87948579</v>
      </c>
      <c r="L26" s="622">
        <f t="shared" si="14"/>
        <v>87948579</v>
      </c>
      <c r="M26" s="622">
        <f t="shared" si="14"/>
        <v>1646856</v>
      </c>
      <c r="N26" s="622">
        <f t="shared" si="14"/>
        <v>1646856</v>
      </c>
      <c r="O26" s="622">
        <f t="shared" si="14"/>
        <v>1646856</v>
      </c>
      <c r="P26" s="622">
        <f t="shared" si="14"/>
        <v>1646856</v>
      </c>
      <c r="Q26" s="622">
        <f t="shared" si="14"/>
        <v>0</v>
      </c>
      <c r="R26" s="622">
        <f t="shared" si="14"/>
        <v>0</v>
      </c>
      <c r="S26" s="622">
        <f t="shared" si="14"/>
        <v>0</v>
      </c>
      <c r="T26" s="622">
        <f t="shared" si="14"/>
        <v>0</v>
      </c>
      <c r="U26" s="622">
        <f t="shared" si="14"/>
        <v>0</v>
      </c>
      <c r="V26" s="622">
        <f t="shared" si="14"/>
        <v>0</v>
      </c>
      <c r="W26" s="622">
        <f t="shared" si="14"/>
        <v>0</v>
      </c>
      <c r="X26" s="622">
        <f t="shared" si="14"/>
        <v>0</v>
      </c>
      <c r="Y26" s="622">
        <f t="shared" si="12"/>
        <v>95280098</v>
      </c>
      <c r="Z26" s="622">
        <f t="shared" si="12"/>
        <v>89595435</v>
      </c>
      <c r="AA26" s="622">
        <f t="shared" si="12"/>
        <v>89595435</v>
      </c>
      <c r="AB26" s="622">
        <f t="shared" si="12"/>
        <v>89595435</v>
      </c>
      <c r="AC26" s="394"/>
    </row>
    <row r="27" spans="1:30" ht="16.5" thickTop="1" thickBot="1" x14ac:dyDescent="0.3">
      <c r="A27" s="626">
        <v>2</v>
      </c>
      <c r="B27" s="398" t="s">
        <v>251</v>
      </c>
      <c r="C27" s="398" t="s">
        <v>268</v>
      </c>
      <c r="D27" s="398" t="s">
        <v>251</v>
      </c>
      <c r="E27" s="398" t="s">
        <v>251</v>
      </c>
      <c r="F27" s="398"/>
      <c r="G27" s="398"/>
      <c r="H27" s="627" t="s">
        <v>386</v>
      </c>
      <c r="I27" s="628">
        <f>+I28+I29+I30</f>
        <v>93633242</v>
      </c>
      <c r="J27" s="628">
        <f t="shared" ref="J27:L27" si="15">+J28+J29+J30</f>
        <v>87948579</v>
      </c>
      <c r="K27" s="628">
        <f t="shared" si="15"/>
        <v>87948579</v>
      </c>
      <c r="L27" s="628">
        <f t="shared" si="15"/>
        <v>87948579</v>
      </c>
      <c r="M27" s="629">
        <f t="shared" ref="M27:X27" si="16">+M28+M29</f>
        <v>1646856</v>
      </c>
      <c r="N27" s="629">
        <f t="shared" si="16"/>
        <v>1646856</v>
      </c>
      <c r="O27" s="629">
        <f t="shared" si="16"/>
        <v>1646856</v>
      </c>
      <c r="P27" s="629">
        <f t="shared" si="16"/>
        <v>1646856</v>
      </c>
      <c r="Q27" s="629">
        <f t="shared" si="16"/>
        <v>0</v>
      </c>
      <c r="R27" s="629">
        <f t="shared" si="16"/>
        <v>0</v>
      </c>
      <c r="S27" s="629">
        <f t="shared" si="16"/>
        <v>0</v>
      </c>
      <c r="T27" s="629">
        <f t="shared" si="16"/>
        <v>0</v>
      </c>
      <c r="U27" s="629">
        <f t="shared" si="16"/>
        <v>0</v>
      </c>
      <c r="V27" s="629">
        <f t="shared" si="16"/>
        <v>0</v>
      </c>
      <c r="W27" s="629">
        <f t="shared" si="16"/>
        <v>0</v>
      </c>
      <c r="X27" s="629">
        <f t="shared" si="16"/>
        <v>0</v>
      </c>
      <c r="Y27" s="629">
        <f t="shared" si="12"/>
        <v>95280098</v>
      </c>
      <c r="Z27" s="629">
        <f t="shared" si="12"/>
        <v>89595435</v>
      </c>
      <c r="AA27" s="629">
        <f t="shared" si="12"/>
        <v>89595435</v>
      </c>
      <c r="AB27" s="629">
        <f t="shared" si="12"/>
        <v>89595435</v>
      </c>
      <c r="AC27" s="394"/>
    </row>
    <row r="28" spans="1:30" s="625" customFormat="1" ht="16.5" thickTop="1" thickBot="1" x14ac:dyDescent="0.3">
      <c r="A28" s="396">
        <v>2</v>
      </c>
      <c r="B28" s="397" t="s">
        <v>251</v>
      </c>
      <c r="C28" s="397" t="s">
        <v>268</v>
      </c>
      <c r="D28" s="397" t="s">
        <v>251</v>
      </c>
      <c r="E28" s="397" t="s">
        <v>251</v>
      </c>
      <c r="F28" s="397" t="s">
        <v>251</v>
      </c>
      <c r="G28" s="397"/>
      <c r="H28" s="613" t="s">
        <v>387</v>
      </c>
      <c r="I28" s="623">
        <f>66267818+2365424</f>
        <v>68633242</v>
      </c>
      <c r="J28" s="624">
        <f>61327155+2365424</f>
        <v>63692579</v>
      </c>
      <c r="K28" s="624">
        <f>61327155+2365424</f>
        <v>63692579</v>
      </c>
      <c r="L28" s="624">
        <f>+K28</f>
        <v>63692579</v>
      </c>
      <c r="M28" s="630">
        <v>1646856</v>
      </c>
      <c r="N28" s="630">
        <f>+M28</f>
        <v>1646856</v>
      </c>
      <c r="O28" s="630">
        <f>+N28</f>
        <v>1646856</v>
      </c>
      <c r="P28" s="630">
        <f>+O28</f>
        <v>1646856</v>
      </c>
      <c r="Q28" s="624"/>
      <c r="R28" s="624"/>
      <c r="S28" s="624"/>
      <c r="T28" s="624"/>
      <c r="U28" s="624"/>
      <c r="V28" s="624"/>
      <c r="W28" s="624"/>
      <c r="X28" s="624"/>
      <c r="Y28" s="624">
        <f t="shared" si="12"/>
        <v>70280098</v>
      </c>
      <c r="Z28" s="624">
        <f t="shared" si="12"/>
        <v>65339435</v>
      </c>
      <c r="AA28" s="624">
        <f t="shared" si="12"/>
        <v>65339435</v>
      </c>
      <c r="AB28" s="624">
        <f t="shared" si="12"/>
        <v>65339435</v>
      </c>
      <c r="AC28" s="394"/>
      <c r="AD28" s="795"/>
    </row>
    <row r="29" spans="1:30" s="625" customFormat="1" ht="16.5" thickTop="1" thickBot="1" x14ac:dyDescent="0.3">
      <c r="A29" s="396">
        <v>2</v>
      </c>
      <c r="B29" s="397" t="s">
        <v>251</v>
      </c>
      <c r="C29" s="397" t="s">
        <v>268</v>
      </c>
      <c r="D29" s="397" t="s">
        <v>251</v>
      </c>
      <c r="E29" s="397" t="s">
        <v>251</v>
      </c>
      <c r="F29" s="397" t="s">
        <v>255</v>
      </c>
      <c r="G29" s="397"/>
      <c r="H29" s="613" t="s">
        <v>388</v>
      </c>
      <c r="I29" s="623">
        <v>0</v>
      </c>
      <c r="J29" s="624">
        <v>0</v>
      </c>
      <c r="K29" s="624"/>
      <c r="L29" s="624"/>
      <c r="M29" s="624"/>
      <c r="N29" s="624"/>
      <c r="O29" s="624"/>
      <c r="P29" s="624"/>
      <c r="Q29" s="624"/>
      <c r="R29" s="624"/>
      <c r="S29" s="624"/>
      <c r="T29" s="624"/>
      <c r="U29" s="624"/>
      <c r="V29" s="624"/>
      <c r="W29" s="624"/>
      <c r="X29" s="624"/>
      <c r="Y29" s="624">
        <f t="shared" si="12"/>
        <v>0</v>
      </c>
      <c r="Z29" s="624">
        <f t="shared" si="12"/>
        <v>0</v>
      </c>
      <c r="AA29" s="624">
        <f t="shared" si="12"/>
        <v>0</v>
      </c>
      <c r="AB29" s="624">
        <f t="shared" si="12"/>
        <v>0</v>
      </c>
      <c r="AC29" s="394"/>
    </row>
    <row r="30" spans="1:30" s="625" customFormat="1" ht="16.5" thickTop="1" thickBot="1" x14ac:dyDescent="0.3">
      <c r="A30" s="396"/>
      <c r="B30" s="397"/>
      <c r="C30" s="397"/>
      <c r="D30" s="397"/>
      <c r="E30" s="397"/>
      <c r="F30" s="397"/>
      <c r="G30" s="397"/>
      <c r="H30" s="613" t="s">
        <v>2499</v>
      </c>
      <c r="I30" s="623">
        <v>25000000</v>
      </c>
      <c r="J30" s="624">
        <v>24256000</v>
      </c>
      <c r="K30" s="624">
        <v>24256000</v>
      </c>
      <c r="L30" s="624">
        <v>24256000</v>
      </c>
      <c r="M30" s="624"/>
      <c r="N30" s="624"/>
      <c r="O30" s="624"/>
      <c r="P30" s="624"/>
      <c r="Q30" s="624"/>
      <c r="R30" s="624"/>
      <c r="S30" s="624"/>
      <c r="T30" s="624"/>
      <c r="U30" s="624"/>
      <c r="V30" s="624"/>
      <c r="W30" s="624"/>
      <c r="X30" s="624"/>
      <c r="Y30" s="624"/>
      <c r="Z30" s="624"/>
      <c r="AA30" s="624"/>
      <c r="AB30" s="624"/>
      <c r="AC30" s="394"/>
    </row>
    <row r="31" spans="1:30" s="617" customFormat="1" ht="16.5" thickTop="1" thickBot="1" x14ac:dyDescent="0.3">
      <c r="A31" s="618">
        <v>2</v>
      </c>
      <c r="B31" s="619" t="s">
        <v>251</v>
      </c>
      <c r="C31" s="619" t="s">
        <v>268</v>
      </c>
      <c r="D31" s="619" t="s">
        <v>255</v>
      </c>
      <c r="E31" s="619"/>
      <c r="F31" s="619"/>
      <c r="G31" s="619"/>
      <c r="H31" s="620" t="s">
        <v>389</v>
      </c>
      <c r="I31" s="621">
        <f>+I32</f>
        <v>0</v>
      </c>
      <c r="J31" s="622">
        <f t="shared" ref="J31:X31" si="17">+J32</f>
        <v>0</v>
      </c>
      <c r="K31" s="622">
        <f t="shared" si="17"/>
        <v>0</v>
      </c>
      <c r="L31" s="622">
        <f t="shared" si="17"/>
        <v>0</v>
      </c>
      <c r="M31" s="622">
        <f t="shared" si="17"/>
        <v>0</v>
      </c>
      <c r="N31" s="622">
        <f t="shared" si="17"/>
        <v>0</v>
      </c>
      <c r="O31" s="622">
        <f t="shared" si="17"/>
        <v>0</v>
      </c>
      <c r="P31" s="622">
        <f t="shared" si="17"/>
        <v>0</v>
      </c>
      <c r="Q31" s="622">
        <f t="shared" si="17"/>
        <v>0</v>
      </c>
      <c r="R31" s="622">
        <f t="shared" si="17"/>
        <v>0</v>
      </c>
      <c r="S31" s="622">
        <f t="shared" si="17"/>
        <v>0</v>
      </c>
      <c r="T31" s="622">
        <f t="shared" si="17"/>
        <v>0</v>
      </c>
      <c r="U31" s="622">
        <f t="shared" si="17"/>
        <v>0</v>
      </c>
      <c r="V31" s="622">
        <f t="shared" si="17"/>
        <v>0</v>
      </c>
      <c r="W31" s="622">
        <f t="shared" si="17"/>
        <v>0</v>
      </c>
      <c r="X31" s="622">
        <f t="shared" si="17"/>
        <v>0</v>
      </c>
      <c r="Y31" s="622">
        <f t="shared" si="12"/>
        <v>0</v>
      </c>
      <c r="Z31" s="622">
        <f t="shared" si="12"/>
        <v>0</v>
      </c>
      <c r="AA31" s="622">
        <f t="shared" si="12"/>
        <v>0</v>
      </c>
      <c r="AB31" s="622">
        <f t="shared" si="12"/>
        <v>0</v>
      </c>
      <c r="AC31" s="394"/>
    </row>
    <row r="32" spans="1:30" s="625" customFormat="1" ht="16.5" thickTop="1" thickBot="1" x14ac:dyDescent="0.3">
      <c r="A32" s="396">
        <v>2</v>
      </c>
      <c r="B32" s="397" t="s">
        <v>251</v>
      </c>
      <c r="C32" s="397" t="s">
        <v>268</v>
      </c>
      <c r="D32" s="397" t="s">
        <v>255</v>
      </c>
      <c r="E32" s="397" t="s">
        <v>251</v>
      </c>
      <c r="F32" s="397"/>
      <c r="G32" s="397"/>
      <c r="H32" s="613" t="s">
        <v>390</v>
      </c>
      <c r="I32" s="623"/>
      <c r="J32" s="624"/>
      <c r="K32" s="624"/>
      <c r="L32" s="624"/>
      <c r="M32" s="624"/>
      <c r="N32" s="624"/>
      <c r="O32" s="624"/>
      <c r="P32" s="624"/>
      <c r="Q32" s="624"/>
      <c r="R32" s="624"/>
      <c r="S32" s="624"/>
      <c r="T32" s="624"/>
      <c r="U32" s="624"/>
      <c r="V32" s="624"/>
      <c r="W32" s="624"/>
      <c r="X32" s="624"/>
      <c r="Y32" s="624">
        <f t="shared" si="12"/>
        <v>0</v>
      </c>
      <c r="Z32" s="624">
        <f t="shared" si="12"/>
        <v>0</v>
      </c>
      <c r="AA32" s="624">
        <f t="shared" si="12"/>
        <v>0</v>
      </c>
      <c r="AB32" s="624">
        <f t="shared" si="12"/>
        <v>0</v>
      </c>
      <c r="AC32" s="394"/>
    </row>
    <row r="33" spans="1:29" s="617" customFormat="1" ht="16.5" thickTop="1" thickBot="1" x14ac:dyDescent="0.3">
      <c r="A33" s="618">
        <v>2</v>
      </c>
      <c r="B33" s="619" t="s">
        <v>251</v>
      </c>
      <c r="C33" s="619" t="s">
        <v>268</v>
      </c>
      <c r="D33" s="619" t="s">
        <v>265</v>
      </c>
      <c r="E33" s="619"/>
      <c r="F33" s="619"/>
      <c r="G33" s="619"/>
      <c r="H33" s="620" t="s">
        <v>391</v>
      </c>
      <c r="I33" s="621">
        <f>+I34</f>
        <v>71447230</v>
      </c>
      <c r="J33" s="622">
        <f t="shared" ref="J33:X33" si="18">+J34</f>
        <v>67461724</v>
      </c>
      <c r="K33" s="622">
        <f t="shared" si="18"/>
        <v>67461724</v>
      </c>
      <c r="L33" s="622">
        <f t="shared" si="18"/>
        <v>67461724</v>
      </c>
      <c r="M33" s="622">
        <f t="shared" si="18"/>
        <v>11837420</v>
      </c>
      <c r="N33" s="622">
        <f t="shared" si="18"/>
        <v>11837420</v>
      </c>
      <c r="O33" s="622">
        <f t="shared" si="18"/>
        <v>11837420</v>
      </c>
      <c r="P33" s="622">
        <f t="shared" si="18"/>
        <v>11837420</v>
      </c>
      <c r="Q33" s="622">
        <f t="shared" si="18"/>
        <v>0</v>
      </c>
      <c r="R33" s="622">
        <f t="shared" si="18"/>
        <v>0</v>
      </c>
      <c r="S33" s="622">
        <f t="shared" si="18"/>
        <v>0</v>
      </c>
      <c r="T33" s="622">
        <f t="shared" si="18"/>
        <v>0</v>
      </c>
      <c r="U33" s="622">
        <f t="shared" si="18"/>
        <v>0</v>
      </c>
      <c r="V33" s="622">
        <f t="shared" si="18"/>
        <v>0</v>
      </c>
      <c r="W33" s="622">
        <f t="shared" si="18"/>
        <v>0</v>
      </c>
      <c r="X33" s="622">
        <f t="shared" si="18"/>
        <v>0</v>
      </c>
      <c r="Y33" s="622">
        <f t="shared" si="12"/>
        <v>83284650</v>
      </c>
      <c r="Z33" s="622">
        <f t="shared" si="12"/>
        <v>79299144</v>
      </c>
      <c r="AA33" s="622">
        <f t="shared" si="12"/>
        <v>79299144</v>
      </c>
      <c r="AB33" s="622">
        <f t="shared" si="12"/>
        <v>79299144</v>
      </c>
      <c r="AC33" s="394"/>
    </row>
    <row r="34" spans="1:29" s="625" customFormat="1" ht="16.5" thickTop="1" thickBot="1" x14ac:dyDescent="0.3">
      <c r="A34" s="396">
        <v>2</v>
      </c>
      <c r="B34" s="397" t="s">
        <v>251</v>
      </c>
      <c r="C34" s="397" t="s">
        <v>268</v>
      </c>
      <c r="D34" s="397" t="s">
        <v>265</v>
      </c>
      <c r="E34" s="397" t="s">
        <v>251</v>
      </c>
      <c r="F34" s="397"/>
      <c r="G34" s="397"/>
      <c r="H34" s="613" t="s">
        <v>392</v>
      </c>
      <c r="I34" s="614">
        <v>71447230</v>
      </c>
      <c r="J34" s="615">
        <v>67461724</v>
      </c>
      <c r="K34" s="615">
        <f>+J34</f>
        <v>67461724</v>
      </c>
      <c r="L34" s="615">
        <f>+K34</f>
        <v>67461724</v>
      </c>
      <c r="M34" s="616">
        <v>11837420</v>
      </c>
      <c r="N34" s="616">
        <f>+M34</f>
        <v>11837420</v>
      </c>
      <c r="O34" s="616">
        <f>+N34</f>
        <v>11837420</v>
      </c>
      <c r="P34" s="616">
        <f>+O34</f>
        <v>11837420</v>
      </c>
      <c r="Q34" s="615"/>
      <c r="R34" s="615"/>
      <c r="S34" s="615"/>
      <c r="T34" s="615"/>
      <c r="U34" s="615"/>
      <c r="V34" s="615"/>
      <c r="W34" s="615"/>
      <c r="X34" s="615"/>
      <c r="Y34" s="615">
        <f t="shared" si="12"/>
        <v>83284650</v>
      </c>
      <c r="Z34" s="615">
        <f t="shared" si="12"/>
        <v>79299144</v>
      </c>
      <c r="AA34" s="615">
        <f t="shared" si="12"/>
        <v>79299144</v>
      </c>
      <c r="AB34" s="615">
        <f t="shared" si="12"/>
        <v>79299144</v>
      </c>
      <c r="AC34" s="394"/>
    </row>
    <row r="35" spans="1:29" ht="16.5" thickTop="1" thickBot="1" x14ac:dyDescent="0.3">
      <c r="A35" s="399">
        <v>2</v>
      </c>
      <c r="B35" s="631" t="s">
        <v>251</v>
      </c>
      <c r="C35" s="619" t="s">
        <v>268</v>
      </c>
      <c r="D35" s="619" t="s">
        <v>268</v>
      </c>
      <c r="E35" s="399"/>
      <c r="F35" s="399"/>
      <c r="G35" s="399"/>
      <c r="H35" s="620" t="s">
        <v>266</v>
      </c>
      <c r="I35" s="632">
        <f>+I36+I37+I38</f>
        <v>31000000</v>
      </c>
      <c r="J35" s="633">
        <f t="shared" ref="J35:X35" si="19">+J36+J37+J38</f>
        <v>28466373</v>
      </c>
      <c r="K35" s="633">
        <f t="shared" si="19"/>
        <v>28466373</v>
      </c>
      <c r="L35" s="633">
        <f t="shared" si="19"/>
        <v>28466373</v>
      </c>
      <c r="M35" s="633">
        <f t="shared" si="19"/>
        <v>0</v>
      </c>
      <c r="N35" s="633">
        <f t="shared" si="19"/>
        <v>0</v>
      </c>
      <c r="O35" s="633">
        <f t="shared" si="19"/>
        <v>0</v>
      </c>
      <c r="P35" s="633">
        <f t="shared" si="19"/>
        <v>0</v>
      </c>
      <c r="Q35" s="633">
        <f t="shared" si="19"/>
        <v>0</v>
      </c>
      <c r="R35" s="633">
        <f t="shared" si="19"/>
        <v>0</v>
      </c>
      <c r="S35" s="633">
        <f t="shared" si="19"/>
        <v>0</v>
      </c>
      <c r="T35" s="633">
        <f t="shared" si="19"/>
        <v>0</v>
      </c>
      <c r="U35" s="633">
        <f t="shared" si="19"/>
        <v>0</v>
      </c>
      <c r="V35" s="633">
        <f t="shared" si="19"/>
        <v>0</v>
      </c>
      <c r="W35" s="633">
        <f t="shared" si="19"/>
        <v>0</v>
      </c>
      <c r="X35" s="633">
        <f t="shared" si="19"/>
        <v>0</v>
      </c>
      <c r="Y35" s="633">
        <f t="shared" si="12"/>
        <v>31000000</v>
      </c>
      <c r="Z35" s="633">
        <f t="shared" si="12"/>
        <v>28466373</v>
      </c>
      <c r="AA35" s="633">
        <f t="shared" si="12"/>
        <v>28466373</v>
      </c>
      <c r="AB35" s="633">
        <f t="shared" si="12"/>
        <v>28466373</v>
      </c>
      <c r="AC35" s="394"/>
    </row>
    <row r="36" spans="1:29" s="625" customFormat="1" ht="16.5" thickTop="1" thickBot="1" x14ac:dyDescent="0.3">
      <c r="A36" s="396">
        <v>2</v>
      </c>
      <c r="B36" s="397" t="s">
        <v>251</v>
      </c>
      <c r="C36" s="397" t="s">
        <v>268</v>
      </c>
      <c r="D36" s="397" t="s">
        <v>268</v>
      </c>
      <c r="E36" s="397" t="s">
        <v>251</v>
      </c>
      <c r="F36" s="397"/>
      <c r="G36" s="397"/>
      <c r="H36" s="613" t="s">
        <v>393</v>
      </c>
      <c r="I36" s="614">
        <v>0</v>
      </c>
      <c r="J36" s="615">
        <v>0</v>
      </c>
      <c r="K36" s="615"/>
      <c r="L36" s="615"/>
      <c r="M36" s="615"/>
      <c r="N36" s="615"/>
      <c r="O36" s="615"/>
      <c r="P36" s="615"/>
      <c r="Q36" s="615"/>
      <c r="R36" s="615"/>
      <c r="S36" s="615"/>
      <c r="T36" s="615"/>
      <c r="U36" s="615"/>
      <c r="V36" s="615"/>
      <c r="W36" s="615"/>
      <c r="X36" s="615"/>
      <c r="Y36" s="615">
        <f t="shared" si="12"/>
        <v>0</v>
      </c>
      <c r="Z36" s="615">
        <f t="shared" si="12"/>
        <v>0</v>
      </c>
      <c r="AA36" s="615">
        <f t="shared" si="12"/>
        <v>0</v>
      </c>
      <c r="AB36" s="615">
        <f t="shared" si="12"/>
        <v>0</v>
      </c>
      <c r="AC36" s="394"/>
    </row>
    <row r="37" spans="1:29" s="625" customFormat="1" ht="16.5" thickTop="1" thickBot="1" x14ac:dyDescent="0.3">
      <c r="A37" s="396">
        <v>2</v>
      </c>
      <c r="B37" s="397" t="s">
        <v>251</v>
      </c>
      <c r="C37" s="397" t="s">
        <v>268</v>
      </c>
      <c r="D37" s="397" t="s">
        <v>268</v>
      </c>
      <c r="E37" s="397" t="s">
        <v>255</v>
      </c>
      <c r="F37" s="397"/>
      <c r="G37" s="397"/>
      <c r="H37" s="613" t="s">
        <v>394</v>
      </c>
      <c r="I37" s="614"/>
      <c r="J37" s="615"/>
      <c r="K37" s="615"/>
      <c r="L37" s="615"/>
      <c r="M37" s="615"/>
      <c r="N37" s="615"/>
      <c r="O37" s="615"/>
      <c r="P37" s="615"/>
      <c r="Q37" s="615"/>
      <c r="R37" s="615"/>
      <c r="S37" s="615"/>
      <c r="T37" s="615"/>
      <c r="U37" s="615"/>
      <c r="V37" s="615"/>
      <c r="W37" s="615"/>
      <c r="X37" s="615"/>
      <c r="Y37" s="615">
        <f t="shared" si="12"/>
        <v>0</v>
      </c>
      <c r="Z37" s="615">
        <f t="shared" si="12"/>
        <v>0</v>
      </c>
      <c r="AA37" s="615">
        <f t="shared" si="12"/>
        <v>0</v>
      </c>
      <c r="AB37" s="615">
        <f t="shared" si="12"/>
        <v>0</v>
      </c>
      <c r="AC37" s="394"/>
    </row>
    <row r="38" spans="1:29" s="625" customFormat="1" ht="16.5" thickTop="1" thickBot="1" x14ac:dyDescent="0.3">
      <c r="A38" s="396">
        <v>2</v>
      </c>
      <c r="B38" s="397" t="s">
        <v>251</v>
      </c>
      <c r="C38" s="397" t="s">
        <v>268</v>
      </c>
      <c r="D38" s="397" t="s">
        <v>268</v>
      </c>
      <c r="E38" s="397" t="s">
        <v>265</v>
      </c>
      <c r="F38" s="397"/>
      <c r="G38" s="397"/>
      <c r="H38" s="613" t="s">
        <v>271</v>
      </c>
      <c r="I38" s="614">
        <v>31000000</v>
      </c>
      <c r="J38" s="615">
        <v>28466373</v>
      </c>
      <c r="K38" s="615">
        <v>28466373</v>
      </c>
      <c r="L38" s="615">
        <f>+K38</f>
        <v>28466373</v>
      </c>
      <c r="M38" s="615"/>
      <c r="N38" s="615"/>
      <c r="O38" s="615"/>
      <c r="P38" s="615"/>
      <c r="Q38" s="615"/>
      <c r="R38" s="615"/>
      <c r="S38" s="615"/>
      <c r="T38" s="615"/>
      <c r="U38" s="615"/>
      <c r="V38" s="615"/>
      <c r="W38" s="615"/>
      <c r="X38" s="615"/>
      <c r="Y38" s="615">
        <f t="shared" si="12"/>
        <v>31000000</v>
      </c>
      <c r="Z38" s="615">
        <f t="shared" si="12"/>
        <v>28466373</v>
      </c>
      <c r="AA38" s="615">
        <f t="shared" si="12"/>
        <v>28466373</v>
      </c>
      <c r="AB38" s="615">
        <f t="shared" si="12"/>
        <v>28466373</v>
      </c>
      <c r="AC38" s="394"/>
    </row>
    <row r="39" spans="1:29" ht="16.5" thickTop="1" thickBot="1" x14ac:dyDescent="0.3">
      <c r="A39" s="612">
        <v>2</v>
      </c>
      <c r="B39" s="395" t="s">
        <v>255</v>
      </c>
      <c r="C39" s="395"/>
      <c r="D39" s="395"/>
      <c r="E39" s="395"/>
      <c r="F39" s="395"/>
      <c r="G39" s="395"/>
      <c r="H39" s="608" t="s">
        <v>395</v>
      </c>
      <c r="I39" s="634">
        <f>+I40+I44</f>
        <v>0</v>
      </c>
      <c r="J39" s="635">
        <f t="shared" ref="J39:X39" si="20">+J40+J44</f>
        <v>0</v>
      </c>
      <c r="K39" s="635">
        <f t="shared" si="20"/>
        <v>0</v>
      </c>
      <c r="L39" s="635">
        <f t="shared" si="20"/>
        <v>0</v>
      </c>
      <c r="M39" s="635">
        <f t="shared" si="20"/>
        <v>58337672</v>
      </c>
      <c r="N39" s="635">
        <f t="shared" si="20"/>
        <v>58337672</v>
      </c>
      <c r="O39" s="635">
        <f t="shared" si="20"/>
        <v>58337672</v>
      </c>
      <c r="P39" s="635">
        <f t="shared" si="20"/>
        <v>58337672</v>
      </c>
      <c r="Q39" s="635">
        <f t="shared" si="20"/>
        <v>0</v>
      </c>
      <c r="R39" s="635">
        <f t="shared" si="20"/>
        <v>0</v>
      </c>
      <c r="S39" s="635">
        <f t="shared" si="20"/>
        <v>0</v>
      </c>
      <c r="T39" s="635">
        <f t="shared" si="20"/>
        <v>0</v>
      </c>
      <c r="U39" s="635">
        <f t="shared" si="20"/>
        <v>0</v>
      </c>
      <c r="V39" s="635">
        <f t="shared" si="20"/>
        <v>0</v>
      </c>
      <c r="W39" s="635">
        <f t="shared" si="20"/>
        <v>0</v>
      </c>
      <c r="X39" s="635">
        <f t="shared" si="20"/>
        <v>0</v>
      </c>
      <c r="Y39" s="635">
        <f t="shared" si="12"/>
        <v>58337672</v>
      </c>
      <c r="Z39" s="635">
        <f t="shared" si="12"/>
        <v>58337672</v>
      </c>
      <c r="AA39" s="635">
        <f t="shared" si="12"/>
        <v>58337672</v>
      </c>
      <c r="AB39" s="635">
        <f t="shared" si="12"/>
        <v>58337672</v>
      </c>
      <c r="AC39" s="394"/>
    </row>
    <row r="40" spans="1:29" ht="16.5" thickTop="1" thickBot="1" x14ac:dyDescent="0.3">
      <c r="A40" s="399">
        <v>2</v>
      </c>
      <c r="B40" s="631" t="s">
        <v>255</v>
      </c>
      <c r="C40" s="619" t="s">
        <v>251</v>
      </c>
      <c r="D40" s="618"/>
      <c r="E40" s="619"/>
      <c r="F40" s="619"/>
      <c r="G40" s="619"/>
      <c r="H40" s="620" t="s">
        <v>396</v>
      </c>
      <c r="I40" s="636">
        <f>+I41+I42+I43</f>
        <v>0</v>
      </c>
      <c r="J40" s="637">
        <f t="shared" ref="J40:X40" si="21">+J41+J42+J43</f>
        <v>0</v>
      </c>
      <c r="K40" s="637">
        <f t="shared" si="21"/>
        <v>0</v>
      </c>
      <c r="L40" s="637">
        <f t="shared" si="21"/>
        <v>0</v>
      </c>
      <c r="M40" s="637">
        <f t="shared" si="21"/>
        <v>0</v>
      </c>
      <c r="N40" s="637">
        <f t="shared" si="21"/>
        <v>0</v>
      </c>
      <c r="O40" s="637">
        <f t="shared" si="21"/>
        <v>0</v>
      </c>
      <c r="P40" s="637">
        <f t="shared" si="21"/>
        <v>0</v>
      </c>
      <c r="Q40" s="637">
        <f t="shared" si="21"/>
        <v>0</v>
      </c>
      <c r="R40" s="637">
        <f t="shared" si="21"/>
        <v>0</v>
      </c>
      <c r="S40" s="637">
        <f t="shared" si="21"/>
        <v>0</v>
      </c>
      <c r="T40" s="637">
        <f t="shared" si="21"/>
        <v>0</v>
      </c>
      <c r="U40" s="637">
        <f t="shared" si="21"/>
        <v>0</v>
      </c>
      <c r="V40" s="637">
        <f t="shared" si="21"/>
        <v>0</v>
      </c>
      <c r="W40" s="637">
        <f t="shared" si="21"/>
        <v>0</v>
      </c>
      <c r="X40" s="637">
        <f t="shared" si="21"/>
        <v>0</v>
      </c>
      <c r="Y40" s="637">
        <f t="shared" si="12"/>
        <v>0</v>
      </c>
      <c r="Z40" s="637">
        <f t="shared" si="12"/>
        <v>0</v>
      </c>
      <c r="AA40" s="637">
        <f t="shared" si="12"/>
        <v>0</v>
      </c>
      <c r="AB40" s="637">
        <f t="shared" si="12"/>
        <v>0</v>
      </c>
      <c r="AC40" s="394"/>
    </row>
    <row r="41" spans="1:29" ht="16.5" thickTop="1" thickBot="1" x14ac:dyDescent="0.3">
      <c r="A41" s="396">
        <v>2</v>
      </c>
      <c r="B41" s="397" t="s">
        <v>255</v>
      </c>
      <c r="C41" s="397" t="s">
        <v>251</v>
      </c>
      <c r="D41" s="398" t="s">
        <v>251</v>
      </c>
      <c r="E41" s="396"/>
      <c r="F41" s="396"/>
      <c r="G41" s="396"/>
      <c r="H41" s="613" t="s">
        <v>396</v>
      </c>
      <c r="I41" s="638"/>
      <c r="J41" s="639"/>
      <c r="K41" s="639"/>
      <c r="L41" s="639"/>
      <c r="M41" s="639"/>
      <c r="N41" s="639"/>
      <c r="O41" s="639"/>
      <c r="P41" s="639"/>
      <c r="Q41" s="639"/>
      <c r="R41" s="639"/>
      <c r="S41" s="639"/>
      <c r="T41" s="639"/>
      <c r="U41" s="639"/>
      <c r="V41" s="639"/>
      <c r="W41" s="639"/>
      <c r="X41" s="639"/>
      <c r="Y41" s="639">
        <f t="shared" si="12"/>
        <v>0</v>
      </c>
      <c r="Z41" s="639">
        <f t="shared" si="12"/>
        <v>0</v>
      </c>
      <c r="AA41" s="639">
        <f t="shared" si="12"/>
        <v>0</v>
      </c>
      <c r="AB41" s="639">
        <f t="shared" si="12"/>
        <v>0</v>
      </c>
      <c r="AC41" s="394"/>
    </row>
    <row r="42" spans="1:29" ht="16.5" thickTop="1" thickBot="1" x14ac:dyDescent="0.3">
      <c r="A42" s="396">
        <v>2</v>
      </c>
      <c r="B42" s="397" t="s">
        <v>255</v>
      </c>
      <c r="C42" s="397" t="s">
        <v>251</v>
      </c>
      <c r="D42" s="398" t="s">
        <v>255</v>
      </c>
      <c r="E42" s="396"/>
      <c r="F42" s="396"/>
      <c r="G42" s="396"/>
      <c r="H42" s="613" t="s">
        <v>397</v>
      </c>
      <c r="I42" s="638"/>
      <c r="J42" s="639"/>
      <c r="K42" s="639"/>
      <c r="L42" s="639"/>
      <c r="M42" s="639"/>
      <c r="N42" s="639"/>
      <c r="O42" s="639"/>
      <c r="P42" s="639"/>
      <c r="Q42" s="639"/>
      <c r="R42" s="639"/>
      <c r="S42" s="639"/>
      <c r="T42" s="639"/>
      <c r="U42" s="639"/>
      <c r="V42" s="639"/>
      <c r="W42" s="639"/>
      <c r="X42" s="639"/>
      <c r="Y42" s="639">
        <f t="shared" si="12"/>
        <v>0</v>
      </c>
      <c r="Z42" s="639">
        <f t="shared" si="12"/>
        <v>0</v>
      </c>
      <c r="AA42" s="639">
        <f t="shared" si="12"/>
        <v>0</v>
      </c>
      <c r="AB42" s="639">
        <f t="shared" si="12"/>
        <v>0</v>
      </c>
      <c r="AC42" s="394"/>
    </row>
    <row r="43" spans="1:29" ht="16.5" thickTop="1" thickBot="1" x14ac:dyDescent="0.3">
      <c r="A43" s="396">
        <v>2</v>
      </c>
      <c r="B43" s="397" t="s">
        <v>255</v>
      </c>
      <c r="C43" s="397" t="s">
        <v>251</v>
      </c>
      <c r="D43" s="398" t="s">
        <v>265</v>
      </c>
      <c r="E43" s="396"/>
      <c r="F43" s="396"/>
      <c r="G43" s="396"/>
      <c r="H43" s="613" t="s">
        <v>383</v>
      </c>
      <c r="I43" s="638"/>
      <c r="J43" s="639"/>
      <c r="K43" s="639"/>
      <c r="L43" s="639"/>
      <c r="M43" s="639"/>
      <c r="N43" s="639"/>
      <c r="O43" s="639"/>
      <c r="P43" s="639"/>
      <c r="Q43" s="639"/>
      <c r="R43" s="639"/>
      <c r="S43" s="639"/>
      <c r="T43" s="639"/>
      <c r="U43" s="639"/>
      <c r="V43" s="639"/>
      <c r="W43" s="639"/>
      <c r="X43" s="639"/>
      <c r="Y43" s="639">
        <f t="shared" si="12"/>
        <v>0</v>
      </c>
      <c r="Z43" s="639">
        <f t="shared" si="12"/>
        <v>0</v>
      </c>
      <c r="AA43" s="639">
        <f t="shared" si="12"/>
        <v>0</v>
      </c>
      <c r="AB43" s="639">
        <f t="shared" si="12"/>
        <v>0</v>
      </c>
      <c r="AC43" s="394"/>
    </row>
    <row r="44" spans="1:29" ht="16.5" thickTop="1" thickBot="1" x14ac:dyDescent="0.3">
      <c r="A44" s="399">
        <v>2</v>
      </c>
      <c r="B44" s="631" t="s">
        <v>255</v>
      </c>
      <c r="C44" s="619" t="s">
        <v>255</v>
      </c>
      <c r="D44" s="618"/>
      <c r="E44" s="619"/>
      <c r="F44" s="619"/>
      <c r="G44" s="619"/>
      <c r="H44" s="620" t="s">
        <v>398</v>
      </c>
      <c r="I44" s="636">
        <f>+I45+I46+I47+I48</f>
        <v>0</v>
      </c>
      <c r="J44" s="637">
        <f t="shared" ref="J44:X44" si="22">+J45+J46+J47+J48</f>
        <v>0</v>
      </c>
      <c r="K44" s="637">
        <f t="shared" si="22"/>
        <v>0</v>
      </c>
      <c r="L44" s="637">
        <f t="shared" si="22"/>
        <v>0</v>
      </c>
      <c r="M44" s="637">
        <f t="shared" si="22"/>
        <v>58337672</v>
      </c>
      <c r="N44" s="637">
        <f t="shared" si="22"/>
        <v>58337672</v>
      </c>
      <c r="O44" s="637">
        <f t="shared" si="22"/>
        <v>58337672</v>
      </c>
      <c r="P44" s="637">
        <f t="shared" si="22"/>
        <v>58337672</v>
      </c>
      <c r="Q44" s="637">
        <f t="shared" si="22"/>
        <v>0</v>
      </c>
      <c r="R44" s="637">
        <f t="shared" si="22"/>
        <v>0</v>
      </c>
      <c r="S44" s="637">
        <f t="shared" si="22"/>
        <v>0</v>
      </c>
      <c r="T44" s="637">
        <f t="shared" si="22"/>
        <v>0</v>
      </c>
      <c r="U44" s="637">
        <f t="shared" si="22"/>
        <v>0</v>
      </c>
      <c r="V44" s="637">
        <f t="shared" si="22"/>
        <v>0</v>
      </c>
      <c r="W44" s="637">
        <f t="shared" si="22"/>
        <v>0</v>
      </c>
      <c r="X44" s="637">
        <f t="shared" si="22"/>
        <v>0</v>
      </c>
      <c r="Y44" s="637">
        <f t="shared" si="12"/>
        <v>58337672</v>
      </c>
      <c r="Z44" s="637">
        <f t="shared" si="12"/>
        <v>58337672</v>
      </c>
      <c r="AA44" s="637">
        <f t="shared" si="12"/>
        <v>58337672</v>
      </c>
      <c r="AB44" s="637">
        <f t="shared" si="12"/>
        <v>58337672</v>
      </c>
      <c r="AC44" s="394"/>
    </row>
    <row r="45" spans="1:29" ht="16.5" thickTop="1" thickBot="1" x14ac:dyDescent="0.3">
      <c r="A45" s="396">
        <v>2</v>
      </c>
      <c r="B45" s="397" t="s">
        <v>255</v>
      </c>
      <c r="C45" s="397" t="s">
        <v>255</v>
      </c>
      <c r="D45" s="397" t="s">
        <v>251</v>
      </c>
      <c r="E45" s="396"/>
      <c r="F45" s="396"/>
      <c r="G45" s="396"/>
      <c r="H45" s="613" t="s">
        <v>398</v>
      </c>
      <c r="I45" s="614"/>
      <c r="J45" s="615"/>
      <c r="K45" s="615"/>
      <c r="L45" s="615"/>
      <c r="M45" s="615"/>
      <c r="N45" s="615"/>
      <c r="O45" s="615"/>
      <c r="P45" s="615"/>
      <c r="Q45" s="615"/>
      <c r="R45" s="615"/>
      <c r="S45" s="615"/>
      <c r="T45" s="615"/>
      <c r="U45" s="615"/>
      <c r="V45" s="615"/>
      <c r="W45" s="615"/>
      <c r="X45" s="615"/>
      <c r="Y45" s="615">
        <f t="shared" si="12"/>
        <v>0</v>
      </c>
      <c r="Z45" s="615">
        <f t="shared" si="12"/>
        <v>0</v>
      </c>
      <c r="AA45" s="615">
        <f t="shared" si="12"/>
        <v>0</v>
      </c>
      <c r="AB45" s="615">
        <f t="shared" si="12"/>
        <v>0</v>
      </c>
      <c r="AC45" s="394"/>
    </row>
    <row r="46" spans="1:29" ht="16.5" thickTop="1" thickBot="1" x14ac:dyDescent="0.3">
      <c r="A46" s="396">
        <v>2</v>
      </c>
      <c r="B46" s="397" t="s">
        <v>255</v>
      </c>
      <c r="C46" s="397" t="s">
        <v>255</v>
      </c>
      <c r="D46" s="397" t="s">
        <v>255</v>
      </c>
      <c r="E46" s="396"/>
      <c r="F46" s="396"/>
      <c r="G46" s="396"/>
      <c r="H46" s="613" t="s">
        <v>399</v>
      </c>
      <c r="I46" s="614"/>
      <c r="J46" s="615"/>
      <c r="K46" s="615"/>
      <c r="L46" s="615"/>
      <c r="M46" s="615"/>
      <c r="N46" s="615"/>
      <c r="O46" s="615"/>
      <c r="P46" s="615"/>
      <c r="Q46" s="615"/>
      <c r="R46" s="615"/>
      <c r="S46" s="615"/>
      <c r="T46" s="615"/>
      <c r="U46" s="615">
        <v>0</v>
      </c>
      <c r="V46" s="615"/>
      <c r="W46" s="615"/>
      <c r="X46" s="615"/>
      <c r="Y46" s="615">
        <f t="shared" si="12"/>
        <v>0</v>
      </c>
      <c r="Z46" s="615">
        <f t="shared" si="12"/>
        <v>0</v>
      </c>
      <c r="AA46" s="615">
        <f t="shared" si="12"/>
        <v>0</v>
      </c>
      <c r="AB46" s="615">
        <f t="shared" si="12"/>
        <v>0</v>
      </c>
      <c r="AC46" s="394"/>
    </row>
    <row r="47" spans="1:29" ht="16.5" thickTop="1" thickBot="1" x14ac:dyDescent="0.3">
      <c r="A47" s="396">
        <v>2</v>
      </c>
      <c r="B47" s="397" t="s">
        <v>255</v>
      </c>
      <c r="C47" s="397" t="s">
        <v>255</v>
      </c>
      <c r="D47" s="397" t="s">
        <v>265</v>
      </c>
      <c r="E47" s="396"/>
      <c r="F47" s="396"/>
      <c r="G47" s="396"/>
      <c r="H47" s="613" t="s">
        <v>383</v>
      </c>
      <c r="I47" s="614"/>
      <c r="J47" s="615">
        <v>0</v>
      </c>
      <c r="K47" s="615"/>
      <c r="L47" s="615"/>
      <c r="M47" s="615"/>
      <c r="N47" s="615"/>
      <c r="O47" s="615"/>
      <c r="P47" s="615"/>
      <c r="Q47" s="615"/>
      <c r="R47" s="615"/>
      <c r="S47" s="615"/>
      <c r="T47" s="615"/>
      <c r="U47" s="615"/>
      <c r="V47" s="615"/>
      <c r="W47" s="615"/>
      <c r="X47" s="615"/>
      <c r="Y47" s="615">
        <f t="shared" si="12"/>
        <v>0</v>
      </c>
      <c r="Z47" s="615">
        <f t="shared" si="12"/>
        <v>0</v>
      </c>
      <c r="AA47" s="615">
        <f t="shared" si="12"/>
        <v>0</v>
      </c>
      <c r="AB47" s="615">
        <f t="shared" si="12"/>
        <v>0</v>
      </c>
      <c r="AC47" s="394"/>
    </row>
    <row r="48" spans="1:29" ht="16.5" thickTop="1" thickBot="1" x14ac:dyDescent="0.3">
      <c r="A48" s="396">
        <v>2</v>
      </c>
      <c r="B48" s="397" t="s">
        <v>255</v>
      </c>
      <c r="C48" s="397" t="s">
        <v>255</v>
      </c>
      <c r="D48" s="397" t="s">
        <v>268</v>
      </c>
      <c r="E48" s="396"/>
      <c r="F48" s="396"/>
      <c r="G48" s="396"/>
      <c r="H48" s="613" t="s">
        <v>400</v>
      </c>
      <c r="I48" s="623">
        <v>0</v>
      </c>
      <c r="J48" s="624">
        <v>0</v>
      </c>
      <c r="K48" s="624"/>
      <c r="L48" s="624">
        <v>0</v>
      </c>
      <c r="M48" s="624">
        <v>58337672</v>
      </c>
      <c r="N48" s="624">
        <f>+M48</f>
        <v>58337672</v>
      </c>
      <c r="O48" s="624">
        <f>+N48</f>
        <v>58337672</v>
      </c>
      <c r="P48" s="624">
        <f>+O48</f>
        <v>58337672</v>
      </c>
      <c r="Q48" s="624"/>
      <c r="R48" s="624"/>
      <c r="S48" s="624"/>
      <c r="T48" s="624"/>
      <c r="U48" s="624"/>
      <c r="V48" s="624"/>
      <c r="W48" s="624"/>
      <c r="X48" s="624"/>
      <c r="Y48" s="624">
        <f t="shared" si="12"/>
        <v>58337672</v>
      </c>
      <c r="Z48" s="624">
        <f t="shared" si="12"/>
        <v>58337672</v>
      </c>
      <c r="AA48" s="624">
        <f t="shared" si="12"/>
        <v>58337672</v>
      </c>
      <c r="AB48" s="624">
        <f t="shared" si="12"/>
        <v>58337672</v>
      </c>
      <c r="AC48" s="394"/>
    </row>
    <row r="49" spans="1:32" ht="16.5" thickTop="1" thickBot="1" x14ac:dyDescent="0.3">
      <c r="A49" s="393">
        <v>2</v>
      </c>
      <c r="B49" s="393" t="s">
        <v>265</v>
      </c>
      <c r="C49" s="393"/>
      <c r="D49" s="393"/>
      <c r="E49" s="393"/>
      <c r="F49" s="393"/>
      <c r="G49" s="393"/>
      <c r="H49" s="605" t="s">
        <v>1828</v>
      </c>
      <c r="I49" s="640">
        <f>+I51+I55+I59+I62+I64+I69+I71+I73</f>
        <v>35538191413</v>
      </c>
      <c r="J49" s="640">
        <f t="shared" ref="J49:AB49" si="23">+J51+J55+J59+J62+J64+J69+J71+J73</f>
        <v>33784690665</v>
      </c>
      <c r="K49" s="640">
        <f t="shared" si="23"/>
        <v>25901630679</v>
      </c>
      <c r="L49" s="640">
        <f t="shared" si="23"/>
        <v>23385530467</v>
      </c>
      <c r="M49" s="640">
        <f t="shared" si="23"/>
        <v>0</v>
      </c>
      <c r="N49" s="640">
        <f t="shared" si="23"/>
        <v>0</v>
      </c>
      <c r="O49" s="640">
        <f t="shared" si="23"/>
        <v>0</v>
      </c>
      <c r="P49" s="640">
        <f t="shared" si="23"/>
        <v>0</v>
      </c>
      <c r="Q49" s="640">
        <f t="shared" si="23"/>
        <v>0</v>
      </c>
      <c r="R49" s="640">
        <f t="shared" si="23"/>
        <v>0</v>
      </c>
      <c r="S49" s="640">
        <f t="shared" si="23"/>
        <v>0</v>
      </c>
      <c r="T49" s="640">
        <f t="shared" si="23"/>
        <v>0</v>
      </c>
      <c r="U49" s="640">
        <f>+U51+U55+U59+U62+U64+U69+U71+U73</f>
        <v>551234194</v>
      </c>
      <c r="V49" s="640">
        <f t="shared" si="23"/>
        <v>551234194</v>
      </c>
      <c r="W49" s="640">
        <f t="shared" si="23"/>
        <v>35923500</v>
      </c>
      <c r="X49" s="640">
        <f t="shared" si="23"/>
        <v>25265232</v>
      </c>
      <c r="Y49" s="640">
        <f t="shared" si="23"/>
        <v>36089425607</v>
      </c>
      <c r="Z49" s="640">
        <f>+Z51+Z55+Z59+Z62+Z64+Z69+Z71+Z73</f>
        <v>34335924859</v>
      </c>
      <c r="AA49" s="640">
        <f>+AA51+AA55+AA59+AA62+AA64+AA69+AA71+AA73</f>
        <v>25937554179</v>
      </c>
      <c r="AB49" s="640">
        <f t="shared" si="23"/>
        <v>23410795699</v>
      </c>
      <c r="AC49" s="394"/>
      <c r="AE49" s="787"/>
      <c r="AF49" s="787"/>
    </row>
    <row r="50" spans="1:32" ht="16.5" thickTop="1" thickBot="1" x14ac:dyDescent="0.3">
      <c r="A50" s="396"/>
      <c r="B50" s="396"/>
      <c r="C50" s="398"/>
      <c r="D50" s="398"/>
      <c r="E50" s="397"/>
      <c r="F50" s="397"/>
      <c r="G50" s="397"/>
      <c r="H50" s="641"/>
      <c r="I50" s="642" t="s">
        <v>427</v>
      </c>
      <c r="J50" s="642" t="s">
        <v>427</v>
      </c>
      <c r="K50" s="642" t="s">
        <v>427</v>
      </c>
      <c r="L50" s="642" t="s">
        <v>427</v>
      </c>
      <c r="M50" s="616"/>
      <c r="N50" s="616"/>
      <c r="O50" s="616"/>
      <c r="P50" s="616"/>
      <c r="Q50" s="616"/>
      <c r="R50" s="616"/>
      <c r="S50" s="616"/>
      <c r="T50" s="616"/>
      <c r="U50" s="616"/>
      <c r="V50" s="616"/>
      <c r="W50" s="616"/>
      <c r="X50" s="616"/>
      <c r="Y50" s="616"/>
      <c r="Z50" s="616"/>
      <c r="AA50" s="616"/>
      <c r="AB50" s="616"/>
      <c r="AC50" s="796"/>
      <c r="AE50" s="787"/>
      <c r="AF50" s="787"/>
    </row>
    <row r="51" spans="1:32" ht="27.75" thickTop="1" thickBot="1" x14ac:dyDescent="0.3">
      <c r="A51" s="396"/>
      <c r="B51" s="396"/>
      <c r="C51" s="643"/>
      <c r="D51" s="643"/>
      <c r="E51" s="644"/>
      <c r="F51" s="644"/>
      <c r="G51" s="644"/>
      <c r="H51" s="645" t="s">
        <v>1829</v>
      </c>
      <c r="I51" s="647">
        <f>+I52+I53+I54</f>
        <v>5085304840</v>
      </c>
      <c r="J51" s="647">
        <f>+J52+J53+J54</f>
        <v>4883822843</v>
      </c>
      <c r="K51" s="647">
        <f>+K52+K53+K54</f>
        <v>4631710082</v>
      </c>
      <c r="L51" s="647">
        <f>+L52+L53+L54</f>
        <v>4405588938</v>
      </c>
      <c r="M51" s="647">
        <f>+M58</f>
        <v>0</v>
      </c>
      <c r="N51" s="647">
        <f t="shared" ref="N51:T51" si="24">+N58</f>
        <v>0</v>
      </c>
      <c r="O51" s="647">
        <f t="shared" si="24"/>
        <v>0</v>
      </c>
      <c r="P51" s="647">
        <f t="shared" si="24"/>
        <v>0</v>
      </c>
      <c r="Q51" s="647">
        <f t="shared" si="24"/>
        <v>0</v>
      </c>
      <c r="R51" s="647">
        <f t="shared" si="24"/>
        <v>0</v>
      </c>
      <c r="S51" s="647">
        <f t="shared" si="24"/>
        <v>0</v>
      </c>
      <c r="T51" s="647">
        <f t="shared" si="24"/>
        <v>0</v>
      </c>
      <c r="U51" s="647">
        <f>+U52+U53+U54</f>
        <v>257760000</v>
      </c>
      <c r="V51" s="647">
        <f t="shared" ref="V51:X51" si="25">+V52+V53+V54</f>
        <v>257760000</v>
      </c>
      <c r="W51" s="647">
        <f t="shared" si="25"/>
        <v>20764000</v>
      </c>
      <c r="X51" s="647">
        <f t="shared" si="25"/>
        <v>10740000</v>
      </c>
      <c r="Y51" s="646">
        <f>+Y52+Y53+Y54</f>
        <v>5343064840</v>
      </c>
      <c r="Z51" s="647">
        <f>+Z52+Z53+Z54</f>
        <v>5141582843</v>
      </c>
      <c r="AA51" s="647">
        <f>+AA52+AA53+AA54</f>
        <v>4652474082</v>
      </c>
      <c r="AB51" s="647">
        <f>+AB52+AB53+AB54</f>
        <v>4416328938</v>
      </c>
      <c r="AC51" s="796"/>
    </row>
    <row r="52" spans="1:32" ht="16.5" thickTop="1" thickBot="1" x14ac:dyDescent="0.3">
      <c r="A52" s="396"/>
      <c r="B52" s="396"/>
      <c r="C52" s="398"/>
      <c r="D52" s="398"/>
      <c r="E52" s="397"/>
      <c r="F52" s="397"/>
      <c r="G52" s="397"/>
      <c r="H52" s="648" t="s">
        <v>1830</v>
      </c>
      <c r="I52" s="630">
        <v>303679677</v>
      </c>
      <c r="J52" s="797">
        <v>298070511</v>
      </c>
      <c r="K52" s="797">
        <v>213580761</v>
      </c>
      <c r="L52" s="797">
        <v>191486046</v>
      </c>
      <c r="M52" s="797"/>
      <c r="N52" s="797"/>
      <c r="O52" s="797"/>
      <c r="P52" s="797"/>
      <c r="Q52" s="797"/>
      <c r="R52" s="797"/>
      <c r="S52" s="797"/>
      <c r="T52" s="797"/>
      <c r="U52" s="797">
        <v>257760000</v>
      </c>
      <c r="V52" s="797">
        <v>257760000</v>
      </c>
      <c r="W52" s="797">
        <v>20764000</v>
      </c>
      <c r="X52" s="797">
        <v>10740000</v>
      </c>
      <c r="Y52" s="630">
        <f t="shared" ref="Y52:AB54" si="26">+I52+M52+Q52+U52</f>
        <v>561439677</v>
      </c>
      <c r="Z52" s="630">
        <f t="shared" si="26"/>
        <v>555830511</v>
      </c>
      <c r="AA52" s="630">
        <f t="shared" si="26"/>
        <v>234344761</v>
      </c>
      <c r="AB52" s="630">
        <f t="shared" si="26"/>
        <v>202226046</v>
      </c>
      <c r="AC52" s="394"/>
    </row>
    <row r="53" spans="1:32" ht="16.5" thickTop="1" thickBot="1" x14ac:dyDescent="0.3">
      <c r="A53" s="396"/>
      <c r="B53" s="396"/>
      <c r="C53" s="398"/>
      <c r="D53" s="398"/>
      <c r="E53" s="397"/>
      <c r="F53" s="397"/>
      <c r="G53" s="397"/>
      <c r="H53" s="648" t="s">
        <v>1831</v>
      </c>
      <c r="I53" s="630">
        <v>427810873</v>
      </c>
      <c r="J53" s="797">
        <v>416900351</v>
      </c>
      <c r="K53" s="797">
        <v>416900351</v>
      </c>
      <c r="L53" s="797">
        <v>400556551</v>
      </c>
      <c r="M53" s="797"/>
      <c r="N53" s="797"/>
      <c r="O53" s="797"/>
      <c r="P53" s="797"/>
      <c r="Q53" s="797"/>
      <c r="R53" s="797"/>
      <c r="S53" s="797"/>
      <c r="T53" s="797"/>
      <c r="U53" s="797">
        <v>0</v>
      </c>
      <c r="V53" s="797">
        <v>0</v>
      </c>
      <c r="W53" s="797">
        <v>0</v>
      </c>
      <c r="X53" s="797">
        <v>0</v>
      </c>
      <c r="Y53" s="630">
        <f t="shared" si="26"/>
        <v>427810873</v>
      </c>
      <c r="Z53" s="630">
        <f t="shared" si="26"/>
        <v>416900351</v>
      </c>
      <c r="AA53" s="630">
        <f t="shared" si="26"/>
        <v>416900351</v>
      </c>
      <c r="AB53" s="630">
        <f t="shared" si="26"/>
        <v>400556551</v>
      </c>
      <c r="AC53" s="796"/>
    </row>
    <row r="54" spans="1:32" ht="16.5" thickTop="1" thickBot="1" x14ac:dyDescent="0.3">
      <c r="A54" s="396"/>
      <c r="B54" s="396"/>
      <c r="C54" s="398"/>
      <c r="D54" s="398"/>
      <c r="E54" s="397"/>
      <c r="F54" s="397"/>
      <c r="G54" s="397"/>
      <c r="H54" s="648" t="s">
        <v>1832</v>
      </c>
      <c r="I54" s="630">
        <v>4353814290</v>
      </c>
      <c r="J54" s="797">
        <v>4168851981</v>
      </c>
      <c r="K54" s="797">
        <v>4001228970</v>
      </c>
      <c r="L54" s="797">
        <v>3813546341</v>
      </c>
      <c r="M54" s="797"/>
      <c r="N54" s="797"/>
      <c r="O54" s="797"/>
      <c r="P54" s="797"/>
      <c r="Q54" s="797"/>
      <c r="R54" s="797"/>
      <c r="S54" s="797"/>
      <c r="T54" s="797"/>
      <c r="U54" s="797"/>
      <c r="V54" s="797"/>
      <c r="W54" s="797"/>
      <c r="X54" s="797"/>
      <c r="Y54" s="630">
        <f t="shared" si="26"/>
        <v>4353814290</v>
      </c>
      <c r="Z54" s="630">
        <f t="shared" si="26"/>
        <v>4168851981</v>
      </c>
      <c r="AA54" s="630">
        <f t="shared" si="26"/>
        <v>4001228970</v>
      </c>
      <c r="AB54" s="630">
        <f t="shared" si="26"/>
        <v>3813546341</v>
      </c>
      <c r="AC54" s="796"/>
    </row>
    <row r="55" spans="1:32" ht="27.75" thickTop="1" thickBot="1" x14ac:dyDescent="0.3">
      <c r="A55" s="396"/>
      <c r="B55" s="396"/>
      <c r="C55" s="643"/>
      <c r="D55" s="643"/>
      <c r="E55" s="644"/>
      <c r="F55" s="644"/>
      <c r="G55" s="644"/>
      <c r="H55" s="645" t="s">
        <v>1833</v>
      </c>
      <c r="I55" s="646">
        <f>+I56+I57+I58</f>
        <v>7429697640</v>
      </c>
      <c r="J55" s="647">
        <f t="shared" ref="J55:AB55" si="27">+J56+J57+J58</f>
        <v>6955564389</v>
      </c>
      <c r="K55" s="647">
        <f t="shared" si="27"/>
        <v>4354338997</v>
      </c>
      <c r="L55" s="647">
        <f t="shared" si="27"/>
        <v>3311981705</v>
      </c>
      <c r="M55" s="646">
        <f t="shared" si="27"/>
        <v>0</v>
      </c>
      <c r="N55" s="646">
        <f t="shared" si="27"/>
        <v>0</v>
      </c>
      <c r="O55" s="646">
        <f t="shared" si="27"/>
        <v>0</v>
      </c>
      <c r="P55" s="646">
        <f t="shared" si="27"/>
        <v>0</v>
      </c>
      <c r="Q55" s="646">
        <f t="shared" si="27"/>
        <v>0</v>
      </c>
      <c r="R55" s="646">
        <f t="shared" si="27"/>
        <v>0</v>
      </c>
      <c r="S55" s="646">
        <f t="shared" si="27"/>
        <v>0</v>
      </c>
      <c r="T55" s="646">
        <f t="shared" si="27"/>
        <v>0</v>
      </c>
      <c r="U55" s="646">
        <f t="shared" si="27"/>
        <v>0</v>
      </c>
      <c r="V55" s="646">
        <f t="shared" si="27"/>
        <v>0</v>
      </c>
      <c r="W55" s="646">
        <f t="shared" si="27"/>
        <v>0</v>
      </c>
      <c r="X55" s="646">
        <f t="shared" si="27"/>
        <v>0</v>
      </c>
      <c r="Y55" s="646">
        <f t="shared" si="27"/>
        <v>7429697640</v>
      </c>
      <c r="Z55" s="646">
        <f t="shared" si="27"/>
        <v>6955564389</v>
      </c>
      <c r="AA55" s="646">
        <f t="shared" si="27"/>
        <v>4354338997</v>
      </c>
      <c r="AB55" s="646">
        <f t="shared" si="27"/>
        <v>3311981705</v>
      </c>
      <c r="AC55" s="394"/>
    </row>
    <row r="56" spans="1:32" ht="16.5" thickTop="1" thickBot="1" x14ac:dyDescent="0.3">
      <c r="A56" s="396"/>
      <c r="B56" s="396"/>
      <c r="C56" s="398"/>
      <c r="D56" s="398"/>
      <c r="E56" s="397"/>
      <c r="F56" s="397"/>
      <c r="G56" s="397"/>
      <c r="H56" s="648" t="s">
        <v>1834</v>
      </c>
      <c r="I56" s="630">
        <v>4939294602</v>
      </c>
      <c r="J56" s="911">
        <v>4737197159</v>
      </c>
      <c r="K56" s="911">
        <v>2485181221</v>
      </c>
      <c r="L56" s="649">
        <v>1750520957</v>
      </c>
      <c r="M56" s="650"/>
      <c r="N56" s="650"/>
      <c r="O56" s="650"/>
      <c r="P56" s="650"/>
      <c r="Q56" s="650"/>
      <c r="R56" s="650"/>
      <c r="S56" s="650"/>
      <c r="T56" s="650"/>
      <c r="U56" s="650"/>
      <c r="V56" s="650"/>
      <c r="W56" s="650"/>
      <c r="X56" s="650"/>
      <c r="Y56" s="616">
        <f t="shared" ref="Y56:AB58" si="28">+I56+M56+Q56+U56</f>
        <v>4939294602</v>
      </c>
      <c r="Z56" s="616">
        <f>+J56+N56+R56+V56</f>
        <v>4737197159</v>
      </c>
      <c r="AA56" s="616">
        <f t="shared" si="28"/>
        <v>2485181221</v>
      </c>
      <c r="AB56" s="616">
        <f t="shared" si="28"/>
        <v>1750520957</v>
      </c>
      <c r="AC56" s="394"/>
    </row>
    <row r="57" spans="1:32" ht="16.5" thickTop="1" thickBot="1" x14ac:dyDescent="0.3">
      <c r="A57" s="396"/>
      <c r="B57" s="396"/>
      <c r="C57" s="398"/>
      <c r="D57" s="398"/>
      <c r="E57" s="397"/>
      <c r="F57" s="397"/>
      <c r="G57" s="397"/>
      <c r="H57" s="648" t="s">
        <v>1835</v>
      </c>
      <c r="I57" s="630">
        <v>1334171043</v>
      </c>
      <c r="J57" s="649">
        <v>1228530391</v>
      </c>
      <c r="K57" s="649">
        <v>978751574</v>
      </c>
      <c r="L57" s="649">
        <v>861938044</v>
      </c>
      <c r="M57" s="650"/>
      <c r="N57" s="650"/>
      <c r="O57" s="650"/>
      <c r="P57" s="650"/>
      <c r="Q57" s="650"/>
      <c r="R57" s="650"/>
      <c r="S57" s="650"/>
      <c r="T57" s="650"/>
      <c r="U57" s="650"/>
      <c r="V57" s="650"/>
      <c r="W57" s="650"/>
      <c r="X57" s="650"/>
      <c r="Y57" s="616">
        <f t="shared" si="28"/>
        <v>1334171043</v>
      </c>
      <c r="Z57" s="616">
        <f t="shared" si="28"/>
        <v>1228530391</v>
      </c>
      <c r="AA57" s="616">
        <f t="shared" si="28"/>
        <v>978751574</v>
      </c>
      <c r="AB57" s="616">
        <f t="shared" si="28"/>
        <v>861938044</v>
      </c>
      <c r="AC57" s="394"/>
      <c r="AD57" s="787"/>
    </row>
    <row r="58" spans="1:32" ht="27" thickTop="1" thickBot="1" x14ac:dyDescent="0.3">
      <c r="A58" s="396"/>
      <c r="B58" s="396"/>
      <c r="C58" s="398"/>
      <c r="D58" s="398"/>
      <c r="E58" s="397"/>
      <c r="F58" s="397"/>
      <c r="G58" s="397"/>
      <c r="H58" s="648" t="s">
        <v>1836</v>
      </c>
      <c r="I58" s="630">
        <v>1156231995</v>
      </c>
      <c r="J58" s="649">
        <v>989836839</v>
      </c>
      <c r="K58" s="649">
        <v>890406202</v>
      </c>
      <c r="L58" s="649">
        <v>699522704</v>
      </c>
      <c r="M58" s="649">
        <v>0</v>
      </c>
      <c r="N58" s="649">
        <v>0</v>
      </c>
      <c r="O58" s="649">
        <v>0</v>
      </c>
      <c r="P58" s="649">
        <v>0</v>
      </c>
      <c r="Q58" s="649">
        <v>0</v>
      </c>
      <c r="R58" s="649">
        <v>0</v>
      </c>
      <c r="S58" s="649">
        <v>0</v>
      </c>
      <c r="T58" s="649">
        <v>0</v>
      </c>
      <c r="U58" s="649">
        <v>0</v>
      </c>
      <c r="V58" s="649">
        <v>0</v>
      </c>
      <c r="W58" s="649">
        <v>0</v>
      </c>
      <c r="X58" s="649">
        <v>0</v>
      </c>
      <c r="Y58" s="616">
        <f t="shared" si="28"/>
        <v>1156231995</v>
      </c>
      <c r="Z58" s="616">
        <f t="shared" si="28"/>
        <v>989836839</v>
      </c>
      <c r="AA58" s="616">
        <f t="shared" si="28"/>
        <v>890406202</v>
      </c>
      <c r="AB58" s="616">
        <f t="shared" si="28"/>
        <v>699522704</v>
      </c>
      <c r="AC58" s="394"/>
    </row>
    <row r="59" spans="1:32" ht="16.5" thickTop="1" thickBot="1" x14ac:dyDescent="0.3">
      <c r="A59" s="396"/>
      <c r="B59" s="396"/>
      <c r="C59" s="643"/>
      <c r="D59" s="643"/>
      <c r="E59" s="644"/>
      <c r="F59" s="644"/>
      <c r="G59" s="644"/>
      <c r="H59" s="651" t="s">
        <v>1837</v>
      </c>
      <c r="I59" s="652">
        <f>+I60+I61</f>
        <v>12940139086</v>
      </c>
      <c r="J59" s="652">
        <f>+J60+J61</f>
        <v>12288229551</v>
      </c>
      <c r="K59" s="652">
        <f>+K60+K61</f>
        <v>9828915839</v>
      </c>
      <c r="L59" s="652">
        <f>+L60+L61</f>
        <v>8894093144</v>
      </c>
      <c r="M59" s="653">
        <f t="shared" ref="M59:AB59" si="29">+M60+M61</f>
        <v>0</v>
      </c>
      <c r="N59" s="653">
        <f t="shared" si="29"/>
        <v>0</v>
      </c>
      <c r="O59" s="653">
        <f t="shared" si="29"/>
        <v>0</v>
      </c>
      <c r="P59" s="653">
        <f t="shared" si="29"/>
        <v>0</v>
      </c>
      <c r="Q59" s="653">
        <f t="shared" si="29"/>
        <v>0</v>
      </c>
      <c r="R59" s="653">
        <f t="shared" si="29"/>
        <v>0</v>
      </c>
      <c r="S59" s="653">
        <f t="shared" si="29"/>
        <v>0</v>
      </c>
      <c r="T59" s="653">
        <f t="shared" si="29"/>
        <v>0</v>
      </c>
      <c r="U59" s="653">
        <f t="shared" si="29"/>
        <v>0</v>
      </c>
      <c r="V59" s="653">
        <f t="shared" si="29"/>
        <v>0</v>
      </c>
      <c r="W59" s="653">
        <f t="shared" si="29"/>
        <v>0</v>
      </c>
      <c r="X59" s="653">
        <f t="shared" si="29"/>
        <v>0</v>
      </c>
      <c r="Y59" s="653">
        <f t="shared" si="29"/>
        <v>12940139086</v>
      </c>
      <c r="Z59" s="653">
        <f t="shared" si="29"/>
        <v>12288229551</v>
      </c>
      <c r="AA59" s="653">
        <f t="shared" si="29"/>
        <v>9828915839</v>
      </c>
      <c r="AB59" s="653">
        <f t="shared" si="29"/>
        <v>8894093144</v>
      </c>
      <c r="AC59" s="394"/>
    </row>
    <row r="60" spans="1:32" ht="16.5" thickTop="1" thickBot="1" x14ac:dyDescent="0.3">
      <c r="A60" s="396"/>
      <c r="B60" s="396"/>
      <c r="C60" s="398"/>
      <c r="D60" s="398"/>
      <c r="E60" s="397"/>
      <c r="F60" s="397"/>
      <c r="G60" s="397"/>
      <c r="H60" s="648" t="s">
        <v>1838</v>
      </c>
      <c r="I60" s="630">
        <v>10271594863</v>
      </c>
      <c r="J60" s="911">
        <v>9756735571</v>
      </c>
      <c r="K60" s="911">
        <v>7900582147</v>
      </c>
      <c r="L60" s="649">
        <v>7220163063</v>
      </c>
      <c r="M60" s="649"/>
      <c r="N60" s="649"/>
      <c r="O60" s="649"/>
      <c r="P60" s="649"/>
      <c r="Q60" s="649"/>
      <c r="R60" s="649"/>
      <c r="S60" s="649"/>
      <c r="T60" s="649"/>
      <c r="U60" s="649"/>
      <c r="V60" s="649"/>
      <c r="W60" s="649"/>
      <c r="X60" s="649"/>
      <c r="Y60" s="616">
        <f t="shared" ref="Y60:AB61" si="30">+I60+M60+Q60+U60</f>
        <v>10271594863</v>
      </c>
      <c r="Z60" s="616">
        <f t="shared" si="30"/>
        <v>9756735571</v>
      </c>
      <c r="AA60" s="616">
        <f t="shared" si="30"/>
        <v>7900582147</v>
      </c>
      <c r="AB60" s="616">
        <f t="shared" si="30"/>
        <v>7220163063</v>
      </c>
      <c r="AC60" s="394"/>
    </row>
    <row r="61" spans="1:32" ht="16.5" thickTop="1" thickBot="1" x14ac:dyDescent="0.3">
      <c r="A61" s="396"/>
      <c r="B61" s="396"/>
      <c r="C61" s="398"/>
      <c r="D61" s="398"/>
      <c r="E61" s="397"/>
      <c r="F61" s="397"/>
      <c r="G61" s="397"/>
      <c r="H61" s="648" t="s">
        <v>1839</v>
      </c>
      <c r="I61" s="630">
        <v>2668544223</v>
      </c>
      <c r="J61" s="649">
        <v>2531493980</v>
      </c>
      <c r="K61" s="649">
        <v>1928333692</v>
      </c>
      <c r="L61" s="649">
        <v>1673930081</v>
      </c>
      <c r="M61" s="649"/>
      <c r="N61" s="649"/>
      <c r="O61" s="649"/>
      <c r="P61" s="649"/>
      <c r="Q61" s="649"/>
      <c r="R61" s="649"/>
      <c r="S61" s="649"/>
      <c r="T61" s="649"/>
      <c r="U61" s="649"/>
      <c r="V61" s="649"/>
      <c r="W61" s="649"/>
      <c r="X61" s="649"/>
      <c r="Y61" s="616">
        <f t="shared" si="30"/>
        <v>2668544223</v>
      </c>
      <c r="Z61" s="616">
        <f t="shared" si="30"/>
        <v>2531493980</v>
      </c>
      <c r="AA61" s="616">
        <f t="shared" si="30"/>
        <v>1928333692</v>
      </c>
      <c r="AB61" s="616">
        <f t="shared" si="30"/>
        <v>1673930081</v>
      </c>
      <c r="AC61" s="394"/>
    </row>
    <row r="62" spans="1:32" ht="16.5" thickTop="1" thickBot="1" x14ac:dyDescent="0.3">
      <c r="A62" s="396"/>
      <c r="B62" s="396"/>
      <c r="C62" s="398"/>
      <c r="D62" s="398"/>
      <c r="E62" s="397"/>
      <c r="F62" s="397"/>
      <c r="G62" s="397"/>
      <c r="H62" s="651" t="s">
        <v>1840</v>
      </c>
      <c r="I62" s="652">
        <f>+I63</f>
        <v>255629626</v>
      </c>
      <c r="J62" s="653">
        <f t="shared" ref="J62:AB62" si="31">+J63</f>
        <v>240143361</v>
      </c>
      <c r="K62" s="653">
        <f t="shared" si="31"/>
        <v>214887478</v>
      </c>
      <c r="L62" s="653">
        <f t="shared" si="31"/>
        <v>200048394</v>
      </c>
      <c r="M62" s="653">
        <f t="shared" si="31"/>
        <v>0</v>
      </c>
      <c r="N62" s="653">
        <f t="shared" si="31"/>
        <v>0</v>
      </c>
      <c r="O62" s="653">
        <f t="shared" si="31"/>
        <v>0</v>
      </c>
      <c r="P62" s="653">
        <f t="shared" si="31"/>
        <v>0</v>
      </c>
      <c r="Q62" s="653">
        <f t="shared" si="31"/>
        <v>0</v>
      </c>
      <c r="R62" s="653">
        <f t="shared" si="31"/>
        <v>0</v>
      </c>
      <c r="S62" s="653">
        <f t="shared" si="31"/>
        <v>0</v>
      </c>
      <c r="T62" s="653">
        <f t="shared" si="31"/>
        <v>0</v>
      </c>
      <c r="U62" s="653">
        <f t="shared" si="31"/>
        <v>0</v>
      </c>
      <c r="V62" s="653">
        <f t="shared" si="31"/>
        <v>0</v>
      </c>
      <c r="W62" s="653">
        <f t="shared" si="31"/>
        <v>0</v>
      </c>
      <c r="X62" s="653">
        <f t="shared" si="31"/>
        <v>0</v>
      </c>
      <c r="Y62" s="653">
        <f t="shared" si="31"/>
        <v>255629626</v>
      </c>
      <c r="Z62" s="653">
        <f t="shared" si="31"/>
        <v>240143361</v>
      </c>
      <c r="AA62" s="653">
        <f t="shared" si="31"/>
        <v>214887478</v>
      </c>
      <c r="AB62" s="653">
        <f t="shared" si="31"/>
        <v>200048394</v>
      </c>
      <c r="AC62" s="796"/>
    </row>
    <row r="63" spans="1:32" ht="16.5" thickTop="1" thickBot="1" x14ac:dyDescent="0.3">
      <c r="A63" s="396"/>
      <c r="B63" s="396"/>
      <c r="C63" s="398"/>
      <c r="D63" s="398"/>
      <c r="E63" s="397"/>
      <c r="F63" s="397"/>
      <c r="G63" s="397"/>
      <c r="H63" s="683" t="s">
        <v>1841</v>
      </c>
      <c r="I63" s="630">
        <v>255629626</v>
      </c>
      <c r="J63" s="649">
        <v>240143361</v>
      </c>
      <c r="K63" s="649">
        <v>214887478</v>
      </c>
      <c r="L63" s="649">
        <v>200048394</v>
      </c>
      <c r="M63" s="649"/>
      <c r="N63" s="649"/>
      <c r="O63" s="649"/>
      <c r="P63" s="649"/>
      <c r="Q63" s="649"/>
      <c r="R63" s="649"/>
      <c r="S63" s="649"/>
      <c r="T63" s="649"/>
      <c r="U63" s="649"/>
      <c r="V63" s="649"/>
      <c r="W63" s="649"/>
      <c r="X63" s="649"/>
      <c r="Y63" s="616">
        <f>+I63+M63+Q63+U63</f>
        <v>255629626</v>
      </c>
      <c r="Z63" s="616">
        <f>+J63+N63+R63+V63</f>
        <v>240143361</v>
      </c>
      <c r="AA63" s="616">
        <f>+K63+O63+S63+W63</f>
        <v>214887478</v>
      </c>
      <c r="AB63" s="616">
        <f>+L63+P63+T63+X63</f>
        <v>200048394</v>
      </c>
      <c r="AC63" s="394"/>
    </row>
    <row r="64" spans="1:32" ht="16.5" thickTop="1" thickBot="1" x14ac:dyDescent="0.3">
      <c r="A64" s="396"/>
      <c r="B64" s="396"/>
      <c r="C64" s="643"/>
      <c r="D64" s="643"/>
      <c r="E64" s="644"/>
      <c r="F64" s="644"/>
      <c r="G64" s="644"/>
      <c r="H64" s="654" t="s">
        <v>1842</v>
      </c>
      <c r="I64" s="652">
        <f>+I65+I66+I67+I68</f>
        <v>6252674069</v>
      </c>
      <c r="J64" s="653">
        <f t="shared" ref="J64:AB64" si="32">+J65+J66+J67+J68</f>
        <v>5933837716</v>
      </c>
      <c r="K64" s="653">
        <f t="shared" si="32"/>
        <v>3965471905</v>
      </c>
      <c r="L64" s="653">
        <f t="shared" si="32"/>
        <v>3846179963</v>
      </c>
      <c r="M64" s="653">
        <f t="shared" si="32"/>
        <v>0</v>
      </c>
      <c r="N64" s="653">
        <f t="shared" si="32"/>
        <v>0</v>
      </c>
      <c r="O64" s="653">
        <f t="shared" si="32"/>
        <v>0</v>
      </c>
      <c r="P64" s="653">
        <f t="shared" si="32"/>
        <v>0</v>
      </c>
      <c r="Q64" s="653">
        <f t="shared" si="32"/>
        <v>0</v>
      </c>
      <c r="R64" s="653">
        <f t="shared" si="32"/>
        <v>0</v>
      </c>
      <c r="S64" s="653">
        <f t="shared" si="32"/>
        <v>0</v>
      </c>
      <c r="T64" s="653">
        <f t="shared" si="32"/>
        <v>0</v>
      </c>
      <c r="U64" s="653">
        <f t="shared" si="32"/>
        <v>0</v>
      </c>
      <c r="V64" s="653">
        <f t="shared" si="32"/>
        <v>0</v>
      </c>
      <c r="W64" s="653">
        <f t="shared" si="32"/>
        <v>0</v>
      </c>
      <c r="X64" s="653">
        <f t="shared" si="32"/>
        <v>0</v>
      </c>
      <c r="Y64" s="653">
        <f t="shared" si="32"/>
        <v>6252674069</v>
      </c>
      <c r="Z64" s="653">
        <f t="shared" si="32"/>
        <v>5933837716</v>
      </c>
      <c r="AA64" s="653">
        <f t="shared" si="32"/>
        <v>3965471905</v>
      </c>
      <c r="AB64" s="653">
        <f t="shared" si="32"/>
        <v>3846179963</v>
      </c>
      <c r="AC64" s="394"/>
    </row>
    <row r="65" spans="1:29" ht="16.5" thickTop="1" thickBot="1" x14ac:dyDescent="0.3">
      <c r="A65" s="396"/>
      <c r="B65" s="396"/>
      <c r="C65" s="398"/>
      <c r="D65" s="398"/>
      <c r="E65" s="397"/>
      <c r="F65" s="397"/>
      <c r="G65" s="397"/>
      <c r="H65" s="648" t="s">
        <v>1843</v>
      </c>
      <c r="I65" s="630">
        <v>596528951</v>
      </c>
      <c r="J65" s="649">
        <v>289734965</v>
      </c>
      <c r="K65" s="649">
        <f>+J65</f>
        <v>289734965</v>
      </c>
      <c r="L65" s="649">
        <v>249731148</v>
      </c>
      <c r="M65" s="649"/>
      <c r="N65" s="649"/>
      <c r="O65" s="649"/>
      <c r="P65" s="649"/>
      <c r="Q65" s="649"/>
      <c r="R65" s="649"/>
      <c r="S65" s="649"/>
      <c r="T65" s="649"/>
      <c r="U65" s="649"/>
      <c r="V65" s="649"/>
      <c r="W65" s="649"/>
      <c r="X65" s="649"/>
      <c r="Y65" s="616">
        <f t="shared" ref="Y65:AB68" si="33">+I65+M65+Q65+U65</f>
        <v>596528951</v>
      </c>
      <c r="Z65" s="616">
        <f t="shared" si="33"/>
        <v>289734965</v>
      </c>
      <c r="AA65" s="616">
        <f t="shared" si="33"/>
        <v>289734965</v>
      </c>
      <c r="AB65" s="616">
        <f t="shared" si="33"/>
        <v>249731148</v>
      </c>
      <c r="AC65" s="394"/>
    </row>
    <row r="66" spans="1:29" ht="16.5" thickTop="1" thickBot="1" x14ac:dyDescent="0.3">
      <c r="A66" s="396"/>
      <c r="B66" s="396"/>
      <c r="C66" s="398"/>
      <c r="D66" s="398"/>
      <c r="E66" s="397"/>
      <c r="F66" s="397"/>
      <c r="G66" s="397"/>
      <c r="H66" s="648" t="s">
        <v>1844</v>
      </c>
      <c r="I66" s="630">
        <v>2793884970</v>
      </c>
      <c r="J66" s="649">
        <v>2793879617</v>
      </c>
      <c r="K66" s="649">
        <v>840573806</v>
      </c>
      <c r="L66" s="649">
        <v>832531724</v>
      </c>
      <c r="M66" s="649"/>
      <c r="N66" s="649"/>
      <c r="O66" s="649"/>
      <c r="P66" s="649"/>
      <c r="Q66" s="649"/>
      <c r="R66" s="649"/>
      <c r="S66" s="649"/>
      <c r="T66" s="649"/>
      <c r="U66" s="649"/>
      <c r="V66" s="649"/>
      <c r="W66" s="649"/>
      <c r="X66" s="649"/>
      <c r="Y66" s="616">
        <f t="shared" si="33"/>
        <v>2793884970</v>
      </c>
      <c r="Z66" s="616">
        <f t="shared" si="33"/>
        <v>2793879617</v>
      </c>
      <c r="AA66" s="616">
        <f t="shared" si="33"/>
        <v>840573806</v>
      </c>
      <c r="AB66" s="616">
        <f t="shared" si="33"/>
        <v>832531724</v>
      </c>
      <c r="AC66" s="394"/>
    </row>
    <row r="67" spans="1:29" ht="16.5" thickTop="1" thickBot="1" x14ac:dyDescent="0.3">
      <c r="A67" s="396"/>
      <c r="B67" s="396"/>
      <c r="C67" s="398"/>
      <c r="D67" s="398"/>
      <c r="E67" s="397"/>
      <c r="F67" s="397"/>
      <c r="G67" s="397"/>
      <c r="H67" s="648" t="s">
        <v>1845</v>
      </c>
      <c r="I67" s="630">
        <v>425547889</v>
      </c>
      <c r="J67" s="649">
        <v>418214859</v>
      </c>
      <c r="K67" s="649">
        <v>403154859</v>
      </c>
      <c r="L67" s="649">
        <v>331908816</v>
      </c>
      <c r="M67" s="649"/>
      <c r="N67" s="649"/>
      <c r="O67" s="649"/>
      <c r="P67" s="649"/>
      <c r="Q67" s="649"/>
      <c r="R67" s="649"/>
      <c r="S67" s="649"/>
      <c r="T67" s="649"/>
      <c r="U67" s="649"/>
      <c r="V67" s="649"/>
      <c r="W67" s="649"/>
      <c r="X67" s="649"/>
      <c r="Y67" s="616">
        <f t="shared" si="33"/>
        <v>425547889</v>
      </c>
      <c r="Z67" s="616">
        <f t="shared" si="33"/>
        <v>418214859</v>
      </c>
      <c r="AA67" s="616">
        <f t="shared" si="33"/>
        <v>403154859</v>
      </c>
      <c r="AB67" s="616">
        <f t="shared" si="33"/>
        <v>331908816</v>
      </c>
      <c r="AC67" s="394"/>
    </row>
    <row r="68" spans="1:29" ht="27" thickTop="1" thickBot="1" x14ac:dyDescent="0.3">
      <c r="A68" s="396"/>
      <c r="B68" s="396"/>
      <c r="C68" s="398"/>
      <c r="D68" s="398"/>
      <c r="E68" s="397"/>
      <c r="F68" s="397"/>
      <c r="G68" s="397"/>
      <c r="H68" s="648" t="s">
        <v>1846</v>
      </c>
      <c r="I68" s="630">
        <v>2436712259</v>
      </c>
      <c r="J68" s="649">
        <v>2432008275</v>
      </c>
      <c r="K68" s="649">
        <v>2432008275</v>
      </c>
      <c r="L68" s="649">
        <v>2432008275</v>
      </c>
      <c r="M68" s="649"/>
      <c r="N68" s="649"/>
      <c r="O68" s="649"/>
      <c r="P68" s="649"/>
      <c r="Q68" s="649"/>
      <c r="R68" s="649"/>
      <c r="S68" s="649"/>
      <c r="T68" s="649"/>
      <c r="U68" s="649"/>
      <c r="V68" s="649"/>
      <c r="W68" s="649"/>
      <c r="X68" s="649"/>
      <c r="Y68" s="616">
        <f t="shared" si="33"/>
        <v>2436712259</v>
      </c>
      <c r="Z68" s="616">
        <f t="shared" si="33"/>
        <v>2432008275</v>
      </c>
      <c r="AA68" s="616">
        <f t="shared" si="33"/>
        <v>2432008275</v>
      </c>
      <c r="AB68" s="616">
        <f t="shared" si="33"/>
        <v>2432008275</v>
      </c>
      <c r="AC68" s="394"/>
    </row>
    <row r="69" spans="1:29" ht="16.5" thickTop="1" thickBot="1" x14ac:dyDescent="0.3">
      <c r="A69" s="396"/>
      <c r="B69" s="396"/>
      <c r="C69" s="643"/>
      <c r="D69" s="643"/>
      <c r="E69" s="644"/>
      <c r="F69" s="644"/>
      <c r="G69" s="644"/>
      <c r="H69" s="655" t="s">
        <v>1847</v>
      </c>
      <c r="I69" s="652">
        <f>+I70</f>
        <v>277750000</v>
      </c>
      <c r="J69" s="653">
        <f t="shared" ref="J69:AB69" si="34">+J70</f>
        <v>277658842</v>
      </c>
      <c r="K69" s="653">
        <f t="shared" si="34"/>
        <v>256377125</v>
      </c>
      <c r="L69" s="653">
        <f t="shared" si="34"/>
        <v>252561925</v>
      </c>
      <c r="M69" s="653">
        <f t="shared" si="34"/>
        <v>0</v>
      </c>
      <c r="N69" s="653">
        <f t="shared" si="34"/>
        <v>0</v>
      </c>
      <c r="O69" s="653">
        <f t="shared" si="34"/>
        <v>0</v>
      </c>
      <c r="P69" s="653">
        <f t="shared" si="34"/>
        <v>0</v>
      </c>
      <c r="Q69" s="653">
        <f t="shared" si="34"/>
        <v>0</v>
      </c>
      <c r="R69" s="653">
        <f t="shared" si="34"/>
        <v>0</v>
      </c>
      <c r="S69" s="653">
        <f t="shared" si="34"/>
        <v>0</v>
      </c>
      <c r="T69" s="653">
        <f t="shared" si="34"/>
        <v>0</v>
      </c>
      <c r="U69" s="653">
        <f t="shared" si="34"/>
        <v>0</v>
      </c>
      <c r="V69" s="653">
        <f t="shared" si="34"/>
        <v>0</v>
      </c>
      <c r="W69" s="653">
        <f t="shared" si="34"/>
        <v>0</v>
      </c>
      <c r="X69" s="653">
        <f t="shared" si="34"/>
        <v>0</v>
      </c>
      <c r="Y69" s="653">
        <f t="shared" si="34"/>
        <v>277750000</v>
      </c>
      <c r="Z69" s="653">
        <f t="shared" si="34"/>
        <v>277658842</v>
      </c>
      <c r="AA69" s="653">
        <f t="shared" si="34"/>
        <v>256377125</v>
      </c>
      <c r="AB69" s="653">
        <f t="shared" si="34"/>
        <v>252561925</v>
      </c>
      <c r="AC69" s="394"/>
    </row>
    <row r="70" spans="1:29" ht="16.5" thickTop="1" thickBot="1" x14ac:dyDescent="0.3">
      <c r="A70" s="396"/>
      <c r="B70" s="396"/>
      <c r="C70" s="398"/>
      <c r="D70" s="398"/>
      <c r="E70" s="397"/>
      <c r="F70" s="397"/>
      <c r="G70" s="397"/>
      <c r="H70" s="648" t="s">
        <v>1848</v>
      </c>
      <c r="I70" s="630">
        <v>277750000</v>
      </c>
      <c r="J70" s="649">
        <v>277658842</v>
      </c>
      <c r="K70" s="649">
        <v>256377125</v>
      </c>
      <c r="L70" s="649">
        <v>252561925</v>
      </c>
      <c r="M70" s="649"/>
      <c r="N70" s="649"/>
      <c r="O70" s="649"/>
      <c r="P70" s="649"/>
      <c r="Q70" s="649"/>
      <c r="R70" s="649"/>
      <c r="S70" s="649"/>
      <c r="T70" s="649"/>
      <c r="U70" s="649"/>
      <c r="V70" s="649"/>
      <c r="W70" s="649"/>
      <c r="X70" s="649"/>
      <c r="Y70" s="616">
        <f>+I70+M70+Q70+U70</f>
        <v>277750000</v>
      </c>
      <c r="Z70" s="616">
        <f>+J70+N70+R70+V70</f>
        <v>277658842</v>
      </c>
      <c r="AA70" s="616">
        <f>+K70+O70+S70+W70</f>
        <v>256377125</v>
      </c>
      <c r="AB70" s="616">
        <f>+L70+P70+T70+X70</f>
        <v>252561925</v>
      </c>
      <c r="AC70" s="394"/>
    </row>
    <row r="71" spans="1:29" ht="16.5" thickTop="1" thickBot="1" x14ac:dyDescent="0.3">
      <c r="A71" s="396"/>
      <c r="B71" s="396"/>
      <c r="C71" s="643"/>
      <c r="D71" s="643"/>
      <c r="E71" s="644"/>
      <c r="F71" s="644"/>
      <c r="G71" s="644"/>
      <c r="H71" s="656" t="s">
        <v>1849</v>
      </c>
      <c r="I71" s="652">
        <f>+I72</f>
        <v>1113873799</v>
      </c>
      <c r="J71" s="653">
        <f t="shared" ref="J71:X71" si="35">+J72</f>
        <v>1063654141</v>
      </c>
      <c r="K71" s="653">
        <f t="shared" si="35"/>
        <v>1024478675</v>
      </c>
      <c r="L71" s="653">
        <f t="shared" si="35"/>
        <v>1012293533</v>
      </c>
      <c r="M71" s="653">
        <f t="shared" si="35"/>
        <v>0</v>
      </c>
      <c r="N71" s="653">
        <f t="shared" si="35"/>
        <v>0</v>
      </c>
      <c r="O71" s="653">
        <f t="shared" si="35"/>
        <v>0</v>
      </c>
      <c r="P71" s="653">
        <f t="shared" si="35"/>
        <v>0</v>
      </c>
      <c r="Q71" s="653">
        <f t="shared" si="35"/>
        <v>0</v>
      </c>
      <c r="R71" s="653">
        <f t="shared" si="35"/>
        <v>0</v>
      </c>
      <c r="S71" s="653">
        <f t="shared" si="35"/>
        <v>0</v>
      </c>
      <c r="T71" s="653">
        <f t="shared" si="35"/>
        <v>0</v>
      </c>
      <c r="U71" s="653">
        <f>+U72</f>
        <v>293474194</v>
      </c>
      <c r="V71" s="653">
        <f t="shared" si="35"/>
        <v>293474194</v>
      </c>
      <c r="W71" s="653">
        <f t="shared" si="35"/>
        <v>15159500</v>
      </c>
      <c r="X71" s="653">
        <f t="shared" si="35"/>
        <v>14525232</v>
      </c>
      <c r="Y71" s="653">
        <f>+Y72</f>
        <v>1407347993</v>
      </c>
      <c r="Z71" s="653">
        <f>+Z72</f>
        <v>1357128335</v>
      </c>
      <c r="AA71" s="653">
        <f>+AA72</f>
        <v>1039638175</v>
      </c>
      <c r="AB71" s="653">
        <f>+AB72</f>
        <v>1026818765</v>
      </c>
      <c r="AC71" s="394"/>
    </row>
    <row r="72" spans="1:29" ht="16.5" thickTop="1" thickBot="1" x14ac:dyDescent="0.3">
      <c r="A72" s="396"/>
      <c r="B72" s="396"/>
      <c r="C72" s="398"/>
      <c r="D72" s="398"/>
      <c r="E72" s="397"/>
      <c r="F72" s="397"/>
      <c r="G72" s="397"/>
      <c r="H72" s="657" t="s">
        <v>1850</v>
      </c>
      <c r="I72" s="630">
        <v>1113873799</v>
      </c>
      <c r="J72" s="649">
        <v>1063654141</v>
      </c>
      <c r="K72" s="649">
        <v>1024478675</v>
      </c>
      <c r="L72" s="649">
        <v>1012293533</v>
      </c>
      <c r="M72" s="649"/>
      <c r="N72" s="649"/>
      <c r="O72" s="649"/>
      <c r="P72" s="649"/>
      <c r="Q72" s="649"/>
      <c r="R72" s="649"/>
      <c r="S72" s="649"/>
      <c r="T72" s="649"/>
      <c r="U72" s="649">
        <v>293474194</v>
      </c>
      <c r="V72" s="649">
        <v>293474194</v>
      </c>
      <c r="W72" s="649">
        <v>15159500</v>
      </c>
      <c r="X72" s="649">
        <v>14525232</v>
      </c>
      <c r="Y72" s="616">
        <f>+I72+M72+Q72+U72</f>
        <v>1407347993</v>
      </c>
      <c r="Z72" s="616">
        <f>+J72+N72+R72+V72</f>
        <v>1357128335</v>
      </c>
      <c r="AA72" s="616">
        <f>+K72+O72+S72+W72</f>
        <v>1039638175</v>
      </c>
      <c r="AB72" s="616">
        <f>+L72+P72+T72+X72</f>
        <v>1026818765</v>
      </c>
      <c r="AC72" s="394"/>
    </row>
    <row r="73" spans="1:29" ht="27" thickTop="1" thickBot="1" x14ac:dyDescent="0.3">
      <c r="A73" s="396"/>
      <c r="B73" s="396"/>
      <c r="C73" s="643"/>
      <c r="D73" s="643"/>
      <c r="E73" s="644"/>
      <c r="F73" s="644"/>
      <c r="G73" s="644"/>
      <c r="H73" s="658" t="s">
        <v>1851</v>
      </c>
      <c r="I73" s="659">
        <f>+I74</f>
        <v>2183122353</v>
      </c>
      <c r="J73" s="660">
        <f t="shared" ref="J73:AB73" si="36">+J74</f>
        <v>2141779822</v>
      </c>
      <c r="K73" s="660">
        <f t="shared" si="36"/>
        <v>1625450578</v>
      </c>
      <c r="L73" s="660">
        <f t="shared" si="36"/>
        <v>1462782865</v>
      </c>
      <c r="M73" s="660">
        <f t="shared" si="36"/>
        <v>0</v>
      </c>
      <c r="N73" s="660">
        <f t="shared" si="36"/>
        <v>0</v>
      </c>
      <c r="O73" s="660">
        <f t="shared" si="36"/>
        <v>0</v>
      </c>
      <c r="P73" s="660">
        <f t="shared" si="36"/>
        <v>0</v>
      </c>
      <c r="Q73" s="660">
        <f t="shared" si="36"/>
        <v>0</v>
      </c>
      <c r="R73" s="660">
        <f t="shared" si="36"/>
        <v>0</v>
      </c>
      <c r="S73" s="660">
        <f t="shared" si="36"/>
        <v>0</v>
      </c>
      <c r="T73" s="660">
        <f t="shared" si="36"/>
        <v>0</v>
      </c>
      <c r="U73" s="660">
        <f t="shared" si="36"/>
        <v>0</v>
      </c>
      <c r="V73" s="660">
        <f t="shared" si="36"/>
        <v>0</v>
      </c>
      <c r="W73" s="660">
        <f t="shared" si="36"/>
        <v>0</v>
      </c>
      <c r="X73" s="660">
        <f t="shared" si="36"/>
        <v>0</v>
      </c>
      <c r="Y73" s="660">
        <f t="shared" si="36"/>
        <v>2183122353</v>
      </c>
      <c r="Z73" s="660">
        <f t="shared" si="36"/>
        <v>2141779822</v>
      </c>
      <c r="AA73" s="660">
        <f t="shared" si="36"/>
        <v>1625450578</v>
      </c>
      <c r="AB73" s="660">
        <f t="shared" si="36"/>
        <v>1462782865</v>
      </c>
      <c r="AC73" s="394"/>
    </row>
    <row r="74" spans="1:29" ht="16.5" thickTop="1" thickBot="1" x14ac:dyDescent="0.3">
      <c r="A74" s="396"/>
      <c r="B74" s="396"/>
      <c r="C74" s="398"/>
      <c r="D74" s="398"/>
      <c r="E74" s="397"/>
      <c r="F74" s="397"/>
      <c r="G74" s="397"/>
      <c r="H74" s="648" t="s">
        <v>1852</v>
      </c>
      <c r="I74" s="630">
        <v>2183122353</v>
      </c>
      <c r="J74" s="649">
        <v>2141779822</v>
      </c>
      <c r="K74" s="649">
        <v>1625450578</v>
      </c>
      <c r="L74" s="649">
        <v>1462782865</v>
      </c>
      <c r="M74" s="649"/>
      <c r="N74" s="649"/>
      <c r="O74" s="649"/>
      <c r="P74" s="649"/>
      <c r="Q74" s="649"/>
      <c r="R74" s="649"/>
      <c r="S74" s="649"/>
      <c r="T74" s="649"/>
      <c r="U74" s="649"/>
      <c r="V74" s="649"/>
      <c r="W74" s="649"/>
      <c r="X74" s="649"/>
      <c r="Y74" s="616">
        <f>+I74+M74+Q74+U74</f>
        <v>2183122353</v>
      </c>
      <c r="Z74" s="616">
        <f>+J74+N74+R74+V74</f>
        <v>2141779822</v>
      </c>
      <c r="AA74" s="616">
        <f>+K74+O74+S74+W74</f>
        <v>1625450578</v>
      </c>
      <c r="AB74" s="616">
        <f>+L74+P74+T74+X74</f>
        <v>1462782865</v>
      </c>
      <c r="AC74" s="394"/>
    </row>
    <row r="75" spans="1:29" ht="16.5" thickTop="1" thickBot="1" x14ac:dyDescent="0.3">
      <c r="A75" s="396"/>
      <c r="B75" s="396"/>
      <c r="C75" s="398"/>
      <c r="D75" s="398"/>
      <c r="E75" s="397"/>
      <c r="F75" s="397"/>
      <c r="G75" s="397"/>
      <c r="H75" s="661"/>
      <c r="I75" s="616"/>
      <c r="J75" s="649"/>
      <c r="K75" s="649"/>
      <c r="L75" s="649"/>
      <c r="M75" s="649"/>
      <c r="N75" s="649"/>
      <c r="O75" s="649"/>
      <c r="P75" s="649"/>
      <c r="Q75" s="649"/>
      <c r="R75" s="649"/>
      <c r="S75" s="649"/>
      <c r="T75" s="649"/>
      <c r="U75" s="649"/>
      <c r="V75" s="649"/>
      <c r="W75" s="649"/>
      <c r="X75" s="649"/>
      <c r="Y75" s="649"/>
      <c r="Z75" s="649"/>
      <c r="AA75" s="649"/>
      <c r="AB75" s="649"/>
      <c r="AC75" s="394"/>
    </row>
    <row r="76" spans="1:29" ht="16.5" thickTop="1" thickBot="1" x14ac:dyDescent="0.3">
      <c r="A76" s="396"/>
      <c r="B76" s="396"/>
      <c r="C76" s="398"/>
      <c r="D76" s="398"/>
      <c r="E76" s="397"/>
      <c r="F76" s="397"/>
      <c r="G76" s="397"/>
      <c r="H76" s="662"/>
      <c r="I76" s="616"/>
      <c r="J76" s="649"/>
      <c r="K76" s="649"/>
      <c r="L76" s="649"/>
      <c r="M76" s="649"/>
      <c r="N76" s="649"/>
      <c r="O76" s="649"/>
      <c r="P76" s="649"/>
      <c r="Q76" s="649"/>
      <c r="R76" s="649"/>
      <c r="S76" s="649"/>
      <c r="T76" s="649"/>
      <c r="U76" s="649"/>
      <c r="V76" s="649"/>
      <c r="W76" s="649"/>
      <c r="X76" s="649"/>
      <c r="Y76" s="649"/>
      <c r="Z76" s="649"/>
      <c r="AA76" s="649"/>
      <c r="AB76" s="649"/>
      <c r="AC76" s="394"/>
    </row>
    <row r="77" spans="1:29" ht="15.75" thickTop="1" x14ac:dyDescent="0.25">
      <c r="Y77" s="663"/>
      <c r="Z77" s="663"/>
      <c r="AA77" s="663"/>
      <c r="AB77" s="663"/>
    </row>
    <row r="78" spans="1:29" x14ac:dyDescent="0.25">
      <c r="Y78" s="787"/>
      <c r="AA78" s="663" t="s">
        <v>427</v>
      </c>
    </row>
    <row r="79" spans="1:29" x14ac:dyDescent="0.25">
      <c r="J79" s="604"/>
      <c r="K79" s="604"/>
      <c r="L79" s="604"/>
      <c r="M79" s="604"/>
      <c r="N79" s="604"/>
      <c r="O79" s="604"/>
      <c r="P79" s="604"/>
      <c r="Y79" s="663"/>
      <c r="Z79" s="663"/>
      <c r="AA79" s="663"/>
      <c r="AB79" s="663"/>
    </row>
    <row r="80" spans="1:29" x14ac:dyDescent="0.25">
      <c r="M80" s="791"/>
      <c r="N80" s="791"/>
    </row>
    <row r="84" spans="9:12" x14ac:dyDescent="0.25">
      <c r="I84" s="798"/>
    </row>
    <row r="88" spans="9:12" x14ac:dyDescent="0.25">
      <c r="J88" s="663"/>
      <c r="K88" s="663"/>
      <c r="L88" s="787"/>
    </row>
    <row r="90" spans="9:12" x14ac:dyDescent="0.25">
      <c r="J90" s="663"/>
      <c r="K90" s="663"/>
    </row>
    <row r="94" spans="9:12" x14ac:dyDescent="0.25">
      <c r="J94" s="798"/>
      <c r="K94" s="798"/>
      <c r="L94" s="798"/>
    </row>
    <row r="96" spans="9:12" x14ac:dyDescent="0.25">
      <c r="J96" s="787"/>
      <c r="K96" s="663"/>
      <c r="L96" s="663"/>
    </row>
    <row r="103" spans="9:14" x14ac:dyDescent="0.25">
      <c r="I103" s="798"/>
      <c r="J103" s="798"/>
      <c r="K103" s="798"/>
      <c r="L103" s="798"/>
      <c r="M103" s="798"/>
      <c r="N103" s="798"/>
    </row>
    <row r="105" spans="9:14" x14ac:dyDescent="0.25">
      <c r="J105" s="604"/>
      <c r="K105" s="604"/>
      <c r="L105" s="604"/>
      <c r="M105" s="604"/>
      <c r="N105" s="604"/>
    </row>
  </sheetData>
  <mergeCells count="13">
    <mergeCell ref="Y2:AB2"/>
    <mergeCell ref="G2:G3"/>
    <mergeCell ref="H2:H3"/>
    <mergeCell ref="I2:L2"/>
    <mergeCell ref="M2:P2"/>
    <mergeCell ref="Q2:T2"/>
    <mergeCell ref="U2:X2"/>
    <mergeCell ref="F2:F3"/>
    <mergeCell ref="A2:A3"/>
    <mergeCell ref="B2:B3"/>
    <mergeCell ref="C2:C3"/>
    <mergeCell ref="D2:D3"/>
    <mergeCell ref="E2:E3"/>
  </mergeCells>
  <printOptions horizontalCentered="1" verticalCentered="1"/>
  <pageMargins left="0.78740157480314965" right="0.78740157480314965" top="0.98425196850393704" bottom="0.98425196850393704" header="0" footer="0"/>
  <pageSetup paperSize="13" scale="65" orientation="landscape" r:id="rId1"/>
  <headerFooter alignWithMargins="0"/>
  <ignoredErrors>
    <ignoredError sqref="E12:H75" numberStoredAsText="1"/>
    <ignoredError sqref="Y55:AC76" formula="1"/>
  </ignoredError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BG42"/>
  <sheetViews>
    <sheetView workbookViewId="0">
      <selection sqref="A1:A2"/>
    </sheetView>
  </sheetViews>
  <sheetFormatPr baseColWidth="10" defaultColWidth="14.42578125" defaultRowHeight="15" x14ac:dyDescent="0.25"/>
  <cols>
    <col min="1" max="1" width="16" style="377" customWidth="1"/>
    <col min="2" max="2" width="14.140625" style="377" customWidth="1"/>
    <col min="3" max="4" width="14.42578125" style="377" customWidth="1"/>
    <col min="5" max="7" width="10.7109375" style="377" customWidth="1"/>
    <col min="8" max="8" width="69" style="377" customWidth="1"/>
    <col min="9" max="9" width="20.28515625" style="424" customWidth="1"/>
    <col min="10" max="28" width="20.28515625" style="377" customWidth="1"/>
    <col min="29" max="29" width="51.42578125" style="377" customWidth="1"/>
    <col min="30" max="16384" width="14.42578125" style="377"/>
  </cols>
  <sheetData>
    <row r="1" spans="1:59" ht="30.75" customHeight="1" thickTop="1" thickBot="1" x14ac:dyDescent="0.3">
      <c r="A1" s="1017" t="s">
        <v>233</v>
      </c>
      <c r="B1" s="1017" t="s">
        <v>234</v>
      </c>
      <c r="C1" s="1019" t="s">
        <v>235</v>
      </c>
      <c r="D1" s="1017" t="s">
        <v>236</v>
      </c>
      <c r="E1" s="1017" t="s">
        <v>237</v>
      </c>
      <c r="F1" s="1017" t="s">
        <v>238</v>
      </c>
      <c r="G1" s="1017" t="s">
        <v>239</v>
      </c>
      <c r="H1" s="1019" t="s">
        <v>353</v>
      </c>
      <c r="I1" s="1021" t="s">
        <v>405</v>
      </c>
      <c r="J1" s="1024"/>
      <c r="K1" s="1024"/>
      <c r="L1" s="1025"/>
      <c r="M1" s="1021" t="s">
        <v>405</v>
      </c>
      <c r="N1" s="1024"/>
      <c r="O1" s="1024"/>
      <c r="P1" s="1025"/>
      <c r="Q1" s="1021" t="s">
        <v>405</v>
      </c>
      <c r="R1" s="1024"/>
      <c r="S1" s="1024"/>
      <c r="T1" s="1025"/>
      <c r="U1" s="1021" t="s">
        <v>405</v>
      </c>
      <c r="V1" s="1024"/>
      <c r="W1" s="1024"/>
      <c r="X1" s="1025"/>
      <c r="Y1" s="1021" t="s">
        <v>358</v>
      </c>
      <c r="Z1" s="1024"/>
      <c r="AA1" s="1024"/>
      <c r="AB1" s="1025"/>
      <c r="AC1" s="390" t="s">
        <v>359</v>
      </c>
    </row>
    <row r="2" spans="1:59" ht="16.5" thickTop="1" thickBot="1" x14ac:dyDescent="0.3">
      <c r="A2" s="1018"/>
      <c r="B2" s="1018"/>
      <c r="C2" s="1020"/>
      <c r="D2" s="1018"/>
      <c r="E2" s="1018"/>
      <c r="F2" s="1018"/>
      <c r="G2" s="1018"/>
      <c r="H2" s="1020"/>
      <c r="I2" s="392" t="s">
        <v>360</v>
      </c>
      <c r="J2" s="391" t="s">
        <v>361</v>
      </c>
      <c r="K2" s="391" t="s">
        <v>362</v>
      </c>
      <c r="L2" s="391" t="s">
        <v>363</v>
      </c>
      <c r="M2" s="391" t="s">
        <v>360</v>
      </c>
      <c r="N2" s="391" t="s">
        <v>361</v>
      </c>
      <c r="O2" s="391" t="s">
        <v>362</v>
      </c>
      <c r="P2" s="391" t="s">
        <v>363</v>
      </c>
      <c r="Q2" s="391" t="s">
        <v>360</v>
      </c>
      <c r="R2" s="391" t="s">
        <v>361</v>
      </c>
      <c r="S2" s="391" t="s">
        <v>362</v>
      </c>
      <c r="T2" s="391" t="s">
        <v>363</v>
      </c>
      <c r="U2" s="391" t="s">
        <v>360</v>
      </c>
      <c r="V2" s="391" t="s">
        <v>361</v>
      </c>
      <c r="W2" s="391" t="s">
        <v>362</v>
      </c>
      <c r="X2" s="391" t="s">
        <v>363</v>
      </c>
      <c r="Y2" s="391" t="s">
        <v>360</v>
      </c>
      <c r="Z2" s="391" t="s">
        <v>361</v>
      </c>
      <c r="AA2" s="391" t="s">
        <v>362</v>
      </c>
      <c r="AB2" s="391" t="s">
        <v>364</v>
      </c>
      <c r="AC2" s="391"/>
    </row>
    <row r="3" spans="1:59" ht="16.5" thickTop="1" thickBot="1" x14ac:dyDescent="0.3">
      <c r="A3" s="393">
        <v>2</v>
      </c>
      <c r="B3" s="393" t="s">
        <v>265</v>
      </c>
      <c r="C3" s="393"/>
      <c r="D3" s="393"/>
      <c r="E3" s="393"/>
      <c r="F3" s="393"/>
      <c r="G3" s="393"/>
      <c r="H3" s="425" t="s">
        <v>401</v>
      </c>
      <c r="I3" s="426">
        <f t="shared" ref="I3:X3" si="0">+I5+I14</f>
        <v>0</v>
      </c>
      <c r="J3" s="426">
        <f t="shared" si="0"/>
        <v>0</v>
      </c>
      <c r="K3" s="426">
        <f t="shared" si="0"/>
        <v>0</v>
      </c>
      <c r="L3" s="426">
        <f t="shared" si="0"/>
        <v>0</v>
      </c>
      <c r="M3" s="426">
        <f t="shared" si="0"/>
        <v>0</v>
      </c>
      <c r="N3" s="426">
        <f t="shared" si="0"/>
        <v>0</v>
      </c>
      <c r="O3" s="426">
        <f t="shared" si="0"/>
        <v>0</v>
      </c>
      <c r="P3" s="426">
        <f t="shared" si="0"/>
        <v>0</v>
      </c>
      <c r="Q3" s="426">
        <f t="shared" si="0"/>
        <v>0</v>
      </c>
      <c r="R3" s="426">
        <f t="shared" si="0"/>
        <v>0</v>
      </c>
      <c r="S3" s="426">
        <f t="shared" si="0"/>
        <v>0</v>
      </c>
      <c r="T3" s="426">
        <f t="shared" si="0"/>
        <v>0</v>
      </c>
      <c r="U3" s="426">
        <f t="shared" si="0"/>
        <v>0</v>
      </c>
      <c r="V3" s="426">
        <f t="shared" si="0"/>
        <v>0</v>
      </c>
      <c r="W3" s="426">
        <f t="shared" si="0"/>
        <v>0</v>
      </c>
      <c r="X3" s="426">
        <f t="shared" si="0"/>
        <v>0</v>
      </c>
      <c r="Y3" s="427">
        <f t="shared" ref="Y3:AB23" si="1">+I3+M3+Q3+U3</f>
        <v>0</v>
      </c>
      <c r="Z3" s="427">
        <f t="shared" si="1"/>
        <v>0</v>
      </c>
      <c r="AA3" s="427">
        <f t="shared" si="1"/>
        <v>0</v>
      </c>
      <c r="AB3" s="427">
        <f t="shared" si="1"/>
        <v>0</v>
      </c>
      <c r="AC3" s="394"/>
    </row>
    <row r="4" spans="1:59" ht="16.5" thickTop="1" thickBot="1" x14ac:dyDescent="0.3">
      <c r="A4" s="400"/>
      <c r="B4" s="395"/>
      <c r="C4" s="395"/>
      <c r="D4" s="395"/>
      <c r="E4" s="400"/>
      <c r="F4" s="400"/>
      <c r="G4" s="400"/>
      <c r="H4" s="428" t="s">
        <v>103</v>
      </c>
      <c r="I4" s="429">
        <f>+I5+I14</f>
        <v>0</v>
      </c>
      <c r="J4" s="429">
        <f t="shared" ref="J4:AB4" si="2">+J5+J14</f>
        <v>0</v>
      </c>
      <c r="K4" s="429">
        <f t="shared" si="2"/>
        <v>0</v>
      </c>
      <c r="L4" s="429">
        <f t="shared" si="2"/>
        <v>0</v>
      </c>
      <c r="M4" s="429">
        <f t="shared" si="2"/>
        <v>0</v>
      </c>
      <c r="N4" s="429">
        <f t="shared" si="2"/>
        <v>0</v>
      </c>
      <c r="O4" s="429">
        <f t="shared" si="2"/>
        <v>0</v>
      </c>
      <c r="P4" s="429">
        <f t="shared" si="2"/>
        <v>0</v>
      </c>
      <c r="Q4" s="429">
        <f t="shared" si="2"/>
        <v>0</v>
      </c>
      <c r="R4" s="429">
        <f t="shared" si="2"/>
        <v>0</v>
      </c>
      <c r="S4" s="429">
        <f t="shared" si="2"/>
        <v>0</v>
      </c>
      <c r="T4" s="429">
        <f t="shared" si="2"/>
        <v>0</v>
      </c>
      <c r="U4" s="429">
        <f t="shared" si="2"/>
        <v>0</v>
      </c>
      <c r="V4" s="429">
        <f t="shared" si="2"/>
        <v>0</v>
      </c>
      <c r="W4" s="429">
        <f t="shared" si="2"/>
        <v>0</v>
      </c>
      <c r="X4" s="429">
        <f t="shared" si="2"/>
        <v>0</v>
      </c>
      <c r="Y4" s="429">
        <f t="shared" si="2"/>
        <v>0</v>
      </c>
      <c r="Z4" s="429">
        <f t="shared" si="2"/>
        <v>0</v>
      </c>
      <c r="AA4" s="429">
        <f t="shared" si="2"/>
        <v>0</v>
      </c>
      <c r="AB4" s="429">
        <f t="shared" si="2"/>
        <v>0</v>
      </c>
      <c r="AC4" s="394"/>
    </row>
    <row r="5" spans="1:59" ht="16.5" thickTop="1" thickBot="1" x14ac:dyDescent="0.3">
      <c r="A5" s="400"/>
      <c r="B5" s="395"/>
      <c r="C5" s="395"/>
      <c r="D5" s="419"/>
      <c r="E5" s="420"/>
      <c r="F5" s="420"/>
      <c r="G5" s="420"/>
      <c r="H5" s="430" t="s">
        <v>100</v>
      </c>
      <c r="I5" s="429">
        <f t="shared" ref="I5:X5" si="3">+I6+I10</f>
        <v>0</v>
      </c>
      <c r="J5" s="429">
        <f t="shared" si="3"/>
        <v>0</v>
      </c>
      <c r="K5" s="429">
        <f t="shared" si="3"/>
        <v>0</v>
      </c>
      <c r="L5" s="429">
        <f t="shared" si="3"/>
        <v>0</v>
      </c>
      <c r="M5" s="429">
        <f t="shared" si="3"/>
        <v>0</v>
      </c>
      <c r="N5" s="429">
        <f t="shared" si="3"/>
        <v>0</v>
      </c>
      <c r="O5" s="429">
        <f t="shared" si="3"/>
        <v>0</v>
      </c>
      <c r="P5" s="429">
        <f t="shared" si="3"/>
        <v>0</v>
      </c>
      <c r="Q5" s="429">
        <f t="shared" si="3"/>
        <v>0</v>
      </c>
      <c r="R5" s="429">
        <f t="shared" si="3"/>
        <v>0</v>
      </c>
      <c r="S5" s="429">
        <f t="shared" si="3"/>
        <v>0</v>
      </c>
      <c r="T5" s="429">
        <f t="shared" si="3"/>
        <v>0</v>
      </c>
      <c r="U5" s="429">
        <f t="shared" si="3"/>
        <v>0</v>
      </c>
      <c r="V5" s="429">
        <f t="shared" si="3"/>
        <v>0</v>
      </c>
      <c r="W5" s="429">
        <f t="shared" si="3"/>
        <v>0</v>
      </c>
      <c r="X5" s="429">
        <f t="shared" si="3"/>
        <v>0</v>
      </c>
      <c r="Y5" s="431">
        <f>+I5+M5+Q5+U5</f>
        <v>0</v>
      </c>
      <c r="Z5" s="431">
        <f>+J5+N5+R5+V5</f>
        <v>0</v>
      </c>
      <c r="AA5" s="431">
        <f>+K5+O5+S5+W5</f>
        <v>0</v>
      </c>
      <c r="AB5" s="431">
        <f>+L5+P5+T5+X5</f>
        <v>0</v>
      </c>
      <c r="AC5" s="394"/>
    </row>
    <row r="6" spans="1:59" ht="15.75" customHeight="1" thickTop="1" thickBot="1" x14ac:dyDescent="0.3">
      <c r="A6" s="399"/>
      <c r="B6" s="399"/>
      <c r="C6" s="399"/>
      <c r="D6" s="399"/>
      <c r="E6" s="399"/>
      <c r="F6" s="399"/>
      <c r="G6" s="399"/>
      <c r="H6" s="432" t="s">
        <v>101</v>
      </c>
      <c r="I6" s="433">
        <f>+I7</f>
        <v>0</v>
      </c>
      <c r="J6" s="433">
        <f t="shared" ref="J6:X8" si="4">+J7</f>
        <v>0</v>
      </c>
      <c r="K6" s="433">
        <f t="shared" si="4"/>
        <v>0</v>
      </c>
      <c r="L6" s="433">
        <f t="shared" si="4"/>
        <v>0</v>
      </c>
      <c r="M6" s="433">
        <f t="shared" si="4"/>
        <v>0</v>
      </c>
      <c r="N6" s="433">
        <f t="shared" si="4"/>
        <v>0</v>
      </c>
      <c r="O6" s="433">
        <f t="shared" si="4"/>
        <v>0</v>
      </c>
      <c r="P6" s="433">
        <f t="shared" si="4"/>
        <v>0</v>
      </c>
      <c r="Q6" s="433">
        <f t="shared" si="4"/>
        <v>0</v>
      </c>
      <c r="R6" s="433">
        <f t="shared" si="4"/>
        <v>0</v>
      </c>
      <c r="S6" s="433">
        <f t="shared" si="4"/>
        <v>0</v>
      </c>
      <c r="T6" s="433">
        <f t="shared" si="4"/>
        <v>0</v>
      </c>
      <c r="U6" s="433">
        <f t="shared" si="4"/>
        <v>0</v>
      </c>
      <c r="V6" s="433">
        <f t="shared" si="4"/>
        <v>0</v>
      </c>
      <c r="W6" s="433">
        <f t="shared" si="4"/>
        <v>0</v>
      </c>
      <c r="X6" s="433">
        <f t="shared" si="4"/>
        <v>0</v>
      </c>
      <c r="Y6" s="434">
        <f t="shared" si="1"/>
        <v>0</v>
      </c>
      <c r="Z6" s="434">
        <f t="shared" si="1"/>
        <v>0</v>
      </c>
      <c r="AA6" s="434">
        <f t="shared" si="1"/>
        <v>0</v>
      </c>
      <c r="AB6" s="434">
        <f t="shared" si="1"/>
        <v>0</v>
      </c>
      <c r="AC6" s="394"/>
    </row>
    <row r="7" spans="1:59" ht="15.75" customHeight="1" thickTop="1" thickBot="1" x14ac:dyDescent="0.3">
      <c r="A7" s="399"/>
      <c r="B7" s="399"/>
      <c r="C7" s="399"/>
      <c r="D7" s="399"/>
      <c r="E7" s="399"/>
      <c r="F7" s="399"/>
      <c r="G7" s="399"/>
      <c r="H7" s="432" t="s">
        <v>402</v>
      </c>
      <c r="I7" s="433">
        <f>+I8</f>
        <v>0</v>
      </c>
      <c r="J7" s="433">
        <f t="shared" si="4"/>
        <v>0</v>
      </c>
      <c r="K7" s="433">
        <f t="shared" si="4"/>
        <v>0</v>
      </c>
      <c r="L7" s="433">
        <f t="shared" si="4"/>
        <v>0</v>
      </c>
      <c r="M7" s="433">
        <f t="shared" si="4"/>
        <v>0</v>
      </c>
      <c r="N7" s="433">
        <f t="shared" si="4"/>
        <v>0</v>
      </c>
      <c r="O7" s="433">
        <f t="shared" si="4"/>
        <v>0</v>
      </c>
      <c r="P7" s="433">
        <f t="shared" si="4"/>
        <v>0</v>
      </c>
      <c r="Q7" s="433">
        <f t="shared" si="4"/>
        <v>0</v>
      </c>
      <c r="R7" s="433">
        <f t="shared" si="4"/>
        <v>0</v>
      </c>
      <c r="S7" s="433">
        <f t="shared" si="4"/>
        <v>0</v>
      </c>
      <c r="T7" s="433">
        <f t="shared" si="4"/>
        <v>0</v>
      </c>
      <c r="U7" s="433">
        <f t="shared" si="4"/>
        <v>0</v>
      </c>
      <c r="V7" s="433">
        <f t="shared" si="4"/>
        <v>0</v>
      </c>
      <c r="W7" s="433">
        <f t="shared" si="4"/>
        <v>0</v>
      </c>
      <c r="X7" s="433">
        <f t="shared" si="4"/>
        <v>0</v>
      </c>
      <c r="Y7" s="434">
        <f t="shared" si="1"/>
        <v>0</v>
      </c>
      <c r="Z7" s="434">
        <f t="shared" si="1"/>
        <v>0</v>
      </c>
      <c r="AA7" s="434">
        <f t="shared" si="1"/>
        <v>0</v>
      </c>
      <c r="AB7" s="434">
        <f t="shared" si="1"/>
        <v>0</v>
      </c>
      <c r="AC7" s="394"/>
    </row>
    <row r="8" spans="1:59" ht="15.75" customHeight="1" thickTop="1" thickBot="1" x14ac:dyDescent="0.3">
      <c r="A8" s="396"/>
      <c r="B8" s="396"/>
      <c r="C8" s="396"/>
      <c r="D8" s="396"/>
      <c r="E8" s="397"/>
      <c r="F8" s="397"/>
      <c r="G8" s="396"/>
      <c r="H8" s="435" t="s">
        <v>403</v>
      </c>
      <c r="I8" s="436">
        <f>+I9</f>
        <v>0</v>
      </c>
      <c r="J8" s="436">
        <f t="shared" si="4"/>
        <v>0</v>
      </c>
      <c r="K8" s="436">
        <f t="shared" si="4"/>
        <v>0</v>
      </c>
      <c r="L8" s="436">
        <f t="shared" si="4"/>
        <v>0</v>
      </c>
      <c r="M8" s="436">
        <f t="shared" si="4"/>
        <v>0</v>
      </c>
      <c r="N8" s="436">
        <f t="shared" si="4"/>
        <v>0</v>
      </c>
      <c r="O8" s="436">
        <f t="shared" si="4"/>
        <v>0</v>
      </c>
      <c r="P8" s="436">
        <f t="shared" si="4"/>
        <v>0</v>
      </c>
      <c r="Q8" s="436">
        <f t="shared" si="4"/>
        <v>0</v>
      </c>
      <c r="R8" s="436">
        <f t="shared" si="4"/>
        <v>0</v>
      </c>
      <c r="S8" s="436">
        <f t="shared" si="4"/>
        <v>0</v>
      </c>
      <c r="T8" s="436">
        <f t="shared" si="4"/>
        <v>0</v>
      </c>
      <c r="U8" s="436">
        <f t="shared" si="4"/>
        <v>0</v>
      </c>
      <c r="V8" s="436">
        <f t="shared" si="4"/>
        <v>0</v>
      </c>
      <c r="W8" s="436">
        <f t="shared" si="4"/>
        <v>0</v>
      </c>
      <c r="X8" s="436">
        <f t="shared" si="4"/>
        <v>0</v>
      </c>
      <c r="Y8" s="437">
        <f t="shared" si="1"/>
        <v>0</v>
      </c>
      <c r="Z8" s="437">
        <f t="shared" si="1"/>
        <v>0</v>
      </c>
      <c r="AA8" s="437">
        <f t="shared" si="1"/>
        <v>0</v>
      </c>
      <c r="AB8" s="437">
        <f t="shared" si="1"/>
        <v>0</v>
      </c>
      <c r="AC8" s="394"/>
    </row>
    <row r="9" spans="1:59" ht="15.75" customHeight="1" thickTop="1" thickBot="1" x14ac:dyDescent="0.3">
      <c r="A9" s="396"/>
      <c r="B9" s="396"/>
      <c r="C9" s="396"/>
      <c r="D9" s="396"/>
      <c r="E9" s="397"/>
      <c r="F9" s="397"/>
      <c r="G9" s="397"/>
      <c r="H9" s="435" t="s">
        <v>102</v>
      </c>
      <c r="I9" s="436"/>
      <c r="J9" s="436"/>
      <c r="K9" s="436"/>
      <c r="L9" s="436"/>
      <c r="M9" s="436"/>
      <c r="N9" s="436"/>
      <c r="O9" s="436"/>
      <c r="P9" s="436"/>
      <c r="Q9" s="436"/>
      <c r="R9" s="436"/>
      <c r="S9" s="436"/>
      <c r="T9" s="436"/>
      <c r="U9" s="436"/>
      <c r="V9" s="436"/>
      <c r="W9" s="436"/>
      <c r="X9" s="436"/>
      <c r="Y9" s="437">
        <f t="shared" si="1"/>
        <v>0</v>
      </c>
      <c r="Z9" s="437">
        <f t="shared" si="1"/>
        <v>0</v>
      </c>
      <c r="AA9" s="437">
        <f t="shared" si="1"/>
        <v>0</v>
      </c>
      <c r="AB9" s="437">
        <f t="shared" si="1"/>
        <v>0</v>
      </c>
      <c r="AC9" s="394"/>
    </row>
    <row r="10" spans="1:59" ht="15.75" customHeight="1" thickTop="1" thickBot="1" x14ac:dyDescent="0.3">
      <c r="A10" s="399"/>
      <c r="B10" s="399"/>
      <c r="C10" s="399"/>
      <c r="D10" s="399"/>
      <c r="E10" s="399"/>
      <c r="F10" s="399"/>
      <c r="G10" s="399"/>
      <c r="H10" s="432" t="s">
        <v>404</v>
      </c>
      <c r="I10" s="433">
        <f>+I11</f>
        <v>0</v>
      </c>
      <c r="J10" s="433">
        <f t="shared" ref="J10:X12" si="5">+J11</f>
        <v>0</v>
      </c>
      <c r="K10" s="433">
        <f t="shared" si="5"/>
        <v>0</v>
      </c>
      <c r="L10" s="433">
        <f t="shared" si="5"/>
        <v>0</v>
      </c>
      <c r="M10" s="433">
        <f t="shared" si="5"/>
        <v>0</v>
      </c>
      <c r="N10" s="433">
        <f t="shared" si="5"/>
        <v>0</v>
      </c>
      <c r="O10" s="433">
        <f t="shared" si="5"/>
        <v>0</v>
      </c>
      <c r="P10" s="433">
        <f t="shared" si="5"/>
        <v>0</v>
      </c>
      <c r="Q10" s="433">
        <f t="shared" si="5"/>
        <v>0</v>
      </c>
      <c r="R10" s="433">
        <f t="shared" si="5"/>
        <v>0</v>
      </c>
      <c r="S10" s="433">
        <f t="shared" si="5"/>
        <v>0</v>
      </c>
      <c r="T10" s="433">
        <f t="shared" si="5"/>
        <v>0</v>
      </c>
      <c r="U10" s="433">
        <f t="shared" si="5"/>
        <v>0</v>
      </c>
      <c r="V10" s="433">
        <f t="shared" si="5"/>
        <v>0</v>
      </c>
      <c r="W10" s="433">
        <f t="shared" si="5"/>
        <v>0</v>
      </c>
      <c r="X10" s="433">
        <f t="shared" si="5"/>
        <v>0</v>
      </c>
      <c r="Y10" s="434">
        <f t="shared" si="1"/>
        <v>0</v>
      </c>
      <c r="Z10" s="434">
        <f t="shared" si="1"/>
        <v>0</v>
      </c>
      <c r="AA10" s="434">
        <f t="shared" si="1"/>
        <v>0</v>
      </c>
      <c r="AB10" s="434">
        <f t="shared" si="1"/>
        <v>0</v>
      </c>
      <c r="AC10" s="394"/>
    </row>
    <row r="11" spans="1:59" ht="15.75" customHeight="1" thickTop="1" thickBot="1" x14ac:dyDescent="0.3">
      <c r="A11" s="399"/>
      <c r="B11" s="399"/>
      <c r="C11" s="399"/>
      <c r="D11" s="399"/>
      <c r="E11" s="399"/>
      <c r="F11" s="399"/>
      <c r="G11" s="399"/>
      <c r="H11" s="432" t="s">
        <v>402</v>
      </c>
      <c r="I11" s="433">
        <f>+I12</f>
        <v>0</v>
      </c>
      <c r="J11" s="433">
        <f t="shared" si="5"/>
        <v>0</v>
      </c>
      <c r="K11" s="433">
        <f t="shared" si="5"/>
        <v>0</v>
      </c>
      <c r="L11" s="433">
        <f t="shared" si="5"/>
        <v>0</v>
      </c>
      <c r="M11" s="433">
        <f t="shared" si="5"/>
        <v>0</v>
      </c>
      <c r="N11" s="433">
        <f t="shared" si="5"/>
        <v>0</v>
      </c>
      <c r="O11" s="433">
        <f t="shared" si="5"/>
        <v>0</v>
      </c>
      <c r="P11" s="433">
        <f t="shared" si="5"/>
        <v>0</v>
      </c>
      <c r="Q11" s="433">
        <f t="shared" si="5"/>
        <v>0</v>
      </c>
      <c r="R11" s="433">
        <f t="shared" si="5"/>
        <v>0</v>
      </c>
      <c r="S11" s="433">
        <f t="shared" si="5"/>
        <v>0</v>
      </c>
      <c r="T11" s="433">
        <f t="shared" si="5"/>
        <v>0</v>
      </c>
      <c r="U11" s="433">
        <f t="shared" si="5"/>
        <v>0</v>
      </c>
      <c r="V11" s="433">
        <f t="shared" si="5"/>
        <v>0</v>
      </c>
      <c r="W11" s="433">
        <f t="shared" si="5"/>
        <v>0</v>
      </c>
      <c r="X11" s="433">
        <f t="shared" si="5"/>
        <v>0</v>
      </c>
      <c r="Y11" s="434">
        <f t="shared" si="1"/>
        <v>0</v>
      </c>
      <c r="Z11" s="434">
        <f t="shared" si="1"/>
        <v>0</v>
      </c>
      <c r="AA11" s="434">
        <f t="shared" si="1"/>
        <v>0</v>
      </c>
      <c r="AB11" s="434">
        <f t="shared" si="1"/>
        <v>0</v>
      </c>
      <c r="AC11" s="394"/>
    </row>
    <row r="12" spans="1:59" ht="15.75" customHeight="1" thickTop="1" thickBot="1" x14ac:dyDescent="0.3">
      <c r="A12" s="396"/>
      <c r="B12" s="396"/>
      <c r="C12" s="396"/>
      <c r="D12" s="396"/>
      <c r="E12" s="397"/>
      <c r="F12" s="397"/>
      <c r="G12" s="396"/>
      <c r="H12" s="435" t="s">
        <v>403</v>
      </c>
      <c r="I12" s="436">
        <f>+I13</f>
        <v>0</v>
      </c>
      <c r="J12" s="436">
        <f t="shared" si="5"/>
        <v>0</v>
      </c>
      <c r="K12" s="436">
        <f t="shared" si="5"/>
        <v>0</v>
      </c>
      <c r="L12" s="436">
        <f t="shared" si="5"/>
        <v>0</v>
      </c>
      <c r="M12" s="436">
        <f t="shared" si="5"/>
        <v>0</v>
      </c>
      <c r="N12" s="436">
        <f t="shared" si="5"/>
        <v>0</v>
      </c>
      <c r="O12" s="436">
        <f t="shared" si="5"/>
        <v>0</v>
      </c>
      <c r="P12" s="436">
        <f t="shared" si="5"/>
        <v>0</v>
      </c>
      <c r="Q12" s="436">
        <f t="shared" si="5"/>
        <v>0</v>
      </c>
      <c r="R12" s="436">
        <f t="shared" si="5"/>
        <v>0</v>
      </c>
      <c r="S12" s="436">
        <f t="shared" si="5"/>
        <v>0</v>
      </c>
      <c r="T12" s="436">
        <f t="shared" si="5"/>
        <v>0</v>
      </c>
      <c r="U12" s="436">
        <f t="shared" si="5"/>
        <v>0</v>
      </c>
      <c r="V12" s="436">
        <f t="shared" si="5"/>
        <v>0</v>
      </c>
      <c r="W12" s="436">
        <f t="shared" si="5"/>
        <v>0</v>
      </c>
      <c r="X12" s="436">
        <f t="shared" si="5"/>
        <v>0</v>
      </c>
      <c r="Y12" s="437">
        <f t="shared" si="1"/>
        <v>0</v>
      </c>
      <c r="Z12" s="437">
        <f t="shared" si="1"/>
        <v>0</v>
      </c>
      <c r="AA12" s="437">
        <f t="shared" si="1"/>
        <v>0</v>
      </c>
      <c r="AB12" s="437">
        <f t="shared" si="1"/>
        <v>0</v>
      </c>
      <c r="AC12" s="394"/>
    </row>
    <row r="13" spans="1:59" ht="15.75" customHeight="1" thickTop="1" thickBot="1" x14ac:dyDescent="0.3">
      <c r="A13" s="396"/>
      <c r="B13" s="396"/>
      <c r="C13" s="396"/>
      <c r="D13" s="396"/>
      <c r="E13" s="397"/>
      <c r="F13" s="397"/>
      <c r="G13" s="396"/>
      <c r="H13" s="435" t="s">
        <v>102</v>
      </c>
      <c r="I13" s="436"/>
      <c r="J13" s="436"/>
      <c r="K13" s="436"/>
      <c r="L13" s="436"/>
      <c r="M13" s="436"/>
      <c r="N13" s="436"/>
      <c r="O13" s="436"/>
      <c r="P13" s="436"/>
      <c r="Q13" s="436"/>
      <c r="R13" s="436"/>
      <c r="S13" s="436"/>
      <c r="T13" s="436"/>
      <c r="U13" s="436"/>
      <c r="V13" s="436"/>
      <c r="W13" s="436"/>
      <c r="X13" s="436"/>
      <c r="Y13" s="437">
        <f t="shared" si="1"/>
        <v>0</v>
      </c>
      <c r="Z13" s="437">
        <f t="shared" si="1"/>
        <v>0</v>
      </c>
      <c r="AA13" s="437">
        <f t="shared" si="1"/>
        <v>0</v>
      </c>
      <c r="AB13" s="437">
        <f t="shared" si="1"/>
        <v>0</v>
      </c>
      <c r="AC13" s="394"/>
    </row>
    <row r="14" spans="1:59" s="400" customFormat="1" ht="15.75" customHeight="1" thickTop="1" thickBot="1" x14ac:dyDescent="0.3">
      <c r="H14" s="430" t="s">
        <v>100</v>
      </c>
      <c r="I14" s="401">
        <f>+I15+I19</f>
        <v>0</v>
      </c>
      <c r="J14" s="401">
        <f t="shared" ref="J14:X14" si="6">+J15+J19</f>
        <v>0</v>
      </c>
      <c r="K14" s="401">
        <f t="shared" si="6"/>
        <v>0</v>
      </c>
      <c r="L14" s="401">
        <f t="shared" si="6"/>
        <v>0</v>
      </c>
      <c r="M14" s="401">
        <f t="shared" si="6"/>
        <v>0</v>
      </c>
      <c r="N14" s="401">
        <f t="shared" si="6"/>
        <v>0</v>
      </c>
      <c r="O14" s="401">
        <f t="shared" si="6"/>
        <v>0</v>
      </c>
      <c r="P14" s="401">
        <f t="shared" si="6"/>
        <v>0</v>
      </c>
      <c r="Q14" s="401">
        <f t="shared" si="6"/>
        <v>0</v>
      </c>
      <c r="R14" s="401">
        <f t="shared" si="6"/>
        <v>0</v>
      </c>
      <c r="S14" s="401">
        <f t="shared" si="6"/>
        <v>0</v>
      </c>
      <c r="T14" s="401">
        <f t="shared" si="6"/>
        <v>0</v>
      </c>
      <c r="U14" s="401">
        <f t="shared" si="6"/>
        <v>0</v>
      </c>
      <c r="V14" s="401">
        <f t="shared" si="6"/>
        <v>0</v>
      </c>
      <c r="W14" s="401">
        <f t="shared" si="6"/>
        <v>0</v>
      </c>
      <c r="X14" s="401">
        <f t="shared" si="6"/>
        <v>0</v>
      </c>
      <c r="Y14" s="402">
        <f t="shared" si="1"/>
        <v>0</v>
      </c>
      <c r="Z14" s="402">
        <f t="shared" si="1"/>
        <v>0</v>
      </c>
      <c r="AA14" s="402">
        <f t="shared" si="1"/>
        <v>0</v>
      </c>
      <c r="AB14" s="402">
        <f t="shared" si="1"/>
        <v>0</v>
      </c>
      <c r="AC14" s="394"/>
      <c r="AD14" s="377"/>
      <c r="AE14" s="377"/>
      <c r="AF14" s="377"/>
      <c r="AG14" s="377"/>
      <c r="AH14" s="377"/>
      <c r="AI14" s="377"/>
      <c r="AJ14" s="377"/>
      <c r="AK14" s="377"/>
      <c r="AL14" s="377"/>
      <c r="AM14" s="377"/>
      <c r="AN14" s="377"/>
      <c r="AO14" s="377"/>
      <c r="AP14" s="377"/>
      <c r="AQ14" s="377"/>
      <c r="AR14" s="377"/>
      <c r="AS14" s="377"/>
      <c r="AT14" s="377"/>
      <c r="AU14" s="377"/>
      <c r="AV14" s="377"/>
      <c r="AW14" s="377"/>
      <c r="AX14" s="377"/>
      <c r="AY14" s="377"/>
      <c r="AZ14" s="377"/>
      <c r="BA14" s="377"/>
      <c r="BB14" s="377"/>
      <c r="BC14" s="377"/>
      <c r="BD14" s="377"/>
      <c r="BE14" s="377"/>
      <c r="BF14" s="377"/>
      <c r="BG14" s="377"/>
    </row>
    <row r="15" spans="1:59" s="399" customFormat="1" ht="15.75" customHeight="1" thickTop="1" thickBot="1" x14ac:dyDescent="0.3">
      <c r="H15" s="432" t="s">
        <v>101</v>
      </c>
      <c r="I15" s="433">
        <f>+I16</f>
        <v>0</v>
      </c>
      <c r="J15" s="433">
        <f t="shared" ref="J15:X17" si="7">+J16</f>
        <v>0</v>
      </c>
      <c r="K15" s="433">
        <f t="shared" si="7"/>
        <v>0</v>
      </c>
      <c r="L15" s="433">
        <f t="shared" si="7"/>
        <v>0</v>
      </c>
      <c r="M15" s="433">
        <f t="shared" si="7"/>
        <v>0</v>
      </c>
      <c r="N15" s="433">
        <f t="shared" si="7"/>
        <v>0</v>
      </c>
      <c r="O15" s="433">
        <f t="shared" si="7"/>
        <v>0</v>
      </c>
      <c r="P15" s="433">
        <f t="shared" si="7"/>
        <v>0</v>
      </c>
      <c r="Q15" s="433">
        <f t="shared" si="7"/>
        <v>0</v>
      </c>
      <c r="R15" s="433">
        <f t="shared" si="7"/>
        <v>0</v>
      </c>
      <c r="S15" s="433">
        <f t="shared" si="7"/>
        <v>0</v>
      </c>
      <c r="T15" s="433">
        <f t="shared" si="7"/>
        <v>0</v>
      </c>
      <c r="U15" s="433">
        <f t="shared" si="7"/>
        <v>0</v>
      </c>
      <c r="V15" s="433">
        <f t="shared" si="7"/>
        <v>0</v>
      </c>
      <c r="W15" s="433">
        <f t="shared" si="7"/>
        <v>0</v>
      </c>
      <c r="X15" s="433">
        <f t="shared" si="7"/>
        <v>0</v>
      </c>
      <c r="Y15" s="434">
        <f t="shared" si="1"/>
        <v>0</v>
      </c>
      <c r="Z15" s="434">
        <f t="shared" si="1"/>
        <v>0</v>
      </c>
      <c r="AA15" s="434">
        <f t="shared" si="1"/>
        <v>0</v>
      </c>
      <c r="AB15" s="434">
        <f t="shared" si="1"/>
        <v>0</v>
      </c>
      <c r="AC15" s="394"/>
      <c r="AD15" s="377"/>
      <c r="AE15" s="377"/>
      <c r="AF15" s="377"/>
      <c r="AG15" s="377"/>
      <c r="AH15" s="377"/>
      <c r="AI15" s="377"/>
      <c r="AJ15" s="377"/>
      <c r="AK15" s="377"/>
      <c r="AL15" s="377"/>
      <c r="AM15" s="377"/>
      <c r="AN15" s="377"/>
      <c r="AO15" s="377"/>
      <c r="AP15" s="377"/>
      <c r="AQ15" s="377"/>
      <c r="AR15" s="377"/>
      <c r="AS15" s="377"/>
      <c r="AT15" s="377"/>
      <c r="AU15" s="377"/>
      <c r="AV15" s="377"/>
      <c r="AW15" s="377"/>
      <c r="AX15" s="377"/>
      <c r="AY15" s="377"/>
      <c r="AZ15" s="377"/>
      <c r="BA15" s="377"/>
      <c r="BB15" s="377"/>
      <c r="BC15" s="377"/>
      <c r="BD15" s="377"/>
      <c r="BE15" s="377"/>
      <c r="BF15" s="377"/>
      <c r="BG15" s="377"/>
    </row>
    <row r="16" spans="1:59" ht="15.75" customHeight="1" thickTop="1" thickBot="1" x14ac:dyDescent="0.3">
      <c r="A16" s="399"/>
      <c r="B16" s="399"/>
      <c r="C16" s="399"/>
      <c r="D16" s="399"/>
      <c r="E16" s="399"/>
      <c r="F16" s="399"/>
      <c r="G16" s="399"/>
      <c r="H16" s="432" t="s">
        <v>402</v>
      </c>
      <c r="I16" s="433">
        <f>+I17</f>
        <v>0</v>
      </c>
      <c r="J16" s="433">
        <f t="shared" si="7"/>
        <v>0</v>
      </c>
      <c r="K16" s="433">
        <f t="shared" si="7"/>
        <v>0</v>
      </c>
      <c r="L16" s="433">
        <f t="shared" si="7"/>
        <v>0</v>
      </c>
      <c r="M16" s="433">
        <f t="shared" si="7"/>
        <v>0</v>
      </c>
      <c r="N16" s="433">
        <f t="shared" si="7"/>
        <v>0</v>
      </c>
      <c r="O16" s="433">
        <f t="shared" si="7"/>
        <v>0</v>
      </c>
      <c r="P16" s="433">
        <f t="shared" si="7"/>
        <v>0</v>
      </c>
      <c r="Q16" s="433">
        <f t="shared" si="7"/>
        <v>0</v>
      </c>
      <c r="R16" s="433">
        <f t="shared" si="7"/>
        <v>0</v>
      </c>
      <c r="S16" s="433">
        <f t="shared" si="7"/>
        <v>0</v>
      </c>
      <c r="T16" s="433">
        <f t="shared" si="7"/>
        <v>0</v>
      </c>
      <c r="U16" s="433">
        <f t="shared" si="7"/>
        <v>0</v>
      </c>
      <c r="V16" s="433">
        <f t="shared" si="7"/>
        <v>0</v>
      </c>
      <c r="W16" s="433">
        <f t="shared" si="7"/>
        <v>0</v>
      </c>
      <c r="X16" s="433">
        <f t="shared" si="7"/>
        <v>0</v>
      </c>
      <c r="Y16" s="434">
        <f t="shared" si="1"/>
        <v>0</v>
      </c>
      <c r="Z16" s="434">
        <f t="shared" si="1"/>
        <v>0</v>
      </c>
      <c r="AA16" s="434">
        <f t="shared" si="1"/>
        <v>0</v>
      </c>
      <c r="AB16" s="434">
        <f t="shared" si="1"/>
        <v>0</v>
      </c>
      <c r="AC16" s="394"/>
    </row>
    <row r="17" spans="1:59" ht="15.75" customHeight="1" thickTop="1" thickBot="1" x14ac:dyDescent="0.3">
      <c r="A17" s="396"/>
      <c r="B17" s="396"/>
      <c r="C17" s="398"/>
      <c r="D17" s="396"/>
      <c r="E17" s="397"/>
      <c r="F17" s="396"/>
      <c r="G17" s="396"/>
      <c r="H17" s="435" t="s">
        <v>403</v>
      </c>
      <c r="I17" s="436">
        <f>+I18</f>
        <v>0</v>
      </c>
      <c r="J17" s="436">
        <f t="shared" si="7"/>
        <v>0</v>
      </c>
      <c r="K17" s="436">
        <f t="shared" si="7"/>
        <v>0</v>
      </c>
      <c r="L17" s="436">
        <f t="shared" si="7"/>
        <v>0</v>
      </c>
      <c r="M17" s="436">
        <f t="shared" si="7"/>
        <v>0</v>
      </c>
      <c r="N17" s="436">
        <f t="shared" si="7"/>
        <v>0</v>
      </c>
      <c r="O17" s="436">
        <f t="shared" si="7"/>
        <v>0</v>
      </c>
      <c r="P17" s="436">
        <f t="shared" si="7"/>
        <v>0</v>
      </c>
      <c r="Q17" s="436">
        <f t="shared" si="7"/>
        <v>0</v>
      </c>
      <c r="R17" s="436">
        <f t="shared" si="7"/>
        <v>0</v>
      </c>
      <c r="S17" s="436">
        <f t="shared" si="7"/>
        <v>0</v>
      </c>
      <c r="T17" s="436">
        <f t="shared" si="7"/>
        <v>0</v>
      </c>
      <c r="U17" s="436">
        <f t="shared" si="7"/>
        <v>0</v>
      </c>
      <c r="V17" s="436">
        <f t="shared" si="7"/>
        <v>0</v>
      </c>
      <c r="W17" s="436">
        <f t="shared" si="7"/>
        <v>0</v>
      </c>
      <c r="X17" s="436">
        <f t="shared" si="7"/>
        <v>0</v>
      </c>
      <c r="Y17" s="437">
        <f t="shared" si="1"/>
        <v>0</v>
      </c>
      <c r="Z17" s="437">
        <f t="shared" si="1"/>
        <v>0</v>
      </c>
      <c r="AA17" s="437">
        <f t="shared" si="1"/>
        <v>0</v>
      </c>
      <c r="AB17" s="437">
        <f t="shared" si="1"/>
        <v>0</v>
      </c>
      <c r="AC17" s="394"/>
    </row>
    <row r="18" spans="1:59" ht="15.75" customHeight="1" thickTop="1" thickBot="1" x14ac:dyDescent="0.3">
      <c r="A18" s="396"/>
      <c r="B18" s="396"/>
      <c r="C18" s="398"/>
      <c r="D18" s="396"/>
      <c r="E18" s="397"/>
      <c r="F18" s="397"/>
      <c r="G18" s="396"/>
      <c r="H18" s="435" t="s">
        <v>102</v>
      </c>
      <c r="I18" s="436"/>
      <c r="J18" s="436"/>
      <c r="K18" s="436"/>
      <c r="L18" s="436"/>
      <c r="M18" s="436"/>
      <c r="N18" s="436"/>
      <c r="O18" s="436"/>
      <c r="P18" s="436"/>
      <c r="Q18" s="436"/>
      <c r="R18" s="436"/>
      <c r="S18" s="436"/>
      <c r="T18" s="436"/>
      <c r="U18" s="436"/>
      <c r="V18" s="436"/>
      <c r="W18" s="436"/>
      <c r="X18" s="436"/>
      <c r="Y18" s="437">
        <f t="shared" si="1"/>
        <v>0</v>
      </c>
      <c r="Z18" s="437">
        <f t="shared" si="1"/>
        <v>0</v>
      </c>
      <c r="AA18" s="437">
        <f t="shared" si="1"/>
        <v>0</v>
      </c>
      <c r="AB18" s="437">
        <f t="shared" si="1"/>
        <v>0</v>
      </c>
      <c r="AC18" s="394"/>
    </row>
    <row r="19" spans="1:59" s="432" customFormat="1" ht="15.75" customHeight="1" thickTop="1" thickBot="1" x14ac:dyDescent="0.3">
      <c r="A19" s="438"/>
      <c r="B19" s="438"/>
      <c r="C19" s="438"/>
      <c r="D19" s="438"/>
      <c r="E19" s="438"/>
      <c r="F19" s="438"/>
      <c r="H19" s="432" t="s">
        <v>404</v>
      </c>
      <c r="I19" s="439">
        <f>+I20</f>
        <v>0</v>
      </c>
      <c r="J19" s="439">
        <f t="shared" ref="J19:X21" si="8">+J20</f>
        <v>0</v>
      </c>
      <c r="K19" s="439">
        <f t="shared" si="8"/>
        <v>0</v>
      </c>
      <c r="L19" s="439">
        <f t="shared" si="8"/>
        <v>0</v>
      </c>
      <c r="M19" s="439">
        <f t="shared" si="8"/>
        <v>0</v>
      </c>
      <c r="N19" s="439">
        <f t="shared" si="8"/>
        <v>0</v>
      </c>
      <c r="O19" s="439">
        <f t="shared" si="8"/>
        <v>0</v>
      </c>
      <c r="P19" s="439">
        <f t="shared" si="8"/>
        <v>0</v>
      </c>
      <c r="Q19" s="439">
        <f t="shared" si="8"/>
        <v>0</v>
      </c>
      <c r="R19" s="439">
        <f t="shared" si="8"/>
        <v>0</v>
      </c>
      <c r="S19" s="439">
        <f t="shared" si="8"/>
        <v>0</v>
      </c>
      <c r="T19" s="439">
        <f t="shared" si="8"/>
        <v>0</v>
      </c>
      <c r="U19" s="439">
        <f t="shared" si="8"/>
        <v>0</v>
      </c>
      <c r="V19" s="439">
        <f t="shared" si="8"/>
        <v>0</v>
      </c>
      <c r="W19" s="439">
        <f t="shared" si="8"/>
        <v>0</v>
      </c>
      <c r="X19" s="439">
        <f t="shared" si="8"/>
        <v>0</v>
      </c>
      <c r="Y19" s="440">
        <f t="shared" si="1"/>
        <v>0</v>
      </c>
      <c r="Z19" s="440">
        <f t="shared" si="1"/>
        <v>0</v>
      </c>
      <c r="AA19" s="440">
        <f t="shared" si="1"/>
        <v>0</v>
      </c>
      <c r="AB19" s="440">
        <f t="shared" si="1"/>
        <v>0</v>
      </c>
      <c r="AC19" s="394"/>
      <c r="AD19" s="377"/>
      <c r="AE19" s="377"/>
      <c r="AF19" s="377"/>
      <c r="AG19" s="377"/>
      <c r="AH19" s="377"/>
      <c r="AI19" s="377"/>
      <c r="AJ19" s="377"/>
      <c r="AK19" s="377"/>
      <c r="AL19" s="377"/>
      <c r="AM19" s="377"/>
      <c r="AN19" s="377"/>
      <c r="AO19" s="377"/>
      <c r="AP19" s="377"/>
      <c r="AQ19" s="377"/>
      <c r="AR19" s="377"/>
      <c r="AS19" s="377"/>
      <c r="AT19" s="377"/>
      <c r="AU19" s="377"/>
      <c r="AV19" s="377"/>
      <c r="AW19" s="377"/>
      <c r="AX19" s="377"/>
      <c r="AY19" s="377"/>
      <c r="AZ19" s="377"/>
      <c r="BA19" s="377"/>
      <c r="BB19" s="377"/>
      <c r="BC19" s="377"/>
      <c r="BD19" s="377"/>
      <c r="BE19" s="377"/>
      <c r="BF19" s="377"/>
      <c r="BG19" s="377"/>
    </row>
    <row r="20" spans="1:59" ht="15.75" customHeight="1" thickTop="1" thickBot="1" x14ac:dyDescent="0.3">
      <c r="A20" s="438"/>
      <c r="B20" s="438"/>
      <c r="C20" s="438"/>
      <c r="D20" s="438"/>
      <c r="E20" s="399"/>
      <c r="F20" s="399"/>
      <c r="G20" s="399"/>
      <c r="H20" s="432" t="s">
        <v>402</v>
      </c>
      <c r="I20" s="433">
        <f>+I21</f>
        <v>0</v>
      </c>
      <c r="J20" s="433">
        <f t="shared" si="8"/>
        <v>0</v>
      </c>
      <c r="K20" s="433">
        <f t="shared" si="8"/>
        <v>0</v>
      </c>
      <c r="L20" s="433">
        <f t="shared" si="8"/>
        <v>0</v>
      </c>
      <c r="M20" s="433">
        <f t="shared" si="8"/>
        <v>0</v>
      </c>
      <c r="N20" s="433">
        <f t="shared" si="8"/>
        <v>0</v>
      </c>
      <c r="O20" s="433">
        <f t="shared" si="8"/>
        <v>0</v>
      </c>
      <c r="P20" s="433">
        <f t="shared" si="8"/>
        <v>0</v>
      </c>
      <c r="Q20" s="433">
        <f t="shared" si="8"/>
        <v>0</v>
      </c>
      <c r="R20" s="433">
        <f t="shared" si="8"/>
        <v>0</v>
      </c>
      <c r="S20" s="433">
        <f t="shared" si="8"/>
        <v>0</v>
      </c>
      <c r="T20" s="433">
        <f t="shared" si="8"/>
        <v>0</v>
      </c>
      <c r="U20" s="433">
        <f t="shared" si="8"/>
        <v>0</v>
      </c>
      <c r="V20" s="433">
        <f t="shared" si="8"/>
        <v>0</v>
      </c>
      <c r="W20" s="433">
        <f t="shared" si="8"/>
        <v>0</v>
      </c>
      <c r="X20" s="433">
        <f t="shared" si="8"/>
        <v>0</v>
      </c>
      <c r="Y20" s="434">
        <f t="shared" si="1"/>
        <v>0</v>
      </c>
      <c r="Z20" s="434">
        <f t="shared" si="1"/>
        <v>0</v>
      </c>
      <c r="AA20" s="434">
        <f t="shared" si="1"/>
        <v>0</v>
      </c>
      <c r="AB20" s="434">
        <f t="shared" si="1"/>
        <v>0</v>
      </c>
      <c r="AC20" s="394"/>
    </row>
    <row r="21" spans="1:59" ht="15.75" customHeight="1" thickTop="1" thickBot="1" x14ac:dyDescent="0.3">
      <c r="A21" s="396"/>
      <c r="B21" s="396"/>
      <c r="C21" s="398"/>
      <c r="D21" s="398"/>
      <c r="E21" s="397"/>
      <c r="F21" s="397"/>
      <c r="G21" s="396"/>
      <c r="H21" s="435" t="s">
        <v>403</v>
      </c>
      <c r="I21" s="436">
        <f>+I22</f>
        <v>0</v>
      </c>
      <c r="J21" s="436">
        <f t="shared" si="8"/>
        <v>0</v>
      </c>
      <c r="K21" s="436">
        <f t="shared" si="8"/>
        <v>0</v>
      </c>
      <c r="L21" s="436">
        <f t="shared" si="8"/>
        <v>0</v>
      </c>
      <c r="M21" s="436">
        <f t="shared" si="8"/>
        <v>0</v>
      </c>
      <c r="N21" s="436">
        <f t="shared" si="8"/>
        <v>0</v>
      </c>
      <c r="O21" s="436">
        <f t="shared" si="8"/>
        <v>0</v>
      </c>
      <c r="P21" s="436">
        <f t="shared" si="8"/>
        <v>0</v>
      </c>
      <c r="Q21" s="436">
        <f t="shared" si="8"/>
        <v>0</v>
      </c>
      <c r="R21" s="436">
        <f t="shared" si="8"/>
        <v>0</v>
      </c>
      <c r="S21" s="436">
        <f t="shared" si="8"/>
        <v>0</v>
      </c>
      <c r="T21" s="436">
        <f t="shared" si="8"/>
        <v>0</v>
      </c>
      <c r="U21" s="436">
        <f t="shared" si="8"/>
        <v>0</v>
      </c>
      <c r="V21" s="436">
        <f t="shared" si="8"/>
        <v>0</v>
      </c>
      <c r="W21" s="436">
        <f t="shared" si="8"/>
        <v>0</v>
      </c>
      <c r="X21" s="436">
        <f t="shared" si="8"/>
        <v>0</v>
      </c>
      <c r="Y21" s="437">
        <f t="shared" si="1"/>
        <v>0</v>
      </c>
      <c r="Z21" s="437">
        <f t="shared" si="1"/>
        <v>0</v>
      </c>
      <c r="AA21" s="437">
        <f t="shared" si="1"/>
        <v>0</v>
      </c>
      <c r="AB21" s="437">
        <f t="shared" si="1"/>
        <v>0</v>
      </c>
      <c r="AC21" s="394"/>
    </row>
    <row r="22" spans="1:59" ht="16.5" thickTop="1" thickBot="1" x14ac:dyDescent="0.3">
      <c r="A22" s="396"/>
      <c r="B22" s="396"/>
      <c r="C22" s="398"/>
      <c r="D22" s="398"/>
      <c r="E22" s="397"/>
      <c r="F22" s="397"/>
      <c r="G22" s="397"/>
      <c r="H22" s="435" t="s">
        <v>102</v>
      </c>
      <c r="I22" s="436"/>
      <c r="J22" s="436"/>
      <c r="K22" s="436"/>
      <c r="L22" s="436"/>
      <c r="M22" s="436"/>
      <c r="N22" s="436"/>
      <c r="O22" s="436"/>
      <c r="P22" s="436"/>
      <c r="Q22" s="436"/>
      <c r="R22" s="436"/>
      <c r="S22" s="436"/>
      <c r="T22" s="436"/>
      <c r="U22" s="436"/>
      <c r="V22" s="436"/>
      <c r="W22" s="436"/>
      <c r="X22" s="436"/>
      <c r="Y22" s="437">
        <f t="shared" si="1"/>
        <v>0</v>
      </c>
      <c r="Z22" s="437">
        <f t="shared" si="1"/>
        <v>0</v>
      </c>
      <c r="AA22" s="437">
        <f t="shared" si="1"/>
        <v>0</v>
      </c>
      <c r="AB22" s="437">
        <f t="shared" si="1"/>
        <v>0</v>
      </c>
      <c r="AC22" s="394"/>
    </row>
    <row r="23" spans="1:59" ht="16.5" thickTop="1" thickBot="1" x14ac:dyDescent="0.3">
      <c r="A23" s="400"/>
      <c r="B23" s="395"/>
      <c r="C23" s="395"/>
      <c r="D23" s="395"/>
      <c r="E23" s="400"/>
      <c r="F23" s="400"/>
      <c r="G23" s="400"/>
      <c r="H23" s="428" t="s">
        <v>103</v>
      </c>
      <c r="I23" s="429">
        <f>+I25+I29</f>
        <v>0</v>
      </c>
      <c r="J23" s="429">
        <f t="shared" ref="J23:X23" si="9">+J25+J29</f>
        <v>0</v>
      </c>
      <c r="K23" s="429">
        <f t="shared" si="9"/>
        <v>0</v>
      </c>
      <c r="L23" s="429">
        <f t="shared" si="9"/>
        <v>0</v>
      </c>
      <c r="M23" s="429">
        <f t="shared" si="9"/>
        <v>0</v>
      </c>
      <c r="N23" s="429">
        <f t="shared" si="9"/>
        <v>0</v>
      </c>
      <c r="O23" s="429">
        <f t="shared" si="9"/>
        <v>0</v>
      </c>
      <c r="P23" s="429">
        <f t="shared" si="9"/>
        <v>0</v>
      </c>
      <c r="Q23" s="429">
        <f t="shared" si="9"/>
        <v>0</v>
      </c>
      <c r="R23" s="429">
        <f t="shared" si="9"/>
        <v>0</v>
      </c>
      <c r="S23" s="429">
        <f t="shared" si="9"/>
        <v>0</v>
      </c>
      <c r="T23" s="429">
        <f t="shared" si="9"/>
        <v>0</v>
      </c>
      <c r="U23" s="429">
        <f t="shared" si="9"/>
        <v>0</v>
      </c>
      <c r="V23" s="429">
        <f t="shared" si="9"/>
        <v>0</v>
      </c>
      <c r="W23" s="429">
        <f t="shared" si="9"/>
        <v>0</v>
      </c>
      <c r="X23" s="429">
        <f t="shared" si="9"/>
        <v>0</v>
      </c>
      <c r="Y23" s="431">
        <f t="shared" si="1"/>
        <v>0</v>
      </c>
      <c r="Z23" s="431">
        <f t="shared" si="1"/>
        <v>0</v>
      </c>
      <c r="AA23" s="431">
        <f t="shared" si="1"/>
        <v>0</v>
      </c>
      <c r="AB23" s="431">
        <f t="shared" si="1"/>
        <v>0</v>
      </c>
      <c r="AC23" s="394"/>
    </row>
    <row r="24" spans="1:59" ht="16.5" thickTop="1" thickBot="1" x14ac:dyDescent="0.3">
      <c r="A24" s="400"/>
      <c r="B24" s="395"/>
      <c r="C24" s="395"/>
      <c r="D24" s="419"/>
      <c r="E24" s="420"/>
      <c r="F24" s="420"/>
      <c r="G24" s="420"/>
      <c r="H24" s="430" t="s">
        <v>100</v>
      </c>
      <c r="I24" s="441"/>
      <c r="J24" s="441"/>
      <c r="K24" s="441"/>
      <c r="L24" s="441"/>
      <c r="M24" s="441"/>
      <c r="N24" s="441"/>
      <c r="O24" s="441"/>
      <c r="P24" s="441"/>
      <c r="Q24" s="441"/>
      <c r="R24" s="441"/>
      <c r="S24" s="441"/>
      <c r="T24" s="441"/>
      <c r="U24" s="441"/>
      <c r="V24" s="441"/>
      <c r="W24" s="441"/>
      <c r="X24" s="441"/>
      <c r="Y24" s="442"/>
      <c r="Z24" s="442"/>
      <c r="AA24" s="442"/>
      <c r="AB24" s="442"/>
      <c r="AC24" s="394"/>
    </row>
    <row r="25" spans="1:59" ht="16.5" thickTop="1" thickBot="1" x14ac:dyDescent="0.3">
      <c r="A25" s="399"/>
      <c r="B25" s="399"/>
      <c r="C25" s="399"/>
      <c r="D25" s="399"/>
      <c r="E25" s="399"/>
      <c r="F25" s="399"/>
      <c r="G25" s="399"/>
      <c r="H25" s="432" t="s">
        <v>101</v>
      </c>
      <c r="I25" s="433">
        <f>+I26</f>
        <v>0</v>
      </c>
      <c r="J25" s="433">
        <f t="shared" ref="J25:X27" si="10">+J26</f>
        <v>0</v>
      </c>
      <c r="K25" s="433">
        <f t="shared" si="10"/>
        <v>0</v>
      </c>
      <c r="L25" s="433">
        <f t="shared" si="10"/>
        <v>0</v>
      </c>
      <c r="M25" s="433">
        <f t="shared" si="10"/>
        <v>0</v>
      </c>
      <c r="N25" s="433">
        <f t="shared" si="10"/>
        <v>0</v>
      </c>
      <c r="O25" s="433">
        <f t="shared" si="10"/>
        <v>0</v>
      </c>
      <c r="P25" s="433">
        <f t="shared" si="10"/>
        <v>0</v>
      </c>
      <c r="Q25" s="433">
        <f t="shared" si="10"/>
        <v>0</v>
      </c>
      <c r="R25" s="433">
        <f t="shared" si="10"/>
        <v>0</v>
      </c>
      <c r="S25" s="433">
        <f t="shared" si="10"/>
        <v>0</v>
      </c>
      <c r="T25" s="433">
        <f t="shared" si="10"/>
        <v>0</v>
      </c>
      <c r="U25" s="433">
        <f t="shared" si="10"/>
        <v>0</v>
      </c>
      <c r="V25" s="433">
        <f t="shared" si="10"/>
        <v>0</v>
      </c>
      <c r="W25" s="433">
        <f t="shared" si="10"/>
        <v>0</v>
      </c>
      <c r="X25" s="433">
        <f t="shared" si="10"/>
        <v>0</v>
      </c>
      <c r="Y25" s="434">
        <f t="shared" ref="Y25:AB41" si="11">+I25+M25+Q25+U25</f>
        <v>0</v>
      </c>
      <c r="Z25" s="434">
        <f t="shared" si="11"/>
        <v>0</v>
      </c>
      <c r="AA25" s="434">
        <f t="shared" si="11"/>
        <v>0</v>
      </c>
      <c r="AB25" s="434">
        <f t="shared" si="11"/>
        <v>0</v>
      </c>
      <c r="AC25" s="394"/>
    </row>
    <row r="26" spans="1:59" ht="16.5" thickTop="1" thickBot="1" x14ac:dyDescent="0.3">
      <c r="A26" s="399"/>
      <c r="B26" s="399"/>
      <c r="C26" s="399"/>
      <c r="D26" s="399"/>
      <c r="E26" s="399"/>
      <c r="F26" s="399"/>
      <c r="G26" s="399"/>
      <c r="H26" s="432" t="s">
        <v>402</v>
      </c>
      <c r="I26" s="433">
        <f>+I27</f>
        <v>0</v>
      </c>
      <c r="J26" s="433">
        <f t="shared" si="10"/>
        <v>0</v>
      </c>
      <c r="K26" s="433">
        <f t="shared" si="10"/>
        <v>0</v>
      </c>
      <c r="L26" s="433">
        <f t="shared" si="10"/>
        <v>0</v>
      </c>
      <c r="M26" s="433">
        <f t="shared" si="10"/>
        <v>0</v>
      </c>
      <c r="N26" s="433">
        <f t="shared" si="10"/>
        <v>0</v>
      </c>
      <c r="O26" s="433">
        <f t="shared" si="10"/>
        <v>0</v>
      </c>
      <c r="P26" s="433">
        <f t="shared" si="10"/>
        <v>0</v>
      </c>
      <c r="Q26" s="433">
        <f t="shared" si="10"/>
        <v>0</v>
      </c>
      <c r="R26" s="433">
        <f t="shared" si="10"/>
        <v>0</v>
      </c>
      <c r="S26" s="433">
        <f t="shared" si="10"/>
        <v>0</v>
      </c>
      <c r="T26" s="433">
        <f t="shared" si="10"/>
        <v>0</v>
      </c>
      <c r="U26" s="433">
        <f t="shared" si="10"/>
        <v>0</v>
      </c>
      <c r="V26" s="433">
        <f t="shared" si="10"/>
        <v>0</v>
      </c>
      <c r="W26" s="433">
        <f t="shared" si="10"/>
        <v>0</v>
      </c>
      <c r="X26" s="433">
        <f t="shared" si="10"/>
        <v>0</v>
      </c>
      <c r="Y26" s="434">
        <f t="shared" si="11"/>
        <v>0</v>
      </c>
      <c r="Z26" s="434">
        <f t="shared" si="11"/>
        <v>0</v>
      </c>
      <c r="AA26" s="434">
        <f t="shared" si="11"/>
        <v>0</v>
      </c>
      <c r="AB26" s="434">
        <f t="shared" si="11"/>
        <v>0</v>
      </c>
      <c r="AC26" s="394"/>
    </row>
    <row r="27" spans="1:59" ht="16.5" thickTop="1" thickBot="1" x14ac:dyDescent="0.3">
      <c r="A27" s="396"/>
      <c r="B27" s="396"/>
      <c r="C27" s="396"/>
      <c r="D27" s="396"/>
      <c r="E27" s="397"/>
      <c r="F27" s="397"/>
      <c r="G27" s="396"/>
      <c r="H27" s="435" t="s">
        <v>403</v>
      </c>
      <c r="I27" s="436">
        <f>+I28</f>
        <v>0</v>
      </c>
      <c r="J27" s="436">
        <f t="shared" si="10"/>
        <v>0</v>
      </c>
      <c r="K27" s="436">
        <f t="shared" si="10"/>
        <v>0</v>
      </c>
      <c r="L27" s="436">
        <f t="shared" si="10"/>
        <v>0</v>
      </c>
      <c r="M27" s="436">
        <f t="shared" si="10"/>
        <v>0</v>
      </c>
      <c r="N27" s="436">
        <f t="shared" si="10"/>
        <v>0</v>
      </c>
      <c r="O27" s="436">
        <f t="shared" si="10"/>
        <v>0</v>
      </c>
      <c r="P27" s="436">
        <f t="shared" si="10"/>
        <v>0</v>
      </c>
      <c r="Q27" s="436">
        <f t="shared" si="10"/>
        <v>0</v>
      </c>
      <c r="R27" s="436">
        <f t="shared" si="10"/>
        <v>0</v>
      </c>
      <c r="S27" s="436">
        <f t="shared" si="10"/>
        <v>0</v>
      </c>
      <c r="T27" s="436">
        <f t="shared" si="10"/>
        <v>0</v>
      </c>
      <c r="U27" s="436">
        <f t="shared" si="10"/>
        <v>0</v>
      </c>
      <c r="V27" s="436">
        <f t="shared" si="10"/>
        <v>0</v>
      </c>
      <c r="W27" s="436">
        <f t="shared" si="10"/>
        <v>0</v>
      </c>
      <c r="X27" s="436">
        <f t="shared" si="10"/>
        <v>0</v>
      </c>
      <c r="Y27" s="437">
        <f t="shared" si="11"/>
        <v>0</v>
      </c>
      <c r="Z27" s="437">
        <f t="shared" si="11"/>
        <v>0</v>
      </c>
      <c r="AA27" s="437">
        <f t="shared" si="11"/>
        <v>0</v>
      </c>
      <c r="AB27" s="437">
        <f t="shared" si="11"/>
        <v>0</v>
      </c>
      <c r="AC27" s="394"/>
    </row>
    <row r="28" spans="1:59" ht="16.5" thickTop="1" thickBot="1" x14ac:dyDescent="0.3">
      <c r="A28" s="396"/>
      <c r="B28" s="396"/>
      <c r="C28" s="396"/>
      <c r="D28" s="396"/>
      <c r="E28" s="397"/>
      <c r="F28" s="397"/>
      <c r="G28" s="397"/>
      <c r="H28" s="435" t="s">
        <v>102</v>
      </c>
      <c r="I28" s="436"/>
      <c r="J28" s="436"/>
      <c r="K28" s="436"/>
      <c r="L28" s="436"/>
      <c r="M28" s="436"/>
      <c r="N28" s="436"/>
      <c r="O28" s="436"/>
      <c r="P28" s="436"/>
      <c r="Q28" s="436"/>
      <c r="R28" s="436"/>
      <c r="S28" s="436"/>
      <c r="T28" s="436"/>
      <c r="U28" s="436"/>
      <c r="V28" s="436"/>
      <c r="W28" s="436"/>
      <c r="X28" s="436"/>
      <c r="Y28" s="437">
        <f t="shared" si="11"/>
        <v>0</v>
      </c>
      <c r="Z28" s="437">
        <f t="shared" si="11"/>
        <v>0</v>
      </c>
      <c r="AA28" s="437">
        <f t="shared" si="11"/>
        <v>0</v>
      </c>
      <c r="AB28" s="437">
        <f t="shared" si="11"/>
        <v>0</v>
      </c>
      <c r="AC28" s="394"/>
    </row>
    <row r="29" spans="1:59" ht="16.5" thickTop="1" thickBot="1" x14ac:dyDescent="0.3">
      <c r="A29" s="399"/>
      <c r="B29" s="399"/>
      <c r="C29" s="399"/>
      <c r="D29" s="399"/>
      <c r="E29" s="399"/>
      <c r="F29" s="399"/>
      <c r="G29" s="399"/>
      <c r="H29" s="432" t="s">
        <v>404</v>
      </c>
      <c r="I29" s="433">
        <f>+I30</f>
        <v>0</v>
      </c>
      <c r="J29" s="433">
        <f t="shared" ref="J29:X31" si="12">+J30</f>
        <v>0</v>
      </c>
      <c r="K29" s="433">
        <f t="shared" si="12"/>
        <v>0</v>
      </c>
      <c r="L29" s="433">
        <f t="shared" si="12"/>
        <v>0</v>
      </c>
      <c r="M29" s="433">
        <f t="shared" si="12"/>
        <v>0</v>
      </c>
      <c r="N29" s="433">
        <f t="shared" si="12"/>
        <v>0</v>
      </c>
      <c r="O29" s="433">
        <f t="shared" si="12"/>
        <v>0</v>
      </c>
      <c r="P29" s="433">
        <f t="shared" si="12"/>
        <v>0</v>
      </c>
      <c r="Q29" s="433">
        <f t="shared" si="12"/>
        <v>0</v>
      </c>
      <c r="R29" s="433">
        <f t="shared" si="12"/>
        <v>0</v>
      </c>
      <c r="S29" s="433">
        <f t="shared" si="12"/>
        <v>0</v>
      </c>
      <c r="T29" s="433">
        <f t="shared" si="12"/>
        <v>0</v>
      </c>
      <c r="U29" s="433">
        <f t="shared" si="12"/>
        <v>0</v>
      </c>
      <c r="V29" s="433">
        <f t="shared" si="12"/>
        <v>0</v>
      </c>
      <c r="W29" s="433">
        <f t="shared" si="12"/>
        <v>0</v>
      </c>
      <c r="X29" s="433">
        <f t="shared" si="12"/>
        <v>0</v>
      </c>
      <c r="Y29" s="434">
        <f t="shared" si="11"/>
        <v>0</v>
      </c>
      <c r="Z29" s="434">
        <f t="shared" si="11"/>
        <v>0</v>
      </c>
      <c r="AA29" s="434">
        <f t="shared" si="11"/>
        <v>0</v>
      </c>
      <c r="AB29" s="434">
        <f t="shared" si="11"/>
        <v>0</v>
      </c>
      <c r="AC29" s="394"/>
    </row>
    <row r="30" spans="1:59" ht="16.5" thickTop="1" thickBot="1" x14ac:dyDescent="0.3">
      <c r="A30" s="399"/>
      <c r="B30" s="399"/>
      <c r="C30" s="399"/>
      <c r="D30" s="399"/>
      <c r="E30" s="399"/>
      <c r="F30" s="399"/>
      <c r="G30" s="399"/>
      <c r="H30" s="432" t="s">
        <v>402</v>
      </c>
      <c r="I30" s="433">
        <f>+I31</f>
        <v>0</v>
      </c>
      <c r="J30" s="433">
        <f t="shared" si="12"/>
        <v>0</v>
      </c>
      <c r="K30" s="433">
        <f t="shared" si="12"/>
        <v>0</v>
      </c>
      <c r="L30" s="433">
        <f t="shared" si="12"/>
        <v>0</v>
      </c>
      <c r="M30" s="433">
        <f t="shared" si="12"/>
        <v>0</v>
      </c>
      <c r="N30" s="433">
        <f t="shared" si="12"/>
        <v>0</v>
      </c>
      <c r="O30" s="433">
        <f t="shared" si="12"/>
        <v>0</v>
      </c>
      <c r="P30" s="433">
        <f t="shared" si="12"/>
        <v>0</v>
      </c>
      <c r="Q30" s="433">
        <f t="shared" si="12"/>
        <v>0</v>
      </c>
      <c r="R30" s="433">
        <f t="shared" si="12"/>
        <v>0</v>
      </c>
      <c r="S30" s="433">
        <f t="shared" si="12"/>
        <v>0</v>
      </c>
      <c r="T30" s="433">
        <f t="shared" si="12"/>
        <v>0</v>
      </c>
      <c r="U30" s="433">
        <f t="shared" si="12"/>
        <v>0</v>
      </c>
      <c r="V30" s="433">
        <f t="shared" si="12"/>
        <v>0</v>
      </c>
      <c r="W30" s="433">
        <f t="shared" si="12"/>
        <v>0</v>
      </c>
      <c r="X30" s="433">
        <f t="shared" si="12"/>
        <v>0</v>
      </c>
      <c r="Y30" s="434">
        <f t="shared" si="11"/>
        <v>0</v>
      </c>
      <c r="Z30" s="434">
        <f t="shared" si="11"/>
        <v>0</v>
      </c>
      <c r="AA30" s="434">
        <f t="shared" si="11"/>
        <v>0</v>
      </c>
      <c r="AB30" s="434">
        <f t="shared" si="11"/>
        <v>0</v>
      </c>
      <c r="AC30" s="394"/>
    </row>
    <row r="31" spans="1:59" ht="16.5" thickTop="1" thickBot="1" x14ac:dyDescent="0.3">
      <c r="A31" s="396"/>
      <c r="B31" s="396"/>
      <c r="C31" s="396"/>
      <c r="D31" s="396"/>
      <c r="E31" s="397"/>
      <c r="F31" s="397"/>
      <c r="G31" s="396"/>
      <c r="H31" s="435" t="s">
        <v>403</v>
      </c>
      <c r="I31" s="436">
        <f>+I32</f>
        <v>0</v>
      </c>
      <c r="J31" s="436">
        <f t="shared" si="12"/>
        <v>0</v>
      </c>
      <c r="K31" s="436">
        <f t="shared" si="12"/>
        <v>0</v>
      </c>
      <c r="L31" s="436">
        <f t="shared" si="12"/>
        <v>0</v>
      </c>
      <c r="M31" s="436">
        <f t="shared" si="12"/>
        <v>0</v>
      </c>
      <c r="N31" s="436">
        <f t="shared" si="12"/>
        <v>0</v>
      </c>
      <c r="O31" s="436">
        <f t="shared" si="12"/>
        <v>0</v>
      </c>
      <c r="P31" s="436">
        <f t="shared" si="12"/>
        <v>0</v>
      </c>
      <c r="Q31" s="436">
        <f t="shared" si="12"/>
        <v>0</v>
      </c>
      <c r="R31" s="436">
        <f t="shared" si="12"/>
        <v>0</v>
      </c>
      <c r="S31" s="436">
        <f t="shared" si="12"/>
        <v>0</v>
      </c>
      <c r="T31" s="436">
        <f t="shared" si="12"/>
        <v>0</v>
      </c>
      <c r="U31" s="436">
        <f t="shared" si="12"/>
        <v>0</v>
      </c>
      <c r="V31" s="436">
        <f t="shared" si="12"/>
        <v>0</v>
      </c>
      <c r="W31" s="436">
        <f t="shared" si="12"/>
        <v>0</v>
      </c>
      <c r="X31" s="436">
        <f t="shared" si="12"/>
        <v>0</v>
      </c>
      <c r="Y31" s="437">
        <f t="shared" si="11"/>
        <v>0</v>
      </c>
      <c r="Z31" s="437">
        <f t="shared" si="11"/>
        <v>0</v>
      </c>
      <c r="AA31" s="437">
        <f t="shared" si="11"/>
        <v>0</v>
      </c>
      <c r="AB31" s="437">
        <f t="shared" si="11"/>
        <v>0</v>
      </c>
      <c r="AC31" s="394"/>
    </row>
    <row r="32" spans="1:59" ht="16.5" thickTop="1" thickBot="1" x14ac:dyDescent="0.3">
      <c r="A32" s="396"/>
      <c r="B32" s="396"/>
      <c r="C32" s="396"/>
      <c r="D32" s="396"/>
      <c r="E32" s="397"/>
      <c r="F32" s="397"/>
      <c r="G32" s="396"/>
      <c r="H32" s="435" t="s">
        <v>102</v>
      </c>
      <c r="I32" s="436"/>
      <c r="J32" s="436"/>
      <c r="K32" s="436"/>
      <c r="L32" s="436"/>
      <c r="M32" s="436"/>
      <c r="N32" s="436"/>
      <c r="O32" s="436"/>
      <c r="P32" s="436"/>
      <c r="Q32" s="436"/>
      <c r="R32" s="436"/>
      <c r="S32" s="436"/>
      <c r="T32" s="436"/>
      <c r="U32" s="436"/>
      <c r="V32" s="436"/>
      <c r="W32" s="436"/>
      <c r="X32" s="436"/>
      <c r="Y32" s="437">
        <f t="shared" si="11"/>
        <v>0</v>
      </c>
      <c r="Z32" s="437">
        <f t="shared" si="11"/>
        <v>0</v>
      </c>
      <c r="AA32" s="437">
        <f t="shared" si="11"/>
        <v>0</v>
      </c>
      <c r="AB32" s="437">
        <f t="shared" si="11"/>
        <v>0</v>
      </c>
      <c r="AC32" s="394"/>
    </row>
    <row r="33" spans="1:29" ht="16.5" thickTop="1" thickBot="1" x14ac:dyDescent="0.3">
      <c r="A33" s="400"/>
      <c r="B33" s="400"/>
      <c r="C33" s="400"/>
      <c r="D33" s="400"/>
      <c r="E33" s="400"/>
      <c r="F33" s="400"/>
      <c r="G33" s="400"/>
      <c r="H33" s="430" t="s">
        <v>100</v>
      </c>
      <c r="I33" s="401">
        <f>+I34+I38</f>
        <v>0</v>
      </c>
      <c r="J33" s="401">
        <f t="shared" ref="J33:X33" si="13">+J34+J38</f>
        <v>0</v>
      </c>
      <c r="K33" s="401">
        <f t="shared" si="13"/>
        <v>0</v>
      </c>
      <c r="L33" s="401">
        <f t="shared" si="13"/>
        <v>0</v>
      </c>
      <c r="M33" s="401">
        <f t="shared" si="13"/>
        <v>0</v>
      </c>
      <c r="N33" s="401">
        <f t="shared" si="13"/>
        <v>0</v>
      </c>
      <c r="O33" s="401">
        <f t="shared" si="13"/>
        <v>0</v>
      </c>
      <c r="P33" s="401">
        <f t="shared" si="13"/>
        <v>0</v>
      </c>
      <c r="Q33" s="401">
        <f t="shared" si="13"/>
        <v>0</v>
      </c>
      <c r="R33" s="401">
        <f t="shared" si="13"/>
        <v>0</v>
      </c>
      <c r="S33" s="401">
        <f t="shared" si="13"/>
        <v>0</v>
      </c>
      <c r="T33" s="401">
        <f t="shared" si="13"/>
        <v>0</v>
      </c>
      <c r="U33" s="401">
        <f t="shared" si="13"/>
        <v>0</v>
      </c>
      <c r="V33" s="401">
        <f t="shared" si="13"/>
        <v>0</v>
      </c>
      <c r="W33" s="401">
        <f t="shared" si="13"/>
        <v>0</v>
      </c>
      <c r="X33" s="401">
        <f t="shared" si="13"/>
        <v>0</v>
      </c>
      <c r="Y33" s="402">
        <f t="shared" si="11"/>
        <v>0</v>
      </c>
      <c r="Z33" s="402">
        <f t="shared" si="11"/>
        <v>0</v>
      </c>
      <c r="AA33" s="402">
        <f t="shared" si="11"/>
        <v>0</v>
      </c>
      <c r="AB33" s="402">
        <f t="shared" si="11"/>
        <v>0</v>
      </c>
      <c r="AC33" s="394"/>
    </row>
    <row r="34" spans="1:29" ht="16.5" thickTop="1" thickBot="1" x14ac:dyDescent="0.3">
      <c r="A34" s="399"/>
      <c r="B34" s="399"/>
      <c r="C34" s="399"/>
      <c r="D34" s="399"/>
      <c r="E34" s="399"/>
      <c r="F34" s="399"/>
      <c r="G34" s="399"/>
      <c r="H34" s="432" t="s">
        <v>101</v>
      </c>
      <c r="I34" s="433">
        <f>+I35</f>
        <v>0</v>
      </c>
      <c r="J34" s="433">
        <f t="shared" ref="J34:X36" si="14">+J35</f>
        <v>0</v>
      </c>
      <c r="K34" s="433">
        <f t="shared" si="14"/>
        <v>0</v>
      </c>
      <c r="L34" s="433">
        <f t="shared" si="14"/>
        <v>0</v>
      </c>
      <c r="M34" s="433">
        <f t="shared" si="14"/>
        <v>0</v>
      </c>
      <c r="N34" s="433">
        <f t="shared" si="14"/>
        <v>0</v>
      </c>
      <c r="O34" s="433">
        <f t="shared" si="14"/>
        <v>0</v>
      </c>
      <c r="P34" s="433">
        <f t="shared" si="14"/>
        <v>0</v>
      </c>
      <c r="Q34" s="433">
        <f t="shared" si="14"/>
        <v>0</v>
      </c>
      <c r="R34" s="433">
        <f t="shared" si="14"/>
        <v>0</v>
      </c>
      <c r="S34" s="433">
        <f t="shared" si="14"/>
        <v>0</v>
      </c>
      <c r="T34" s="433">
        <f t="shared" si="14"/>
        <v>0</v>
      </c>
      <c r="U34" s="433">
        <f t="shared" si="14"/>
        <v>0</v>
      </c>
      <c r="V34" s="433">
        <f t="shared" si="14"/>
        <v>0</v>
      </c>
      <c r="W34" s="433">
        <f t="shared" si="14"/>
        <v>0</v>
      </c>
      <c r="X34" s="433">
        <f t="shared" si="14"/>
        <v>0</v>
      </c>
      <c r="Y34" s="434">
        <f t="shared" si="11"/>
        <v>0</v>
      </c>
      <c r="Z34" s="434">
        <f t="shared" si="11"/>
        <v>0</v>
      </c>
      <c r="AA34" s="434">
        <f t="shared" si="11"/>
        <v>0</v>
      </c>
      <c r="AB34" s="434">
        <f t="shared" si="11"/>
        <v>0</v>
      </c>
      <c r="AC34" s="394"/>
    </row>
    <row r="35" spans="1:29" ht="16.5" thickTop="1" thickBot="1" x14ac:dyDescent="0.3">
      <c r="A35" s="399"/>
      <c r="B35" s="399"/>
      <c r="C35" s="399"/>
      <c r="D35" s="399"/>
      <c r="E35" s="399"/>
      <c r="F35" s="399"/>
      <c r="G35" s="399"/>
      <c r="H35" s="432" t="s">
        <v>402</v>
      </c>
      <c r="I35" s="433">
        <f>+I36</f>
        <v>0</v>
      </c>
      <c r="J35" s="433">
        <f t="shared" si="14"/>
        <v>0</v>
      </c>
      <c r="K35" s="433">
        <f t="shared" si="14"/>
        <v>0</v>
      </c>
      <c r="L35" s="433">
        <f t="shared" si="14"/>
        <v>0</v>
      </c>
      <c r="M35" s="433">
        <f t="shared" si="14"/>
        <v>0</v>
      </c>
      <c r="N35" s="433">
        <f t="shared" si="14"/>
        <v>0</v>
      </c>
      <c r="O35" s="433">
        <f t="shared" si="14"/>
        <v>0</v>
      </c>
      <c r="P35" s="433">
        <f t="shared" si="14"/>
        <v>0</v>
      </c>
      <c r="Q35" s="433">
        <f t="shared" si="14"/>
        <v>0</v>
      </c>
      <c r="R35" s="433">
        <f t="shared" si="14"/>
        <v>0</v>
      </c>
      <c r="S35" s="433">
        <f t="shared" si="14"/>
        <v>0</v>
      </c>
      <c r="T35" s="433">
        <f t="shared" si="14"/>
        <v>0</v>
      </c>
      <c r="U35" s="433">
        <f t="shared" si="14"/>
        <v>0</v>
      </c>
      <c r="V35" s="433">
        <f t="shared" si="14"/>
        <v>0</v>
      </c>
      <c r="W35" s="433">
        <f t="shared" si="14"/>
        <v>0</v>
      </c>
      <c r="X35" s="433">
        <f t="shared" si="14"/>
        <v>0</v>
      </c>
      <c r="Y35" s="434">
        <f t="shared" si="11"/>
        <v>0</v>
      </c>
      <c r="Z35" s="434">
        <f t="shared" si="11"/>
        <v>0</v>
      </c>
      <c r="AA35" s="434">
        <f t="shared" si="11"/>
        <v>0</v>
      </c>
      <c r="AB35" s="434">
        <f t="shared" si="11"/>
        <v>0</v>
      </c>
      <c r="AC35" s="394"/>
    </row>
    <row r="36" spans="1:29" ht="16.5" thickTop="1" thickBot="1" x14ac:dyDescent="0.3">
      <c r="A36" s="396"/>
      <c r="B36" s="396"/>
      <c r="C36" s="398"/>
      <c r="D36" s="396"/>
      <c r="E36" s="397"/>
      <c r="F36" s="396"/>
      <c r="G36" s="396"/>
      <c r="H36" s="435" t="s">
        <v>403</v>
      </c>
      <c r="I36" s="436">
        <f>+I37</f>
        <v>0</v>
      </c>
      <c r="J36" s="436">
        <f t="shared" si="14"/>
        <v>0</v>
      </c>
      <c r="K36" s="436">
        <f t="shared" si="14"/>
        <v>0</v>
      </c>
      <c r="L36" s="436">
        <f t="shared" si="14"/>
        <v>0</v>
      </c>
      <c r="M36" s="436">
        <f t="shared" si="14"/>
        <v>0</v>
      </c>
      <c r="N36" s="436">
        <f t="shared" si="14"/>
        <v>0</v>
      </c>
      <c r="O36" s="436">
        <f t="shared" si="14"/>
        <v>0</v>
      </c>
      <c r="P36" s="436">
        <f t="shared" si="14"/>
        <v>0</v>
      </c>
      <c r="Q36" s="436">
        <f t="shared" si="14"/>
        <v>0</v>
      </c>
      <c r="R36" s="436">
        <f t="shared" si="14"/>
        <v>0</v>
      </c>
      <c r="S36" s="436">
        <f t="shared" si="14"/>
        <v>0</v>
      </c>
      <c r="T36" s="436">
        <f t="shared" si="14"/>
        <v>0</v>
      </c>
      <c r="U36" s="436">
        <f t="shared" si="14"/>
        <v>0</v>
      </c>
      <c r="V36" s="436">
        <f t="shared" si="14"/>
        <v>0</v>
      </c>
      <c r="W36" s="436">
        <f t="shared" si="14"/>
        <v>0</v>
      </c>
      <c r="X36" s="436">
        <f t="shared" si="14"/>
        <v>0</v>
      </c>
      <c r="Y36" s="437">
        <f t="shared" si="11"/>
        <v>0</v>
      </c>
      <c r="Z36" s="437">
        <f t="shared" si="11"/>
        <v>0</v>
      </c>
      <c r="AA36" s="437">
        <f t="shared" si="11"/>
        <v>0</v>
      </c>
      <c r="AB36" s="437">
        <f t="shared" si="11"/>
        <v>0</v>
      </c>
      <c r="AC36" s="394"/>
    </row>
    <row r="37" spans="1:29" ht="16.5" thickTop="1" thickBot="1" x14ac:dyDescent="0.3">
      <c r="A37" s="396"/>
      <c r="B37" s="396"/>
      <c r="C37" s="398"/>
      <c r="D37" s="396"/>
      <c r="E37" s="397"/>
      <c r="F37" s="397"/>
      <c r="G37" s="396"/>
      <c r="H37" s="435" t="s">
        <v>102</v>
      </c>
      <c r="I37" s="436"/>
      <c r="J37" s="436"/>
      <c r="K37" s="436"/>
      <c r="L37" s="436"/>
      <c r="M37" s="436"/>
      <c r="N37" s="436"/>
      <c r="O37" s="436"/>
      <c r="P37" s="436"/>
      <c r="Q37" s="436"/>
      <c r="R37" s="436"/>
      <c r="S37" s="436"/>
      <c r="T37" s="436"/>
      <c r="U37" s="436"/>
      <c r="V37" s="436"/>
      <c r="W37" s="436"/>
      <c r="X37" s="436"/>
      <c r="Y37" s="437">
        <f t="shared" si="11"/>
        <v>0</v>
      </c>
      <c r="Z37" s="437">
        <f t="shared" si="11"/>
        <v>0</v>
      </c>
      <c r="AA37" s="437">
        <f t="shared" si="11"/>
        <v>0</v>
      </c>
      <c r="AB37" s="437">
        <f t="shared" si="11"/>
        <v>0</v>
      </c>
      <c r="AC37" s="394"/>
    </row>
    <row r="38" spans="1:29" ht="16.5" thickTop="1" thickBot="1" x14ac:dyDescent="0.3">
      <c r="A38" s="438"/>
      <c r="B38" s="438"/>
      <c r="C38" s="438"/>
      <c r="D38" s="438"/>
      <c r="E38" s="438"/>
      <c r="F38" s="438"/>
      <c r="G38" s="432"/>
      <c r="H38" s="432" t="s">
        <v>404</v>
      </c>
      <c r="I38" s="439">
        <f>+I39</f>
        <v>0</v>
      </c>
      <c r="J38" s="439">
        <f t="shared" ref="J38:X40" si="15">+J39</f>
        <v>0</v>
      </c>
      <c r="K38" s="439">
        <f t="shared" si="15"/>
        <v>0</v>
      </c>
      <c r="L38" s="439">
        <f t="shared" si="15"/>
        <v>0</v>
      </c>
      <c r="M38" s="439">
        <f t="shared" si="15"/>
        <v>0</v>
      </c>
      <c r="N38" s="439">
        <f t="shared" si="15"/>
        <v>0</v>
      </c>
      <c r="O38" s="439">
        <f t="shared" si="15"/>
        <v>0</v>
      </c>
      <c r="P38" s="439">
        <f t="shared" si="15"/>
        <v>0</v>
      </c>
      <c r="Q38" s="439">
        <f t="shared" si="15"/>
        <v>0</v>
      </c>
      <c r="R38" s="439">
        <f t="shared" si="15"/>
        <v>0</v>
      </c>
      <c r="S38" s="439">
        <f t="shared" si="15"/>
        <v>0</v>
      </c>
      <c r="T38" s="439">
        <f t="shared" si="15"/>
        <v>0</v>
      </c>
      <c r="U38" s="439">
        <f t="shared" si="15"/>
        <v>0</v>
      </c>
      <c r="V38" s="439">
        <f t="shared" si="15"/>
        <v>0</v>
      </c>
      <c r="W38" s="439">
        <f t="shared" si="15"/>
        <v>0</v>
      </c>
      <c r="X38" s="439">
        <f t="shared" si="15"/>
        <v>0</v>
      </c>
      <c r="Y38" s="440">
        <f t="shared" si="11"/>
        <v>0</v>
      </c>
      <c r="Z38" s="440">
        <f t="shared" si="11"/>
        <v>0</v>
      </c>
      <c r="AA38" s="440">
        <f t="shared" si="11"/>
        <v>0</v>
      </c>
      <c r="AB38" s="440">
        <f t="shared" si="11"/>
        <v>0</v>
      </c>
      <c r="AC38" s="394"/>
    </row>
    <row r="39" spans="1:29" ht="16.5" thickTop="1" thickBot="1" x14ac:dyDescent="0.3">
      <c r="A39" s="438"/>
      <c r="B39" s="438"/>
      <c r="C39" s="438"/>
      <c r="D39" s="438"/>
      <c r="E39" s="399"/>
      <c r="F39" s="399"/>
      <c r="G39" s="399"/>
      <c r="H39" s="432" t="s">
        <v>402</v>
      </c>
      <c r="I39" s="433">
        <f>+I40</f>
        <v>0</v>
      </c>
      <c r="J39" s="433">
        <f t="shared" si="15"/>
        <v>0</v>
      </c>
      <c r="K39" s="433">
        <f t="shared" si="15"/>
        <v>0</v>
      </c>
      <c r="L39" s="433">
        <f t="shared" si="15"/>
        <v>0</v>
      </c>
      <c r="M39" s="433">
        <f t="shared" si="15"/>
        <v>0</v>
      </c>
      <c r="N39" s="433">
        <f t="shared" si="15"/>
        <v>0</v>
      </c>
      <c r="O39" s="433">
        <f t="shared" si="15"/>
        <v>0</v>
      </c>
      <c r="P39" s="433">
        <f t="shared" si="15"/>
        <v>0</v>
      </c>
      <c r="Q39" s="433">
        <f t="shared" si="15"/>
        <v>0</v>
      </c>
      <c r="R39" s="433">
        <f t="shared" si="15"/>
        <v>0</v>
      </c>
      <c r="S39" s="433">
        <f t="shared" si="15"/>
        <v>0</v>
      </c>
      <c r="T39" s="433">
        <f t="shared" si="15"/>
        <v>0</v>
      </c>
      <c r="U39" s="433">
        <f t="shared" si="15"/>
        <v>0</v>
      </c>
      <c r="V39" s="433">
        <f t="shared" si="15"/>
        <v>0</v>
      </c>
      <c r="W39" s="433">
        <f t="shared" si="15"/>
        <v>0</v>
      </c>
      <c r="X39" s="433">
        <f t="shared" si="15"/>
        <v>0</v>
      </c>
      <c r="Y39" s="434">
        <f t="shared" si="11"/>
        <v>0</v>
      </c>
      <c r="Z39" s="434">
        <f t="shared" si="11"/>
        <v>0</v>
      </c>
      <c r="AA39" s="434">
        <f t="shared" si="11"/>
        <v>0</v>
      </c>
      <c r="AB39" s="434">
        <f t="shared" si="11"/>
        <v>0</v>
      </c>
      <c r="AC39" s="394"/>
    </row>
    <row r="40" spans="1:29" ht="16.5" thickTop="1" thickBot="1" x14ac:dyDescent="0.3">
      <c r="A40" s="396"/>
      <c r="B40" s="396"/>
      <c r="C40" s="398"/>
      <c r="D40" s="398"/>
      <c r="E40" s="397"/>
      <c r="F40" s="397"/>
      <c r="G40" s="396"/>
      <c r="H40" s="435" t="s">
        <v>403</v>
      </c>
      <c r="I40" s="436">
        <f>+I41</f>
        <v>0</v>
      </c>
      <c r="J40" s="436">
        <f t="shared" si="15"/>
        <v>0</v>
      </c>
      <c r="K40" s="436">
        <f t="shared" si="15"/>
        <v>0</v>
      </c>
      <c r="L40" s="436">
        <f t="shared" si="15"/>
        <v>0</v>
      </c>
      <c r="M40" s="436">
        <f t="shared" si="15"/>
        <v>0</v>
      </c>
      <c r="N40" s="436">
        <f t="shared" si="15"/>
        <v>0</v>
      </c>
      <c r="O40" s="436">
        <f t="shared" si="15"/>
        <v>0</v>
      </c>
      <c r="P40" s="436">
        <f t="shared" si="15"/>
        <v>0</v>
      </c>
      <c r="Q40" s="436">
        <f t="shared" si="15"/>
        <v>0</v>
      </c>
      <c r="R40" s="436">
        <f t="shared" si="15"/>
        <v>0</v>
      </c>
      <c r="S40" s="436">
        <f t="shared" si="15"/>
        <v>0</v>
      </c>
      <c r="T40" s="436">
        <f t="shared" si="15"/>
        <v>0</v>
      </c>
      <c r="U40" s="436">
        <f t="shared" si="15"/>
        <v>0</v>
      </c>
      <c r="V40" s="436">
        <f t="shared" si="15"/>
        <v>0</v>
      </c>
      <c r="W40" s="436">
        <f t="shared" si="15"/>
        <v>0</v>
      </c>
      <c r="X40" s="436">
        <f t="shared" si="15"/>
        <v>0</v>
      </c>
      <c r="Y40" s="437">
        <f t="shared" si="11"/>
        <v>0</v>
      </c>
      <c r="Z40" s="437">
        <f t="shared" si="11"/>
        <v>0</v>
      </c>
      <c r="AA40" s="437">
        <f t="shared" si="11"/>
        <v>0</v>
      </c>
      <c r="AB40" s="437">
        <f t="shared" si="11"/>
        <v>0</v>
      </c>
      <c r="AC40" s="394"/>
    </row>
    <row r="41" spans="1:29" ht="16.5" thickTop="1" thickBot="1" x14ac:dyDescent="0.3">
      <c r="A41" s="396"/>
      <c r="B41" s="396"/>
      <c r="C41" s="398"/>
      <c r="D41" s="398"/>
      <c r="E41" s="397"/>
      <c r="F41" s="397"/>
      <c r="G41" s="397"/>
      <c r="H41" s="435" t="s">
        <v>102</v>
      </c>
      <c r="I41" s="436"/>
      <c r="J41" s="436"/>
      <c r="K41" s="436"/>
      <c r="L41" s="436"/>
      <c r="M41" s="436"/>
      <c r="N41" s="436"/>
      <c r="O41" s="436"/>
      <c r="P41" s="436"/>
      <c r="Q41" s="436"/>
      <c r="R41" s="436"/>
      <c r="S41" s="436"/>
      <c r="T41" s="436"/>
      <c r="U41" s="436"/>
      <c r="V41" s="436"/>
      <c r="W41" s="436"/>
      <c r="X41" s="436"/>
      <c r="Y41" s="437">
        <f t="shared" si="11"/>
        <v>0</v>
      </c>
      <c r="Z41" s="437">
        <f t="shared" si="11"/>
        <v>0</v>
      </c>
      <c r="AA41" s="437">
        <f t="shared" si="11"/>
        <v>0</v>
      </c>
      <c r="AB41" s="437">
        <f t="shared" si="11"/>
        <v>0</v>
      </c>
      <c r="AC41" s="394"/>
    </row>
    <row r="42" spans="1:29" ht="15.75" thickTop="1" x14ac:dyDescent="0.25"/>
  </sheetData>
  <mergeCells count="13">
    <mergeCell ref="F1:F2"/>
    <mergeCell ref="A1:A2"/>
    <mergeCell ref="B1:B2"/>
    <mergeCell ref="C1:C2"/>
    <mergeCell ref="D1:D2"/>
    <mergeCell ref="E1:E2"/>
    <mergeCell ref="Y1:AB1"/>
    <mergeCell ref="G1:G2"/>
    <mergeCell ref="H1:H2"/>
    <mergeCell ref="I1:L1"/>
    <mergeCell ref="M1:P1"/>
    <mergeCell ref="Q1:T1"/>
    <mergeCell ref="U1:X1"/>
  </mergeCells>
  <printOptions horizontalCentered="1" verticalCentered="1"/>
  <pageMargins left="0.78740157480314965" right="0.78740157480314965" top="0.98425196850393704" bottom="0.98425196850393704" header="0" footer="0"/>
  <pageSetup paperSize="9" scale="86"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A43"/>
  <sheetViews>
    <sheetView topLeftCell="AH1" workbookViewId="0">
      <selection sqref="A1:A2"/>
    </sheetView>
  </sheetViews>
  <sheetFormatPr baseColWidth="10" defaultColWidth="14.42578125" defaultRowHeight="12.75" x14ac:dyDescent="0.25"/>
  <cols>
    <col min="1" max="1" width="16" style="661" customWidth="1"/>
    <col min="2" max="2" width="14.140625" style="661" customWidth="1"/>
    <col min="3" max="4" width="14.42578125" style="661" customWidth="1"/>
    <col min="5" max="7" width="10.7109375" style="661" customWidth="1"/>
    <col min="8" max="8" width="25" style="370" customWidth="1"/>
    <col min="9" max="9" width="18.42578125" style="370" customWidth="1"/>
    <col min="10" max="10" width="17.85546875" style="370" customWidth="1"/>
    <col min="11" max="11" width="15.7109375" style="370" customWidth="1"/>
    <col min="12" max="12" width="16.85546875" style="370" customWidth="1"/>
    <col min="13" max="13" width="20.28515625" style="370" customWidth="1"/>
    <col min="14" max="15" width="16.42578125" style="370" customWidth="1"/>
    <col min="16" max="16" width="16.28515625" style="370" customWidth="1"/>
    <col min="17" max="17" width="20.28515625" style="370" customWidth="1"/>
    <col min="18" max="18" width="13.85546875" style="370" customWidth="1"/>
    <col min="19" max="19" width="19" style="370" customWidth="1"/>
    <col min="20" max="20" width="25.28515625" style="370" customWidth="1"/>
    <col min="21" max="21" width="19.140625" style="370" customWidth="1"/>
    <col min="22" max="22" width="15.42578125" style="370" customWidth="1"/>
    <col min="23" max="23" width="14.85546875" style="370" customWidth="1"/>
    <col min="24" max="24" width="15" style="370" customWidth="1"/>
    <col min="25" max="25" width="17.5703125" style="370" customWidth="1"/>
    <col min="26" max="26" width="13.85546875" style="370" customWidth="1"/>
    <col min="27" max="27" width="13.140625" style="370" customWidth="1"/>
    <col min="28" max="28" width="10.85546875" style="370" customWidth="1"/>
    <col min="29" max="29" width="14.85546875" style="370" customWidth="1"/>
    <col min="30" max="30" width="13.85546875" style="370" customWidth="1"/>
    <col min="31" max="31" width="13.140625" style="370" customWidth="1"/>
    <col min="32" max="32" width="18.140625" style="370" customWidth="1"/>
    <col min="33" max="33" width="20.28515625" style="370" customWidth="1"/>
    <col min="34" max="34" width="13.85546875" style="370" customWidth="1"/>
    <col min="35" max="35" width="13.140625" style="370" customWidth="1"/>
    <col min="36" max="36" width="9.5703125" style="370" customWidth="1"/>
    <col min="37" max="37" width="15" style="370" customWidth="1"/>
    <col min="38" max="38" width="17" style="370" customWidth="1"/>
    <col min="39" max="39" width="12.7109375" style="370" customWidth="1"/>
    <col min="40" max="40" width="9.5703125" style="370" customWidth="1"/>
    <col min="41" max="42" width="15" style="370" customWidth="1"/>
    <col min="43" max="43" width="13.140625" style="370" bestFit="1" customWidth="1"/>
    <col min="44" max="44" width="8.7109375" style="370" bestFit="1" customWidth="1"/>
    <col min="45" max="45" width="27.140625" style="370" customWidth="1"/>
    <col min="46" max="48" width="20.28515625" style="370" customWidth="1"/>
    <col min="49" max="49" width="23.85546875" style="370" customWidth="1"/>
    <col min="50" max="51" width="14.42578125" style="370"/>
    <col min="52" max="16384" width="14.42578125" style="661"/>
  </cols>
  <sheetData>
    <row r="1" spans="1:53" ht="30.75" customHeight="1" thickTop="1" thickBot="1" x14ac:dyDescent="0.3">
      <c r="A1" s="1026" t="s">
        <v>233</v>
      </c>
      <c r="B1" s="1026" t="s">
        <v>234</v>
      </c>
      <c r="C1" s="1027" t="s">
        <v>235</v>
      </c>
      <c r="D1" s="1026" t="s">
        <v>236</v>
      </c>
      <c r="E1" s="1026" t="s">
        <v>237</v>
      </c>
      <c r="F1" s="1026" t="s">
        <v>238</v>
      </c>
      <c r="G1" s="1026" t="s">
        <v>239</v>
      </c>
      <c r="H1" s="1030" t="s">
        <v>353</v>
      </c>
      <c r="I1" s="1028" t="s">
        <v>2362</v>
      </c>
      <c r="J1" s="1029"/>
      <c r="K1" s="1029"/>
      <c r="L1" s="1029"/>
      <c r="M1" s="1028" t="s">
        <v>2363</v>
      </c>
      <c r="N1" s="1029"/>
      <c r="O1" s="1029"/>
      <c r="P1" s="1029"/>
      <c r="Q1" s="1028" t="s">
        <v>2364</v>
      </c>
      <c r="R1" s="1029"/>
      <c r="S1" s="1029"/>
      <c r="T1" s="1029"/>
      <c r="U1" s="1031" t="s">
        <v>2500</v>
      </c>
      <c r="V1" s="1032"/>
      <c r="W1" s="1032"/>
      <c r="X1" s="1033"/>
      <c r="Y1" s="1028" t="s">
        <v>2365</v>
      </c>
      <c r="Z1" s="1029"/>
      <c r="AA1" s="1029"/>
      <c r="AB1" s="1029"/>
      <c r="AC1" s="1028" t="s">
        <v>2366</v>
      </c>
      <c r="AD1" s="1029"/>
      <c r="AE1" s="1029"/>
      <c r="AF1" s="1029"/>
      <c r="AG1" s="1028" t="s">
        <v>2367</v>
      </c>
      <c r="AH1" s="1029"/>
      <c r="AI1" s="1029"/>
      <c r="AJ1" s="1029"/>
      <c r="AK1" s="1028" t="s">
        <v>2501</v>
      </c>
      <c r="AL1" s="1029"/>
      <c r="AM1" s="1029"/>
      <c r="AN1" s="1029"/>
      <c r="AO1" s="1031" t="s">
        <v>2502</v>
      </c>
      <c r="AP1" s="1032"/>
      <c r="AQ1" s="1032"/>
      <c r="AR1" s="1033"/>
      <c r="AS1" s="1028" t="s">
        <v>358</v>
      </c>
      <c r="AT1" s="1029"/>
      <c r="AU1" s="1029"/>
      <c r="AV1" s="1029"/>
      <c r="AW1" s="689" t="s">
        <v>359</v>
      </c>
    </row>
    <row r="2" spans="1:53" ht="33.75" customHeight="1" thickTop="1" thickBot="1" x14ac:dyDescent="0.3">
      <c r="A2" s="1026"/>
      <c r="B2" s="1026"/>
      <c r="C2" s="1027"/>
      <c r="D2" s="1026"/>
      <c r="E2" s="1026"/>
      <c r="F2" s="1026"/>
      <c r="G2" s="1026"/>
      <c r="H2" s="1030"/>
      <c r="I2" s="690" t="s">
        <v>360</v>
      </c>
      <c r="J2" s="690" t="s">
        <v>361</v>
      </c>
      <c r="K2" s="690" t="s">
        <v>362</v>
      </c>
      <c r="L2" s="690" t="s">
        <v>363</v>
      </c>
      <c r="M2" s="690" t="s">
        <v>360</v>
      </c>
      <c r="N2" s="690" t="s">
        <v>361</v>
      </c>
      <c r="O2" s="690" t="s">
        <v>362</v>
      </c>
      <c r="P2" s="690" t="s">
        <v>363</v>
      </c>
      <c r="Q2" s="690" t="s">
        <v>360</v>
      </c>
      <c r="R2" s="690" t="s">
        <v>361</v>
      </c>
      <c r="S2" s="690" t="s">
        <v>362</v>
      </c>
      <c r="T2" s="690" t="s">
        <v>363</v>
      </c>
      <c r="U2" s="690" t="s">
        <v>360</v>
      </c>
      <c r="V2" s="690" t="s">
        <v>361</v>
      </c>
      <c r="W2" s="690" t="s">
        <v>362</v>
      </c>
      <c r="X2" s="690" t="s">
        <v>363</v>
      </c>
      <c r="Y2" s="690" t="s">
        <v>360</v>
      </c>
      <c r="Z2" s="690" t="s">
        <v>361</v>
      </c>
      <c r="AA2" s="690" t="s">
        <v>362</v>
      </c>
      <c r="AB2" s="690" t="s">
        <v>363</v>
      </c>
      <c r="AC2" s="690" t="s">
        <v>360</v>
      </c>
      <c r="AD2" s="690" t="s">
        <v>361</v>
      </c>
      <c r="AE2" s="690" t="s">
        <v>362</v>
      </c>
      <c r="AF2" s="690" t="s">
        <v>363</v>
      </c>
      <c r="AG2" s="690" t="s">
        <v>360</v>
      </c>
      <c r="AH2" s="690" t="s">
        <v>361</v>
      </c>
      <c r="AI2" s="690" t="s">
        <v>362</v>
      </c>
      <c r="AJ2" s="690" t="s">
        <v>363</v>
      </c>
      <c r="AK2" s="690" t="s">
        <v>360</v>
      </c>
      <c r="AL2" s="690" t="s">
        <v>361</v>
      </c>
      <c r="AM2" s="690" t="s">
        <v>362</v>
      </c>
      <c r="AN2" s="690" t="s">
        <v>363</v>
      </c>
      <c r="AO2" s="690" t="s">
        <v>360</v>
      </c>
      <c r="AP2" s="690" t="s">
        <v>361</v>
      </c>
      <c r="AQ2" s="690" t="s">
        <v>362</v>
      </c>
      <c r="AR2" s="690" t="s">
        <v>363</v>
      </c>
      <c r="AS2" s="690" t="s">
        <v>360</v>
      </c>
      <c r="AT2" s="690" t="s">
        <v>361</v>
      </c>
      <c r="AU2" s="690" t="s">
        <v>362</v>
      </c>
      <c r="AV2" s="690" t="s">
        <v>364</v>
      </c>
      <c r="AW2" s="690"/>
    </row>
    <row r="3" spans="1:53" ht="14.25" thickTop="1" thickBot="1" x14ac:dyDescent="0.25">
      <c r="A3" s="691">
        <v>2</v>
      </c>
      <c r="B3" s="691" t="s">
        <v>265</v>
      </c>
      <c r="C3" s="691"/>
      <c r="D3" s="691"/>
      <c r="E3" s="691"/>
      <c r="F3" s="691"/>
      <c r="G3" s="691"/>
      <c r="H3" s="605" t="s">
        <v>1828</v>
      </c>
      <c r="I3" s="685">
        <f>+I5+I9+I13+I16+I18+I23+I25+I27</f>
        <v>11456866723</v>
      </c>
      <c r="J3" s="685">
        <f t="shared" ref="J3:AU3" si="0">+J5+J9+J13+J16+J18+J23+J25+J27</f>
        <v>11037942008.5</v>
      </c>
      <c r="K3" s="685">
        <f t="shared" si="0"/>
        <v>9899173189</v>
      </c>
      <c r="L3" s="685">
        <f t="shared" si="0"/>
        <v>9264708534</v>
      </c>
      <c r="M3" s="685">
        <f t="shared" si="0"/>
        <v>14611969257</v>
      </c>
      <c r="N3" s="685">
        <f t="shared" si="0"/>
        <v>14086871343</v>
      </c>
      <c r="O3" s="685">
        <f t="shared" si="0"/>
        <v>9842879375</v>
      </c>
      <c r="P3" s="685">
        <f t="shared" si="0"/>
        <v>8839904978</v>
      </c>
      <c r="Q3" s="685">
        <f t="shared" si="0"/>
        <v>748507585</v>
      </c>
      <c r="R3" s="685">
        <f t="shared" si="0"/>
        <v>344165017</v>
      </c>
      <c r="S3" s="685">
        <f t="shared" si="0"/>
        <v>327897234</v>
      </c>
      <c r="T3" s="685">
        <f t="shared" si="0"/>
        <v>198189074</v>
      </c>
      <c r="U3" s="685"/>
      <c r="V3" s="685"/>
      <c r="W3" s="685"/>
      <c r="X3" s="685"/>
      <c r="Y3" s="685">
        <f t="shared" si="0"/>
        <v>3006412025</v>
      </c>
      <c r="Z3" s="685">
        <f t="shared" si="0"/>
        <v>2850512457</v>
      </c>
      <c r="AA3" s="685">
        <f>+AA5+AA9+AA13+AA16+AA18+AA23+AA25+AA27</f>
        <v>2823062495</v>
      </c>
      <c r="AB3" s="685">
        <f t="shared" si="0"/>
        <v>2798962429</v>
      </c>
      <c r="AC3" s="685">
        <f t="shared" si="0"/>
        <v>2072418629</v>
      </c>
      <c r="AD3" s="685">
        <f t="shared" si="0"/>
        <v>1972609668</v>
      </c>
      <c r="AE3" s="685">
        <f t="shared" si="0"/>
        <v>1739486246</v>
      </c>
      <c r="AF3" s="685">
        <f t="shared" si="0"/>
        <v>1608581226</v>
      </c>
      <c r="AG3" s="685">
        <f t="shared" si="0"/>
        <v>3007483304</v>
      </c>
      <c r="AH3" s="685">
        <f t="shared" si="0"/>
        <v>2903313655</v>
      </c>
      <c r="AI3" s="685">
        <f t="shared" si="0"/>
        <v>1234598251</v>
      </c>
      <c r="AJ3" s="685">
        <f t="shared" si="0"/>
        <v>640650336</v>
      </c>
      <c r="AK3" s="685">
        <f t="shared" si="0"/>
        <v>600000000</v>
      </c>
      <c r="AL3" s="685">
        <f t="shared" si="0"/>
        <v>554742625</v>
      </c>
      <c r="AM3" s="685">
        <f t="shared" si="0"/>
        <v>0</v>
      </c>
      <c r="AN3" s="685">
        <f t="shared" si="0"/>
        <v>0</v>
      </c>
      <c r="AO3" s="685">
        <f t="shared" si="0"/>
        <v>551234194</v>
      </c>
      <c r="AP3" s="685">
        <f t="shared" si="0"/>
        <v>551234194</v>
      </c>
      <c r="AQ3" s="685">
        <f t="shared" si="0"/>
        <v>35923500</v>
      </c>
      <c r="AR3" s="685">
        <f t="shared" si="0"/>
        <v>25265232</v>
      </c>
      <c r="AS3" s="685">
        <f>+AS5+AS9+AS13+AS16+AS18+AS23+AS25+AS27</f>
        <v>36089425607</v>
      </c>
      <c r="AT3" s="685">
        <f>+AT5+AT9+AT13+AT16+AT18+AT23+AT25+AT27</f>
        <v>34335924857.5</v>
      </c>
      <c r="AU3" s="685">
        <f t="shared" si="0"/>
        <v>25937554180</v>
      </c>
      <c r="AV3" s="685">
        <f>+AV5+AV9+AV13+AV16+AV18+AV23+AV25+AV27</f>
        <v>23410795699</v>
      </c>
      <c r="AW3" s="699"/>
      <c r="AX3" s="706" t="s">
        <v>2503</v>
      </c>
      <c r="AY3" s="706" t="s">
        <v>427</v>
      </c>
      <c r="AZ3" s="706" t="s">
        <v>427</v>
      </c>
      <c r="BA3" s="706" t="s">
        <v>427</v>
      </c>
    </row>
    <row r="4" spans="1:53" ht="14.25" thickTop="1" thickBot="1" x14ac:dyDescent="0.25">
      <c r="A4" s="707"/>
      <c r="B4" s="707"/>
      <c r="C4" s="708"/>
      <c r="D4" s="708"/>
      <c r="E4" s="709"/>
      <c r="F4" s="709"/>
      <c r="G4" s="709"/>
      <c r="H4" s="641"/>
      <c r="I4" s="688"/>
      <c r="J4" s="688"/>
      <c r="K4" s="688"/>
      <c r="L4" s="688"/>
      <c r="M4" s="688"/>
      <c r="N4" s="688"/>
      <c r="O4" s="688"/>
      <c r="P4" s="688"/>
      <c r="Q4" s="688"/>
      <c r="R4" s="688"/>
      <c r="S4" s="688"/>
      <c r="T4" s="688"/>
      <c r="U4" s="688"/>
      <c r="V4" s="688"/>
      <c r="W4" s="688"/>
      <c r="X4" s="688"/>
      <c r="Y4" s="688"/>
      <c r="Z4" s="688"/>
      <c r="AA4" s="688"/>
      <c r="AB4" s="688"/>
      <c r="AC4" s="688"/>
      <c r="AD4" s="688"/>
      <c r="AE4" s="688"/>
      <c r="AF4" s="688"/>
      <c r="AG4" s="688"/>
      <c r="AH4" s="688"/>
      <c r="AI4" s="688"/>
      <c r="AJ4" s="688"/>
      <c r="AK4" s="688"/>
      <c r="AL4" s="688"/>
      <c r="AM4" s="688"/>
      <c r="AN4" s="688"/>
      <c r="AO4" s="688"/>
      <c r="AP4" s="688"/>
      <c r="AQ4" s="688"/>
      <c r="AR4" s="688"/>
      <c r="AS4" s="688"/>
      <c r="AT4" s="688"/>
      <c r="AU4" s="688"/>
      <c r="AV4" s="688"/>
      <c r="AW4" s="699"/>
      <c r="AZ4" s="661" t="s">
        <v>427</v>
      </c>
      <c r="BA4" s="661" t="s">
        <v>427</v>
      </c>
    </row>
    <row r="5" spans="1:53" ht="65.25" thickTop="1" thickBot="1" x14ac:dyDescent="0.25">
      <c r="A5" s="718"/>
      <c r="B5" s="718"/>
      <c r="C5" s="693"/>
      <c r="D5" s="693"/>
      <c r="E5" s="694"/>
      <c r="F5" s="694"/>
      <c r="G5" s="694"/>
      <c r="H5" s="700" t="s">
        <v>1829</v>
      </c>
      <c r="I5" s="698">
        <f>+I6+I7+I8</f>
        <v>3330277612</v>
      </c>
      <c r="J5" s="698">
        <f t="shared" ref="J5:AJ5" si="1">+J6+J7+J8</f>
        <v>3207809056</v>
      </c>
      <c r="K5" s="698">
        <f t="shared" si="1"/>
        <v>3109295444</v>
      </c>
      <c r="L5" s="698">
        <f t="shared" si="1"/>
        <v>3001398465</v>
      </c>
      <c r="M5" s="698">
        <f>+M6+M7+M8</f>
        <v>172273206</v>
      </c>
      <c r="N5" s="698">
        <f t="shared" si="1"/>
        <v>168047831</v>
      </c>
      <c r="O5" s="698">
        <f t="shared" si="1"/>
        <v>141630348</v>
      </c>
      <c r="P5" s="698">
        <f t="shared" si="1"/>
        <v>137076919</v>
      </c>
      <c r="Q5" s="698">
        <f>+Q6+Q7+Q8</f>
        <v>57794511</v>
      </c>
      <c r="R5" s="698">
        <f t="shared" si="1"/>
        <v>57794511</v>
      </c>
      <c r="S5" s="698">
        <f t="shared" si="1"/>
        <v>41526728</v>
      </c>
      <c r="T5" s="698">
        <f t="shared" si="1"/>
        <v>41526728</v>
      </c>
      <c r="U5" s="698">
        <f>+U6+U7+U8</f>
        <v>34533890</v>
      </c>
      <c r="V5" s="698">
        <f t="shared" si="1"/>
        <v>34533890</v>
      </c>
      <c r="W5" s="698">
        <f t="shared" si="1"/>
        <v>34533890</v>
      </c>
      <c r="X5" s="698">
        <f t="shared" si="1"/>
        <v>34533890</v>
      </c>
      <c r="Y5" s="698">
        <f t="shared" si="1"/>
        <v>0</v>
      </c>
      <c r="Z5" s="698">
        <f t="shared" si="1"/>
        <v>0</v>
      </c>
      <c r="AA5" s="698">
        <f t="shared" si="1"/>
        <v>0</v>
      </c>
      <c r="AB5" s="698">
        <f t="shared" si="1"/>
        <v>0</v>
      </c>
      <c r="AC5" s="698">
        <f>+AC6+AC7+AC8</f>
        <v>1490425621</v>
      </c>
      <c r="AD5" s="698">
        <f t="shared" si="1"/>
        <v>1415637555</v>
      </c>
      <c r="AE5" s="698">
        <f t="shared" si="1"/>
        <v>1304723672</v>
      </c>
      <c r="AF5" s="698">
        <f t="shared" si="1"/>
        <v>1191052936</v>
      </c>
      <c r="AG5" s="698">
        <f t="shared" si="1"/>
        <v>0</v>
      </c>
      <c r="AH5" s="698">
        <f t="shared" si="1"/>
        <v>0</v>
      </c>
      <c r="AI5" s="698">
        <f t="shared" si="1"/>
        <v>0</v>
      </c>
      <c r="AJ5" s="698">
        <f t="shared" si="1"/>
        <v>0</v>
      </c>
      <c r="AK5" s="698"/>
      <c r="AL5" s="698"/>
      <c r="AM5" s="698"/>
      <c r="AN5" s="698"/>
      <c r="AO5" s="698">
        <f>+AO6+AO7</f>
        <v>257760000</v>
      </c>
      <c r="AP5" s="698">
        <f t="shared" ref="AP5:AR5" si="2">+AP6+AP7</f>
        <v>257760000</v>
      </c>
      <c r="AQ5" s="698">
        <f t="shared" si="2"/>
        <v>20764000</v>
      </c>
      <c r="AR5" s="698">
        <f t="shared" si="2"/>
        <v>10740000</v>
      </c>
      <c r="AS5" s="698">
        <f>+I5+M5+Q5+Y5+AC5+AG5+U5+AO5</f>
        <v>5343064840</v>
      </c>
      <c r="AT5" s="698">
        <f>+J5+N5+R5+Z5+AD5+AH5+V5+AP5</f>
        <v>5141582843</v>
      </c>
      <c r="AU5" s="698">
        <f>+K5+O5+S5+AA5+AE5+AI5+W5+AQ5</f>
        <v>4652474082</v>
      </c>
      <c r="AV5" s="698">
        <f>+L5+P5+T5+AB5+AF5+AJ5+X5+AR5</f>
        <v>4416328938</v>
      </c>
      <c r="AW5" s="799"/>
    </row>
    <row r="6" spans="1:53" ht="28.5" customHeight="1" thickTop="1" thickBot="1" x14ac:dyDescent="0.3">
      <c r="A6" s="707"/>
      <c r="B6" s="707"/>
      <c r="C6" s="708"/>
      <c r="D6" s="708"/>
      <c r="E6" s="709"/>
      <c r="F6" s="709"/>
      <c r="G6" s="709"/>
      <c r="H6" s="683" t="s">
        <v>1830</v>
      </c>
      <c r="I6" s="687">
        <v>265713181</v>
      </c>
      <c r="J6" s="800">
        <v>260104045</v>
      </c>
      <c r="K6" s="800">
        <v>213580761</v>
      </c>
      <c r="L6" s="800">
        <v>191486046</v>
      </c>
      <c r="M6">
        <v>21698713</v>
      </c>
      <c r="N6">
        <v>21698683</v>
      </c>
      <c r="O6">
        <v>0</v>
      </c>
      <c r="P6">
        <v>0</v>
      </c>
      <c r="Q6">
        <v>16267783</v>
      </c>
      <c r="R6">
        <v>16267783</v>
      </c>
      <c r="S6">
        <v>0</v>
      </c>
      <c r="T6">
        <v>0</v>
      </c>
      <c r="U6" s="687"/>
      <c r="V6" s="687"/>
      <c r="W6" s="687"/>
      <c r="X6" s="687"/>
      <c r="Y6" s="687">
        <v>0</v>
      </c>
      <c r="Z6" s="687">
        <v>0</v>
      </c>
      <c r="AA6" s="687">
        <v>0</v>
      </c>
      <c r="AB6" s="687">
        <v>0</v>
      </c>
      <c r="AC6" s="687">
        <v>0</v>
      </c>
      <c r="AD6" s="687">
        <v>0</v>
      </c>
      <c r="AE6" s="687">
        <v>0</v>
      </c>
      <c r="AF6" s="687">
        <v>0</v>
      </c>
      <c r="AG6" s="687">
        <v>0</v>
      </c>
      <c r="AH6" s="687">
        <v>0</v>
      </c>
      <c r="AI6" s="687">
        <v>0</v>
      </c>
      <c r="AJ6" s="687">
        <v>0</v>
      </c>
      <c r="AK6" s="687"/>
      <c r="AL6" s="687"/>
      <c r="AM6" s="687"/>
      <c r="AN6" s="687"/>
      <c r="AO6" s="687">
        <v>257760000</v>
      </c>
      <c r="AP6" s="687">
        <v>257760000</v>
      </c>
      <c r="AQ6" s="687">
        <v>20764000</v>
      </c>
      <c r="AR6" s="687">
        <v>10740000</v>
      </c>
      <c r="AS6" s="687">
        <f>+I6+M6+Q6+Y6+AC6+AG6+AO6</f>
        <v>561439677</v>
      </c>
      <c r="AT6" s="687">
        <f>+J6+N6+R6+Z6+AD6+AH6+AP6</f>
        <v>555830511</v>
      </c>
      <c r="AU6" s="687">
        <f>+K6+O6+S6+AA6+AE6+AI6+AQ6</f>
        <v>234344761</v>
      </c>
      <c r="AV6" s="687">
        <f>+L6+P6+T6+AB6+AF6+AJ6+AR6</f>
        <v>202226046</v>
      </c>
      <c r="AW6" s="699"/>
    </row>
    <row r="7" spans="1:53" ht="14.25" thickTop="1" thickBot="1" x14ac:dyDescent="0.3">
      <c r="A7" s="707"/>
      <c r="B7" s="707"/>
      <c r="C7" s="708"/>
      <c r="D7" s="708"/>
      <c r="E7" s="709"/>
      <c r="F7" s="709"/>
      <c r="G7" s="709"/>
      <c r="H7" s="683" t="s">
        <v>1831</v>
      </c>
      <c r="I7" s="687">
        <v>427810873</v>
      </c>
      <c r="J7" s="687">
        <v>416900351</v>
      </c>
      <c r="K7" s="687">
        <v>416900351</v>
      </c>
      <c r="L7" s="687">
        <v>400556551</v>
      </c>
      <c r="M7" s="687">
        <v>0</v>
      </c>
      <c r="N7" s="687">
        <v>0</v>
      </c>
      <c r="O7" s="687">
        <v>0</v>
      </c>
      <c r="P7" s="687">
        <v>0</v>
      </c>
      <c r="Q7" s="687">
        <v>0</v>
      </c>
      <c r="R7" s="687">
        <v>0</v>
      </c>
      <c r="S7" s="687">
        <v>0</v>
      </c>
      <c r="T7" s="687">
        <v>0</v>
      </c>
      <c r="U7" s="687"/>
      <c r="V7" s="687"/>
      <c r="W7" s="687"/>
      <c r="X7" s="687"/>
      <c r="Y7" s="687">
        <v>0</v>
      </c>
      <c r="Z7" s="687">
        <v>0</v>
      </c>
      <c r="AA7" s="687">
        <v>0</v>
      </c>
      <c r="AB7" s="687">
        <v>0</v>
      </c>
      <c r="AC7" s="687">
        <v>0</v>
      </c>
      <c r="AD7" s="687">
        <v>0</v>
      </c>
      <c r="AE7" s="687">
        <v>0</v>
      </c>
      <c r="AF7" s="687">
        <v>0</v>
      </c>
      <c r="AG7" s="687">
        <v>0</v>
      </c>
      <c r="AH7" s="687">
        <v>0</v>
      </c>
      <c r="AI7" s="687">
        <v>0</v>
      </c>
      <c r="AJ7" s="687">
        <v>0</v>
      </c>
      <c r="AK7" s="687"/>
      <c r="AL7" s="687"/>
      <c r="AM7" s="687"/>
      <c r="AN7" s="687"/>
      <c r="AO7" s="687">
        <v>0</v>
      </c>
      <c r="AP7" s="687">
        <v>0</v>
      </c>
      <c r="AQ7" s="687">
        <v>0</v>
      </c>
      <c r="AR7" s="687">
        <v>0</v>
      </c>
      <c r="AS7" s="687">
        <f t="shared" ref="AS7:AS28" si="3">+I7+M7+Q7+Y7+AC7+AG7</f>
        <v>427810873</v>
      </c>
      <c r="AT7" s="687">
        <f>+J7+N7+R7+Z7+AD7+AH7+AP7</f>
        <v>416900351</v>
      </c>
      <c r="AU7" s="687">
        <f>+K7+O7+S7+AA7+AE7+AI7+AP7+AQ7</f>
        <v>416900351</v>
      </c>
      <c r="AV7" s="687">
        <f>+L7+P7+T7+AB7+AF7+AJ7+AR7</f>
        <v>400556551</v>
      </c>
      <c r="AW7" s="699"/>
      <c r="AX7" s="370" t="s">
        <v>427</v>
      </c>
    </row>
    <row r="8" spans="1:53" s="370" customFormat="1" ht="27.75" customHeight="1" thickTop="1" thickBot="1" x14ac:dyDescent="0.3">
      <c r="A8" s="695"/>
      <c r="B8" s="695"/>
      <c r="C8" s="710"/>
      <c r="D8" s="710"/>
      <c r="E8" s="711"/>
      <c r="F8" s="711"/>
      <c r="G8" s="711"/>
      <c r="H8" s="683" t="s">
        <v>1832</v>
      </c>
      <c r="I8" s="687">
        <v>2636753558</v>
      </c>
      <c r="J8" s="687">
        <v>2530804660</v>
      </c>
      <c r="K8" s="687">
        <v>2478814332</v>
      </c>
      <c r="L8" s="687">
        <v>2409355868</v>
      </c>
      <c r="M8" s="687">
        <v>150574493</v>
      </c>
      <c r="N8" s="687">
        <v>146349148</v>
      </c>
      <c r="O8" s="687">
        <v>141630348</v>
      </c>
      <c r="P8" s="687">
        <v>137076919</v>
      </c>
      <c r="Q8" s="687">
        <v>41526728</v>
      </c>
      <c r="R8" s="687">
        <v>41526728</v>
      </c>
      <c r="S8" s="687">
        <v>41526728</v>
      </c>
      <c r="T8" s="687">
        <v>41526728</v>
      </c>
      <c r="U8" s="687">
        <v>34533890</v>
      </c>
      <c r="V8" s="687">
        <f>+U8</f>
        <v>34533890</v>
      </c>
      <c r="W8" s="687">
        <f>+V8</f>
        <v>34533890</v>
      </c>
      <c r="X8" s="687">
        <f>+W8</f>
        <v>34533890</v>
      </c>
      <c r="Y8" s="687">
        <v>0</v>
      </c>
      <c r="Z8" s="687">
        <v>0</v>
      </c>
      <c r="AA8" s="687">
        <v>0</v>
      </c>
      <c r="AB8" s="687">
        <v>0</v>
      </c>
      <c r="AC8" s="687">
        <v>1490425621</v>
      </c>
      <c r="AD8" s="687">
        <v>1415637555</v>
      </c>
      <c r="AE8" s="687">
        <v>1304723672</v>
      </c>
      <c r="AF8" s="687">
        <v>1191052936</v>
      </c>
      <c r="AG8" s="687">
        <v>0</v>
      </c>
      <c r="AH8" s="687">
        <v>0</v>
      </c>
      <c r="AI8" s="687">
        <v>0</v>
      </c>
      <c r="AJ8" s="687">
        <v>0</v>
      </c>
      <c r="AK8" s="687"/>
      <c r="AL8" s="687"/>
      <c r="AM8" s="687"/>
      <c r="AN8" s="687"/>
      <c r="AO8" s="687"/>
      <c r="AP8" s="687"/>
      <c r="AQ8" s="687"/>
      <c r="AR8" s="687"/>
      <c r="AS8" s="687">
        <f>+I8+M8+Q8+Y8+AC8+AG8+U8</f>
        <v>4353814290</v>
      </c>
      <c r="AT8" s="687">
        <f>+J8+N8+R8+Z8+AD8+AH8+V8</f>
        <v>4168851981</v>
      </c>
      <c r="AU8" s="687">
        <f>+K8+O8+S8+AA8+AE8+AI8+W8</f>
        <v>4001228970</v>
      </c>
      <c r="AV8" s="687">
        <f>+L8+P8+T8+AB8+AF8+AJ8+X8</f>
        <v>3813546341</v>
      </c>
      <c r="AW8" s="695"/>
      <c r="AX8" s="370" t="s">
        <v>427</v>
      </c>
    </row>
    <row r="9" spans="1:53" ht="52.5" thickTop="1" thickBot="1" x14ac:dyDescent="0.25">
      <c r="A9" s="718"/>
      <c r="B9" s="718"/>
      <c r="C9" s="693"/>
      <c r="D9" s="693"/>
      <c r="E9" s="694"/>
      <c r="F9" s="694"/>
      <c r="G9" s="694"/>
      <c r="H9" s="700" t="s">
        <v>1833</v>
      </c>
      <c r="I9" s="698">
        <f>+I10+I11+I12</f>
        <v>1608909135</v>
      </c>
      <c r="J9" s="698">
        <f t="shared" ref="J9:AJ9" si="4">+J10+J11+J12</f>
        <v>1521377310.5</v>
      </c>
      <c r="K9" s="698">
        <f t="shared" si="4"/>
        <v>1254806619</v>
      </c>
      <c r="L9" s="698">
        <f t="shared" si="4"/>
        <v>1095002638</v>
      </c>
      <c r="M9" s="698">
        <f t="shared" si="4"/>
        <v>4374712604</v>
      </c>
      <c r="N9" s="698">
        <f t="shared" si="4"/>
        <v>4218312840</v>
      </c>
      <c r="O9" s="698">
        <f t="shared" si="4"/>
        <v>2668482731</v>
      </c>
      <c r="P9" s="698">
        <f t="shared" si="4"/>
        <v>1923289082</v>
      </c>
      <c r="Q9" s="698">
        <f t="shared" si="4"/>
        <v>373740565</v>
      </c>
      <c r="R9" s="698">
        <f t="shared" si="4"/>
        <v>286370506</v>
      </c>
      <c r="S9" s="698">
        <f t="shared" si="4"/>
        <v>286370506</v>
      </c>
      <c r="T9" s="698">
        <f t="shared" si="4"/>
        <v>156662346</v>
      </c>
      <c r="U9" s="698"/>
      <c r="V9" s="698"/>
      <c r="W9" s="698"/>
      <c r="X9" s="698"/>
      <c r="Y9" s="698">
        <f t="shared" si="4"/>
        <v>97449962</v>
      </c>
      <c r="Z9" s="698">
        <f t="shared" si="4"/>
        <v>27449962</v>
      </c>
      <c r="AA9" s="698">
        <f t="shared" si="4"/>
        <v>0</v>
      </c>
      <c r="AB9" s="698">
        <f t="shared" si="4"/>
        <v>0</v>
      </c>
      <c r="AC9" s="698">
        <f t="shared" si="4"/>
        <v>270404796</v>
      </c>
      <c r="AD9" s="698">
        <f t="shared" si="4"/>
        <v>255174914</v>
      </c>
      <c r="AE9" s="698">
        <f t="shared" si="4"/>
        <v>144679142</v>
      </c>
      <c r="AF9" s="698">
        <f t="shared" si="4"/>
        <v>137027639</v>
      </c>
      <c r="AG9" s="698">
        <f t="shared" si="4"/>
        <v>104480578</v>
      </c>
      <c r="AH9" s="698">
        <f t="shared" si="4"/>
        <v>92136230</v>
      </c>
      <c r="AI9" s="698">
        <f t="shared" si="4"/>
        <v>0</v>
      </c>
      <c r="AJ9" s="698">
        <f t="shared" si="4"/>
        <v>0</v>
      </c>
      <c r="AK9" s="698">
        <f>+AK10</f>
        <v>600000000</v>
      </c>
      <c r="AL9" s="698">
        <f>+AL10</f>
        <v>554742625</v>
      </c>
      <c r="AM9" s="698">
        <f>+AM10</f>
        <v>0</v>
      </c>
      <c r="AN9" s="698">
        <f>+AN10</f>
        <v>0</v>
      </c>
      <c r="AO9" s="698"/>
      <c r="AP9" s="698"/>
      <c r="AQ9" s="698"/>
      <c r="AR9" s="698"/>
      <c r="AS9" s="698">
        <f>+I9+M9+Q9+Y9+AC9+AG9+AK9</f>
        <v>7429697640</v>
      </c>
      <c r="AT9" s="698">
        <f>+J9+N9+R9+Z9+AD9+AH9+AL9</f>
        <v>6955564387.5</v>
      </c>
      <c r="AU9" s="698">
        <f t="shared" ref="AU9:AV29" si="5">+K9+O9+S9+AA9+AE9+AI9</f>
        <v>4354338998</v>
      </c>
      <c r="AV9" s="698">
        <f t="shared" si="5"/>
        <v>3311981705</v>
      </c>
      <c r="AW9" s="697"/>
    </row>
    <row r="10" spans="1:53" ht="17.25" customHeight="1" thickTop="1" thickBot="1" x14ac:dyDescent="0.3">
      <c r="A10" s="712"/>
      <c r="B10" s="712"/>
      <c r="C10" s="713"/>
      <c r="D10" s="713"/>
      <c r="E10" s="713"/>
      <c r="F10" s="713"/>
      <c r="G10" s="713"/>
      <c r="H10" s="683" t="s">
        <v>1834</v>
      </c>
      <c r="I10" s="801">
        <v>635908557</v>
      </c>
      <c r="J10" s="699">
        <v>582045506</v>
      </c>
      <c r="K10" s="699">
        <v>454757859</v>
      </c>
      <c r="L10" s="699">
        <v>381889805</v>
      </c>
      <c r="M10" s="699">
        <v>3571455505</v>
      </c>
      <c r="N10" s="699">
        <v>3480822835</v>
      </c>
      <c r="O10" s="699">
        <v>2030423363</v>
      </c>
      <c r="P10" s="699">
        <v>1368631152</v>
      </c>
      <c r="Q10" s="699">
        <v>0</v>
      </c>
      <c r="R10" s="699">
        <v>0</v>
      </c>
      <c r="S10" s="699">
        <v>0</v>
      </c>
      <c r="T10" s="699">
        <v>0</v>
      </c>
      <c r="U10" s="699"/>
      <c r="V10" s="699"/>
      <c r="W10" s="699"/>
      <c r="X10" s="699"/>
      <c r="Y10" s="699">
        <v>27449962</v>
      </c>
      <c r="Z10" s="699">
        <v>27449962</v>
      </c>
      <c r="AA10" s="699">
        <v>0</v>
      </c>
      <c r="AB10" s="699">
        <v>0</v>
      </c>
      <c r="AC10" s="699">
        <v>0</v>
      </c>
      <c r="AD10" s="699">
        <v>0</v>
      </c>
      <c r="AE10" s="699">
        <v>0</v>
      </c>
      <c r="AF10" s="699">
        <v>0</v>
      </c>
      <c r="AG10" s="699">
        <v>104480578</v>
      </c>
      <c r="AH10" s="699">
        <v>92136230</v>
      </c>
      <c r="AI10" s="699">
        <v>0</v>
      </c>
      <c r="AJ10" s="699">
        <v>0</v>
      </c>
      <c r="AK10" s="699">
        <v>600000000</v>
      </c>
      <c r="AL10" s="699">
        <v>554742625</v>
      </c>
      <c r="AM10" s="699">
        <v>0</v>
      </c>
      <c r="AN10" s="699">
        <v>0</v>
      </c>
      <c r="AO10" s="699"/>
      <c r="AP10" s="699"/>
      <c r="AQ10" s="699"/>
      <c r="AR10" s="699"/>
      <c r="AS10" s="699">
        <f>+I10+M10+Q10+Y10+AC10+AG10+AK10</f>
        <v>4939294602</v>
      </c>
      <c r="AT10" s="699">
        <f>+J10+N10+R10+Z10+AD10+AH10+AL10</f>
        <v>4737197158</v>
      </c>
      <c r="AU10" s="699">
        <f>+K10+O10+S10+AA10+AE10+AI10+AM10</f>
        <v>2485181222</v>
      </c>
      <c r="AV10" s="699">
        <f>+L10+P10+T10+AB10+AF10+AJ10+AN10</f>
        <v>1750520957</v>
      </c>
      <c r="AW10" s="699" t="s">
        <v>427</v>
      </c>
      <c r="AX10" s="370" t="s">
        <v>427</v>
      </c>
    </row>
    <row r="11" spans="1:53" ht="39.75" thickTop="1" thickBot="1" x14ac:dyDescent="0.3">
      <c r="A11" s="712"/>
      <c r="B11" s="712"/>
      <c r="C11" s="713"/>
      <c r="D11" s="713"/>
      <c r="E11" s="713"/>
      <c r="F11" s="713"/>
      <c r="G11" s="713"/>
      <c r="H11" s="683" t="s">
        <v>1835</v>
      </c>
      <c r="I11" s="801">
        <v>933282998</v>
      </c>
      <c r="J11" s="699">
        <v>912872227.5</v>
      </c>
      <c r="K11" s="699">
        <v>773589183</v>
      </c>
      <c r="L11" s="699">
        <v>686653256</v>
      </c>
      <c r="M11" s="699">
        <v>60483249</v>
      </c>
      <c r="N11" s="699">
        <v>60483249</v>
      </c>
      <c r="O11" s="699">
        <v>60483249</v>
      </c>
      <c r="P11" s="699">
        <v>38257149</v>
      </c>
      <c r="Q11" s="699">
        <v>0</v>
      </c>
      <c r="R11" s="699">
        <v>0</v>
      </c>
      <c r="S11" s="699">
        <v>0</v>
      </c>
      <c r="T11" s="699">
        <v>0</v>
      </c>
      <c r="U11" s="699"/>
      <c r="V11" s="699"/>
      <c r="W11" s="699"/>
      <c r="X11" s="699"/>
      <c r="Y11" s="699">
        <v>70000000</v>
      </c>
      <c r="Z11" s="699">
        <v>0</v>
      </c>
      <c r="AA11" s="699">
        <v>0</v>
      </c>
      <c r="AB11" s="699">
        <v>0</v>
      </c>
      <c r="AC11" s="699">
        <v>270404796</v>
      </c>
      <c r="AD11" s="699">
        <v>255174914</v>
      </c>
      <c r="AE11" s="699">
        <v>144679142</v>
      </c>
      <c r="AF11" s="699">
        <v>137027639</v>
      </c>
      <c r="AG11" s="699">
        <v>0</v>
      </c>
      <c r="AH11" s="699">
        <v>0</v>
      </c>
      <c r="AI11" s="699">
        <v>0</v>
      </c>
      <c r="AJ11" s="699">
        <v>0</v>
      </c>
      <c r="AK11" s="699"/>
      <c r="AL11" s="699"/>
      <c r="AM11" s="699"/>
      <c r="AN11" s="699"/>
      <c r="AO11" s="699"/>
      <c r="AP11" s="699"/>
      <c r="AQ11" s="699"/>
      <c r="AR11" s="699"/>
      <c r="AS11" s="699">
        <f>+I11+M11+Q11+Y11+AC11+AG11</f>
        <v>1334171043</v>
      </c>
      <c r="AT11" s="699">
        <f t="shared" ref="AT11:AT29" si="6">+J11+N11+R11+Z11+AD11+AH11</f>
        <v>1228530390.5</v>
      </c>
      <c r="AU11" s="699">
        <f t="shared" si="5"/>
        <v>978751574</v>
      </c>
      <c r="AV11" s="699">
        <f t="shared" si="5"/>
        <v>861938044</v>
      </c>
      <c r="AW11" s="699" t="s">
        <v>427</v>
      </c>
    </row>
    <row r="12" spans="1:53" s="370" customFormat="1" ht="52.5" thickTop="1" thickBot="1" x14ac:dyDescent="0.3">
      <c r="A12" s="695"/>
      <c r="B12" s="695"/>
      <c r="C12" s="710"/>
      <c r="D12" s="710"/>
      <c r="E12" s="711"/>
      <c r="F12" s="711"/>
      <c r="G12" s="711"/>
      <c r="H12" s="683" t="s">
        <v>1836</v>
      </c>
      <c r="I12" s="687">
        <v>39717580</v>
      </c>
      <c r="J12" s="687">
        <v>26459577</v>
      </c>
      <c r="K12" s="687">
        <v>26459577</v>
      </c>
      <c r="L12" s="687">
        <v>26459577</v>
      </c>
      <c r="M12" s="687">
        <v>742773850</v>
      </c>
      <c r="N12" s="687">
        <v>677006756</v>
      </c>
      <c r="O12" s="687">
        <v>577576119</v>
      </c>
      <c r="P12" s="687">
        <v>516400781</v>
      </c>
      <c r="Q12" s="687">
        <v>373740565</v>
      </c>
      <c r="R12" s="687">
        <v>286370506</v>
      </c>
      <c r="S12" s="687">
        <v>286370506</v>
      </c>
      <c r="T12" s="687">
        <v>156662346</v>
      </c>
      <c r="U12" s="687"/>
      <c r="V12" s="687"/>
      <c r="W12" s="687"/>
      <c r="X12" s="687"/>
      <c r="Y12" s="687"/>
      <c r="Z12" s="687"/>
      <c r="AA12" s="687"/>
      <c r="AB12" s="687"/>
      <c r="AC12" s="687">
        <v>0</v>
      </c>
      <c r="AD12" s="687">
        <v>0</v>
      </c>
      <c r="AE12" s="687">
        <v>0</v>
      </c>
      <c r="AF12" s="687">
        <v>0</v>
      </c>
      <c r="AG12" s="687"/>
      <c r="AH12" s="687"/>
      <c r="AI12" s="687"/>
      <c r="AJ12" s="687"/>
      <c r="AK12" s="687"/>
      <c r="AL12" s="687"/>
      <c r="AM12" s="687"/>
      <c r="AN12" s="687"/>
      <c r="AO12" s="687"/>
      <c r="AP12" s="687"/>
      <c r="AQ12" s="687"/>
      <c r="AR12" s="687"/>
      <c r="AS12" s="687">
        <f>+I12+M12+Q12+Y12+AC12+AG12</f>
        <v>1156231995</v>
      </c>
      <c r="AT12" s="687">
        <f t="shared" si="6"/>
        <v>989836839</v>
      </c>
      <c r="AU12" s="687">
        <f t="shared" si="5"/>
        <v>890406202</v>
      </c>
      <c r="AV12" s="687">
        <f t="shared" si="5"/>
        <v>699522704</v>
      </c>
      <c r="AW12" s="695"/>
    </row>
    <row r="13" spans="1:53" ht="14.25" thickTop="1" thickBot="1" x14ac:dyDescent="0.3">
      <c r="A13" s="718"/>
      <c r="B13" s="718"/>
      <c r="C13" s="693"/>
      <c r="D13" s="693"/>
      <c r="E13" s="694"/>
      <c r="F13" s="694"/>
      <c r="G13" s="694"/>
      <c r="H13" s="701" t="s">
        <v>1837</v>
      </c>
      <c r="I13" s="686">
        <f>+I14+I15</f>
        <v>2090512384</v>
      </c>
      <c r="J13" s="686">
        <f t="shared" ref="J13:AJ13" si="7">+J14+J15</f>
        <v>2088112395</v>
      </c>
      <c r="K13" s="686">
        <f t="shared" si="7"/>
        <v>2069880598</v>
      </c>
      <c r="L13" s="686">
        <f t="shared" si="7"/>
        <v>2002518003</v>
      </c>
      <c r="M13" s="686">
        <f t="shared" si="7"/>
        <v>4720689404</v>
      </c>
      <c r="N13" s="686">
        <f t="shared" si="7"/>
        <v>4565877236</v>
      </c>
      <c r="O13" s="686">
        <f t="shared" si="7"/>
        <v>3701374495</v>
      </c>
      <c r="P13" s="686">
        <f t="shared" si="7"/>
        <v>3451962376</v>
      </c>
      <c r="Q13" s="686">
        <f t="shared" si="7"/>
        <v>316972509</v>
      </c>
      <c r="R13" s="686">
        <f t="shared" si="7"/>
        <v>0</v>
      </c>
      <c r="S13" s="686">
        <f t="shared" si="7"/>
        <v>0</v>
      </c>
      <c r="T13" s="686">
        <f t="shared" si="7"/>
        <v>0</v>
      </c>
      <c r="U13" s="686"/>
      <c r="V13" s="686"/>
      <c r="W13" s="686"/>
      <c r="X13" s="686"/>
      <c r="Y13" s="686">
        <f t="shared" si="7"/>
        <v>2908962063</v>
      </c>
      <c r="Z13" s="686">
        <f t="shared" si="7"/>
        <v>2823062495</v>
      </c>
      <c r="AA13" s="686">
        <f t="shared" si="7"/>
        <v>2823062495</v>
      </c>
      <c r="AB13" s="686">
        <f t="shared" si="7"/>
        <v>2798962429</v>
      </c>
      <c r="AC13" s="686">
        <f t="shared" si="7"/>
        <v>0</v>
      </c>
      <c r="AD13" s="686">
        <f t="shared" si="7"/>
        <v>0</v>
      </c>
      <c r="AE13" s="686">
        <f t="shared" si="7"/>
        <v>0</v>
      </c>
      <c r="AF13" s="686">
        <f t="shared" si="7"/>
        <v>0</v>
      </c>
      <c r="AG13" s="686">
        <f t="shared" si="7"/>
        <v>2903002726</v>
      </c>
      <c r="AH13" s="686">
        <f t="shared" si="7"/>
        <v>2811177425</v>
      </c>
      <c r="AI13" s="686">
        <f t="shared" si="7"/>
        <v>1234598251</v>
      </c>
      <c r="AJ13" s="686">
        <f t="shared" si="7"/>
        <v>640650336</v>
      </c>
      <c r="AK13" s="686"/>
      <c r="AL13" s="686"/>
      <c r="AM13" s="686"/>
      <c r="AN13" s="686"/>
      <c r="AO13" s="686"/>
      <c r="AP13" s="686"/>
      <c r="AQ13" s="686"/>
      <c r="AR13" s="686"/>
      <c r="AS13" s="698">
        <f>+I13+M13+Q13+Y13+AC13+AG13</f>
        <v>12940139086</v>
      </c>
      <c r="AT13" s="686">
        <f t="shared" si="6"/>
        <v>12288229551</v>
      </c>
      <c r="AU13" s="686">
        <f t="shared" si="5"/>
        <v>9828915839</v>
      </c>
      <c r="AV13" s="686">
        <f t="shared" si="5"/>
        <v>8894093144</v>
      </c>
      <c r="AW13" s="697"/>
    </row>
    <row r="14" spans="1:53" s="696" customFormat="1" ht="27" thickTop="1" thickBot="1" x14ac:dyDescent="0.3">
      <c r="A14" s="714"/>
      <c r="B14" s="714"/>
      <c r="C14" s="715"/>
      <c r="D14" s="715"/>
      <c r="E14" s="716"/>
      <c r="F14" s="716"/>
      <c r="G14" s="716"/>
      <c r="H14" s="683" t="s">
        <v>1838</v>
      </c>
      <c r="I14" s="687">
        <v>1981431713</v>
      </c>
      <c r="J14" s="687">
        <v>1981431713</v>
      </c>
      <c r="K14" s="687">
        <v>1981431713</v>
      </c>
      <c r="L14" s="687">
        <v>1981431713</v>
      </c>
      <c r="M14" s="687">
        <v>3242781662</v>
      </c>
      <c r="N14" s="687">
        <v>3130464339</v>
      </c>
      <c r="O14" s="687">
        <v>2385099194</v>
      </c>
      <c r="P14" s="687">
        <v>2269301986</v>
      </c>
      <c r="Q14" s="687">
        <v>316972509</v>
      </c>
      <c r="R14" s="687">
        <v>0</v>
      </c>
      <c r="S14" s="687">
        <v>0</v>
      </c>
      <c r="T14" s="687">
        <v>0</v>
      </c>
      <c r="U14" s="687"/>
      <c r="V14" s="687"/>
      <c r="W14" s="687"/>
      <c r="X14" s="687"/>
      <c r="Y14" s="687">
        <v>2626728137</v>
      </c>
      <c r="Z14" s="687">
        <v>2541158677</v>
      </c>
      <c r="AA14" s="687">
        <v>2541158677</v>
      </c>
      <c r="AB14" s="687">
        <v>2541158677</v>
      </c>
      <c r="AC14" s="687">
        <v>0</v>
      </c>
      <c r="AD14" s="687">
        <v>0</v>
      </c>
      <c r="AE14" s="687">
        <v>0</v>
      </c>
      <c r="AF14" s="687">
        <v>0</v>
      </c>
      <c r="AG14" s="687">
        <v>2103680842</v>
      </c>
      <c r="AH14" s="687">
        <v>2103680842</v>
      </c>
      <c r="AI14" s="687">
        <v>992892563</v>
      </c>
      <c r="AJ14" s="687">
        <v>428270687</v>
      </c>
      <c r="AK14" s="687"/>
      <c r="AL14" s="687"/>
      <c r="AM14" s="687"/>
      <c r="AN14" s="687"/>
      <c r="AO14" s="687"/>
      <c r="AP14" s="687"/>
      <c r="AQ14" s="687"/>
      <c r="AR14" s="687"/>
      <c r="AS14" s="687">
        <f t="shared" si="3"/>
        <v>10271594863</v>
      </c>
      <c r="AT14" s="687">
        <f t="shared" si="6"/>
        <v>9756735571</v>
      </c>
      <c r="AU14" s="687">
        <f>+K14+O14+S14+AA14+AE14+AI14</f>
        <v>7900582147</v>
      </c>
      <c r="AV14" s="687">
        <f t="shared" si="5"/>
        <v>7220163063</v>
      </c>
      <c r="AW14" s="695"/>
      <c r="AX14" s="370"/>
      <c r="AY14" s="370"/>
    </row>
    <row r="15" spans="1:53" s="370" customFormat="1" ht="27" thickTop="1" thickBot="1" x14ac:dyDescent="0.3">
      <c r="A15" s="695"/>
      <c r="B15" s="695"/>
      <c r="C15" s="710"/>
      <c r="D15" s="710"/>
      <c r="E15" s="711"/>
      <c r="F15" s="711"/>
      <c r="G15" s="711"/>
      <c r="H15" s="683" t="s">
        <v>1839</v>
      </c>
      <c r="I15" s="687">
        <v>109080671</v>
      </c>
      <c r="J15" s="687">
        <v>106680682</v>
      </c>
      <c r="K15" s="687">
        <v>88448885</v>
      </c>
      <c r="L15" s="687">
        <v>21086290</v>
      </c>
      <c r="M15" s="687">
        <v>1477907742</v>
      </c>
      <c r="N15" s="687">
        <v>1435412897</v>
      </c>
      <c r="O15" s="687">
        <v>1316275301</v>
      </c>
      <c r="P15" s="687">
        <v>1182660390</v>
      </c>
      <c r="Q15" s="687"/>
      <c r="R15" s="687">
        <v>0</v>
      </c>
      <c r="S15" s="687">
        <v>0</v>
      </c>
      <c r="T15" s="687">
        <v>0</v>
      </c>
      <c r="U15" s="687"/>
      <c r="V15" s="687"/>
      <c r="W15" s="687"/>
      <c r="X15" s="687"/>
      <c r="Y15" s="687">
        <v>282233926</v>
      </c>
      <c r="Z15" s="687">
        <v>281903818</v>
      </c>
      <c r="AA15" s="687">
        <v>281903818</v>
      </c>
      <c r="AB15" s="687">
        <v>257803752</v>
      </c>
      <c r="AC15" s="687">
        <v>0</v>
      </c>
      <c r="AD15" s="687">
        <v>0</v>
      </c>
      <c r="AE15" s="687">
        <v>0</v>
      </c>
      <c r="AF15" s="687">
        <v>0</v>
      </c>
      <c r="AG15" s="687">
        <v>799321884</v>
      </c>
      <c r="AH15" s="687">
        <v>707496583</v>
      </c>
      <c r="AI15" s="687">
        <v>241705688</v>
      </c>
      <c r="AJ15" s="687">
        <v>212379649</v>
      </c>
      <c r="AK15" s="687"/>
      <c r="AL15" s="687"/>
      <c r="AM15" s="687"/>
      <c r="AN15" s="687"/>
      <c r="AO15" s="687"/>
      <c r="AP15" s="687"/>
      <c r="AQ15" s="687"/>
      <c r="AR15" s="687"/>
      <c r="AS15" s="687">
        <f>+I15+M15+Q15+Y15+AC15+AG15</f>
        <v>2668544223</v>
      </c>
      <c r="AT15" s="687">
        <f t="shared" si="6"/>
        <v>2531493980</v>
      </c>
      <c r="AU15" s="687">
        <f t="shared" si="5"/>
        <v>1928333692</v>
      </c>
      <c r="AV15" s="687">
        <f t="shared" si="5"/>
        <v>1673930081</v>
      </c>
      <c r="AW15" s="699"/>
    </row>
    <row r="16" spans="1:53" ht="14.25" thickTop="1" thickBot="1" x14ac:dyDescent="0.3">
      <c r="A16" s="718"/>
      <c r="B16" s="718"/>
      <c r="C16" s="693"/>
      <c r="D16" s="693"/>
      <c r="E16" s="694"/>
      <c r="F16" s="694"/>
      <c r="G16" s="694"/>
      <c r="H16" s="701" t="s">
        <v>1840</v>
      </c>
      <c r="I16" s="686">
        <f>+I17</f>
        <v>233609498</v>
      </c>
      <c r="J16" s="686">
        <f t="shared" ref="J16:AI16" si="8">+J17</f>
        <v>218280554</v>
      </c>
      <c r="K16" s="686">
        <f t="shared" si="8"/>
        <v>201112042</v>
      </c>
      <c r="L16" s="686">
        <f t="shared" si="8"/>
        <v>187792802</v>
      </c>
      <c r="M16" s="686">
        <f t="shared" si="8"/>
        <v>0</v>
      </c>
      <c r="N16" s="686">
        <f t="shared" si="8"/>
        <v>0</v>
      </c>
      <c r="O16" s="686">
        <f t="shared" si="8"/>
        <v>0</v>
      </c>
      <c r="P16" s="686">
        <f t="shared" si="8"/>
        <v>0</v>
      </c>
      <c r="Q16" s="686">
        <f t="shared" si="8"/>
        <v>0</v>
      </c>
      <c r="R16" s="686">
        <f t="shared" si="8"/>
        <v>0</v>
      </c>
      <c r="S16" s="686">
        <f t="shared" si="8"/>
        <v>0</v>
      </c>
      <c r="T16" s="686">
        <f t="shared" si="8"/>
        <v>0</v>
      </c>
      <c r="U16" s="686"/>
      <c r="V16" s="686"/>
      <c r="W16" s="686"/>
      <c r="X16" s="686"/>
      <c r="Y16" s="686">
        <f t="shared" si="8"/>
        <v>0</v>
      </c>
      <c r="Z16" s="686">
        <f t="shared" si="8"/>
        <v>0</v>
      </c>
      <c r="AA16" s="686">
        <f t="shared" si="8"/>
        <v>0</v>
      </c>
      <c r="AB16" s="686">
        <f t="shared" si="8"/>
        <v>0</v>
      </c>
      <c r="AC16" s="686">
        <f t="shared" si="8"/>
        <v>22020128</v>
      </c>
      <c r="AD16" s="686">
        <f t="shared" si="8"/>
        <v>21862807</v>
      </c>
      <c r="AE16" s="686">
        <f t="shared" si="8"/>
        <v>13775436</v>
      </c>
      <c r="AF16" s="686">
        <f t="shared" si="8"/>
        <v>12255592</v>
      </c>
      <c r="AG16" s="686">
        <f t="shared" si="8"/>
        <v>0</v>
      </c>
      <c r="AH16" s="686">
        <f t="shared" si="8"/>
        <v>0</v>
      </c>
      <c r="AI16" s="686">
        <f t="shared" si="8"/>
        <v>0</v>
      </c>
      <c r="AJ16" s="686">
        <f>+AJ17</f>
        <v>0</v>
      </c>
      <c r="AK16" s="686"/>
      <c r="AL16" s="686"/>
      <c r="AM16" s="686"/>
      <c r="AN16" s="686"/>
      <c r="AO16" s="686"/>
      <c r="AP16" s="686"/>
      <c r="AQ16" s="686"/>
      <c r="AR16" s="686"/>
      <c r="AS16" s="698">
        <f>+I16+M16+Q16+Y16+AC16+AG16</f>
        <v>255629626</v>
      </c>
      <c r="AT16" s="686">
        <f t="shared" si="6"/>
        <v>240143361</v>
      </c>
      <c r="AU16" s="686">
        <f t="shared" si="5"/>
        <v>214887478</v>
      </c>
      <c r="AV16" s="686">
        <f t="shared" si="5"/>
        <v>200048394</v>
      </c>
      <c r="AW16" s="697"/>
    </row>
    <row r="17" spans="1:51" s="370" customFormat="1" ht="27" thickTop="1" thickBot="1" x14ac:dyDescent="0.3">
      <c r="A17" s="695"/>
      <c r="B17" s="695"/>
      <c r="C17" s="710"/>
      <c r="D17" s="710"/>
      <c r="E17" s="711"/>
      <c r="F17" s="711"/>
      <c r="G17" s="711"/>
      <c r="H17" s="683" t="s">
        <v>1841</v>
      </c>
      <c r="I17" s="687">
        <v>233609498</v>
      </c>
      <c r="J17" s="687">
        <v>218280554</v>
      </c>
      <c r="K17" s="687">
        <v>201112042</v>
      </c>
      <c r="L17" s="687">
        <v>187792802</v>
      </c>
      <c r="M17" s="687">
        <v>0</v>
      </c>
      <c r="N17" s="687">
        <v>0</v>
      </c>
      <c r="O17" s="687">
        <v>0</v>
      </c>
      <c r="P17" s="687"/>
      <c r="Q17" s="687"/>
      <c r="R17" s="687">
        <v>0</v>
      </c>
      <c r="S17" s="687">
        <v>0</v>
      </c>
      <c r="T17" s="687"/>
      <c r="U17" s="687"/>
      <c r="V17" s="687"/>
      <c r="W17" s="687"/>
      <c r="X17" s="687"/>
      <c r="Y17" s="687"/>
      <c r="Z17" s="687">
        <v>0</v>
      </c>
      <c r="AA17" s="687">
        <v>0</v>
      </c>
      <c r="AB17" s="687">
        <v>0</v>
      </c>
      <c r="AC17" s="687">
        <v>22020128</v>
      </c>
      <c r="AD17" s="687">
        <v>21862807</v>
      </c>
      <c r="AE17" s="687">
        <v>13775436</v>
      </c>
      <c r="AF17" s="687">
        <v>12255592</v>
      </c>
      <c r="AG17" s="687">
        <v>0</v>
      </c>
      <c r="AH17" s="687">
        <v>0</v>
      </c>
      <c r="AI17" s="687">
        <v>0</v>
      </c>
      <c r="AJ17" s="687">
        <v>0</v>
      </c>
      <c r="AK17" s="687"/>
      <c r="AL17" s="687"/>
      <c r="AM17" s="687"/>
      <c r="AN17" s="687"/>
      <c r="AO17" s="687"/>
      <c r="AP17" s="687"/>
      <c r="AQ17" s="687"/>
      <c r="AR17" s="687"/>
      <c r="AS17" s="687">
        <f t="shared" si="3"/>
        <v>255629626</v>
      </c>
      <c r="AT17" s="687">
        <f t="shared" si="6"/>
        <v>240143361</v>
      </c>
      <c r="AU17" s="687">
        <f t="shared" si="5"/>
        <v>214887478</v>
      </c>
      <c r="AV17" s="687">
        <f t="shared" si="5"/>
        <v>200048394</v>
      </c>
      <c r="AW17" s="695"/>
    </row>
    <row r="18" spans="1:51" ht="14.25" thickTop="1" thickBot="1" x14ac:dyDescent="0.3">
      <c r="A18" s="718"/>
      <c r="B18" s="718"/>
      <c r="C18" s="693"/>
      <c r="D18" s="693"/>
      <c r="E18" s="694"/>
      <c r="F18" s="694"/>
      <c r="G18" s="694"/>
      <c r="H18" s="702" t="s">
        <v>1842</v>
      </c>
      <c r="I18" s="686">
        <f>+I19+I20+I21+I22</f>
        <v>1199317960</v>
      </c>
      <c r="J18" s="686">
        <f t="shared" ref="J18:AJ18" si="9">+J19+J20+J21+J22</f>
        <v>1098416572</v>
      </c>
      <c r="K18" s="686">
        <f t="shared" si="9"/>
        <v>912010679</v>
      </c>
      <c r="L18" s="686">
        <f t="shared" si="9"/>
        <v>792718737</v>
      </c>
      <c r="M18" s="686">
        <f t="shared" si="9"/>
        <v>5044991517</v>
      </c>
      <c r="N18" s="686">
        <f t="shared" si="9"/>
        <v>4835421144</v>
      </c>
      <c r="O18" s="686">
        <f t="shared" si="9"/>
        <v>3053461226</v>
      </c>
      <c r="P18" s="686">
        <f t="shared" si="9"/>
        <v>3053461226</v>
      </c>
      <c r="Q18" s="686">
        <f t="shared" si="9"/>
        <v>0</v>
      </c>
      <c r="R18" s="686">
        <f t="shared" si="9"/>
        <v>0</v>
      </c>
      <c r="S18" s="686">
        <f t="shared" si="9"/>
        <v>0</v>
      </c>
      <c r="T18" s="686">
        <f t="shared" si="9"/>
        <v>0</v>
      </c>
      <c r="U18" s="686"/>
      <c r="V18" s="686"/>
      <c r="W18" s="686"/>
      <c r="X18" s="686"/>
      <c r="Y18" s="686">
        <f t="shared" si="9"/>
        <v>0</v>
      </c>
      <c r="Z18" s="686">
        <f t="shared" si="9"/>
        <v>0</v>
      </c>
      <c r="AA18" s="686">
        <f t="shared" si="9"/>
        <v>0</v>
      </c>
      <c r="AB18" s="686">
        <f t="shared" si="9"/>
        <v>0</v>
      </c>
      <c r="AC18" s="686">
        <f t="shared" si="9"/>
        <v>8364592</v>
      </c>
      <c r="AD18" s="686">
        <f t="shared" si="9"/>
        <v>0</v>
      </c>
      <c r="AE18" s="686">
        <f t="shared" si="9"/>
        <v>0</v>
      </c>
      <c r="AF18" s="686">
        <f t="shared" si="9"/>
        <v>0</v>
      </c>
      <c r="AG18" s="686">
        <f t="shared" si="9"/>
        <v>0</v>
      </c>
      <c r="AH18" s="686">
        <f t="shared" si="9"/>
        <v>0</v>
      </c>
      <c r="AI18" s="686">
        <f t="shared" si="9"/>
        <v>0</v>
      </c>
      <c r="AJ18" s="686">
        <f t="shared" si="9"/>
        <v>0</v>
      </c>
      <c r="AK18" s="686"/>
      <c r="AL18" s="686"/>
      <c r="AM18" s="686"/>
      <c r="AN18" s="686"/>
      <c r="AO18" s="686"/>
      <c r="AP18" s="686"/>
      <c r="AQ18" s="686"/>
      <c r="AR18" s="686"/>
      <c r="AS18" s="698">
        <f>+I18+M18+Q18+Y18+AC18+AG18</f>
        <v>6252674069</v>
      </c>
      <c r="AT18" s="686">
        <f t="shared" si="6"/>
        <v>5933837716</v>
      </c>
      <c r="AU18" s="686">
        <f t="shared" si="5"/>
        <v>3965471905</v>
      </c>
      <c r="AV18" s="686">
        <f>+L18+P18+T18+AB18+AF18+AJ18</f>
        <v>3846179963</v>
      </c>
      <c r="AW18" s="697"/>
    </row>
    <row r="19" spans="1:51" s="370" customFormat="1" ht="39.75" thickTop="1" thickBot="1" x14ac:dyDescent="0.3">
      <c r="A19" s="695"/>
      <c r="B19" s="695"/>
      <c r="C19" s="710"/>
      <c r="D19" s="710"/>
      <c r="E19" s="711"/>
      <c r="F19" s="711"/>
      <c r="G19" s="711"/>
      <c r="H19" s="683" t="s">
        <v>1843</v>
      </c>
      <c r="I19" s="687">
        <v>383299870</v>
      </c>
      <c r="J19" s="687">
        <v>289734965</v>
      </c>
      <c r="K19" s="687">
        <f>+J19</f>
        <v>289734965</v>
      </c>
      <c r="L19" s="687">
        <v>249731148</v>
      </c>
      <c r="M19" s="687">
        <v>204864489</v>
      </c>
      <c r="N19" s="687">
        <v>0</v>
      </c>
      <c r="O19" s="687">
        <v>0</v>
      </c>
      <c r="P19" s="687">
        <v>0</v>
      </c>
      <c r="Q19" s="687">
        <v>0</v>
      </c>
      <c r="R19" s="687">
        <v>0</v>
      </c>
      <c r="S19" s="687">
        <v>0</v>
      </c>
      <c r="T19" s="687">
        <v>0</v>
      </c>
      <c r="U19" s="687"/>
      <c r="V19" s="687"/>
      <c r="W19" s="687"/>
      <c r="X19" s="687"/>
      <c r="Y19" s="687">
        <v>0</v>
      </c>
      <c r="Z19" s="687">
        <v>0</v>
      </c>
      <c r="AA19" s="687">
        <v>0</v>
      </c>
      <c r="AB19" s="687">
        <v>0</v>
      </c>
      <c r="AC19" s="687">
        <v>8364592</v>
      </c>
      <c r="AD19" s="687">
        <v>0</v>
      </c>
      <c r="AE19" s="687">
        <v>0</v>
      </c>
      <c r="AF19" s="687">
        <v>0</v>
      </c>
      <c r="AG19" s="687">
        <v>0</v>
      </c>
      <c r="AH19" s="687">
        <v>0</v>
      </c>
      <c r="AI19" s="687">
        <v>0</v>
      </c>
      <c r="AJ19" s="687">
        <v>0</v>
      </c>
      <c r="AK19" s="687"/>
      <c r="AL19" s="687"/>
      <c r="AM19" s="687"/>
      <c r="AN19" s="687"/>
      <c r="AO19" s="687"/>
      <c r="AP19" s="687"/>
      <c r="AQ19" s="687"/>
      <c r="AR19" s="687"/>
      <c r="AS19" s="687">
        <f t="shared" si="3"/>
        <v>596528951</v>
      </c>
      <c r="AT19" s="687">
        <f t="shared" si="6"/>
        <v>289734965</v>
      </c>
      <c r="AU19" s="687">
        <f t="shared" si="5"/>
        <v>289734965</v>
      </c>
      <c r="AV19" s="687">
        <f t="shared" si="5"/>
        <v>249731148</v>
      </c>
      <c r="AW19" s="695"/>
    </row>
    <row r="20" spans="1:51" ht="34.5" customHeight="1" thickTop="1" thickBot="1" x14ac:dyDescent="0.3">
      <c r="A20" s="712"/>
      <c r="B20" s="712"/>
      <c r="C20" s="717"/>
      <c r="D20" s="717"/>
      <c r="E20" s="713"/>
      <c r="F20" s="713"/>
      <c r="G20" s="713"/>
      <c r="H20" s="683" t="s">
        <v>1844</v>
      </c>
      <c r="I20" s="687">
        <v>405530201</v>
      </c>
      <c r="J20" s="687">
        <v>405526748</v>
      </c>
      <c r="K20" s="687">
        <v>219120855</v>
      </c>
      <c r="L20" s="687">
        <v>211078773</v>
      </c>
      <c r="M20" s="687">
        <v>2388354769</v>
      </c>
      <c r="N20" s="687">
        <v>2388352869</v>
      </c>
      <c r="O20" s="687">
        <v>621452951</v>
      </c>
      <c r="P20" s="687">
        <v>621452951</v>
      </c>
      <c r="Q20" s="687">
        <v>0</v>
      </c>
      <c r="R20" s="687">
        <v>0</v>
      </c>
      <c r="S20" s="687">
        <v>0</v>
      </c>
      <c r="T20" s="687">
        <v>0</v>
      </c>
      <c r="U20" s="687"/>
      <c r="V20" s="687"/>
      <c r="W20" s="687"/>
      <c r="X20" s="687"/>
      <c r="Y20" s="687">
        <v>0</v>
      </c>
      <c r="Z20" s="687">
        <v>0</v>
      </c>
      <c r="AA20" s="687">
        <v>0</v>
      </c>
      <c r="AB20" s="687">
        <v>0</v>
      </c>
      <c r="AC20" s="687"/>
      <c r="AD20" s="687">
        <v>0</v>
      </c>
      <c r="AE20" s="687">
        <v>0</v>
      </c>
      <c r="AF20" s="687">
        <v>0</v>
      </c>
      <c r="AG20" s="687">
        <v>0</v>
      </c>
      <c r="AH20" s="687">
        <v>0</v>
      </c>
      <c r="AI20" s="687">
        <v>0</v>
      </c>
      <c r="AJ20" s="687">
        <v>0</v>
      </c>
      <c r="AK20" s="687"/>
      <c r="AL20" s="687"/>
      <c r="AM20" s="687"/>
      <c r="AN20" s="687"/>
      <c r="AO20" s="687"/>
      <c r="AP20" s="687"/>
      <c r="AQ20" s="687"/>
      <c r="AR20" s="687"/>
      <c r="AS20" s="687">
        <f t="shared" si="3"/>
        <v>2793884970</v>
      </c>
      <c r="AT20" s="687">
        <f t="shared" si="6"/>
        <v>2793879617</v>
      </c>
      <c r="AU20" s="687">
        <f t="shared" si="5"/>
        <v>840573806</v>
      </c>
      <c r="AV20" s="687">
        <f t="shared" si="5"/>
        <v>832531724</v>
      </c>
      <c r="AW20" s="695"/>
    </row>
    <row r="21" spans="1:51" s="370" customFormat="1" ht="31.5" customHeight="1" thickTop="1" thickBot="1" x14ac:dyDescent="0.3">
      <c r="A21" s="695"/>
      <c r="B21" s="695"/>
      <c r="C21" s="710"/>
      <c r="D21" s="710"/>
      <c r="E21" s="711"/>
      <c r="F21" s="711"/>
      <c r="G21" s="711"/>
      <c r="H21" s="683" t="s">
        <v>1845</v>
      </c>
      <c r="I21" s="687">
        <v>410487889</v>
      </c>
      <c r="J21" s="687">
        <v>403154859</v>
      </c>
      <c r="K21" s="687">
        <v>403154859</v>
      </c>
      <c r="L21" s="687">
        <v>331908816</v>
      </c>
      <c r="M21" s="687">
        <v>15060000</v>
      </c>
      <c r="N21" s="687">
        <v>15060000</v>
      </c>
      <c r="O21" s="687">
        <v>0</v>
      </c>
      <c r="P21" s="687">
        <v>0</v>
      </c>
      <c r="Q21" s="687">
        <v>0</v>
      </c>
      <c r="R21" s="687">
        <v>0</v>
      </c>
      <c r="S21" s="687">
        <v>0</v>
      </c>
      <c r="T21" s="687">
        <v>0</v>
      </c>
      <c r="U21" s="687"/>
      <c r="V21" s="687"/>
      <c r="W21" s="687"/>
      <c r="X21" s="687"/>
      <c r="Y21" s="687"/>
      <c r="Z21" s="687">
        <v>0</v>
      </c>
      <c r="AA21" s="687">
        <v>0</v>
      </c>
      <c r="AB21" s="687">
        <v>0</v>
      </c>
      <c r="AC21" s="687">
        <v>0</v>
      </c>
      <c r="AD21" s="687">
        <v>0</v>
      </c>
      <c r="AE21" s="687">
        <v>0</v>
      </c>
      <c r="AF21" s="687">
        <v>0</v>
      </c>
      <c r="AG21" s="687">
        <v>0</v>
      </c>
      <c r="AH21" s="687">
        <v>0</v>
      </c>
      <c r="AI21" s="687">
        <v>0</v>
      </c>
      <c r="AJ21" s="687">
        <v>0</v>
      </c>
      <c r="AK21" s="687"/>
      <c r="AL21" s="687"/>
      <c r="AM21" s="687"/>
      <c r="AN21" s="687"/>
      <c r="AO21" s="687"/>
      <c r="AP21" s="687"/>
      <c r="AQ21" s="687"/>
      <c r="AR21" s="687"/>
      <c r="AS21" s="687">
        <f t="shared" si="3"/>
        <v>425547889</v>
      </c>
      <c r="AT21" s="687">
        <f t="shared" si="6"/>
        <v>418214859</v>
      </c>
      <c r="AU21" s="687">
        <f t="shared" si="5"/>
        <v>403154859</v>
      </c>
      <c r="AV21" s="687">
        <f t="shared" si="5"/>
        <v>331908816</v>
      </c>
      <c r="AW21" s="695"/>
    </row>
    <row r="22" spans="1:51" s="696" customFormat="1" ht="52.5" thickTop="1" thickBot="1" x14ac:dyDescent="0.3">
      <c r="A22" s="714"/>
      <c r="B22" s="714"/>
      <c r="C22" s="715"/>
      <c r="D22" s="715"/>
      <c r="E22" s="716"/>
      <c r="F22" s="716"/>
      <c r="G22" s="716"/>
      <c r="H22" s="683" t="s">
        <v>1846</v>
      </c>
      <c r="I22" s="687"/>
      <c r="J22" s="687"/>
      <c r="K22" s="687">
        <v>0</v>
      </c>
      <c r="L22" s="687"/>
      <c r="M22" s="802">
        <v>2436712259</v>
      </c>
      <c r="N22" s="802">
        <v>2432008275</v>
      </c>
      <c r="O22" s="802">
        <v>2432008275</v>
      </c>
      <c r="P22" s="802">
        <v>2432008275</v>
      </c>
      <c r="Q22" s="687">
        <v>0</v>
      </c>
      <c r="R22" s="687">
        <v>0</v>
      </c>
      <c r="S22" s="687">
        <v>0</v>
      </c>
      <c r="T22" s="687">
        <v>0</v>
      </c>
      <c r="U22" s="687"/>
      <c r="V22" s="687"/>
      <c r="W22" s="687"/>
      <c r="X22" s="687"/>
      <c r="Y22" s="687">
        <v>0</v>
      </c>
      <c r="Z22" s="687">
        <v>0</v>
      </c>
      <c r="AA22" s="687">
        <v>0</v>
      </c>
      <c r="AB22" s="687">
        <v>0</v>
      </c>
      <c r="AC22" s="687">
        <v>0</v>
      </c>
      <c r="AD22" s="687">
        <v>0</v>
      </c>
      <c r="AE22" s="687">
        <v>0</v>
      </c>
      <c r="AF22" s="687">
        <v>0</v>
      </c>
      <c r="AG22" s="687">
        <v>0</v>
      </c>
      <c r="AH22" s="687">
        <v>0</v>
      </c>
      <c r="AI22" s="687">
        <v>0</v>
      </c>
      <c r="AJ22" s="687">
        <v>0</v>
      </c>
      <c r="AK22" s="687"/>
      <c r="AL22" s="687"/>
      <c r="AM22" s="687"/>
      <c r="AN22" s="687"/>
      <c r="AO22" s="687"/>
      <c r="AP22" s="687"/>
      <c r="AQ22" s="687"/>
      <c r="AR22" s="687"/>
      <c r="AS22" s="687">
        <f t="shared" si="3"/>
        <v>2436712259</v>
      </c>
      <c r="AT22" s="687">
        <f t="shared" si="6"/>
        <v>2432008275</v>
      </c>
      <c r="AU22" s="687">
        <f t="shared" si="5"/>
        <v>2432008275</v>
      </c>
      <c r="AV22" s="687">
        <f t="shared" si="5"/>
        <v>2432008275</v>
      </c>
      <c r="AW22" s="695"/>
      <c r="AX22" s="370"/>
      <c r="AY22" s="370"/>
    </row>
    <row r="23" spans="1:51" ht="14.25" thickTop="1" thickBot="1" x14ac:dyDescent="0.25">
      <c r="A23" s="718"/>
      <c r="B23" s="718"/>
      <c r="C23" s="693"/>
      <c r="D23" s="693"/>
      <c r="E23" s="694"/>
      <c r="F23" s="694"/>
      <c r="G23" s="694"/>
      <c r="H23" s="703" t="s">
        <v>1847</v>
      </c>
      <c r="I23" s="686">
        <f>+I24</f>
        <v>57750000</v>
      </c>
      <c r="J23" s="686">
        <f t="shared" ref="J23:AJ23" si="10">+J24</f>
        <v>57749076</v>
      </c>
      <c r="K23" s="686">
        <f t="shared" si="10"/>
        <v>57749076</v>
      </c>
      <c r="L23" s="686">
        <f t="shared" si="10"/>
        <v>57749076</v>
      </c>
      <c r="M23" s="686">
        <f t="shared" si="10"/>
        <v>220000000</v>
      </c>
      <c r="N23" s="686">
        <f t="shared" si="10"/>
        <v>219909766</v>
      </c>
      <c r="O23" s="686">
        <f t="shared" si="10"/>
        <v>198628049</v>
      </c>
      <c r="P23" s="686">
        <f t="shared" si="10"/>
        <v>194812849</v>
      </c>
      <c r="Q23" s="686">
        <f t="shared" si="10"/>
        <v>0</v>
      </c>
      <c r="R23" s="686">
        <f t="shared" si="10"/>
        <v>0</v>
      </c>
      <c r="S23" s="686">
        <f t="shared" si="10"/>
        <v>0</v>
      </c>
      <c r="T23" s="686">
        <f t="shared" si="10"/>
        <v>0</v>
      </c>
      <c r="U23" s="686"/>
      <c r="V23" s="686"/>
      <c r="W23" s="686"/>
      <c r="X23" s="686"/>
      <c r="Y23" s="686">
        <f t="shared" si="10"/>
        <v>0</v>
      </c>
      <c r="Z23" s="686">
        <f t="shared" si="10"/>
        <v>0</v>
      </c>
      <c r="AA23" s="686">
        <f t="shared" si="10"/>
        <v>0</v>
      </c>
      <c r="AB23" s="686">
        <f t="shared" si="10"/>
        <v>0</v>
      </c>
      <c r="AC23" s="686">
        <f t="shared" si="10"/>
        <v>0</v>
      </c>
      <c r="AD23" s="686">
        <f t="shared" si="10"/>
        <v>0</v>
      </c>
      <c r="AE23" s="686">
        <f t="shared" si="10"/>
        <v>0</v>
      </c>
      <c r="AF23" s="686">
        <f t="shared" si="10"/>
        <v>0</v>
      </c>
      <c r="AG23" s="686">
        <f t="shared" si="10"/>
        <v>0</v>
      </c>
      <c r="AH23" s="686">
        <f t="shared" si="10"/>
        <v>0</v>
      </c>
      <c r="AI23" s="686">
        <f t="shared" si="10"/>
        <v>0</v>
      </c>
      <c r="AJ23" s="686">
        <f t="shared" si="10"/>
        <v>0</v>
      </c>
      <c r="AK23" s="686"/>
      <c r="AL23" s="686"/>
      <c r="AM23" s="686"/>
      <c r="AN23" s="686"/>
      <c r="AO23" s="686"/>
      <c r="AP23" s="686"/>
      <c r="AQ23" s="686"/>
      <c r="AR23" s="686"/>
      <c r="AS23" s="698">
        <f>+I23+M23+Q23+Y23+AC23+AG23</f>
        <v>277750000</v>
      </c>
      <c r="AT23" s="686">
        <f t="shared" si="6"/>
        <v>277658842</v>
      </c>
      <c r="AU23" s="686">
        <f t="shared" si="5"/>
        <v>256377125</v>
      </c>
      <c r="AV23" s="686">
        <f t="shared" si="5"/>
        <v>252561925</v>
      </c>
      <c r="AW23" s="697"/>
    </row>
    <row r="24" spans="1:51" ht="27" thickTop="1" thickBot="1" x14ac:dyDescent="0.3">
      <c r="A24" s="707"/>
      <c r="B24" s="707"/>
      <c r="C24" s="708"/>
      <c r="D24" s="708"/>
      <c r="E24" s="709"/>
      <c r="F24" s="709"/>
      <c r="G24" s="709"/>
      <c r="H24" s="683" t="s">
        <v>1848</v>
      </c>
      <c r="I24" s="687">
        <v>57750000</v>
      </c>
      <c r="J24" s="687">
        <v>57749076</v>
      </c>
      <c r="K24" s="687">
        <v>57749076</v>
      </c>
      <c r="L24" s="687">
        <v>57749076</v>
      </c>
      <c r="M24" s="687">
        <v>220000000</v>
      </c>
      <c r="N24" s="687">
        <v>219909766</v>
      </c>
      <c r="O24" s="687">
        <v>198628049</v>
      </c>
      <c r="P24" s="687">
        <v>194812849</v>
      </c>
      <c r="Q24" s="687"/>
      <c r="R24" s="687">
        <v>0</v>
      </c>
      <c r="S24" s="687">
        <v>0</v>
      </c>
      <c r="T24" s="687">
        <v>0</v>
      </c>
      <c r="U24" s="687"/>
      <c r="V24" s="687"/>
      <c r="W24" s="687"/>
      <c r="X24" s="687"/>
      <c r="Y24" s="687">
        <v>0</v>
      </c>
      <c r="Z24" s="687">
        <v>0</v>
      </c>
      <c r="AA24" s="687">
        <v>0</v>
      </c>
      <c r="AB24" s="687">
        <v>0</v>
      </c>
      <c r="AC24" s="687"/>
      <c r="AD24" s="687">
        <v>0</v>
      </c>
      <c r="AE24" s="687">
        <v>0</v>
      </c>
      <c r="AF24" s="687">
        <v>0</v>
      </c>
      <c r="AG24" s="687">
        <v>0</v>
      </c>
      <c r="AH24" s="687">
        <v>0</v>
      </c>
      <c r="AI24" s="687">
        <v>0</v>
      </c>
      <c r="AJ24" s="687">
        <v>0</v>
      </c>
      <c r="AK24" s="687"/>
      <c r="AL24" s="687"/>
      <c r="AM24" s="687"/>
      <c r="AN24" s="687"/>
      <c r="AO24" s="687"/>
      <c r="AP24" s="687"/>
      <c r="AQ24" s="687"/>
      <c r="AR24" s="687"/>
      <c r="AS24" s="687">
        <f t="shared" si="3"/>
        <v>277750000</v>
      </c>
      <c r="AT24" s="687">
        <f t="shared" si="6"/>
        <v>277658842</v>
      </c>
      <c r="AU24" s="687">
        <f t="shared" si="5"/>
        <v>256377125</v>
      </c>
      <c r="AV24" s="687">
        <f t="shared" si="5"/>
        <v>252561925</v>
      </c>
      <c r="AW24" s="695"/>
    </row>
    <row r="25" spans="1:51" ht="14.25" thickTop="1" thickBot="1" x14ac:dyDescent="0.25">
      <c r="A25" s="718"/>
      <c r="B25" s="718"/>
      <c r="C25" s="693"/>
      <c r="D25" s="693"/>
      <c r="E25" s="694"/>
      <c r="F25" s="694"/>
      <c r="G25" s="694"/>
      <c r="H25" s="704" t="s">
        <v>1849</v>
      </c>
      <c r="I25" s="686">
        <f>+I26</f>
        <v>1034571273</v>
      </c>
      <c r="J25" s="686">
        <f t="shared" ref="J25:AJ25" si="11">+J26</f>
        <v>984351615</v>
      </c>
      <c r="K25" s="686">
        <f t="shared" si="11"/>
        <v>945176149</v>
      </c>
      <c r="L25" s="686">
        <f t="shared" si="11"/>
        <v>932991007</v>
      </c>
      <c r="M25" s="686">
        <f t="shared" si="11"/>
        <v>79302526</v>
      </c>
      <c r="N25" s="686">
        <f t="shared" si="11"/>
        <v>79302526</v>
      </c>
      <c r="O25" s="686">
        <f t="shared" si="11"/>
        <v>79302526</v>
      </c>
      <c r="P25" s="686">
        <f t="shared" si="11"/>
        <v>79302526</v>
      </c>
      <c r="Q25" s="686">
        <f t="shared" si="11"/>
        <v>0</v>
      </c>
      <c r="R25" s="686">
        <f t="shared" si="11"/>
        <v>0</v>
      </c>
      <c r="S25" s="686">
        <f t="shared" si="11"/>
        <v>0</v>
      </c>
      <c r="T25" s="686">
        <f t="shared" si="11"/>
        <v>0</v>
      </c>
      <c r="U25" s="686"/>
      <c r="V25" s="686"/>
      <c r="W25" s="686"/>
      <c r="X25" s="686"/>
      <c r="Y25" s="686">
        <f t="shared" si="11"/>
        <v>0</v>
      </c>
      <c r="Z25" s="686">
        <f t="shared" si="11"/>
        <v>0</v>
      </c>
      <c r="AA25" s="686">
        <f t="shared" si="11"/>
        <v>0</v>
      </c>
      <c r="AB25" s="686">
        <f t="shared" si="11"/>
        <v>0</v>
      </c>
      <c r="AC25" s="686">
        <f t="shared" si="11"/>
        <v>0</v>
      </c>
      <c r="AD25" s="686">
        <f t="shared" si="11"/>
        <v>0</v>
      </c>
      <c r="AE25" s="686">
        <f t="shared" si="11"/>
        <v>0</v>
      </c>
      <c r="AF25" s="686">
        <f t="shared" si="11"/>
        <v>0</v>
      </c>
      <c r="AG25" s="686">
        <f t="shared" si="11"/>
        <v>0</v>
      </c>
      <c r="AH25" s="686">
        <f t="shared" si="11"/>
        <v>0</v>
      </c>
      <c r="AI25" s="686">
        <f t="shared" si="11"/>
        <v>0</v>
      </c>
      <c r="AJ25" s="686">
        <f t="shared" si="11"/>
        <v>0</v>
      </c>
      <c r="AK25" s="686"/>
      <c r="AL25" s="686"/>
      <c r="AM25" s="686"/>
      <c r="AN25" s="686"/>
      <c r="AO25" s="686">
        <f>+AO26</f>
        <v>293474194</v>
      </c>
      <c r="AP25" s="686">
        <f t="shared" ref="AP25:AR25" si="12">+AP26</f>
        <v>293474194</v>
      </c>
      <c r="AQ25" s="686">
        <f t="shared" si="12"/>
        <v>15159500</v>
      </c>
      <c r="AR25" s="686">
        <f t="shared" si="12"/>
        <v>14525232</v>
      </c>
      <c r="AS25" s="698">
        <f t="shared" ref="AS25:AV26" si="13">+I25+M25+Q25+Y25+AC25+AG25+AO25</f>
        <v>1407347993</v>
      </c>
      <c r="AT25" s="686">
        <f t="shared" si="13"/>
        <v>1357128335</v>
      </c>
      <c r="AU25" s="686">
        <f t="shared" si="13"/>
        <v>1039638175</v>
      </c>
      <c r="AV25" s="686">
        <f t="shared" si="13"/>
        <v>1026818765</v>
      </c>
      <c r="AW25" s="697"/>
    </row>
    <row r="26" spans="1:51" ht="27" thickTop="1" thickBot="1" x14ac:dyDescent="0.3">
      <c r="A26" s="707"/>
      <c r="B26" s="707"/>
      <c r="C26" s="708"/>
      <c r="D26" s="708"/>
      <c r="E26" s="709"/>
      <c r="F26" s="709"/>
      <c r="G26" s="709"/>
      <c r="H26" s="683" t="s">
        <v>1850</v>
      </c>
      <c r="I26" s="687">
        <v>1034571273</v>
      </c>
      <c r="J26" s="687">
        <v>984351615</v>
      </c>
      <c r="K26" s="687">
        <v>945176149</v>
      </c>
      <c r="L26" s="687">
        <v>932991007</v>
      </c>
      <c r="M26" s="687">
        <v>79302526</v>
      </c>
      <c r="N26" s="687">
        <v>79302526</v>
      </c>
      <c r="O26" s="687">
        <v>79302526</v>
      </c>
      <c r="P26" s="687">
        <v>79302526</v>
      </c>
      <c r="Q26" s="687">
        <v>0</v>
      </c>
      <c r="R26" s="687">
        <v>0</v>
      </c>
      <c r="S26" s="687">
        <v>0</v>
      </c>
      <c r="T26" s="687">
        <v>0</v>
      </c>
      <c r="U26" s="687"/>
      <c r="V26" s="687"/>
      <c r="W26" s="687"/>
      <c r="X26" s="687"/>
      <c r="Y26" s="687">
        <v>0</v>
      </c>
      <c r="Z26" s="687">
        <v>0</v>
      </c>
      <c r="AA26" s="687">
        <v>0</v>
      </c>
      <c r="AB26" s="687">
        <v>0</v>
      </c>
      <c r="AC26" s="687">
        <v>0</v>
      </c>
      <c r="AD26" s="687">
        <v>0</v>
      </c>
      <c r="AE26" s="687">
        <v>0</v>
      </c>
      <c r="AF26" s="687">
        <v>0</v>
      </c>
      <c r="AG26" s="687">
        <v>0</v>
      </c>
      <c r="AH26" s="687">
        <v>0</v>
      </c>
      <c r="AI26" s="687">
        <v>0</v>
      </c>
      <c r="AJ26" s="687">
        <v>0</v>
      </c>
      <c r="AK26" s="687"/>
      <c r="AL26" s="687"/>
      <c r="AM26" s="687"/>
      <c r="AN26" s="687"/>
      <c r="AO26" s="687">
        <v>293474194</v>
      </c>
      <c r="AP26" s="687">
        <v>293474194</v>
      </c>
      <c r="AQ26" s="687">
        <v>15159500</v>
      </c>
      <c r="AR26" s="687">
        <v>14525232</v>
      </c>
      <c r="AS26" s="687">
        <f t="shared" si="13"/>
        <v>1407347993</v>
      </c>
      <c r="AT26" s="687">
        <f t="shared" si="13"/>
        <v>1357128335</v>
      </c>
      <c r="AU26" s="687">
        <f t="shared" si="13"/>
        <v>1039638175</v>
      </c>
      <c r="AV26" s="687">
        <f t="shared" si="13"/>
        <v>1026818765</v>
      </c>
      <c r="AW26" s="695"/>
    </row>
    <row r="27" spans="1:51" ht="65.25" thickTop="1" thickBot="1" x14ac:dyDescent="0.3">
      <c r="A27" s="718"/>
      <c r="B27" s="718"/>
      <c r="C27" s="693"/>
      <c r="D27" s="693"/>
      <c r="E27" s="694"/>
      <c r="F27" s="694"/>
      <c r="G27" s="694"/>
      <c r="H27" s="681" t="s">
        <v>1851</v>
      </c>
      <c r="I27" s="698">
        <f>+I28</f>
        <v>1901918861</v>
      </c>
      <c r="J27" s="698">
        <f t="shared" ref="J27:AJ27" si="14">+J28</f>
        <v>1861845430</v>
      </c>
      <c r="K27" s="698">
        <f t="shared" si="14"/>
        <v>1349142582</v>
      </c>
      <c r="L27" s="698">
        <f t="shared" si="14"/>
        <v>1194537806</v>
      </c>
      <c r="M27" s="698">
        <f t="shared" si="14"/>
        <v>0</v>
      </c>
      <c r="N27" s="698">
        <f t="shared" si="14"/>
        <v>0</v>
      </c>
      <c r="O27" s="698">
        <f t="shared" si="14"/>
        <v>0</v>
      </c>
      <c r="P27" s="698">
        <f t="shared" si="14"/>
        <v>0</v>
      </c>
      <c r="Q27" s="698">
        <f t="shared" si="14"/>
        <v>0</v>
      </c>
      <c r="R27" s="698">
        <f t="shared" si="14"/>
        <v>0</v>
      </c>
      <c r="S27" s="698">
        <f t="shared" si="14"/>
        <v>0</v>
      </c>
      <c r="T27" s="698">
        <f t="shared" si="14"/>
        <v>0</v>
      </c>
      <c r="U27" s="698"/>
      <c r="V27" s="698"/>
      <c r="W27" s="698"/>
      <c r="X27" s="698"/>
      <c r="Y27" s="698">
        <f t="shared" si="14"/>
        <v>0</v>
      </c>
      <c r="Z27" s="698">
        <f t="shared" si="14"/>
        <v>0</v>
      </c>
      <c r="AA27" s="698">
        <f t="shared" si="14"/>
        <v>0</v>
      </c>
      <c r="AB27" s="698">
        <f t="shared" si="14"/>
        <v>0</v>
      </c>
      <c r="AC27" s="698">
        <f t="shared" si="14"/>
        <v>281203492</v>
      </c>
      <c r="AD27" s="698">
        <f t="shared" si="14"/>
        <v>279934392</v>
      </c>
      <c r="AE27" s="698">
        <f t="shared" si="14"/>
        <v>276307996</v>
      </c>
      <c r="AF27" s="698">
        <f t="shared" si="14"/>
        <v>268245059</v>
      </c>
      <c r="AG27" s="698">
        <f t="shared" si="14"/>
        <v>0</v>
      </c>
      <c r="AH27" s="698">
        <f t="shared" si="14"/>
        <v>0</v>
      </c>
      <c r="AI27" s="698">
        <f t="shared" si="14"/>
        <v>0</v>
      </c>
      <c r="AJ27" s="698">
        <f t="shared" si="14"/>
        <v>0</v>
      </c>
      <c r="AK27" s="698"/>
      <c r="AL27" s="698"/>
      <c r="AM27" s="698"/>
      <c r="AN27" s="698"/>
      <c r="AO27" s="698"/>
      <c r="AP27" s="698"/>
      <c r="AQ27" s="698"/>
      <c r="AR27" s="698"/>
      <c r="AS27" s="698">
        <f>+I27+M27+Q27+Y27+AC27+AG27</f>
        <v>2183122353</v>
      </c>
      <c r="AT27" s="698">
        <f t="shared" si="6"/>
        <v>2141779822</v>
      </c>
      <c r="AU27" s="698">
        <f t="shared" si="5"/>
        <v>1625450578</v>
      </c>
      <c r="AV27" s="698">
        <f t="shared" si="5"/>
        <v>1462782865</v>
      </c>
      <c r="AW27" s="697"/>
    </row>
    <row r="28" spans="1:51" ht="39.75" thickTop="1" thickBot="1" x14ac:dyDescent="0.3">
      <c r="A28" s="707"/>
      <c r="B28" s="707"/>
      <c r="C28" s="708"/>
      <c r="D28" s="708"/>
      <c r="E28" s="709"/>
      <c r="F28" s="709"/>
      <c r="G28" s="709"/>
      <c r="H28" s="683" t="s">
        <v>1852</v>
      </c>
      <c r="I28" s="687">
        <v>1901918861</v>
      </c>
      <c r="J28" s="687">
        <v>1861845430</v>
      </c>
      <c r="K28" s="687">
        <v>1349142582</v>
      </c>
      <c r="L28" s="687">
        <v>1194537806</v>
      </c>
      <c r="M28" s="687"/>
      <c r="N28" s="687"/>
      <c r="O28" s="687"/>
      <c r="P28" s="687"/>
      <c r="Q28" s="687">
        <v>0</v>
      </c>
      <c r="R28" s="687">
        <v>0</v>
      </c>
      <c r="S28" s="687">
        <v>0</v>
      </c>
      <c r="T28" s="687">
        <v>0</v>
      </c>
      <c r="U28" s="687"/>
      <c r="V28" s="687"/>
      <c r="W28" s="687"/>
      <c r="X28" s="687"/>
      <c r="Y28" s="687">
        <v>0</v>
      </c>
      <c r="Z28" s="687">
        <v>0</v>
      </c>
      <c r="AA28" s="687">
        <v>0</v>
      </c>
      <c r="AB28" s="687">
        <v>0</v>
      </c>
      <c r="AC28" s="687">
        <v>281203492</v>
      </c>
      <c r="AD28" s="687">
        <v>279934392</v>
      </c>
      <c r="AE28" s="687">
        <v>276307996</v>
      </c>
      <c r="AF28" s="687">
        <v>268245059</v>
      </c>
      <c r="AG28" s="687">
        <v>0</v>
      </c>
      <c r="AH28" s="687">
        <v>0</v>
      </c>
      <c r="AI28" s="687">
        <v>0</v>
      </c>
      <c r="AJ28" s="687">
        <v>0</v>
      </c>
      <c r="AK28" s="687"/>
      <c r="AL28" s="687"/>
      <c r="AM28" s="687"/>
      <c r="AN28" s="687"/>
      <c r="AO28" s="687"/>
      <c r="AP28" s="687"/>
      <c r="AQ28" s="687"/>
      <c r="AR28" s="687"/>
      <c r="AS28" s="687">
        <f t="shared" si="3"/>
        <v>2183122353</v>
      </c>
      <c r="AT28" s="687">
        <f t="shared" si="6"/>
        <v>2141779822</v>
      </c>
      <c r="AU28" s="687">
        <f t="shared" si="5"/>
        <v>1625450578</v>
      </c>
      <c r="AV28" s="687">
        <f t="shared" si="5"/>
        <v>1462782865</v>
      </c>
      <c r="AW28" s="695"/>
    </row>
    <row r="29" spans="1:51" ht="14.25" thickTop="1" thickBot="1" x14ac:dyDescent="0.3">
      <c r="A29" s="707"/>
      <c r="B29" s="707"/>
      <c r="C29" s="708"/>
      <c r="D29" s="708"/>
      <c r="E29" s="709"/>
      <c r="F29" s="709"/>
      <c r="G29" s="709"/>
      <c r="H29" s="705"/>
      <c r="I29" s="688"/>
      <c r="J29" s="688"/>
      <c r="K29" s="688"/>
      <c r="L29" s="688"/>
      <c r="M29" s="688"/>
      <c r="N29" s="688"/>
      <c r="O29" s="688"/>
      <c r="P29" s="688"/>
      <c r="Q29" s="688"/>
      <c r="R29" s="688"/>
      <c r="S29" s="688"/>
      <c r="T29" s="688"/>
      <c r="U29" s="688"/>
      <c r="V29" s="688"/>
      <c r="W29" s="688"/>
      <c r="X29" s="688"/>
      <c r="Y29" s="688"/>
      <c r="Z29" s="688"/>
      <c r="AA29" s="688"/>
      <c r="AB29" s="688"/>
      <c r="AC29" s="688"/>
      <c r="AD29" s="688"/>
      <c r="AE29" s="688"/>
      <c r="AF29" s="688"/>
      <c r="AG29" s="688"/>
      <c r="AH29" s="688"/>
      <c r="AI29" s="688"/>
      <c r="AJ29" s="688"/>
      <c r="AK29" s="688"/>
      <c r="AL29" s="688"/>
      <c r="AM29" s="688"/>
      <c r="AN29" s="688"/>
      <c r="AO29" s="688"/>
      <c r="AP29" s="688"/>
      <c r="AQ29" s="688"/>
      <c r="AR29" s="688"/>
      <c r="AS29" s="688">
        <f>+I29+M29+Q29+Y29+AC29+AG29</f>
        <v>0</v>
      </c>
      <c r="AT29" s="688">
        <f t="shared" si="6"/>
        <v>0</v>
      </c>
      <c r="AU29" s="688">
        <f t="shared" si="5"/>
        <v>0</v>
      </c>
      <c r="AV29" s="688">
        <f t="shared" si="5"/>
        <v>0</v>
      </c>
      <c r="AW29" s="695"/>
    </row>
    <row r="30" spans="1:51" ht="27" thickTop="1" thickBot="1" x14ac:dyDescent="0.3">
      <c r="A30" s="718"/>
      <c r="B30" s="718"/>
      <c r="C30" s="693"/>
      <c r="D30" s="693"/>
      <c r="E30" s="694"/>
      <c r="F30" s="694"/>
      <c r="G30" s="694"/>
      <c r="H30" s="684" t="s">
        <v>2504</v>
      </c>
      <c r="I30" s="686">
        <f>+I27+I23+I18+I16+I13+I9+I5+I25</f>
        <v>11456866723</v>
      </c>
      <c r="J30" s="686">
        <f t="shared" ref="J30:AR30" si="15">+J27+J23+J18+J16+J13+J9+J5+J25</f>
        <v>11037942008.5</v>
      </c>
      <c r="K30" s="686">
        <f t="shared" si="15"/>
        <v>9899173189</v>
      </c>
      <c r="L30" s="686">
        <f t="shared" si="15"/>
        <v>9264708534</v>
      </c>
      <c r="M30" s="686">
        <f t="shared" si="15"/>
        <v>14611969257</v>
      </c>
      <c r="N30" s="686">
        <f t="shared" si="15"/>
        <v>14086871343</v>
      </c>
      <c r="O30" s="686">
        <f t="shared" si="15"/>
        <v>9842879375</v>
      </c>
      <c r="P30" s="686">
        <f t="shared" si="15"/>
        <v>8839904978</v>
      </c>
      <c r="Q30" s="686">
        <f t="shared" si="15"/>
        <v>748507585</v>
      </c>
      <c r="R30" s="686">
        <f t="shared" si="15"/>
        <v>344165017</v>
      </c>
      <c r="S30" s="686">
        <f t="shared" si="15"/>
        <v>327897234</v>
      </c>
      <c r="T30" s="686">
        <f t="shared" si="15"/>
        <v>198189074</v>
      </c>
      <c r="U30" s="686">
        <f t="shared" si="15"/>
        <v>34533890</v>
      </c>
      <c r="V30" s="686">
        <f t="shared" si="15"/>
        <v>34533890</v>
      </c>
      <c r="W30" s="686">
        <f t="shared" si="15"/>
        <v>34533890</v>
      </c>
      <c r="X30" s="686">
        <f t="shared" si="15"/>
        <v>34533890</v>
      </c>
      <c r="Y30" s="686">
        <f t="shared" si="15"/>
        <v>3006412025</v>
      </c>
      <c r="Z30" s="686">
        <f t="shared" si="15"/>
        <v>2850512457</v>
      </c>
      <c r="AA30" s="686">
        <f t="shared" si="15"/>
        <v>2823062495</v>
      </c>
      <c r="AB30" s="686">
        <f t="shared" si="15"/>
        <v>2798962429</v>
      </c>
      <c r="AC30" s="686">
        <f t="shared" si="15"/>
        <v>2072418629</v>
      </c>
      <c r="AD30" s="686">
        <f t="shared" si="15"/>
        <v>1972609668</v>
      </c>
      <c r="AE30" s="686">
        <f t="shared" si="15"/>
        <v>1739486246</v>
      </c>
      <c r="AF30" s="686">
        <f t="shared" si="15"/>
        <v>1608581226</v>
      </c>
      <c r="AG30" s="686">
        <f t="shared" si="15"/>
        <v>3007483304</v>
      </c>
      <c r="AH30" s="686">
        <f t="shared" si="15"/>
        <v>2903313655</v>
      </c>
      <c r="AI30" s="686">
        <f t="shared" si="15"/>
        <v>1234598251</v>
      </c>
      <c r="AJ30" s="686">
        <f t="shared" si="15"/>
        <v>640650336</v>
      </c>
      <c r="AK30" s="686">
        <f t="shared" si="15"/>
        <v>600000000</v>
      </c>
      <c r="AL30" s="686">
        <f t="shared" si="15"/>
        <v>554742625</v>
      </c>
      <c r="AM30" s="686">
        <f t="shared" si="15"/>
        <v>0</v>
      </c>
      <c r="AN30" s="686">
        <f t="shared" si="15"/>
        <v>0</v>
      </c>
      <c r="AO30" s="686">
        <f t="shared" si="15"/>
        <v>551234194</v>
      </c>
      <c r="AP30" s="686">
        <f t="shared" si="15"/>
        <v>551234194</v>
      </c>
      <c r="AQ30" s="686">
        <f t="shared" si="15"/>
        <v>35923500</v>
      </c>
      <c r="AR30" s="686">
        <f t="shared" si="15"/>
        <v>25265232</v>
      </c>
      <c r="AS30" s="686">
        <f>+I30+M30+Q30+Y30+AC30+AG30+U30+AK30+AO30</f>
        <v>36089425607</v>
      </c>
      <c r="AT30" s="686">
        <f>+J30+N30+R30+Z30+AD30+AH30+V30+AL30+AP30</f>
        <v>34335924857.5</v>
      </c>
      <c r="AU30" s="686">
        <f>+K30+O30+S30+AA30+AE30+AI30+W30+AM30+AQ30</f>
        <v>25937554180</v>
      </c>
      <c r="AV30" s="686">
        <f>+L30+P30+T30+AB30+AF30+AJ30+X30+AM30+AR30</f>
        <v>23410795699</v>
      </c>
      <c r="AW30" s="697"/>
    </row>
    <row r="31" spans="1:51" ht="14.25" thickTop="1" thickBot="1" x14ac:dyDescent="0.3">
      <c r="A31" s="707"/>
      <c r="B31" s="707"/>
      <c r="C31" s="708"/>
      <c r="D31" s="708"/>
      <c r="E31" s="709"/>
      <c r="F31" s="709"/>
      <c r="G31" s="709"/>
      <c r="H31" s="682"/>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8"/>
      <c r="AK31" s="688"/>
      <c r="AL31" s="688"/>
      <c r="AM31" s="688"/>
      <c r="AN31" s="688"/>
      <c r="AO31" s="688"/>
      <c r="AP31" s="688"/>
      <c r="AQ31" s="688"/>
      <c r="AR31" s="688"/>
      <c r="AS31" s="688">
        <f>+AS3-AS30</f>
        <v>0</v>
      </c>
      <c r="AT31" s="688">
        <f>+AT30-AT3</f>
        <v>0</v>
      </c>
      <c r="AU31" s="688">
        <f>+AU30-AU3</f>
        <v>0</v>
      </c>
      <c r="AV31" s="688">
        <f>+AV30-AV3</f>
        <v>0</v>
      </c>
      <c r="AW31" s="695"/>
    </row>
    <row r="32" spans="1:51" ht="14.25" thickTop="1" thickBot="1" x14ac:dyDescent="0.25">
      <c r="A32" s="707"/>
      <c r="B32" s="707"/>
      <c r="C32" s="708"/>
      <c r="D32" s="708"/>
      <c r="E32" s="709"/>
      <c r="F32" s="709"/>
      <c r="G32" s="709"/>
      <c r="H32" s="641"/>
      <c r="I32" s="614"/>
      <c r="J32" s="614"/>
      <c r="K32" s="614"/>
      <c r="L32" s="614"/>
      <c r="M32" s="614"/>
      <c r="N32" s="614"/>
      <c r="O32" s="614"/>
      <c r="P32" s="614"/>
      <c r="Q32" s="614"/>
      <c r="R32" s="614"/>
      <c r="S32" s="614"/>
      <c r="T32" s="614"/>
      <c r="U32" s="614"/>
      <c r="V32" s="614"/>
      <c r="W32" s="614"/>
      <c r="X32" s="614"/>
      <c r="Y32" s="614"/>
      <c r="Z32" s="614"/>
      <c r="AA32" s="614"/>
      <c r="AB32" s="614"/>
      <c r="AC32" s="614"/>
      <c r="AD32" s="614"/>
      <c r="AE32" s="614"/>
      <c r="AF32" s="614"/>
      <c r="AG32" s="614"/>
      <c r="AH32" s="614"/>
      <c r="AI32" s="614"/>
      <c r="AJ32" s="614"/>
      <c r="AK32" s="614"/>
      <c r="AL32" s="614"/>
      <c r="AM32" s="614"/>
      <c r="AN32" s="614"/>
      <c r="AO32" s="614"/>
      <c r="AP32" s="614"/>
      <c r="AQ32" s="614"/>
      <c r="AR32" s="614"/>
      <c r="AS32" s="614"/>
      <c r="AT32" s="614"/>
      <c r="AU32" s="615"/>
      <c r="AV32" s="614"/>
      <c r="AW32" s="692"/>
      <c r="AX32" s="661"/>
      <c r="AY32" s="661"/>
    </row>
    <row r="33" spans="9:51" ht="14.25" thickTop="1" thickBot="1" x14ac:dyDescent="0.3">
      <c r="AS33" s="803"/>
      <c r="AT33" s="706"/>
      <c r="AU33" s="706"/>
      <c r="AV33" s="706"/>
      <c r="AX33" s="661"/>
      <c r="AY33" s="661"/>
    </row>
    <row r="34" spans="9:51" ht="16.5" thickTop="1" thickBot="1" x14ac:dyDescent="0.3">
      <c r="I34" s="706"/>
      <c r="J34" s="786"/>
      <c r="K34" s="804"/>
      <c r="L34" s="804"/>
      <c r="M34" s="706"/>
      <c r="N34" s="706"/>
      <c r="O34" s="804"/>
      <c r="P34" s="804"/>
      <c r="Q34" s="706"/>
      <c r="R34" s="706"/>
      <c r="S34" s="804"/>
      <c r="T34" s="804"/>
      <c r="U34" s="706"/>
      <c r="V34" s="706"/>
      <c r="W34" s="706"/>
      <c r="X34" s="706"/>
      <c r="Y34" s="706"/>
      <c r="Z34" s="706"/>
      <c r="AA34" s="706"/>
      <c r="AB34" s="706"/>
      <c r="AC34" s="706"/>
      <c r="AD34" s="706"/>
      <c r="AE34" s="804"/>
      <c r="AF34" s="804"/>
      <c r="AG34" s="706"/>
      <c r="AH34" s="706"/>
      <c r="AI34" s="805"/>
      <c r="AJ34" s="804"/>
      <c r="AK34" s="804"/>
      <c r="AL34" s="804"/>
      <c r="AM34" s="804"/>
      <c r="AN34" s="804"/>
      <c r="AO34" s="804"/>
      <c r="AP34" s="804"/>
      <c r="AQ34" s="804"/>
      <c r="AR34" s="804"/>
      <c r="AS34" s="706"/>
      <c r="AT34" s="706"/>
      <c r="AU34" s="686"/>
      <c r="AV34" s="686"/>
      <c r="AW34" s="706"/>
      <c r="AX34" s="661"/>
      <c r="AY34" s="661"/>
    </row>
    <row r="35" spans="9:51" ht="13.5" thickTop="1" x14ac:dyDescent="0.25">
      <c r="I35" s="706"/>
      <c r="J35" s="706"/>
      <c r="K35" s="706"/>
      <c r="L35" s="706"/>
      <c r="M35" s="706"/>
      <c r="N35" s="706"/>
      <c r="O35" s="706"/>
      <c r="P35" s="706"/>
      <c r="Q35" s="706"/>
      <c r="R35" s="706"/>
      <c r="S35" s="706"/>
      <c r="T35" s="706"/>
      <c r="U35" s="706"/>
      <c r="V35" s="706"/>
      <c r="W35" s="706"/>
      <c r="X35" s="706"/>
      <c r="Y35" s="706"/>
      <c r="Z35" s="706"/>
      <c r="AA35" s="706"/>
      <c r="AB35" s="706"/>
      <c r="AC35" s="706"/>
      <c r="AD35" s="706"/>
      <c r="AE35" s="706"/>
      <c r="AF35" s="706"/>
      <c r="AG35" s="706"/>
      <c r="AH35" s="706"/>
      <c r="AI35" s="706"/>
      <c r="AJ35" s="706"/>
      <c r="AK35" s="706"/>
      <c r="AL35" s="706"/>
      <c r="AM35" s="706"/>
      <c r="AN35" s="706"/>
      <c r="AO35" s="706"/>
      <c r="AP35" s="706"/>
      <c r="AQ35" s="706"/>
      <c r="AR35" s="706"/>
      <c r="AS35" s="706"/>
      <c r="AT35" s="706"/>
      <c r="AU35" s="706"/>
      <c r="AV35" s="706"/>
      <c r="AW35" s="706"/>
    </row>
    <row r="36" spans="9:51" ht="15" x14ac:dyDescent="0.25">
      <c r="I36" s="706"/>
      <c r="J36" s="786"/>
      <c r="K36" s="706"/>
      <c r="L36" s="706"/>
      <c r="M36" s="706"/>
      <c r="N36" s="804"/>
      <c r="O36" s="706"/>
      <c r="P36" s="706"/>
      <c r="Q36" s="706"/>
      <c r="R36" s="786"/>
      <c r="S36" s="706"/>
      <c r="T36" s="706"/>
      <c r="U36" s="706"/>
      <c r="V36" s="706"/>
      <c r="W36" s="706"/>
      <c r="X36" s="706"/>
      <c r="Y36" s="706"/>
      <c r="Z36" s="706"/>
      <c r="AA36" s="706"/>
      <c r="AB36" s="706"/>
      <c r="AC36" s="706"/>
      <c r="AD36" s="804"/>
      <c r="AE36" s="706"/>
      <c r="AF36" s="706"/>
      <c r="AG36" s="706"/>
      <c r="AH36" s="804"/>
      <c r="AI36" s="706"/>
      <c r="AJ36" s="706"/>
      <c r="AK36" s="706"/>
      <c r="AL36" s="706"/>
      <c r="AM36" s="706"/>
      <c r="AN36" s="706"/>
      <c r="AO36" s="706"/>
      <c r="AP36" s="706"/>
      <c r="AQ36" s="706"/>
      <c r="AR36" s="706"/>
      <c r="AS36" s="706"/>
      <c r="AT36" s="706"/>
      <c r="AU36" s="706"/>
      <c r="AV36" s="706"/>
      <c r="AW36" s="706"/>
    </row>
    <row r="37" spans="9:51" x14ac:dyDescent="0.25">
      <c r="J37" s="806"/>
      <c r="N37" s="806"/>
      <c r="R37" s="806"/>
      <c r="V37" s="706"/>
      <c r="Z37" s="706"/>
      <c r="AD37" s="806"/>
      <c r="AH37" s="806"/>
    </row>
    <row r="40" spans="9:51" ht="15" x14ac:dyDescent="0.25">
      <c r="I40" s="804"/>
      <c r="M40" s="804"/>
      <c r="Q40" s="804"/>
      <c r="U40" s="706"/>
      <c r="Y40" s="805"/>
      <c r="AC40" s="804"/>
      <c r="AG40" s="804"/>
    </row>
    <row r="42" spans="9:51" x14ac:dyDescent="0.25">
      <c r="I42" s="806"/>
      <c r="M42" s="806"/>
      <c r="Q42" s="806"/>
      <c r="U42" s="806"/>
      <c r="Y42" s="806"/>
      <c r="AC42" s="806"/>
      <c r="AG42" s="806"/>
    </row>
    <row r="43" spans="9:51" x14ac:dyDescent="0.25">
      <c r="AS43" s="706"/>
    </row>
  </sheetData>
  <mergeCells count="18">
    <mergeCell ref="AS1:AV1"/>
    <mergeCell ref="G1:G2"/>
    <mergeCell ref="H1:H2"/>
    <mergeCell ref="I1:L1"/>
    <mergeCell ref="M1:P1"/>
    <mergeCell ref="Q1:T1"/>
    <mergeCell ref="U1:X1"/>
    <mergeCell ref="Y1:AB1"/>
    <mergeCell ref="AC1:AF1"/>
    <mergeCell ref="AG1:AJ1"/>
    <mergeCell ref="AK1:AN1"/>
    <mergeCell ref="AO1:AR1"/>
    <mergeCell ref="F1:F2"/>
    <mergeCell ref="A1:A2"/>
    <mergeCell ref="B1:B2"/>
    <mergeCell ref="C1:C2"/>
    <mergeCell ref="D1:D2"/>
    <mergeCell ref="E1:E2"/>
  </mergeCells>
  <pageMargins left="0.70866141732283472" right="0.70866141732283472" top="0.74803149606299213" bottom="0.74803149606299213" header="0.31496062992125984" footer="0.31496062992125984"/>
  <pageSetup paperSize="9" scale="85" orientation="landscape" verticalDpi="59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40</vt:i4>
      </vt:variant>
      <vt:variant>
        <vt:lpstr>Rangos con nombre</vt:lpstr>
      </vt:variant>
      <vt:variant>
        <vt:i4>6</vt:i4>
      </vt:variant>
    </vt:vector>
  </HeadingPairs>
  <TitlesOfParts>
    <vt:vector size="46" baseType="lpstr">
      <vt:lpstr>Datos Generales</vt:lpstr>
      <vt:lpstr>Hoja1</vt:lpstr>
      <vt:lpstr>SINA - Matriz Inf Gestión-GD </vt:lpstr>
      <vt:lpstr>Anexo2 Protocolo Inf Gestión GD</vt:lpstr>
      <vt:lpstr>Anexo 5.1 INGRESOS (2)</vt:lpstr>
      <vt:lpstr>PROTOCOLO INGRESOS (2)</vt:lpstr>
      <vt:lpstr>Anexo 5.2. informe Gastos</vt:lpstr>
      <vt:lpstr>Anexo 5.2-A. Gastos</vt:lpstr>
      <vt:lpstr>Anexo 5,2,A Gastos</vt:lpstr>
      <vt:lpstr>Protocolo Gastos</vt:lpstr>
      <vt:lpstr>Anexo 3 Matriz IMG</vt:lpstr>
      <vt:lpstr>1POMCAS</vt:lpstr>
      <vt:lpstr>2PORH</vt:lpstr>
      <vt:lpstr>3PSMV</vt:lpstr>
      <vt:lpstr>4UsoAguas</vt:lpstr>
      <vt:lpstr>5PUEAA</vt:lpstr>
      <vt:lpstr>6POMCASejec</vt:lpstr>
      <vt:lpstr>7Clima</vt:lpstr>
      <vt:lpstr>8Suelo</vt:lpstr>
      <vt:lpstr>9RUNAP</vt:lpstr>
      <vt:lpstr>10Paramos</vt:lpstr>
      <vt:lpstr>11Forest</vt:lpstr>
      <vt:lpstr>12PlanesAP</vt:lpstr>
      <vt:lpstr>13Amenaz</vt:lpstr>
      <vt:lpstr>14Invasor</vt:lpstr>
      <vt:lpstr>15Restaura</vt:lpstr>
      <vt:lpstr>16MIZC</vt:lpstr>
      <vt:lpstr>17PGIRS</vt:lpstr>
      <vt:lpstr>18Sector</vt:lpstr>
      <vt:lpstr>19GAU</vt:lpstr>
      <vt:lpstr>20Negoc</vt:lpstr>
      <vt:lpstr>21TiempoT</vt:lpstr>
      <vt:lpstr>22Autor</vt:lpstr>
      <vt:lpstr>23Sanc</vt:lpstr>
      <vt:lpstr>24POT</vt:lpstr>
      <vt:lpstr>25Redes</vt:lpstr>
      <vt:lpstr>26SIAC</vt:lpstr>
      <vt:lpstr>27Educa</vt:lpstr>
      <vt:lpstr>Observa</vt:lpstr>
      <vt:lpstr>Formulas</vt:lpstr>
      <vt:lpstr>'9RUNAP'!_Toc467769476</vt:lpstr>
      <vt:lpstr>'Anexo2 Protocolo Inf Gestión GD'!Área_de_impresión</vt:lpstr>
      <vt:lpstr>Lista_CAR</vt:lpstr>
      <vt:lpstr>REPORTE</vt:lpstr>
      <vt:lpstr>SI</vt:lpstr>
      <vt:lpstr>Vigencias</vt:lpstr>
    </vt:vector>
  </TitlesOfParts>
  <Manager>nortiz@claro.net.co</Manager>
  <Company>Derechos protegidos de autor</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Material de Capacitación a las CAR</dc:title>
  <dc:subject/>
  <dc:creator>Edwin Giovanny Ortiz R.</dc:creator>
  <cp:keywords>Documento No Oficial</cp:keywords>
  <dc:description>Matriz elaborada por Néstor Ortiz Pérez, Consultor GIZ-MADS en el marco de PROMAC</dc:description>
  <cp:lastModifiedBy>indira Burbano Montenegro</cp:lastModifiedBy>
  <cp:revision/>
  <dcterms:created xsi:type="dcterms:W3CDTF">2016-11-26T19:57:08Z</dcterms:created>
  <dcterms:modified xsi:type="dcterms:W3CDTF">2023-02-20T19:43:36Z</dcterms:modified>
  <cp:category>Capacitación</cp:category>
  <cp:contentStatus>Preliminar</cp:contentStatus>
</cp:coreProperties>
</file>