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cer\Documents\CAM2022\INFORME DE GESTIÓN 2022\INFORME I SEMESTRE\"/>
    </mc:Choice>
  </mc:AlternateContent>
  <bookViews>
    <workbookView xWindow="0" yWindow="0" windowWidth="20490" windowHeight="7350" activeTab="1"/>
  </bookViews>
  <sheets>
    <sheet name="Anexo 6" sheetId="1" r:id="rId1"/>
    <sheet name="Anexo 7" sheetId="2" r:id="rId2"/>
    <sheet name="Anexo 8" sheetId="3" r:id="rId3"/>
    <sheet name="Anexo 9"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4" l="1"/>
  <c r="E25" i="4"/>
  <c r="C25" i="4"/>
  <c r="C27" i="4" s="1"/>
  <c r="B25" i="4"/>
  <c r="B27" i="4" s="1"/>
  <c r="E24" i="4"/>
  <c r="E23" i="4" s="1"/>
  <c r="C23" i="4"/>
  <c r="B23" i="4"/>
  <c r="E22" i="4"/>
  <c r="E21" i="4" s="1"/>
  <c r="C21" i="4"/>
  <c r="B21" i="4"/>
  <c r="E19" i="4"/>
  <c r="E16" i="4" s="1"/>
  <c r="E18" i="4"/>
  <c r="E17" i="4"/>
  <c r="C16" i="4"/>
  <c r="B16" i="4"/>
  <c r="C14" i="4"/>
  <c r="B14" i="4"/>
  <c r="E13" i="4"/>
  <c r="E11" i="4" s="1"/>
  <c r="E12" i="4"/>
  <c r="C11" i="4"/>
  <c r="B11" i="4"/>
  <c r="E10" i="4"/>
  <c r="E9" i="4"/>
  <c r="E8" i="4"/>
  <c r="E7" i="4"/>
  <c r="C7" i="4"/>
  <c r="B7" i="4"/>
  <c r="E6" i="4"/>
  <c r="E5" i="4"/>
  <c r="E3" i="4" s="1"/>
  <c r="E4" i="4"/>
  <c r="C3" i="4"/>
  <c r="B3" i="4"/>
  <c r="E27" i="4" l="1"/>
  <c r="G62" i="2" l="1"/>
  <c r="F62" i="2"/>
  <c r="G61" i="2"/>
  <c r="F61" i="2"/>
  <c r="F41" i="2"/>
</calcChain>
</file>

<file path=xl/sharedStrings.xml><?xml version="1.0" encoding="utf-8"?>
<sst xmlns="http://schemas.openxmlformats.org/spreadsheetml/2006/main" count="431" uniqueCount="367">
  <si>
    <t>ODS</t>
  </si>
  <si>
    <t>DESCRIPCIÓN</t>
  </si>
  <si>
    <t>PROYECTO PLAN DE ACCION ASOCIADO</t>
  </si>
  <si>
    <t>Terminar con el hambre, lograr la seguridad alimentaria y nutricional y promover la agricultura sostenible.</t>
  </si>
  <si>
    <t xml:space="preserve">Desarrollo Sectorial Sostenible: Apoyo a sectores productivos. </t>
  </si>
  <si>
    <t>Asegurar vidas saludables y promover el bienestar para todos/as en todos los momentos de la vida.</t>
  </si>
  <si>
    <t>Restauración reforestación y protección de ecosistemas estratégicos en cuencas hidrográficas: Las acciones aportan al aseguramiento de vidas saludables.</t>
  </si>
  <si>
    <t>Lograr la equidad entre los géneros y el empoderamiento de las mujeres y las niñas.</t>
  </si>
  <si>
    <t>Transversal en el Plan.</t>
  </si>
  <si>
    <t>Asegurar la disponibilidad y la gestión sostenible del agua y el saneamiento para todos/as.</t>
  </si>
  <si>
    <t>Asegurar el acceso a una energía asequible, fiable, sostenible y moderna para todos.</t>
  </si>
  <si>
    <t>Promover el crecimiento económico sostenido, inclusivo y sostenible, el empleo pleno y productivo; y el trabajo decente para todos/as.</t>
  </si>
  <si>
    <t>Ciudades y asentamientos humanos inclusivos, seguros y sostenibles.</t>
  </si>
  <si>
    <t>Garantizar patrones de consumo y producción sostenibles.</t>
  </si>
  <si>
    <t>Tomar medidas urgentes para combatir el cambio climático y sus impactos.</t>
  </si>
  <si>
    <t>Gestión del cambio climático: Se asesoró a municipios en la inclusión de la gestión del cambio climático en sus POT. Desde los proyectos de conservación de áreas protegidas y cuencas se adoptan medidas de adaptabilidad y mitigación de impactos.</t>
  </si>
  <si>
    <t>Proteger, restaurar y promover el uso sostenible de los ecosistemas terrestres, el manejo sostenible de los bosques, la lucha contra la desertificación; detener y revertir la degradación de la tierra y detener la pérdida de biodiversidad.</t>
  </si>
  <si>
    <t>Control, seguimiento y monitoreo al uso y manejo de los recursos de la oferta natural: Sus acciones de autoridad ambiental le aportan a este objetivo.</t>
  </si>
  <si>
    <t>LOGRO</t>
  </si>
  <si>
    <t>Gestión de la biodiversidad y sus servicios ecosistémicos</t>
  </si>
  <si>
    <t>Negocios verdes</t>
  </si>
  <si>
    <t>Conservación y uso eficiente del recurso hídrico</t>
  </si>
  <si>
    <t xml:space="preserve">Administración del recurso hídrico: </t>
  </si>
  <si>
    <t>Gestión del riesgo</t>
  </si>
  <si>
    <t xml:space="preserve">Gestión ambiental con comunidades étnicas: </t>
  </si>
  <si>
    <t xml:space="preserve">Ejecución de planes de vida incluidos proyectos TUL para garantizar el acceso a los alimentos. </t>
  </si>
  <si>
    <t>Administración del recurso hídrico</t>
  </si>
  <si>
    <t>Gestión del cambio climático</t>
  </si>
  <si>
    <t>Negocios Verdes</t>
  </si>
  <si>
    <t>Asesoría a las empresas en patrones de consumo y producción sostenibles. 
Establecimiento de sistemas agroforestales y silvopastoriles</t>
  </si>
  <si>
    <t xml:space="preserve">La declaratoria y administración de áreas protegidas regionales le apuesta a la conservación del bosque y la fauna y flora a esta asociada. </t>
  </si>
  <si>
    <t>ANEXO 6: APORTES DEL PLAN DE ACCIÓN PRIMER SEMESTRE 2022, A LOS OBJETIVOS DE DESARROLLO SOSTENIBLE</t>
  </si>
  <si>
    <t>Apoyo a sectores productivos: Trabajo articulado con 8 subsectores: ganadero, porcícola, cacaotero, ladrillero, de la guadua y bambú, aguacate haas, café, apícola; para mejorar el componente ambiental de sus actividades productivas.</t>
  </si>
  <si>
    <t>Apoyo a 95 empresas de negocios verdes, para su reactivación económica con producción sostenible</t>
  </si>
  <si>
    <t xml:space="preserve">Ubicación de perchas, aislamiento de zonas de protección, adecuación de refugios de fauna, en predio de comunidad indígena La Gabriela.
</t>
  </si>
  <si>
    <t>Se construyen plantas de tratamiento de aguas residuales, con la consecuente disminución de la carga contaminante a los ríos a traves del Programa Departamental de Aguas, donde la CAM aporte los recursos provenientes de las tasas retributivas y compensatorias. También se disponen para los estudios y planes maestro de alcantarillado</t>
  </si>
  <si>
    <t>Propende por una correcta distribución del recurso hídrico con disponibilidad para todos, acorde con la oferta, dando prioridad al consumo humano. 
Reglamentación de la quebrada La Rivera.
Formulación y adopción del PORH Q. La Rivera.
Seguimiento a concesiones de aguas superficiales otorgadas (1.409).
Evaluación de PSMV de los 37 municipios.
Evaluación y seguimiento de los PUEAA de los 37 municipios.</t>
  </si>
  <si>
    <t xml:space="preserve">Aporte que se realiza a través de la asesoría en la formulación y/o actualización de los planes de ordenamiento territorial de los 37 municipios del Huila. </t>
  </si>
  <si>
    <t>Promueve empresas con criterios de sostenibilidad ambiental, con generación de ingresos y de empleo, 95 empresas activas en el programa con apoyo de la CAM</t>
  </si>
  <si>
    <t>Asesoría en la formulación y/o actualización de los planes de ordenamiento territorial.</t>
  </si>
  <si>
    <t xml:space="preserve">Finalización estudios AVR: Suaza, Isnos, Tesalia, Elías, Tello </t>
  </si>
  <si>
    <t xml:space="preserve">1 red de control al tráfico ilegal de la fauna y flora silvestre.
1 pacto por la madera legal suscrito.
1 estrategia de burbuja ambiental operando 
1 programa de gobernanza forestal para el control a la deforestación.
Estudios y caracterizaciones en el bosque seco tropical, humedales  y páramos. </t>
  </si>
  <si>
    <t xml:space="preserve">ANEXO 5: APORTE DEL PLAN DE ACCIÓN 2021 AL PGAR 2011-2023 </t>
  </si>
  <si>
    <t>AREA PROGRAMATICA</t>
  </si>
  <si>
    <t>METAS ESTRATEGICAS</t>
  </si>
  <si>
    <t>INDICADORES ASOCIADOS</t>
  </si>
  <si>
    <t>META PGAR</t>
  </si>
  <si>
    <t xml:space="preserve"> 2012-2015</t>
  </si>
  <si>
    <t>2016-2019</t>
  </si>
  <si>
    <t>2022 
semestre 1</t>
  </si>
  <si>
    <t xml:space="preserve">% AVANCE CONSOLIDADO   </t>
  </si>
  <si>
    <t>OBSERVACIONES RESPECTO AL AVANCE DE 2021</t>
  </si>
  <si>
    <t xml:space="preserve"> </t>
  </si>
  <si>
    <t>LÍNEA ESTRATÉGICA 1: FORTALECIMIENTO INSTITUCIONAL, BASE PARA LA PLANIFICACIÓN AMBIENTAL Y LA GESTIÓN TERRITORIAL</t>
  </si>
  <si>
    <t>PLANIFICACIÓN AMBIENTAL PARA LA ADECUADA OCUPACIÓN DEL TERRITORIO</t>
  </si>
  <si>
    <t>Seguimiento y apoyo a los 37 municipios y entidades territoriales indígenas para la incorporación de la gestión del riesgo y las determinantes ambientales en los procesos de planificación territorial</t>
  </si>
  <si>
    <t>Nro. municipios y ETIS con inclusión del riesgo en sus POT a partir de los determinantes ambientales generados por la Corporación</t>
  </si>
  <si>
    <t>37 municipios asesorados.</t>
  </si>
  <si>
    <t>Asesoría técnica a los 37 entes territoriales para la formulación de los planes municipales de gestión del riesgo</t>
  </si>
  <si>
    <t>Nro.  municipios asesorados por la CAM en formulación de planes de prevención y mitigación de desastres naturales</t>
  </si>
  <si>
    <t>Asistencia técnica a través de su participación en Consejos Municipales para la Gestión del Riesgo de Desastres.</t>
  </si>
  <si>
    <t>Elaboración de estudios de amenazas, vulnerabilidad y riesgo de los 37 municipios</t>
  </si>
  <si>
    <t>Nro. municipios con estudios de amenaza, vulnerabilidad y riesgo por fenómenos de amenazas naturales</t>
  </si>
  <si>
    <t>Se ejecutaron al 100% los estudios AVR de Suaza, Isnos, Elías, Tello y Tesalia.</t>
  </si>
  <si>
    <t>Fortalecimiento del Conocimiento del Riesgo - Desarrollo de estudios de AVR (amenaza, vulnerabilidad y riesgo) en sitios críticos. (Estudios)</t>
  </si>
  <si>
    <t>ND</t>
  </si>
  <si>
    <t>N/A</t>
  </si>
  <si>
    <t>Elaboración de estudios y diseños de obras para prevención y mitigación de riesgos y amenazas</t>
  </si>
  <si>
    <t>Nro. municipios con estudios de diseños de obras para la prevención y mitigación de riesgos y amenazas naturales</t>
  </si>
  <si>
    <t>Construcción de obras para prevención y mitigación de riesgos</t>
  </si>
  <si>
    <t>Nro. obras construidas para la prevención y mitigación de riesgos</t>
  </si>
  <si>
    <t>Se cuenta con un avance del 80% de las obras en el municipio de Suaza, consistente en dragados, limpieza y descalce en algunos sitios críticos priorizados en el río Suaza. Se adelantaron obras sobre el río Timaná, proyecto vigencias expiradas, cuyo avance va en un 66%.</t>
  </si>
  <si>
    <t>Asesoría y asistencia técnica a los 37 municpios en los procesos de revisión y ajustes de sus planes de ordenamiento territorial y en la formulación de planes parciales</t>
  </si>
  <si>
    <t>Nro. municipios asesorados para la revisión y ajuste de sus POT</t>
  </si>
  <si>
    <t>Asesoría y asistencia técnica a los 37 municipios en los procesos de revisión y ajustes y monitoreo de los planes de gestión integral de residuos sólidos, planes de saneamiento y manejo de vertimientos, planes maestros de acueducto y alcantarillado</t>
  </si>
  <si>
    <t>Nro. municipios asesorados en la revisón, ajuste y monitoreo de PGIRS, PSMV y PMAA</t>
  </si>
  <si>
    <t>La Corporación realizó seguimiento a la formulación y ejecución de PGIRS, PSMV y PMAA, conforme a sus competencias.</t>
  </si>
  <si>
    <t>Definición de los determinantes ambientales para los procesos de planificación regional y local</t>
  </si>
  <si>
    <t>Determinantes ambientales formulados, adoptados mediante resolución y divulgados</t>
  </si>
  <si>
    <t>Se cuenta con determinantes ambientales, no fueron adoptados mediante resolución.</t>
  </si>
  <si>
    <t>Elaboración de estudios departamentales de amenazas por deslizamientos e inundación</t>
  </si>
  <si>
    <t>Nro. estudios elaborados</t>
  </si>
  <si>
    <t>Realizar un estudio de priorización de áreas urbanas, centros poblados y zonas rurales específicas donde se deben adelantar estudios de amenaza, vulnerabilidad y riesgo</t>
  </si>
  <si>
    <t>No se ha elaborado un estudio de priorización de áreas urbanas, centros poblados y zonas rurales específicas donde se deban adelantar estudios de AVR. Se ha dado prioridad a AVR de zonas urbanas de los municipios, porque albergan el mayor número de habitantes, donde se incluye el acotamiento de rondas hídricas</t>
  </si>
  <si>
    <t>Asesoría y Asistencia Técnica a los 17 resguardos indígenas en los procesos de revisión y ajustes de sus planes de ordenamiento territorial</t>
  </si>
  <si>
    <t>Nro. resguardos indígenas con sus POT revisados y ajustados</t>
  </si>
  <si>
    <t>Los resguardos indígenas no formulan POT sino planes de vida.</t>
  </si>
  <si>
    <t>Asesoría y Asistencia Técnica a los 17 resguardos indígenas en los procesos de formulación de los planes de manejo ambiental en articulación con los planes de vida</t>
  </si>
  <si>
    <t>Nro. resguardos indígenas con sus planes de manejo ambiental articulados con sus planes de vida</t>
  </si>
  <si>
    <t>Asistencia Técnica y gestión de apoyo a los resguardos indígenas para la implementación de los planes de manejo ambiental de los resguardos</t>
  </si>
  <si>
    <t>Nro. resguardos indígenas que han implementado los planes de manejo ambiental de sus resguardos</t>
  </si>
  <si>
    <t>Con el apoyo de la CAM vienen realizando actividades acorde con los planes de manejo ambiental</t>
  </si>
  <si>
    <t>Creación, fortalecimiento y operación de una instancia  departamental de coordinación para la gestión ambiental de los territorios étnicos</t>
  </si>
  <si>
    <t>Instancia departamental de coordinación para la gestión ambiental con los territorios étnicos creada y funcionando</t>
  </si>
  <si>
    <t>No depende exclusivamente de la CAM, por estar formulada la meta como instancia departamental.</t>
  </si>
  <si>
    <t>FORTALECIMIENTO DE MECANISMOS DE ADMINISTRACIÓN, CONTROL Y REGULACIÓN DE LOS RECURSOS NATURALES</t>
  </si>
  <si>
    <t>Red de control y vigilancia contra el tráfico ilegal de productos de flora y fauna</t>
  </si>
  <si>
    <t>Red de control y vigilancia para el tráfico de productos de flora y fauna en operación</t>
  </si>
  <si>
    <t>La estrategia RECAM se encuentra en ejecucción realizando acciones de seguimiento y control, la CAM viene implementando acciones para contrarrestar el aprovechamiento ilegal de las especies de fauna y flora silvestre, así como la atención de otras infracciones ambientales que afectan negativamente otros recursos naturales y el medio ambiente en general; se realizaron 134 puntos de control.</t>
  </si>
  <si>
    <t>Red de control y vigilancia para el aprovechamiento del recurso hídrico (concesiones de agua, vertimientos)</t>
  </si>
  <si>
    <t>PSMV en seguimiento por parte de la CAM con referencia al número de cabeceras municipales de su jurisdicción</t>
  </si>
  <si>
    <t xml:space="preserve">Se realizaron e primer  seguimiento al cumplimiento de los proyectos, obras y actividades contempladas en los cronogramas de los PSMV, formulados por los Prestadores del Servicio Público de Alcantarillado con el fin de verificar los avances principalmente en la recolección, eliminación de vertimientos y tratamiento de las aguas residuales que se generan en los municipios. 
</t>
  </si>
  <si>
    <t>Nro. concesiones de agua otorgadas</t>
  </si>
  <si>
    <t>En primer semestre de  202 se otorgaron 130 concesiones de aguas superficiales; 57 corresponden a solicitudes radicadas en 2022 y 73 radicadas en vigencias anteriores.</t>
  </si>
  <si>
    <t>Nro. concesiones de agua con seguimiento</t>
  </si>
  <si>
    <t>Nro. corrientes con reglamentación actualizada</t>
  </si>
  <si>
    <t>Red de control y vigilancia de la calidad atmosférica (ruido, emisiones, impacto visual)</t>
  </si>
  <si>
    <t>Red de control y vigilancia de la calidad atmosférica en operación</t>
  </si>
  <si>
    <t xml:space="preserve">Se realizó control y vigilancia a la calidad del aire por medio de dos estaciones de monitoreo de material particulado instaladas en el área urbana de la ciudad de Neiva. Las estaciones CAM Norte y Alcaldía de Neiva tienen como objetivo conocer la concentración del contaminante PM10 y su impacto en la calidad del aire. </t>
  </si>
  <si>
    <t>Atención eficiente de las contravenciones</t>
  </si>
  <si>
    <t>Nro. de contravenciones ambientales atendidas</t>
  </si>
  <si>
    <t xml:space="preserve">Atendidas con visita de verificación de la infracción ambiental. </t>
  </si>
  <si>
    <t>FORTALECIMIENTO INSTITUCIONAL, FISICO, ADMINISTRATIVO, FINANCIERO, LOGÍSTICOY HUMANO DE LA CAM</t>
  </si>
  <si>
    <t>Mantener a la CAM con altos niveles de calificación Indice de Evaluación de Desempeño del Ministerio de Ambiente</t>
  </si>
  <si>
    <t>Indice de Desempeño Institucional</t>
  </si>
  <si>
    <t>&gt;=85</t>
  </si>
  <si>
    <t>82.52</t>
  </si>
  <si>
    <t>88.35</t>
  </si>
  <si>
    <t>Índice de evaluación de desempeño institucional 2021,  IEDI, medición efectuada por el MADS. Cuarto lugar</t>
  </si>
  <si>
    <t>Indice de Transparencia</t>
  </si>
  <si>
    <t>No se ha realizado medición  por parte de Transparencia por Colombia.</t>
  </si>
  <si>
    <t xml:space="preserve">Evaluación del Desempeño </t>
  </si>
  <si>
    <t>No se ha realizado  medición en 2021 por parte del DANE.</t>
  </si>
  <si>
    <t>Incremento de los recursos provenientes del impuesto predial mediante la actualización catastral de los 37 municipios del departamento</t>
  </si>
  <si>
    <t>Nro.  municipios con base catastral actualizada</t>
  </si>
  <si>
    <t>EDUCACIÓN AMBIENTAL</t>
  </si>
  <si>
    <t>Implementación de la cátedra ambiental articulada a los PRAES</t>
  </si>
  <si>
    <t>Nro. establecimientos educativos con cátedra ambiental implementada</t>
  </si>
  <si>
    <t>Meta que no depende exclusivamente de la autoridad ambiental regional, sino de las Secretarías de Educación Departamental y Municipales.</t>
  </si>
  <si>
    <t>Diseño e implementación de la estrategia de educación y capacitación ambiental dirigida a la comunidad en general, organizaciones comunitarias y ambientales en la cual se incluyan eventos que fomenten la conservación y protección del medio ambiente y los recursos naturales (concursos, foros, diplomados, festivales) y el apoyo de Proyectos Ciudadanos de Educación Ambiental (PROCEDA)</t>
  </si>
  <si>
    <t>Estrategia implementada</t>
  </si>
  <si>
    <t>Nro. PRAES implementados</t>
  </si>
  <si>
    <t>Corresponde al número de PRAES fortalecidos en el semestre</t>
  </si>
  <si>
    <t>Nro. Eventos realizados</t>
  </si>
  <si>
    <t>Corresponde a 10 fechas ambientales con celebraciones más  55 eventos con docentes y dinamizadores ambientales, más 33 CAM en tu municipio.</t>
  </si>
  <si>
    <t xml:space="preserve">Nro. Publicaciones </t>
  </si>
  <si>
    <t>Boletines informativos emitidos durante el primer semestre del año</t>
  </si>
  <si>
    <t>Nro. PROCEDA en ejecución</t>
  </si>
  <si>
    <t>Corresponde a PROCEDA fortalecidos y/o asesorados en el primer semestre de 2022.</t>
  </si>
  <si>
    <t>FORTALECIMIENTO Y APOYO INSTITUCIONAL A PROGRAMAS Y ACTORES EXTERNOS CON ACCIONAR AMBIENTAL</t>
  </si>
  <si>
    <t>Fortalecimiento Institucional de entes territoriales y acompañamiento socio ambiental a proyectos que estos ejecuten</t>
  </si>
  <si>
    <t>Nro. municipios</t>
  </si>
  <si>
    <t xml:space="preserve">Se brinda apoyo a todos los municipios. </t>
  </si>
  <si>
    <t>Fortalecimiento organizaciones de base comunitaria</t>
  </si>
  <si>
    <t>Nro. organizaciones apoyadas</t>
  </si>
  <si>
    <t>El dato corresponde a las organizaciones apoyadas por el programa de Negocios Verdes; no obstante en cada proyecto se adelanta un trabajo de fortalecimiento de las organizaciones comunitarias, a través de las agendas sectoriales suscritas con sectores productivos y el trabajo realizado en las áreas protegidas y las cuencas hidrográficas.</t>
  </si>
  <si>
    <t>LINEA ESTRATÉGICA 2: GESTIÓN INTEGRAL DE ÁREAS PROTEGIDAS Y DE SU BIODIVERSIDAD HACIA LA CONSOLIDACIÓN DEL SIRAP</t>
  </si>
  <si>
    <t>CONSERVACIÓN, MANEJO Y ADMINISTRACIÓN DE ÁREAS PROTEGIDAS Y OTROS ECOSISTEMAS ESTRATÉGICOS</t>
  </si>
  <si>
    <t>Administración y manejo de áreas naturales protegidas regionales conforme a su plan de manejo</t>
  </si>
  <si>
    <t>Ha con planes de manejo en implementación</t>
  </si>
  <si>
    <t xml:space="preserve">Corresponde a la administración de los 6 PNR y 4 DRMI declarados por la Corporación. </t>
  </si>
  <si>
    <t>Apoyo para la administración y manejo de áreas naturales protegidas municipales conforme a su plan de manejo</t>
  </si>
  <si>
    <t>Corresponde al área de los 27 PNM cuya administración corresponde a las administraciones municipales. La CAM coadyuva con inversiones en las cuencas hidrográficas, con prioridad en la abastecedoras de acueductos, donde generalmente se ubican los PNM.</t>
  </si>
  <si>
    <t xml:space="preserve">Elaboración de estudios para la declaratoria de nuevas áreas naturales protegidas </t>
  </si>
  <si>
    <t>Ha de áreas protegidas declaradas en jurisdicción de la Corporación</t>
  </si>
  <si>
    <t>No se contempla meta en el plan de acción 2020-2023.</t>
  </si>
  <si>
    <t>Ha de áreas protegidas con estudios para su declaratoria como área protegida</t>
  </si>
  <si>
    <t>Acompañamiento en la creación de reservas de la sociedad civil</t>
  </si>
  <si>
    <t>Nro. reservas de la sociedad civil legalizadas</t>
  </si>
  <si>
    <t>Registradas en RUNAP</t>
  </si>
  <si>
    <t>Ha de reservas naturales de la sociedad civil apoyadas en el proceso de caracterización, registro y/o gestión</t>
  </si>
  <si>
    <t>Apoyo a 34 predios en proceso de registro, 21 iniciativas y a 60 registradas.</t>
  </si>
  <si>
    <t>Fortalecimiento y gestión ecosistemas compartidos (incluyendo SIRAP MACIZO)</t>
  </si>
  <si>
    <t>Nro. COLAP en operación</t>
  </si>
  <si>
    <t>Nro.  ecosistemas compartidos planificados y gestionados con la participación de la Corporación. (SIRAP Macizo, CEERCCO, Ecorregión Valle seco del Magdalena)</t>
  </si>
  <si>
    <t>Elaboración y/o profundización de estudios de caracterización y manejo de páramos, humedales y zonas secas</t>
  </si>
  <si>
    <t>Nro. estudios de caracterización y manejo de páramos, humedales y zonas secas</t>
  </si>
  <si>
    <t>Nro. áreas naturales protegidas con evaluación ecológica y/o investigación en biodiversidad y ecosistemas</t>
  </si>
  <si>
    <t>Implementación de planes de manejo de páramos, humedales y zonas secas</t>
  </si>
  <si>
    <t>Ha  ecosistemas estratégicos (Páramos) con planes de manejo u ordenación en ejecución</t>
  </si>
  <si>
    <t>Corresponde al área de 6 complejos de páramos con jurisdicción en el departamento, sobre los cuales se ejecutan acciones de manejo integral.</t>
  </si>
  <si>
    <t>Ha  ecosistemas estratégicos (Humedales) con planes de manejo u ordenación en ejecución</t>
  </si>
  <si>
    <t>Ha  ecosistemas estratégicos (Zonas Secas) con planes de manejo u ordenación en ejecución</t>
  </si>
  <si>
    <t>Corresponde al área declarada como DRMI La Tatacoa, con jurisdicción en los municipios de Villavieja y Baraya.</t>
  </si>
  <si>
    <t>EVALUACIÓN DE LA OFERTA Y DEMANDA AMBIENTAL</t>
  </si>
  <si>
    <t>Elaboración de estudios y monitoreo cualitativos y cuantitativos del recurso hídrico, incluidas las instalaciones y mecanismos de medición</t>
  </si>
  <si>
    <t>Nro. Estaciones en operación</t>
  </si>
  <si>
    <t>Elaboración de estudios y monitoreo cualitativos y cuantitativos de coberturas forestales</t>
  </si>
  <si>
    <t>Estudio</t>
  </si>
  <si>
    <t xml:space="preserve">N/A </t>
  </si>
  <si>
    <t>Se elaboró y adoptó mediante Acuerdo No. 010 de 2018 el Plan de Ordenación Forestal del Huila.</t>
  </si>
  <si>
    <t>Elaboración e implementación de planes de manejo y conservación de especies focales de flora y fauna</t>
  </si>
  <si>
    <t>Nro. Especies de flora y fauna amenazadas con planes de conservación en ejecución</t>
  </si>
  <si>
    <t>IMPLEMENTACIÓN DE PROYECTOS PARA MITIGAR LOS EFECTOS DEL CAMBIO CLIMATICO</t>
  </si>
  <si>
    <t>Elaboración e implementación de estudios REDD (Reducción de emisiones por deforestación y degradación) para la adaptación y mitigación al cambio climático, reducción de emisión de CO2 y de Mecanismo de Desarrollo Limpio (MDL)</t>
  </si>
  <si>
    <t>Nro.  proyectos para mitigación de los efectos de cambio climático formulados e implementados</t>
  </si>
  <si>
    <t>Continúa en implementación el proyecto con financiacion de CI, paisajes cafeteros y cacaoteros corredor de transición andino amazónica</t>
  </si>
  <si>
    <t>LÍNEA ESTRATÉGICA 3: GESTIÓN INTEGRAL DEL RECURSO HÍDRICO, SUELO, AIRE Y BOSQUE PARA SU ADECUADO APROVECHAMIENTO</t>
  </si>
  <si>
    <t>GESTIÓN DEL RECURSO HÍDRICO</t>
  </si>
  <si>
    <t>Formulación y/o ajuste de planes de ordenación y manejo de cuencas hidrográficas (POMCA), incluyendo la gestión del riesgo</t>
  </si>
  <si>
    <t>POMCA formulados</t>
  </si>
  <si>
    <t>Avance en fase de aprestamiento para la formulación del POMCA del río Yaguará y de diagnóstico y formulacion del PMA de La Yaguilga</t>
  </si>
  <si>
    <t>Formulación e implementación de planes de manejo de aguas subterráneas</t>
  </si>
  <si>
    <t>Planes de manejo formulados</t>
  </si>
  <si>
    <t>NA</t>
  </si>
  <si>
    <t>Planes de manejo en ejecución</t>
  </si>
  <si>
    <t>Apoyo a proyectos de tratamiento de aguas residuales de los sistemas de alcantarillado municipal</t>
  </si>
  <si>
    <t>No. Sistemas de tratamiento de aguas residuales en operación</t>
  </si>
  <si>
    <t>Apoyo a proyectos de descontaminación hídrica de sectores productivos</t>
  </si>
  <si>
    <t>Nro. sistemas de descontaminación en operación</t>
  </si>
  <si>
    <t>Apoyo a proyectos de descontaminación hídrica en sectores rurales dispersos</t>
  </si>
  <si>
    <t>Establecimiento e implementación del programa de ordenamiento del Recurso Hídrico del departamento del Huila (tasas retributivas, uso eficiente y ahorro del agua PUEAA, reducción de la vulnerabilidad del riesgo de desabastecimiento de agua para las cabeceras municipales)</t>
  </si>
  <si>
    <t>Programa establecido</t>
  </si>
  <si>
    <t>Como tal no se ha establecido un programa, sino que se han venido formulando los Planes de Ordenación del Recurso Hídrico (15 PORH). Se concluyó estudio de priorización de ordenamiento del recurso hídrico.</t>
  </si>
  <si>
    <t>Adquisición de predios para la protección de áreas de importancia estratégica para la conservación y protección del recurso hídrico</t>
  </si>
  <si>
    <t>Ha adquiridas</t>
  </si>
  <si>
    <t>Ya se cumplió la meta de compra de predios del Plan de Acción. No obstante se suscribió convenio para la adquisición de 16,8 ha en Acevedo</t>
  </si>
  <si>
    <t>PROTECCIÓN Y AMPLIACIÓN DE COBERTURAS FORESTALES</t>
  </si>
  <si>
    <t>Establecimiento y mantenimiento de plantaciones forestales protectoras</t>
  </si>
  <si>
    <t>Ha reforestadas para la protección de cuencas abastecedoras</t>
  </si>
  <si>
    <t>Ampliación de coberturas protectoras mediante el aislamiento, manejo de regeneración natural y enriquecimiento</t>
  </si>
  <si>
    <t>Ha revegetalizadas naturalmente para la protección de cuencas abastecedoras</t>
  </si>
  <si>
    <t>Apoyo al establecimiento de plantaciones forestales comerciales</t>
  </si>
  <si>
    <t>Ha Plantaciones forestales comerciales establecidas</t>
  </si>
  <si>
    <t>Acompañamiento a procesos de pagos por servicios ambientales</t>
  </si>
  <si>
    <t>Nro. municipios con procesos de pagos por servicios ambientales implementados</t>
  </si>
  <si>
    <t>Ejercicio piloto en implementación en cuenca del río Las Ceibas.</t>
  </si>
  <si>
    <t>Administración y manejo de áreas adquiridas para la protección del recurso hídrico</t>
  </si>
  <si>
    <t>Ha adquiridas para la protección del recurso hídrico administradas adecuadamente</t>
  </si>
  <si>
    <t xml:space="preserve">La adquisición de predios  para la protección de fuentes hídricas, se realiza a través de convenios con los municipios, y la responsabilidad de su administración es  de los entes territoriales, quienes son los dueños de los predios. </t>
  </si>
  <si>
    <t>GESTIÓN INTEGRAL DE LA CALIDAD ATMOSFERICA</t>
  </si>
  <si>
    <t>Implementación y operación de redes para el monitoreo de la calidad del aire</t>
  </si>
  <si>
    <t>Registro de la calidad del aire en centros poblados mayores de 100.000 habitantes y corredores industriales, determinado en redes de monitoreo acompañadas por la Corporación</t>
  </si>
  <si>
    <t>Se cuenta con 3 estaciones en el municipio de Neiva.</t>
  </si>
  <si>
    <t>Monitoreo a la calidad de ruido</t>
  </si>
  <si>
    <t>Operación de la red de calidad del ruido</t>
  </si>
  <si>
    <t>LÍNEA ESTRATÉGICA 4: USO Y APROVECHAMIENTO DE LA OFERTA NATURAL PARA EL DESARROLLO SOSTENIBLE DE LOS SECTORES PRODUCTIVOS</t>
  </si>
  <si>
    <t>PRODUCCIÓN Y CONSUMO SOSTENIBLE</t>
  </si>
  <si>
    <t>Firma de agendas para la producción más limpia en los  sectores productivos que generan impactos ambientales negativos</t>
  </si>
  <si>
    <t>Proyectos pilotos de producción más limpia de sectores productivos, acompañados por la Corporación</t>
  </si>
  <si>
    <t>Sector ladrillero, cacaotero, apícola, porcicola, ganadero, guadua, aguacate hass, caña panelera</t>
  </si>
  <si>
    <t>Implementación y seguimiento de agendas de producción más limpia</t>
  </si>
  <si>
    <t>Cumplimiento promedio de los compromisos definidos en los convenios de producción más limpia y/o agendas ambientales suscritos</t>
  </si>
  <si>
    <t xml:space="preserve">Se indica este  % de cumplimiento con relación a la verificación del avance de las actividades que se cumplieron en desarrollo del Plan Operativo de la vigencia  a través del seguimiento a las agendas de los sectores  </t>
  </si>
  <si>
    <t>Acompañamiento y asistencia técnica para la formulación e implementación de planes de manejo ambiental para la pequeña minería</t>
  </si>
  <si>
    <t>Nro. minas con planes de manejo formulados y en implementación</t>
  </si>
  <si>
    <t>Apoyo a proceso de manejo integral de residuos sólidos</t>
  </si>
  <si>
    <t>Municipios con acceso a sitios de disposición final de residuos sólidos técnicamente adecuados y autorizados por la CAM (rellenos sanitarios, celdas transitorias) con referencia al total de municipios de la jurisdicción (cabeceras municipales)</t>
  </si>
  <si>
    <t>Los 37 municipios dispusieron adecuadamente los residuos sólidos de sus cabeceras en los rellenos sanitarios Los Ángeles en Neiva, La Esperanza en Florencia y en Biorgánicos del Sur.</t>
  </si>
  <si>
    <t>Implementación de mecanismos para el control del manejo de residuos peligrosos contaminantes</t>
  </si>
  <si>
    <t>Seguimiento a generadores de residuos o desechos peligrosos en la jurisdicción</t>
  </si>
  <si>
    <t>Seguimiento a generadores de residuos o desechos peligrosos en la jurisdicción (%)</t>
  </si>
  <si>
    <t>MERCADOS VERDES Y BIOCOMERCIO</t>
  </si>
  <si>
    <t>Identificación de iniciativas productivas dentro del concepto de mercados verdes y biocomercio</t>
  </si>
  <si>
    <t>Mipymes y empresas vinculadas a mercados verdes (uso y aprovechamiento sostenible de la biodiversidad, ecoproductos industriales y ecoturismo) acompañados por la Corporación</t>
  </si>
  <si>
    <t>Empresas activas vinculadas Y ACTIVAS en el proyecto de Negocios Verdes</t>
  </si>
  <si>
    <t>Apoyo a iniciativa de mercados verdes y biocomercio con la formulación e implementaicón de sus planes de negocios</t>
  </si>
  <si>
    <t xml:space="preserve">Nro. Iniciativas apoyadas </t>
  </si>
  <si>
    <t>Nro. Iniciativas con planes de negocios en ejecución</t>
  </si>
  <si>
    <t>Empresas vinculadas al programa Negocios Verdes.</t>
  </si>
  <si>
    <t>AVANCE CONSOLIDADO</t>
  </si>
  <si>
    <t>ANEXO 8: APORTE DEL PLAN DE ACCIÓN 2022 SEMESTRE 1  A LAS METAS DEL PLAN NACIONAL DE DESARROLLO</t>
  </si>
  <si>
    <t>METAS DEL PLAN NACIONAL DE DESARROLLO</t>
  </si>
  <si>
    <t xml:space="preserve">PROGRAMAS DEL PLAN DE ACCIÓN, HUILA TERRITORIO DE VIDA, SOSTENIBILIDAD Y DESARROLLO </t>
  </si>
  <si>
    <t>METAS FÍSICAS PLAN DE ACCIÓN   2022 - I</t>
  </si>
  <si>
    <t>PROGRAMA 3201: FORTALECIMIENTO DEL DESEMPEÑO AMBIENTAL DE LOS SECTORES PRODUCTIVOS</t>
  </si>
  <si>
    <t>PROGRAMA 3202: CONSERVACIÓN DE LA BIODIVERSIDAD Y SUS SERVICIOS ECOSISTÉMICOS</t>
  </si>
  <si>
    <t>PROGRAMA 3203: GESTIÓN INTEGRAL DEL RECURSO HÍDRICO</t>
  </si>
  <si>
    <t>PROGRAMA 3204: GESTIÓN DE LA INFORMACIÓN Y EL CONOCMIENTO AMBIENTAL</t>
  </si>
  <si>
    <t>PROGRAMA 3205: ORDENAMIENTO AMBIENTAL TERRITORIAL</t>
  </si>
  <si>
    <t>PROGRAMA 3206: GESTIÓN DE CAMBIO CLIMÁTICO PARA UN DESARROLLO BAJO EN CARBONO Y RESILIENTE AL CLIMA</t>
  </si>
  <si>
    <t>PROGRAMA 3208: EDUCACIÓN AMBIENTAL</t>
  </si>
  <si>
    <t>PROGRAMA 3299: FORTALECIMIENTO DE LA GESTIÓN Y DIRECCIÓN DEL SECTOR AMBIENTAL Y DESARROLLO SOSTENIBLE</t>
  </si>
  <si>
    <t>30% de reducción en la tendencia de crecimiento de la deforestación</t>
  </si>
  <si>
    <t>Sectores productivos acompañados: ganadero, cacaotero, porcícola, ladrillero, guadua, caña panelera, aguacate hass y apícola.</t>
  </si>
  <si>
    <t>Ejecución del Planes de Manejo Ambiental de 10 áreas protegidas regionales  declaradas.
Control y vigilancia al tráfico ilegal de fauna y flora con 1 RECAM, 1 estrategia para evitar la deforestación y la burbjuja ambiental. En 2020 el Huila, estuvo entre los departamentos con menor tasa de deforestación.</t>
  </si>
  <si>
    <t xml:space="preserve">Jornadas de educación ambiental </t>
  </si>
  <si>
    <t xml:space="preserve">1'401.900 Has para el 2023, Áreas bajo sistemas sostenibles de conservación (restauración, sistemas agroforestales y manejo forestal sostenible)   </t>
  </si>
  <si>
    <t xml:space="preserve">Sistemas sostenibles  establecidos con el acompañamiento de la CAM: silvopastoriles con cercas vivas </t>
  </si>
  <si>
    <t>Sistemas sostenibles establecidos en el marco de ejecución de los planes de manejo ambiental de áreas protegidas.</t>
  </si>
  <si>
    <t xml:space="preserve">32 PIGCC implementados </t>
  </si>
  <si>
    <t>1 plan de cambio climático formulado y en ejecución a través de todos los proyectos del Plan de Acción</t>
  </si>
  <si>
    <t xml:space="preserve">32 Planes de Desarrollo, 32 POT, instrumentos de planificación y desarrollo con criterios de cambio climático </t>
  </si>
  <si>
    <t>37 municipios asesorados prara la inclusión de cambio climático en sus procesos de planificación territorial</t>
  </si>
  <si>
    <t xml:space="preserve">33 autoridades ambientales con Evaluación de Daños y Análisis de Necesidades Ambientales- EDANA </t>
  </si>
  <si>
    <t xml:space="preserve">100% de departamentos con acciones de mitigación y adaptación </t>
  </si>
  <si>
    <t>Ejecución de planes de manejo de 10 áreas protegidas declaradas</t>
  </si>
  <si>
    <t>100% de departamentos con información de cambio climático reportada</t>
  </si>
  <si>
    <t>Reporte SIAC y en aplicativo VITAL de trámites ambientales</t>
  </si>
  <si>
    <t>1 proyecto en el marco del PEM</t>
  </si>
  <si>
    <t>Mejorar el ICA en 9 puntos</t>
  </si>
  <si>
    <t>Operación de 2 estaciones de monitoreo de material particulado instaladas en el área urbana de Neiva: “CAM Norte y Alcaldía de Neiva” que permite conocer la concentración del contaminante PM10 y su impacto.</t>
  </si>
  <si>
    <t>8 plataformas colaborativas conformadas para la articulación de las inversiones y acciones públicas y privadas alrededor de las cuencas hidrográficas</t>
  </si>
  <si>
    <t xml:space="preserve">40 instrumentos de planificación de recurso hídrico enmarcados en los lineamientos del PEM </t>
  </si>
  <si>
    <t>En ejecución formulacion del POMCA de la quebrada Yaguilga (60% avance fase de formulación)</t>
  </si>
  <si>
    <t>42 AA con resolución de priorización con cuerpos de agua que van a ser ordenados y acotada su ronda</t>
  </si>
  <si>
    <t>Priorización de 115 cuerpos de agua con fines de ordenamiento del recurso hídrico, adoptada mediante Resolución 1164 de 2021</t>
  </si>
  <si>
    <t>Pasar de 8.9% al 12% en 2022, la tasa de reciclaje y nueva utlización de residuos</t>
  </si>
  <si>
    <t>1.270  ton/mes recuperadas por empresas de negocios verdes</t>
  </si>
  <si>
    <t xml:space="preserve">Al menos 20 agendas departamentales con temas de Economía Circular </t>
  </si>
  <si>
    <t>100% de los PGIRS con proyectos de aprovechamiento</t>
  </si>
  <si>
    <t xml:space="preserve">Seguimiento a 37 PGIR de igual número de municipios con seguimiento a metas de aprovechamiento </t>
  </si>
  <si>
    <t xml:space="preserve">Pasar de 22 % a 35 % de estaciones cumpliendo el objetivo intermedio 3 de la Organización Mundial de la Salud - OMS para PM10  (30µg/m3) </t>
  </si>
  <si>
    <t>100% de Instrumentos ambientales de Formalización Minera Divulgados</t>
  </si>
  <si>
    <t xml:space="preserve">Para el 2020 el 75% de las ciudades cuya población supera los 100,000 habitantes habrán incorporado la biodiversidad y servicios ecosistémicos en la planificación urbana </t>
  </si>
  <si>
    <t>Pasar de 299.067 a 565.995 toneladas de residuos de posconsumo gestionados en 2022</t>
  </si>
  <si>
    <t>22 toneladas de residuos recolectados a través de programas posconsumo</t>
  </si>
  <si>
    <t>260.000 hectáreas, bajo esquemas de PSA e incentivos a la conservación</t>
  </si>
  <si>
    <t>Pago a 85 familias por valor de $294.037.532 que aportan un total de 2.325 ha de área conservada</t>
  </si>
  <si>
    <t xml:space="preserve">1.865 negocios verdes verificados    </t>
  </si>
  <si>
    <t>19 empresas de negocios verdes, verificadas</t>
  </si>
  <si>
    <t>$8.000 millones anuales (CAR + PNN), Inversiones ambientales en páramos (TUA + TSE)</t>
  </si>
  <si>
    <t>Procesos participativos implementados</t>
  </si>
  <si>
    <t>Proceso de consulta previa para adopción del POMCA del río Las Ceibas y otros</t>
  </si>
  <si>
    <t>Apoyo y asesoría  PROCEDA, PRAE</t>
  </si>
  <si>
    <t xml:space="preserve">Procesos de educación ambiental con enfoque diferencial realizados   </t>
  </si>
  <si>
    <t>1 programa de educación ambiental con enfoque diferencial</t>
  </si>
  <si>
    <t xml:space="preserve">Actualización de las determinantes ambientales </t>
  </si>
  <si>
    <t>Implementación del plan de zonificación ambiental participativa, acompañamiento a municipios y a otras entidades implementadoras (ART, ANT, PNIS, etc)</t>
  </si>
  <si>
    <t xml:space="preserve">Acompañamiento a ART y demás entidades, participación en los pilares I y VI, denominados Ordenamiento Social de la Propiedad Rural y Uso del Suelo y Reactivación Económica y Producción Agropecuaria PDET para el municipio de Algeciras, en diversas reuniones de carácter técnico e informativo </t>
  </si>
  <si>
    <t xml:space="preserve">Trabajo articulado con sectores para consolidar y difundir las prioridades en gestión ambiental de acuerdo al PND     </t>
  </si>
  <si>
    <t>Acompañamiento a sectores productivos y a 95 empresas de negocios verdes activas, con difusión de prioridades en gestión ambiental</t>
  </si>
  <si>
    <t>Adelantar procesos de modernización y fortalecimiento institucional</t>
  </si>
  <si>
    <t>Reporte periódico de información (PAI, IMG, IEDI) y consolidación de informes, 100% de las CAR´s</t>
  </si>
  <si>
    <t>Calificación IEDI: 88,35 que ubica a la CAM en el cuarto lugar.</t>
  </si>
  <si>
    <t>Agendas (Formulación del PAI 2020-2023; Armonización de Planes de Desarrollo; Racionalización de trámites; desarrollo y seguimiento de políticas) 100% de las CAR´s</t>
  </si>
  <si>
    <t xml:space="preserve">En ejecución estrategia de racionalización de trámites </t>
  </si>
  <si>
    <t>ANEXO 9: ARTICULACIÓN ENTRE PRESUPUESTO DE INVERSIÓN, PLAN DE ACCIÓN Y PGAR</t>
  </si>
  <si>
    <t>PROGRAMAS / PROYECTOS</t>
  </si>
  <si>
    <t xml:space="preserve">PRESUPUESTO DE INVERSIÓN 2022 </t>
  </si>
  <si>
    <t>PLAN FINANCIERO PLAN DE ACCIÓN 2022</t>
  </si>
  <si>
    <t>LINEA ESTRATÉGICA /AREA PROGRAMATICA/Meta Estratégica PGAR</t>
  </si>
  <si>
    <t>REQUERIMIENTOS DE FINANCIACIÓN PGAR PROMEDIO ANUAL</t>
  </si>
  <si>
    <t xml:space="preserve">PROGRAMA 3201: FORTALECIMIENTO DEL DESEMPEÑO AMBIENTAL DE LOS  SECTORES PRODUCTIVOS </t>
  </si>
  <si>
    <t>LÍNEA ESTRATÉGICA 4: USO Y APROVECHAMIENTO DE LA OFERTA NATURAL PARA LA PRODUCCION SOSTENIBLE</t>
  </si>
  <si>
    <t>320101.  Desarrollo sectorial sostenible</t>
  </si>
  <si>
    <t>PRODUCCIÓN Y CONSUMO SOSTENIBLE
Incluye descontaminación de sectores productivos</t>
  </si>
  <si>
    <t xml:space="preserve">320102.  Negocios verdes </t>
  </si>
  <si>
    <t>320103.  Control y vigilancia al desarrollo sectorial sostenible</t>
  </si>
  <si>
    <t>FORTALECIMIENTO DE MECANISMOS DE ADMINISTRACIÓN, CONTROL Y REGULACION DE LOS RECURSOS NATURALES
Sectores productivod meta PGIR</t>
  </si>
  <si>
    <t>PROGRAMA 3202: CONSERVACION DE LA BIODIVERSIDAD Y SUS SERVICIOS ECOSISTEMICOS</t>
  </si>
  <si>
    <t>LÍNEA ESTRATEGICA 2: GESTIÓN INTEGRAL DE AREAS PROTEGIDAS Y DE SU BIODIVERSIDAD HACIA LA CONSOLIDACIÓN DEL SIRAP</t>
  </si>
  <si>
    <t>320201  Gestión integral de la biodiversidad y sus servicios ecosistémicos</t>
  </si>
  <si>
    <t xml:space="preserve">CONSERVACIÓN, MANEJO Y ADMINISTRACIÓN DE ÁREAS PROTEGIDAS Y OTROS ECOSISTEMAS ESTRATÉGICOS.
EVALUACIÓN DE LA OFERTA Y DEMANDA AMBIENTAL
</t>
  </si>
  <si>
    <t>320202.  Control, seguimiento y monitoreo al uso y manejo de recursos de la oferta natural</t>
  </si>
  <si>
    <t>FORTALECIMIENTO DE MECANISMOS DE ADMINISTRACIÓN, CONTROL Y REGULACION DE LOS RECURSOS NATURALES DE LA LINEA ESTRATÉGICA 1
Red de Control y Vigilancia contra el tráfico ilegal</t>
  </si>
  <si>
    <t>320203,  Restauración, reforestación y protección de ecosistemas estratégicos en cuencas hidrográficas</t>
  </si>
  <si>
    <t>GESTIÓN INTEGRAL DEL RECURSO HÍDRICO, SUELO, AIRE, BOSQUE PARA SU ADECUADO APROVECHAMIENTO
Reforestación, compra de predios, etc.</t>
  </si>
  <si>
    <t>PROGRAMA 3203: GESTIÓN INTEGRAL DEL RECURSO HÍDRICO.</t>
  </si>
  <si>
    <t>LÍNEA ESTRATÉGICA 3: GESTIÓN INTEGRAL DEL RECURSO HÍDRICO, SUELO, AIRE, BOSQUE PARA SU ADECUADO APROVECHAMIENTO</t>
  </si>
  <si>
    <t>320301.  Conservación y uso eficiente del recurso hídrico</t>
  </si>
  <si>
    <t>GESTIÓN INTEGRAL DEL RECURSO HÍDRICO, SUELO, AIRE, BOSQUE PARA SU ADECUADO APROVECHAMIENTO
POMCAS, DESCONTAMINACIÓN</t>
  </si>
  <si>
    <t xml:space="preserve">320302. Administración del recurso hidrico </t>
  </si>
  <si>
    <t>FORTALECIMIENTO DE MECANISMOS DE ADMINISTRACIÓN, CONTROL Y REGULACION DE LOS RECURSOS NATURALES
PSMV PUEA</t>
  </si>
  <si>
    <t>PROGRAMA 3204 GESTIÓN DE LA INFORMACIÓN Y EL CONOCIMIENTO AMBIENTAL</t>
  </si>
  <si>
    <t>320401.  Información y conocimiento ambiental</t>
  </si>
  <si>
    <t>PROGRAMA 3205 ORDENAMIENTO AMBIENTAL TERRITORIAL.</t>
  </si>
  <si>
    <t>LINEA ESTRATEGICA 1: FORTALECIMIENTO INSTITUCIONAL, BASE PARA LA PLANIFICACIÓN AMBIENTAL Y LA GESTIÓN TERRITORIAL</t>
  </si>
  <si>
    <t>320501.  Fortalecimiento de los procesos de ordenamiento y planificación territorial</t>
  </si>
  <si>
    <t xml:space="preserve">Planificación ambiental territorial entidades territoriales e indígenas   </t>
  </si>
  <si>
    <t>320502.  Gestión del conocimiento y reducción del  riesgo de desastres</t>
  </si>
  <si>
    <t>Metas relacionadas con gestión del riesgo de desastres</t>
  </si>
  <si>
    <t>320503.  Gestión ambiental con comunidades étnicas</t>
  </si>
  <si>
    <t>Metas relacionadas con gestión comunidades indígenas</t>
  </si>
  <si>
    <t>320504. Gestión del conocimiento y reducción del riesgo de desastres-pasivo exigible vigencias expiradas</t>
  </si>
  <si>
    <t xml:space="preserve">PROYECTO 320601: GESTIÓN DEL CAMBIO CLIMÁTICO </t>
  </si>
  <si>
    <t>LINEA ESTRATÉGICA 2: GESTIÓN INTEGRAL DE AREAS PROTEGIDAS Y DE SU BIODIVERSIDAD HACIA LA CONSOLIDACIÓN DEL SIRAP</t>
  </si>
  <si>
    <t>320601.  Gestión del cambio climático</t>
  </si>
  <si>
    <t>Implementación de proyectos que contribuyan a mitigar los efectos del cambio climático</t>
  </si>
  <si>
    <t>PROGRAMA: 3208 EDUCACIÓN AMBIENTAL</t>
  </si>
  <si>
    <t>320801.  Educación y cultura ambiental</t>
  </si>
  <si>
    <t>Educación y cultura ambiental 
Fortalecimiento y apoyo institucional a programas y actores externos</t>
  </si>
  <si>
    <t>PROGRAMA  3299: FORTALECIMIENTO DE LA GESTIÓN Y DIRECCIÓN DEL SECTOR AMBIENTE Y DESARROLLO SOSTENIBLE</t>
  </si>
  <si>
    <t>329901. Fortalecimiento institucional para la gestión ambiental</t>
  </si>
  <si>
    <t>FORTALECIMIENTO INSTITUCIONAL FISICO, ADMINISTRATIVO, FINANCIERO, LOGÍSTICO Y HUMANO</t>
  </si>
  <si>
    <t>TOTAL</t>
  </si>
  <si>
    <t>10.961 plántulas sembradas (Sembratón) en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</si>
</sst>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 #,##0_-;_-* &quot;-&quot;_-;_-@_-"/>
  </numFmts>
  <fonts count="25">
    <font>
      <sz val="11"/>
      <color theme="1"/>
      <name val="Calibri"/>
      <family val="2"/>
      <scheme val="minor"/>
    </font>
    <font>
      <b/>
      <sz val="12"/>
      <color rgb="FFFFFFFF"/>
      <name val="Arial Narrow"/>
      <family val="2"/>
    </font>
    <font>
      <b/>
      <sz val="12"/>
      <color theme="1"/>
      <name val="Arial"/>
      <family val="2"/>
    </font>
    <font>
      <b/>
      <sz val="11"/>
      <color rgb="FFFFFFFF"/>
      <name val="Arial Narrow"/>
      <family val="2"/>
    </font>
    <font>
      <sz val="11"/>
      <color rgb="FF000000"/>
      <name val="Roboto"/>
    </font>
    <font>
      <sz val="11"/>
      <color rgb="FF000000"/>
      <name val="Arial Narrow"/>
      <family val="2"/>
    </font>
    <font>
      <sz val="10"/>
      <color rgb="FF000000"/>
      <name val="Arial Narrow"/>
      <family val="2"/>
    </font>
    <font>
      <sz val="10"/>
      <color theme="1"/>
      <name val="Arial Narrow"/>
      <family val="2"/>
    </font>
    <font>
      <b/>
      <sz val="11"/>
      <color theme="0"/>
      <name val="Arial Narrow"/>
      <family val="2"/>
    </font>
    <font>
      <b/>
      <sz val="11"/>
      <color theme="1"/>
      <name val="Arial"/>
      <family val="2"/>
    </font>
    <font>
      <sz val="11"/>
      <color theme="1"/>
      <name val="Calibri"/>
      <family val="2"/>
      <scheme val="minor"/>
    </font>
    <font>
      <b/>
      <sz val="14"/>
      <color theme="1"/>
      <name val="Arial"/>
      <family val="2"/>
    </font>
    <font>
      <sz val="9"/>
      <color theme="1"/>
      <name val="Arial Narrow"/>
      <family val="2"/>
    </font>
    <font>
      <b/>
      <sz val="9"/>
      <name val="Arial"/>
      <family val="2"/>
    </font>
    <font>
      <sz val="9"/>
      <name val="Arial"/>
      <family val="2"/>
    </font>
    <font>
      <b/>
      <sz val="9"/>
      <color theme="1"/>
      <name val="Arial Narrow"/>
      <family val="2"/>
    </font>
    <font>
      <sz val="10"/>
      <color theme="1"/>
      <name val="Arial"/>
      <family val="2"/>
    </font>
    <font>
      <b/>
      <sz val="12"/>
      <name val="Arial"/>
      <family val="2"/>
    </font>
    <font>
      <b/>
      <sz val="10"/>
      <color rgb="FF000000"/>
      <name val="Arial"/>
      <family val="2"/>
    </font>
    <font>
      <b/>
      <sz val="10"/>
      <name val="Arial"/>
      <family val="2"/>
    </font>
    <font>
      <sz val="10"/>
      <name val="Arial"/>
      <family val="2"/>
    </font>
    <font>
      <sz val="10"/>
      <color rgb="FF000000"/>
      <name val="Arial"/>
      <family val="2"/>
    </font>
    <font>
      <b/>
      <sz val="10"/>
      <color theme="1"/>
      <name val="Arial Narrow"/>
      <family val="2"/>
    </font>
    <font>
      <sz val="10"/>
      <name val="Arial Narrow"/>
      <family val="2"/>
    </font>
    <font>
      <b/>
      <sz val="10"/>
      <color rgb="FF000000"/>
      <name val="Arial Narrow"/>
      <family val="2"/>
    </font>
  </fonts>
  <fills count="14">
    <fill>
      <patternFill patternType="none"/>
    </fill>
    <fill>
      <patternFill patternType="gray125"/>
    </fill>
    <fill>
      <patternFill patternType="solid">
        <fgColor rgb="FF00B050"/>
        <bgColor indexed="64"/>
      </patternFill>
    </fill>
    <fill>
      <patternFill patternType="solid">
        <fgColor rgb="FFFFD966"/>
        <bgColor indexed="64"/>
      </patternFill>
    </fill>
    <fill>
      <patternFill patternType="solid">
        <fgColor rgb="FFC5E0B3"/>
        <bgColor indexed="64"/>
      </patternFill>
    </fill>
    <fill>
      <patternFill patternType="solid">
        <fgColor rgb="FFEDEDED"/>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92D05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medium">
        <color indexed="64"/>
      </top>
      <bottom/>
      <diagonal/>
    </border>
    <border>
      <left style="medium">
        <color indexed="64"/>
      </left>
      <right/>
      <top/>
      <bottom/>
      <diagonal/>
    </border>
  </borders>
  <cellStyleXfs count="3">
    <xf numFmtId="0" fontId="0" fillId="0" borderId="0"/>
    <xf numFmtId="41" fontId="10" fillId="0" borderId="0" applyFont="0" applyFill="0" applyBorder="0" applyAlignment="0" applyProtection="0"/>
    <xf numFmtId="9" fontId="10" fillId="0" borderId="0" applyFont="0" applyFill="0" applyBorder="0" applyAlignment="0" applyProtection="0"/>
  </cellStyleXfs>
  <cellXfs count="105">
    <xf numFmtId="0" fontId="0" fillId="0" borderId="0" xfId="0"/>
    <xf numFmtId="0" fontId="6" fillId="5" borderId="1" xfId="0" applyFont="1" applyFill="1" applyBorder="1" applyAlignment="1">
      <alignment horizontal="justify" vertical="center" wrapText="1"/>
    </xf>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3" borderId="1" xfId="0" applyFont="1" applyFill="1" applyBorder="1" applyAlignment="1">
      <alignment vertical="top" wrapText="1"/>
    </xf>
    <xf numFmtId="0" fontId="5" fillId="4" borderId="1" xfId="0" applyFont="1" applyFill="1" applyBorder="1" applyAlignment="1">
      <alignment vertical="center" wrapText="1"/>
    </xf>
    <xf numFmtId="0" fontId="6" fillId="5" borderId="1" xfId="0" applyFont="1" applyFill="1" applyBorder="1" applyAlignment="1">
      <alignment vertical="center" wrapText="1"/>
    </xf>
    <xf numFmtId="0" fontId="2" fillId="3" borderId="1" xfId="0" applyFont="1" applyFill="1" applyBorder="1" applyAlignment="1">
      <alignment horizontal="center" vertical="center" wrapText="1"/>
    </xf>
    <xf numFmtId="0" fontId="5" fillId="4" borderId="1" xfId="0" applyFont="1" applyFill="1" applyBorder="1" applyAlignment="1">
      <alignment horizontal="justify" vertical="center" wrapText="1"/>
    </xf>
    <xf numFmtId="0" fontId="7" fillId="5" borderId="1" xfId="0" applyFont="1" applyFill="1" applyBorder="1" applyAlignment="1">
      <alignment horizontal="justify" vertical="center" wrapText="1"/>
    </xf>
    <xf numFmtId="0" fontId="8" fillId="2" borderId="1" xfId="0" applyFont="1" applyFill="1" applyBorder="1" applyAlignment="1">
      <alignment horizontal="center" vertical="center"/>
    </xf>
    <xf numFmtId="0" fontId="7" fillId="0" borderId="1" xfId="0" applyFont="1" applyBorder="1" applyAlignment="1">
      <alignment horizontal="justify" vertical="center" wrapText="1"/>
    </xf>
    <xf numFmtId="0" fontId="12" fillId="0" borderId="0" xfId="0" applyFont="1" applyAlignment="1">
      <alignment horizontal="justify" vertical="center" wrapText="1"/>
    </xf>
    <xf numFmtId="0" fontId="13" fillId="0" borderId="1" xfId="0" applyFont="1" applyBorder="1" applyAlignment="1">
      <alignment horizontal="center" vertical="center" wrapText="1"/>
    </xf>
    <xf numFmtId="0" fontId="13"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4" fillId="6" borderId="1" xfId="0" applyFont="1" applyFill="1" applyBorder="1" applyAlignment="1">
      <alignment horizontal="justify" vertical="center" wrapText="1"/>
    </xf>
    <xf numFmtId="3" fontId="14" fillId="6" borderId="1" xfId="0" applyNumberFormat="1" applyFont="1" applyFill="1" applyBorder="1" applyAlignment="1">
      <alignment horizontal="center" vertical="center" wrapText="1"/>
    </xf>
    <xf numFmtId="3" fontId="14" fillId="6" borderId="6" xfId="0" applyNumberFormat="1" applyFont="1" applyFill="1" applyBorder="1" applyAlignment="1">
      <alignment horizontal="center" vertical="center" wrapText="1"/>
    </xf>
    <xf numFmtId="0" fontId="12" fillId="6" borderId="0" xfId="0" applyFont="1" applyFill="1" applyAlignment="1">
      <alignment horizontal="justify" vertical="center" wrapText="1"/>
    </xf>
    <xf numFmtId="0" fontId="14" fillId="0" borderId="1" xfId="0" applyFont="1" applyFill="1" applyBorder="1" applyAlignment="1">
      <alignment horizontal="justify" vertical="center" wrapText="1"/>
    </xf>
    <xf numFmtId="3" fontId="14" fillId="6" borderId="8" xfId="0" applyNumberFormat="1" applyFont="1" applyFill="1" applyBorder="1" applyAlignment="1">
      <alignment horizontal="center" vertical="center" wrapText="1"/>
    </xf>
    <xf numFmtId="3" fontId="14" fillId="6" borderId="7" xfId="0" applyNumberFormat="1" applyFont="1" applyFill="1" applyBorder="1" applyAlignment="1">
      <alignment horizontal="center" vertical="center" wrapText="1"/>
    </xf>
    <xf numFmtId="0" fontId="14" fillId="6" borderId="1" xfId="2" applyNumberFormat="1" applyFont="1" applyFill="1" applyBorder="1" applyAlignment="1">
      <alignment horizontal="center" vertical="center" wrapText="1"/>
    </xf>
    <xf numFmtId="9" fontId="12" fillId="6" borderId="0" xfId="0" applyNumberFormat="1" applyFont="1" applyFill="1" applyAlignment="1">
      <alignment horizontal="justify" vertical="center" wrapText="1"/>
    </xf>
    <xf numFmtId="3" fontId="14" fillId="6" borderId="1" xfId="0" applyNumberFormat="1" applyFont="1" applyFill="1" applyBorder="1" applyAlignment="1">
      <alignment vertical="center" wrapText="1"/>
    </xf>
    <xf numFmtId="0" fontId="13" fillId="6" borderId="1" xfId="0" applyFont="1" applyFill="1" applyBorder="1" applyAlignment="1">
      <alignment horizontal="justify" vertical="center" wrapText="1"/>
    </xf>
    <xf numFmtId="0" fontId="14" fillId="6" borderId="1" xfId="0" applyFont="1" applyFill="1" applyBorder="1" applyAlignment="1">
      <alignment horizontal="left" vertical="center" wrapText="1"/>
    </xf>
    <xf numFmtId="9" fontId="14" fillId="6" borderId="1" xfId="2" applyFont="1" applyFill="1" applyBorder="1" applyAlignment="1">
      <alignment horizontal="center" vertical="center" wrapText="1"/>
    </xf>
    <xf numFmtId="0" fontId="15" fillId="9" borderId="0" xfId="0" applyFont="1" applyFill="1" applyBorder="1" applyAlignment="1">
      <alignment horizontal="center" vertical="center" wrapText="1"/>
    </xf>
    <xf numFmtId="9" fontId="15" fillId="9" borderId="0" xfId="0" applyNumberFormat="1" applyFont="1" applyFill="1" applyAlignment="1">
      <alignment horizontal="center" vertical="center" wrapText="1"/>
    </xf>
    <xf numFmtId="0" fontId="16" fillId="0" borderId="10" xfId="0" applyFont="1" applyBorder="1"/>
    <xf numFmtId="0" fontId="16" fillId="0" borderId="0" xfId="0" applyFont="1" applyBorder="1"/>
    <xf numFmtId="0" fontId="18" fillId="11" borderId="1" xfId="0" applyFont="1" applyFill="1" applyBorder="1" applyAlignment="1">
      <alignment horizontal="justify" vertical="center" wrapText="1"/>
    </xf>
    <xf numFmtId="0" fontId="19" fillId="12" borderId="1" xfId="0" applyFont="1" applyFill="1" applyBorder="1" applyAlignment="1">
      <alignment horizontal="justify" vertical="center" wrapText="1"/>
    </xf>
    <xf numFmtId="0" fontId="19" fillId="11" borderId="1" xfId="0" applyFont="1" applyFill="1" applyBorder="1" applyAlignment="1">
      <alignment horizontal="justify" vertical="center" wrapText="1"/>
    </xf>
    <xf numFmtId="0" fontId="16" fillId="7" borderId="1" xfId="0" applyFont="1" applyFill="1" applyBorder="1" applyAlignment="1">
      <alignment horizontal="justify" vertical="center" wrapText="1"/>
    </xf>
    <xf numFmtId="0" fontId="16" fillId="11" borderId="1" xfId="0" applyFont="1" applyFill="1" applyBorder="1" applyAlignment="1">
      <alignment horizontal="justify" vertical="center" wrapText="1"/>
    </xf>
    <xf numFmtId="0" fontId="16" fillId="12" borderId="1" xfId="0" applyFont="1" applyFill="1" applyBorder="1" applyAlignment="1">
      <alignment horizontal="justify" vertical="center" wrapText="1"/>
    </xf>
    <xf numFmtId="0" fontId="20" fillId="11" borderId="1" xfId="0" applyFont="1" applyFill="1" applyBorder="1" applyAlignment="1">
      <alignment horizontal="justify" vertical="center" wrapText="1"/>
    </xf>
    <xf numFmtId="0" fontId="21" fillId="11" borderId="1" xfId="0" applyFont="1" applyFill="1" applyBorder="1" applyAlignment="1">
      <alignment horizontal="justify" vertical="center" wrapText="1"/>
    </xf>
    <xf numFmtId="9" fontId="16" fillId="7" borderId="1" xfId="0" applyNumberFormat="1" applyFont="1" applyFill="1" applyBorder="1" applyAlignment="1">
      <alignment horizontal="justify" vertical="center" wrapText="1"/>
    </xf>
    <xf numFmtId="0" fontId="16" fillId="0" borderId="11" xfId="0" applyFont="1" applyBorder="1" applyAlignment="1">
      <alignment horizontal="justify"/>
    </xf>
    <xf numFmtId="0" fontId="16" fillId="0" borderId="0" xfId="0" applyFont="1"/>
    <xf numFmtId="0" fontId="22" fillId="6" borderId="2" xfId="0" applyFont="1" applyFill="1" applyBorder="1" applyAlignment="1">
      <alignment horizontal="center" vertical="center" wrapText="1"/>
    </xf>
    <xf numFmtId="41" fontId="22" fillId="6" borderId="1" xfId="1" applyFont="1" applyFill="1" applyBorder="1" applyAlignment="1">
      <alignment horizontal="center" vertical="center" wrapText="1"/>
    </xf>
    <xf numFmtId="0" fontId="22" fillId="6" borderId="1" xfId="0" applyFont="1" applyFill="1" applyBorder="1" applyAlignment="1">
      <alignment horizontal="center" vertical="center" wrapText="1"/>
    </xf>
    <xf numFmtId="0" fontId="22" fillId="11" borderId="1" xfId="0" applyFont="1" applyFill="1" applyBorder="1" applyAlignment="1">
      <alignment horizontal="justify" vertical="center" wrapText="1"/>
    </xf>
    <xf numFmtId="41" fontId="7" fillId="11" borderId="1" xfId="1" applyFont="1" applyFill="1" applyBorder="1" applyAlignment="1">
      <alignment vertical="center"/>
    </xf>
    <xf numFmtId="41" fontId="22" fillId="11" borderId="1" xfId="1" applyFont="1" applyFill="1" applyBorder="1" applyAlignment="1">
      <alignment horizontal="justify" vertical="center" wrapText="1"/>
    </xf>
    <xf numFmtId="0" fontId="6" fillId="6" borderId="1" xfId="0" applyFont="1" applyFill="1" applyBorder="1" applyAlignment="1">
      <alignment horizontal="justify" vertical="center" wrapText="1"/>
    </xf>
    <xf numFmtId="41" fontId="7" fillId="6" borderId="1" xfId="1" applyFont="1" applyFill="1" applyBorder="1" applyAlignment="1">
      <alignment vertical="center"/>
    </xf>
    <xf numFmtId="41" fontId="7" fillId="6" borderId="1" xfId="1" applyFont="1" applyFill="1" applyBorder="1" applyAlignment="1">
      <alignment horizontal="justify" vertical="center" wrapText="1"/>
    </xf>
    <xf numFmtId="41" fontId="16" fillId="0" borderId="0" xfId="0" applyNumberFormat="1" applyFont="1"/>
    <xf numFmtId="41" fontId="7" fillId="11" borderId="1" xfId="1" applyFont="1" applyFill="1" applyBorder="1" applyAlignment="1">
      <alignment horizontal="justify" vertical="center" wrapText="1"/>
    </xf>
    <xf numFmtId="41" fontId="23" fillId="6" borderId="1" xfId="1" applyFont="1" applyFill="1" applyBorder="1" applyAlignment="1">
      <alignment vertical="center"/>
    </xf>
    <xf numFmtId="0" fontId="24" fillId="13" borderId="1" xfId="0" applyFont="1" applyFill="1" applyBorder="1" applyAlignment="1">
      <alignment horizontal="center" vertical="center" wrapText="1"/>
    </xf>
    <xf numFmtId="41" fontId="22" fillId="13" borderId="1" xfId="1" applyFont="1" applyFill="1" applyBorder="1" applyAlignment="1">
      <alignment vertical="center"/>
    </xf>
    <xf numFmtId="41" fontId="22" fillId="13" borderId="1" xfId="0" applyNumberFormat="1" applyFont="1" applyFill="1" applyBorder="1" applyAlignment="1">
      <alignment vertical="center"/>
    </xf>
    <xf numFmtId="41" fontId="22" fillId="13" borderId="1" xfId="0" applyNumberFormat="1" applyFont="1" applyFill="1" applyBorder="1" applyAlignment="1">
      <alignment horizontal="justify" vertical="center" wrapText="1"/>
    </xf>
    <xf numFmtId="41" fontId="16" fillId="0" borderId="0" xfId="1" applyFont="1"/>
    <xf numFmtId="41" fontId="16" fillId="0" borderId="0" xfId="0" applyNumberFormat="1" applyFont="1" applyAlignment="1">
      <alignment wrapText="1"/>
    </xf>
    <xf numFmtId="0" fontId="16" fillId="0" borderId="0" xfId="0" applyFont="1" applyAlignment="1">
      <alignment wrapText="1"/>
    </xf>
    <xf numFmtId="0" fontId="9" fillId="0" borderId="5" xfId="0" applyFont="1" applyBorder="1" applyAlignment="1">
      <alignment horizontal="center"/>
    </xf>
    <xf numFmtId="0" fontId="2" fillId="3" borderId="2" xfId="0" applyFont="1" applyFill="1" applyBorder="1" applyAlignment="1">
      <alignment horizontal="center" vertical="top" wrapText="1"/>
    </xf>
    <xf numFmtId="0" fontId="2" fillId="3" borderId="3" xfId="0" applyFont="1" applyFill="1" applyBorder="1" applyAlignment="1">
      <alignment horizontal="center" vertical="top" wrapText="1"/>
    </xf>
    <xf numFmtId="0" fontId="2" fillId="3" borderId="4" xfId="0" applyFont="1" applyFill="1" applyBorder="1" applyAlignment="1">
      <alignment horizontal="center" vertical="top"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2" xfId="0" applyFont="1" applyFill="1" applyBorder="1" applyAlignment="1">
      <alignment horizontal="justify" vertical="center" wrapText="1"/>
    </xf>
    <xf numFmtId="0" fontId="5" fillId="4" borderId="3" xfId="0" applyFont="1" applyFill="1" applyBorder="1" applyAlignment="1">
      <alignment horizontal="justify" vertical="center" wrapText="1"/>
    </xf>
    <xf numFmtId="0" fontId="5" fillId="4" borderId="4" xfId="0" applyFont="1" applyFill="1" applyBorder="1" applyAlignment="1">
      <alignment horizontal="justify" vertical="center" wrapText="1"/>
    </xf>
    <xf numFmtId="0" fontId="7" fillId="4" borderId="2" xfId="0" applyFont="1" applyFill="1" applyBorder="1" applyAlignment="1">
      <alignment horizontal="justify" vertical="center" wrapText="1"/>
    </xf>
    <xf numFmtId="0" fontId="7" fillId="4" borderId="4" xfId="0" applyFont="1" applyFill="1" applyBorder="1" applyAlignment="1">
      <alignment horizontal="justify" vertical="center" wrapText="1"/>
    </xf>
    <xf numFmtId="0" fontId="4" fillId="3" borderId="2" xfId="0" applyFont="1" applyFill="1" applyBorder="1" applyAlignment="1">
      <alignment horizontal="center" vertical="top" wrapText="1"/>
    </xf>
    <xf numFmtId="0" fontId="4" fillId="3" borderId="4" xfId="0" applyFont="1" applyFill="1" applyBorder="1" applyAlignment="1">
      <alignment horizontal="center" vertical="top" wrapText="1"/>
    </xf>
    <xf numFmtId="0" fontId="15" fillId="9" borderId="9"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13" fillId="8" borderId="7" xfId="0" applyFont="1" applyFill="1" applyBorder="1" applyAlignment="1">
      <alignment horizontal="center" vertical="center" wrapText="1"/>
    </xf>
    <xf numFmtId="0" fontId="13" fillId="8" borderId="8" xfId="0" applyFont="1" applyFill="1" applyBorder="1" applyAlignment="1">
      <alignment horizontal="center" vertical="center" wrapText="1"/>
    </xf>
    <xf numFmtId="0" fontId="13" fillId="6" borderId="1" xfId="0" applyFont="1" applyFill="1" applyBorder="1" applyAlignment="1">
      <alignment horizontal="center" vertical="center" wrapText="1"/>
    </xf>
    <xf numFmtId="9" fontId="14" fillId="6" borderId="2" xfId="0" applyNumberFormat="1" applyFont="1" applyFill="1" applyBorder="1" applyAlignment="1">
      <alignment horizontal="center" vertical="center" wrapText="1"/>
    </xf>
    <xf numFmtId="9" fontId="14" fillId="6" borderId="3" xfId="0" applyNumberFormat="1" applyFont="1" applyFill="1" applyBorder="1" applyAlignment="1">
      <alignment horizontal="center" vertical="center" wrapText="1"/>
    </xf>
    <xf numFmtId="9" fontId="14" fillId="6" borderId="4" xfId="0" applyNumberFormat="1" applyFont="1" applyFill="1" applyBorder="1" applyAlignment="1">
      <alignment horizontal="center" vertical="center" wrapText="1"/>
    </xf>
    <xf numFmtId="0" fontId="14" fillId="6" borderId="1" xfId="0" applyFont="1" applyFill="1" applyBorder="1" applyAlignment="1">
      <alignment horizontal="left" vertical="center" wrapText="1"/>
    </xf>
    <xf numFmtId="0" fontId="14" fillId="6" borderId="2" xfId="0" applyFont="1" applyFill="1" applyBorder="1" applyAlignment="1">
      <alignment horizontal="justify" vertical="center" wrapText="1"/>
    </xf>
    <xf numFmtId="0" fontId="14" fillId="6" borderId="4" xfId="0" applyFont="1" applyFill="1" applyBorder="1" applyAlignment="1">
      <alignment horizontal="justify" vertical="center" wrapText="1"/>
    </xf>
    <xf numFmtId="0" fontId="14" fillId="6" borderId="1" xfId="0" applyFont="1" applyFill="1" applyBorder="1" applyAlignment="1">
      <alignment horizontal="justify" vertical="center" wrapText="1"/>
    </xf>
    <xf numFmtId="9" fontId="14" fillId="6" borderId="2" xfId="2" applyFont="1" applyFill="1" applyBorder="1" applyAlignment="1">
      <alignment horizontal="center" vertical="center" wrapText="1"/>
    </xf>
    <xf numFmtId="9" fontId="14" fillId="6" borderId="3" xfId="2" applyFont="1" applyFill="1" applyBorder="1" applyAlignment="1">
      <alignment horizontal="center" vertical="center" wrapText="1"/>
    </xf>
    <xf numFmtId="9" fontId="14" fillId="6" borderId="4" xfId="2" applyFont="1" applyFill="1" applyBorder="1" applyAlignment="1">
      <alignment horizontal="center" vertical="center" wrapText="1"/>
    </xf>
    <xf numFmtId="0" fontId="14" fillId="6" borderId="1" xfId="0" applyFont="1" applyFill="1" applyBorder="1" applyAlignment="1">
      <alignment horizontal="center" vertical="center" wrapText="1"/>
    </xf>
    <xf numFmtId="0" fontId="11" fillId="0" borderId="0" xfId="0" applyFont="1" applyAlignment="1">
      <alignment horizontal="center" vertical="center" wrapText="1"/>
    </xf>
    <xf numFmtId="0" fontId="2" fillId="6" borderId="1" xfId="0" applyFont="1" applyFill="1" applyBorder="1" applyAlignment="1">
      <alignment horizontal="center" vertical="center"/>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17" fillId="10" borderId="1" xfId="0" applyFont="1" applyFill="1" applyBorder="1" applyAlignment="1">
      <alignment horizontal="center" vertical="center"/>
    </xf>
    <xf numFmtId="0" fontId="9" fillId="7" borderId="6" xfId="0" applyFont="1" applyFill="1" applyBorder="1" applyAlignment="1">
      <alignment horizontal="center" vertical="center"/>
    </xf>
    <xf numFmtId="0" fontId="9" fillId="7" borderId="7" xfId="0" applyFont="1" applyFill="1" applyBorder="1" applyAlignment="1">
      <alignment horizontal="center" vertical="center"/>
    </xf>
    <xf numFmtId="0" fontId="9" fillId="7" borderId="8" xfId="0" applyFont="1" applyFill="1" applyBorder="1" applyAlignment="1">
      <alignment horizontal="center" vertical="center"/>
    </xf>
    <xf numFmtId="0" fontId="22" fillId="13" borderId="6" xfId="0" applyFont="1" applyFill="1" applyBorder="1" applyAlignment="1">
      <alignment horizontal="center" vertical="center"/>
    </xf>
    <xf numFmtId="0" fontId="22" fillId="13" borderId="7" xfId="0" applyFont="1" applyFill="1" applyBorder="1" applyAlignment="1">
      <alignment horizontal="center" vertical="center"/>
    </xf>
    <xf numFmtId="0" fontId="22" fillId="13" borderId="8" xfId="0" applyFont="1" applyFill="1" applyBorder="1" applyAlignment="1">
      <alignment horizontal="center" vertical="center"/>
    </xf>
  </cellXfs>
  <cellStyles count="3">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2409825</xdr:colOff>
      <xdr:row>7</xdr:row>
      <xdr:rowOff>0</xdr:rowOff>
    </xdr:to>
    <xdr:pic>
      <xdr:nvPicPr>
        <xdr:cNvPr id="2" name="Imagen 2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9600"/>
          <a:ext cx="2409825" cy="289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7</xdr:row>
      <xdr:rowOff>0</xdr:rowOff>
    </xdr:from>
    <xdr:to>
      <xdr:col>1</xdr:col>
      <xdr:colOff>28574</xdr:colOff>
      <xdr:row>7</xdr:row>
      <xdr:rowOff>1733550</xdr:rowOff>
    </xdr:to>
    <xdr:pic>
      <xdr:nvPicPr>
        <xdr:cNvPr id="3" name="Imagen 9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838450"/>
          <a:ext cx="2047874" cy="1733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8</xdr:row>
      <xdr:rowOff>0</xdr:rowOff>
    </xdr:from>
    <xdr:to>
      <xdr:col>0</xdr:col>
      <xdr:colOff>942975</xdr:colOff>
      <xdr:row>9</xdr:row>
      <xdr:rowOff>0</xdr:rowOff>
    </xdr:to>
    <xdr:pic>
      <xdr:nvPicPr>
        <xdr:cNvPr id="4" name="Imagen 2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86000" y="4352925"/>
          <a:ext cx="942975"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8</xdr:row>
      <xdr:rowOff>781049</xdr:rowOff>
    </xdr:from>
    <xdr:to>
      <xdr:col>0</xdr:col>
      <xdr:colOff>2009774</xdr:colOff>
      <xdr:row>11</xdr:row>
      <xdr:rowOff>266700</xdr:rowOff>
    </xdr:to>
    <xdr:pic>
      <xdr:nvPicPr>
        <xdr:cNvPr id="5" name="Imagen 10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5362574"/>
          <a:ext cx="2009774" cy="1885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12</xdr:row>
      <xdr:rowOff>0</xdr:rowOff>
    </xdr:from>
    <xdr:to>
      <xdr:col>0</xdr:col>
      <xdr:colOff>990600</xdr:colOff>
      <xdr:row>13</xdr:row>
      <xdr:rowOff>0</xdr:rowOff>
    </xdr:to>
    <xdr:pic>
      <xdr:nvPicPr>
        <xdr:cNvPr id="6" name="Imagen 123"/>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86000" y="6600825"/>
          <a:ext cx="990600"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13</xdr:row>
      <xdr:rowOff>0</xdr:rowOff>
    </xdr:from>
    <xdr:to>
      <xdr:col>0</xdr:col>
      <xdr:colOff>981075</xdr:colOff>
      <xdr:row>13</xdr:row>
      <xdr:rowOff>781050</xdr:rowOff>
    </xdr:to>
    <xdr:pic>
      <xdr:nvPicPr>
        <xdr:cNvPr id="7" name="Imagen 124"/>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286000" y="7477125"/>
          <a:ext cx="981075"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13</xdr:row>
      <xdr:rowOff>838199</xdr:rowOff>
    </xdr:from>
    <xdr:to>
      <xdr:col>0</xdr:col>
      <xdr:colOff>1476374</xdr:colOff>
      <xdr:row>15</xdr:row>
      <xdr:rowOff>509725</xdr:rowOff>
    </xdr:to>
    <xdr:pic>
      <xdr:nvPicPr>
        <xdr:cNvPr id="8" name="Imagen 27"/>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9486899"/>
          <a:ext cx="1476374" cy="15193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16</xdr:row>
      <xdr:rowOff>0</xdr:rowOff>
    </xdr:from>
    <xdr:to>
      <xdr:col>0</xdr:col>
      <xdr:colOff>990600</xdr:colOff>
      <xdr:row>17</xdr:row>
      <xdr:rowOff>0</xdr:rowOff>
    </xdr:to>
    <xdr:pic>
      <xdr:nvPicPr>
        <xdr:cNvPr id="9" name="Imagen 551"/>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286000" y="9153525"/>
          <a:ext cx="990600"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18</xdr:row>
      <xdr:rowOff>24574</xdr:rowOff>
    </xdr:from>
    <xdr:to>
      <xdr:col>0</xdr:col>
      <xdr:colOff>1838324</xdr:colOff>
      <xdr:row>19</xdr:row>
      <xdr:rowOff>895350</xdr:rowOff>
    </xdr:to>
    <xdr:pic>
      <xdr:nvPicPr>
        <xdr:cNvPr id="10" name="Imagen 55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13245274"/>
          <a:ext cx="1838324" cy="17280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19</xdr:row>
      <xdr:rowOff>971549</xdr:rowOff>
    </xdr:from>
    <xdr:to>
      <xdr:col>0</xdr:col>
      <xdr:colOff>1838324</xdr:colOff>
      <xdr:row>21</xdr:row>
      <xdr:rowOff>857447</xdr:rowOff>
    </xdr:to>
    <xdr:pic>
      <xdr:nvPicPr>
        <xdr:cNvPr id="11" name="Imagen 51"/>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15049499"/>
          <a:ext cx="1838324" cy="18766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G2" sqref="G2"/>
    </sheetView>
  </sheetViews>
  <sheetFormatPr baseColWidth="10" defaultRowHeight="15"/>
  <cols>
    <col min="1" max="1" width="37.85546875" customWidth="1"/>
    <col min="2" max="2" width="30.42578125" customWidth="1"/>
    <col min="3" max="3" width="32.7109375" customWidth="1"/>
    <col min="4" max="4" width="38.7109375" customWidth="1"/>
  </cols>
  <sheetData>
    <row r="1" spans="1:4">
      <c r="A1" s="63" t="s">
        <v>31</v>
      </c>
      <c r="B1" s="63"/>
      <c r="C1" s="63"/>
      <c r="D1" s="63"/>
    </row>
    <row r="2" spans="1:4" ht="33">
      <c r="A2" s="2" t="s">
        <v>0</v>
      </c>
      <c r="B2" s="2" t="s">
        <v>1</v>
      </c>
      <c r="C2" s="3" t="s">
        <v>2</v>
      </c>
      <c r="D2" s="10" t="s">
        <v>18</v>
      </c>
    </row>
    <row r="3" spans="1:4" ht="78" customHeight="1">
      <c r="A3" s="64"/>
      <c r="B3" s="67" t="s">
        <v>3</v>
      </c>
      <c r="C3" s="1" t="s">
        <v>4</v>
      </c>
      <c r="D3" s="11" t="s">
        <v>32</v>
      </c>
    </row>
    <row r="4" spans="1:4" ht="49.5" customHeight="1">
      <c r="A4" s="65"/>
      <c r="B4" s="68"/>
      <c r="C4" s="1" t="s">
        <v>19</v>
      </c>
      <c r="D4" s="11"/>
    </row>
    <row r="5" spans="1:4" ht="49.5" customHeight="1">
      <c r="A5" s="65"/>
      <c r="B5" s="68"/>
      <c r="C5" s="1" t="s">
        <v>21</v>
      </c>
      <c r="D5" s="11"/>
    </row>
    <row r="6" spans="1:4" ht="25.5" customHeight="1">
      <c r="A6" s="65"/>
      <c r="B6" s="68"/>
      <c r="C6" s="1" t="s">
        <v>20</v>
      </c>
      <c r="D6" s="11" t="s">
        <v>33</v>
      </c>
    </row>
    <row r="7" spans="1:4" ht="25.5">
      <c r="A7" s="66"/>
      <c r="B7" s="69"/>
      <c r="C7" s="1" t="s">
        <v>24</v>
      </c>
      <c r="D7" s="11" t="s">
        <v>25</v>
      </c>
    </row>
    <row r="8" spans="1:4" ht="137.25" customHeight="1">
      <c r="A8" s="4"/>
      <c r="B8" s="5" t="s">
        <v>5</v>
      </c>
      <c r="C8" s="6" t="s">
        <v>6</v>
      </c>
      <c r="D8" s="11" t="s">
        <v>34</v>
      </c>
    </row>
    <row r="9" spans="1:4" ht="61.5" customHeight="1">
      <c r="A9" s="7"/>
      <c r="B9" s="8" t="s">
        <v>7</v>
      </c>
      <c r="C9" s="1" t="s">
        <v>8</v>
      </c>
      <c r="D9" s="11"/>
    </row>
    <row r="10" spans="1:4" ht="89.25">
      <c r="A10" s="64"/>
      <c r="B10" s="70" t="s">
        <v>9</v>
      </c>
      <c r="C10" s="1" t="s">
        <v>21</v>
      </c>
      <c r="D10" s="11" t="s">
        <v>35</v>
      </c>
    </row>
    <row r="11" spans="1:4" ht="25.5">
      <c r="A11" s="65"/>
      <c r="B11" s="71"/>
      <c r="C11" s="1" t="s">
        <v>19</v>
      </c>
      <c r="D11" s="11"/>
    </row>
    <row r="12" spans="1:4" ht="127.5">
      <c r="A12" s="66"/>
      <c r="B12" s="72"/>
      <c r="C12" s="1" t="s">
        <v>26</v>
      </c>
      <c r="D12" s="11" t="s">
        <v>36</v>
      </c>
    </row>
    <row r="13" spans="1:4" ht="82.5" customHeight="1">
      <c r="A13" s="4"/>
      <c r="B13" s="5" t="s">
        <v>10</v>
      </c>
      <c r="C13" s="1" t="s">
        <v>27</v>
      </c>
      <c r="D13" s="11" t="s">
        <v>37</v>
      </c>
    </row>
    <row r="14" spans="1:4" ht="66">
      <c r="A14" s="4"/>
      <c r="B14" s="8" t="s">
        <v>11</v>
      </c>
      <c r="C14" s="1" t="s">
        <v>20</v>
      </c>
      <c r="D14" s="11" t="s">
        <v>38</v>
      </c>
    </row>
    <row r="15" spans="1:4" ht="79.5" customHeight="1">
      <c r="A15" s="64"/>
      <c r="B15" s="67" t="s">
        <v>12</v>
      </c>
      <c r="C15" s="1" t="s">
        <v>22</v>
      </c>
      <c r="D15" s="11" t="s">
        <v>39</v>
      </c>
    </row>
    <row r="16" spans="1:4" ht="79.5" customHeight="1">
      <c r="A16" s="66"/>
      <c r="B16" s="69"/>
      <c r="C16" s="1" t="s">
        <v>23</v>
      </c>
      <c r="D16" s="11" t="s">
        <v>40</v>
      </c>
    </row>
    <row r="17" spans="1:4" ht="67.5" customHeight="1">
      <c r="A17" s="4"/>
      <c r="B17" s="5" t="s">
        <v>13</v>
      </c>
      <c r="C17" s="1" t="s">
        <v>28</v>
      </c>
      <c r="D17" s="11" t="s">
        <v>29</v>
      </c>
    </row>
    <row r="18" spans="1:4" ht="67.5" customHeight="1">
      <c r="A18" s="64"/>
      <c r="B18" s="70" t="s">
        <v>14</v>
      </c>
      <c r="C18" s="1" t="s">
        <v>21</v>
      </c>
      <c r="D18" s="11"/>
    </row>
    <row r="19" spans="1:4" ht="67.5" customHeight="1">
      <c r="A19" s="65"/>
      <c r="B19" s="71"/>
      <c r="C19" s="1" t="s">
        <v>19</v>
      </c>
      <c r="D19" s="11"/>
    </row>
    <row r="20" spans="1:4" ht="76.5">
      <c r="A20" s="66"/>
      <c r="B20" s="72"/>
      <c r="C20" s="1" t="s">
        <v>15</v>
      </c>
      <c r="D20" s="11"/>
    </row>
    <row r="21" spans="1:4" ht="80.25" customHeight="1">
      <c r="A21" s="75"/>
      <c r="B21" s="73" t="s">
        <v>16</v>
      </c>
      <c r="C21" s="9" t="s">
        <v>19</v>
      </c>
      <c r="D21" s="11" t="s">
        <v>30</v>
      </c>
    </row>
    <row r="22" spans="1:4" ht="102">
      <c r="A22" s="76"/>
      <c r="B22" s="74"/>
      <c r="C22" s="9" t="s">
        <v>17</v>
      </c>
      <c r="D22" s="11" t="s">
        <v>41</v>
      </c>
    </row>
  </sheetData>
  <mergeCells count="11">
    <mergeCell ref="B18:B20"/>
    <mergeCell ref="A18:A20"/>
    <mergeCell ref="B15:B16"/>
    <mergeCell ref="A15:A16"/>
    <mergeCell ref="B21:B22"/>
    <mergeCell ref="A21:A22"/>
    <mergeCell ref="A1:D1"/>
    <mergeCell ref="A3:A7"/>
    <mergeCell ref="B3:B7"/>
    <mergeCell ref="B10:B12"/>
    <mergeCell ref="A10:A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tabSelected="1" workbookViewId="0">
      <selection activeCell="E79" sqref="E79"/>
    </sheetView>
  </sheetViews>
  <sheetFormatPr baseColWidth="10" defaultRowHeight="13.5"/>
  <cols>
    <col min="1" max="1" width="17.42578125" style="12" customWidth="1"/>
    <col min="2" max="2" width="33.140625" style="12" customWidth="1"/>
    <col min="3" max="3" width="31" style="12" customWidth="1"/>
    <col min="4" max="4" width="12.5703125" style="12" customWidth="1"/>
    <col min="5" max="5" width="8.5703125" style="12" bestFit="1" customWidth="1"/>
    <col min="6" max="6" width="10" style="12" customWidth="1"/>
    <col min="7" max="10" width="12.42578125" style="12" customWidth="1"/>
    <col min="11" max="11" width="20.42578125" style="12" customWidth="1"/>
    <col min="12" max="12" width="66" style="12" customWidth="1"/>
    <col min="13" max="16384" width="11.42578125" style="12"/>
  </cols>
  <sheetData>
    <row r="1" spans="1:15" ht="21" customHeight="1">
      <c r="A1" s="93" t="s">
        <v>42</v>
      </c>
      <c r="B1" s="93"/>
      <c r="C1" s="93"/>
      <c r="D1" s="93"/>
      <c r="E1" s="93"/>
      <c r="F1" s="93"/>
      <c r="G1" s="93"/>
      <c r="H1" s="93"/>
      <c r="I1" s="93"/>
      <c r="J1" s="93"/>
      <c r="K1" s="93"/>
      <c r="L1" s="93"/>
    </row>
    <row r="2" spans="1:15" ht="24">
      <c r="A2" s="13" t="s">
        <v>43</v>
      </c>
      <c r="B2" s="13" t="s">
        <v>44</v>
      </c>
      <c r="C2" s="13" t="s">
        <v>45</v>
      </c>
      <c r="D2" s="13" t="s">
        <v>46</v>
      </c>
      <c r="E2" s="13">
        <v>2011</v>
      </c>
      <c r="F2" s="13" t="s">
        <v>47</v>
      </c>
      <c r="G2" s="13" t="s">
        <v>48</v>
      </c>
      <c r="H2" s="14">
        <v>2020</v>
      </c>
      <c r="I2" s="14">
        <v>2021</v>
      </c>
      <c r="J2" s="14" t="s">
        <v>49</v>
      </c>
      <c r="K2" s="15" t="s">
        <v>50</v>
      </c>
      <c r="L2" s="15" t="s">
        <v>51</v>
      </c>
      <c r="N2" s="12" t="s">
        <v>52</v>
      </c>
    </row>
    <row r="3" spans="1:15" ht="13.5" customHeight="1">
      <c r="A3" s="78" t="s">
        <v>53</v>
      </c>
      <c r="B3" s="79"/>
      <c r="C3" s="79"/>
      <c r="D3" s="79"/>
      <c r="E3" s="79"/>
      <c r="F3" s="79"/>
      <c r="G3" s="79"/>
      <c r="H3" s="79"/>
      <c r="I3" s="79"/>
      <c r="J3" s="79"/>
      <c r="K3" s="79"/>
      <c r="L3" s="80"/>
    </row>
    <row r="4" spans="1:15" s="19" customFormat="1" ht="84.75" customHeight="1">
      <c r="A4" s="81" t="s">
        <v>54</v>
      </c>
      <c r="B4" s="16" t="s">
        <v>55</v>
      </c>
      <c r="C4" s="16" t="s">
        <v>56</v>
      </c>
      <c r="D4" s="17">
        <v>54</v>
      </c>
      <c r="E4" s="17">
        <v>12</v>
      </c>
      <c r="F4" s="17">
        <v>37</v>
      </c>
      <c r="G4" s="17">
        <v>22</v>
      </c>
      <c r="H4" s="18">
        <v>12</v>
      </c>
      <c r="I4" s="17">
        <v>37</v>
      </c>
      <c r="J4" s="17">
        <v>37</v>
      </c>
      <c r="K4" s="82">
        <v>0.82</v>
      </c>
      <c r="L4" s="16" t="s">
        <v>57</v>
      </c>
      <c r="N4" s="19" t="s">
        <v>52</v>
      </c>
      <c r="O4" s="19" t="s">
        <v>52</v>
      </c>
    </row>
    <row r="5" spans="1:15" s="19" customFormat="1" ht="48">
      <c r="A5" s="81"/>
      <c r="B5" s="16" t="s">
        <v>58</v>
      </c>
      <c r="C5" s="16" t="s">
        <v>59</v>
      </c>
      <c r="D5" s="17">
        <v>37</v>
      </c>
      <c r="E5" s="17">
        <v>28</v>
      </c>
      <c r="F5" s="17">
        <v>37</v>
      </c>
      <c r="G5" s="17">
        <v>37</v>
      </c>
      <c r="H5" s="18">
        <v>21</v>
      </c>
      <c r="I5" s="17">
        <v>37</v>
      </c>
      <c r="J5" s="17">
        <v>19</v>
      </c>
      <c r="K5" s="83"/>
      <c r="L5" s="16" t="s">
        <v>60</v>
      </c>
    </row>
    <row r="6" spans="1:15" s="19" customFormat="1" ht="64.5" customHeight="1">
      <c r="A6" s="81"/>
      <c r="B6" s="85" t="s">
        <v>61</v>
      </c>
      <c r="C6" s="16" t="s">
        <v>62</v>
      </c>
      <c r="D6" s="17">
        <v>37</v>
      </c>
      <c r="E6" s="17">
        <v>0</v>
      </c>
      <c r="F6" s="17">
        <v>2</v>
      </c>
      <c r="G6" s="17">
        <v>14</v>
      </c>
      <c r="H6" s="18">
        <v>5</v>
      </c>
      <c r="I6" s="17">
        <v>5</v>
      </c>
      <c r="J6" s="17">
        <v>5</v>
      </c>
      <c r="K6" s="83"/>
      <c r="L6" s="16" t="s">
        <v>63</v>
      </c>
    </row>
    <row r="7" spans="1:15" s="19" customFormat="1" ht="78" customHeight="1">
      <c r="A7" s="81"/>
      <c r="B7" s="85"/>
      <c r="C7" s="16" t="s">
        <v>64</v>
      </c>
      <c r="D7" s="17" t="s">
        <v>65</v>
      </c>
      <c r="E7" s="17" t="s">
        <v>65</v>
      </c>
      <c r="F7" s="17">
        <v>12</v>
      </c>
      <c r="G7" s="17">
        <v>16</v>
      </c>
      <c r="H7" s="18">
        <v>37</v>
      </c>
      <c r="I7" s="17" t="s">
        <v>66</v>
      </c>
      <c r="J7" s="17" t="s">
        <v>66</v>
      </c>
      <c r="K7" s="83"/>
      <c r="L7" s="16"/>
    </row>
    <row r="8" spans="1:15" s="19" customFormat="1" ht="84" customHeight="1">
      <c r="A8" s="81"/>
      <c r="B8" s="16" t="s">
        <v>67</v>
      </c>
      <c r="C8" s="16" t="s">
        <v>68</v>
      </c>
      <c r="D8" s="17">
        <v>37</v>
      </c>
      <c r="E8" s="17">
        <v>0</v>
      </c>
      <c r="F8" s="17">
        <v>17</v>
      </c>
      <c r="G8" s="17">
        <v>35</v>
      </c>
      <c r="H8" s="18">
        <v>5</v>
      </c>
      <c r="I8" s="17">
        <v>1</v>
      </c>
      <c r="J8" s="17">
        <v>0</v>
      </c>
      <c r="K8" s="83"/>
      <c r="L8" s="20"/>
    </row>
    <row r="9" spans="1:15" s="19" customFormat="1" ht="55.5" customHeight="1">
      <c r="A9" s="81"/>
      <c r="B9" s="16" t="s">
        <v>69</v>
      </c>
      <c r="C9" s="16" t="s">
        <v>70</v>
      </c>
      <c r="D9" s="17">
        <v>23</v>
      </c>
      <c r="E9" s="17">
        <v>1</v>
      </c>
      <c r="F9" s="17">
        <v>15</v>
      </c>
      <c r="G9" s="21">
        <v>21</v>
      </c>
      <c r="H9" s="22" t="s">
        <v>65</v>
      </c>
      <c r="I9" s="17">
        <v>2</v>
      </c>
      <c r="J9" s="17">
        <v>0</v>
      </c>
      <c r="K9" s="83"/>
      <c r="L9" s="16" t="s">
        <v>71</v>
      </c>
    </row>
    <row r="10" spans="1:15" s="19" customFormat="1" ht="85.5" customHeight="1">
      <c r="A10" s="81"/>
      <c r="B10" s="16" t="s">
        <v>72</v>
      </c>
      <c r="C10" s="16" t="s">
        <v>73</v>
      </c>
      <c r="D10" s="17">
        <v>37</v>
      </c>
      <c r="E10" s="17">
        <v>12</v>
      </c>
      <c r="F10" s="17">
        <v>37</v>
      </c>
      <c r="G10" s="17">
        <v>37</v>
      </c>
      <c r="H10" s="18">
        <v>37</v>
      </c>
      <c r="I10" s="17">
        <v>37</v>
      </c>
      <c r="J10" s="17">
        <v>37</v>
      </c>
      <c r="K10" s="83"/>
      <c r="L10" s="16"/>
    </row>
    <row r="11" spans="1:15" s="19" customFormat="1" ht="90.75" customHeight="1">
      <c r="A11" s="81"/>
      <c r="B11" s="16" t="s">
        <v>74</v>
      </c>
      <c r="C11" s="16" t="s">
        <v>75</v>
      </c>
      <c r="D11" s="17">
        <v>37</v>
      </c>
      <c r="E11" s="17">
        <v>37</v>
      </c>
      <c r="F11" s="17">
        <v>37</v>
      </c>
      <c r="G11" s="17">
        <v>37</v>
      </c>
      <c r="H11" s="18">
        <v>37</v>
      </c>
      <c r="I11" s="17">
        <v>37</v>
      </c>
      <c r="J11" s="17">
        <v>37</v>
      </c>
      <c r="K11" s="83"/>
      <c r="L11" s="16" t="s">
        <v>76</v>
      </c>
    </row>
    <row r="12" spans="1:15" s="19" customFormat="1" ht="63.75" customHeight="1">
      <c r="A12" s="81"/>
      <c r="B12" s="16" t="s">
        <v>77</v>
      </c>
      <c r="C12" s="16" t="s">
        <v>78</v>
      </c>
      <c r="D12" s="17">
        <v>1</v>
      </c>
      <c r="E12" s="17">
        <v>0</v>
      </c>
      <c r="F12" s="17">
        <v>1</v>
      </c>
      <c r="G12" s="17">
        <v>1</v>
      </c>
      <c r="H12" s="18">
        <v>0</v>
      </c>
      <c r="I12" s="17">
        <v>0</v>
      </c>
      <c r="J12" s="17">
        <v>0</v>
      </c>
      <c r="K12" s="83"/>
      <c r="L12" s="16" t="s">
        <v>79</v>
      </c>
    </row>
    <row r="13" spans="1:15" s="19" customFormat="1" ht="45.75" customHeight="1">
      <c r="A13" s="81"/>
      <c r="B13" s="16" t="s">
        <v>80</v>
      </c>
      <c r="C13" s="16" t="s">
        <v>81</v>
      </c>
      <c r="D13" s="17">
        <v>2</v>
      </c>
      <c r="E13" s="17">
        <v>0</v>
      </c>
      <c r="F13" s="17">
        <v>0</v>
      </c>
      <c r="G13" s="17">
        <v>0</v>
      </c>
      <c r="H13" s="18">
        <v>0</v>
      </c>
      <c r="I13" s="17">
        <v>0</v>
      </c>
      <c r="J13" s="17">
        <v>0</v>
      </c>
      <c r="K13" s="83"/>
      <c r="L13" s="16"/>
    </row>
    <row r="14" spans="1:15" s="19" customFormat="1" ht="61.5" customHeight="1">
      <c r="A14" s="81"/>
      <c r="B14" s="16" t="s">
        <v>82</v>
      </c>
      <c r="C14" s="16" t="s">
        <v>81</v>
      </c>
      <c r="D14" s="17">
        <v>4</v>
      </c>
      <c r="E14" s="17">
        <v>0</v>
      </c>
      <c r="F14" s="17">
        <v>0</v>
      </c>
      <c r="G14" s="17">
        <v>0</v>
      </c>
      <c r="H14" s="18">
        <v>0</v>
      </c>
      <c r="I14" s="17">
        <v>0</v>
      </c>
      <c r="J14" s="17">
        <v>5</v>
      </c>
      <c r="K14" s="83"/>
      <c r="L14" s="16" t="s">
        <v>83</v>
      </c>
    </row>
    <row r="15" spans="1:15" s="19" customFormat="1" ht="48">
      <c r="A15" s="81"/>
      <c r="B15" s="16" t="s">
        <v>84</v>
      </c>
      <c r="C15" s="16" t="s">
        <v>85</v>
      </c>
      <c r="D15" s="17">
        <v>17</v>
      </c>
      <c r="E15" s="17">
        <v>1</v>
      </c>
      <c r="F15" s="17">
        <v>5</v>
      </c>
      <c r="G15" s="17">
        <v>0</v>
      </c>
      <c r="H15" s="18">
        <v>0</v>
      </c>
      <c r="I15" s="17">
        <v>0</v>
      </c>
      <c r="J15" s="17">
        <v>0</v>
      </c>
      <c r="K15" s="83"/>
      <c r="L15" s="16" t="s">
        <v>86</v>
      </c>
    </row>
    <row r="16" spans="1:15" s="19" customFormat="1" ht="60">
      <c r="A16" s="81"/>
      <c r="B16" s="16" t="s">
        <v>87</v>
      </c>
      <c r="C16" s="16" t="s">
        <v>88</v>
      </c>
      <c r="D16" s="17">
        <v>17</v>
      </c>
      <c r="E16" s="17">
        <v>1</v>
      </c>
      <c r="F16" s="17">
        <v>4</v>
      </c>
      <c r="G16" s="17">
        <v>11</v>
      </c>
      <c r="H16" s="18">
        <v>0</v>
      </c>
      <c r="I16" s="17">
        <v>3</v>
      </c>
      <c r="J16" s="17">
        <v>0</v>
      </c>
      <c r="K16" s="83"/>
      <c r="L16" s="16"/>
    </row>
    <row r="17" spans="1:15" s="19" customFormat="1" ht="48">
      <c r="A17" s="81"/>
      <c r="B17" s="16" t="s">
        <v>89</v>
      </c>
      <c r="C17" s="16" t="s">
        <v>90</v>
      </c>
      <c r="D17" s="17">
        <v>1</v>
      </c>
      <c r="E17" s="17">
        <v>0</v>
      </c>
      <c r="F17" s="17">
        <v>0</v>
      </c>
      <c r="G17" s="17">
        <v>15</v>
      </c>
      <c r="H17" s="18">
        <v>9</v>
      </c>
      <c r="I17" s="17">
        <v>3</v>
      </c>
      <c r="J17" s="17">
        <v>14</v>
      </c>
      <c r="K17" s="83"/>
      <c r="L17" s="16" t="s">
        <v>91</v>
      </c>
    </row>
    <row r="18" spans="1:15" s="19" customFormat="1" ht="48">
      <c r="A18" s="81"/>
      <c r="B18" s="16" t="s">
        <v>92</v>
      </c>
      <c r="C18" s="16" t="s">
        <v>93</v>
      </c>
      <c r="D18" s="17">
        <v>1</v>
      </c>
      <c r="E18" s="17">
        <v>0</v>
      </c>
      <c r="F18" s="17">
        <v>0</v>
      </c>
      <c r="G18" s="17">
        <v>0</v>
      </c>
      <c r="H18" s="18">
        <v>0</v>
      </c>
      <c r="I18" s="17">
        <v>0</v>
      </c>
      <c r="J18" s="17">
        <v>0</v>
      </c>
      <c r="K18" s="83"/>
      <c r="L18" s="16" t="s">
        <v>94</v>
      </c>
    </row>
    <row r="19" spans="1:15" s="19" customFormat="1" ht="72">
      <c r="A19" s="81" t="s">
        <v>95</v>
      </c>
      <c r="B19" s="16" t="s">
        <v>96</v>
      </c>
      <c r="C19" s="16" t="s">
        <v>97</v>
      </c>
      <c r="D19" s="17">
        <v>1</v>
      </c>
      <c r="E19" s="17">
        <v>1</v>
      </c>
      <c r="F19" s="17">
        <v>1</v>
      </c>
      <c r="G19" s="17">
        <v>1</v>
      </c>
      <c r="H19" s="18">
        <v>1</v>
      </c>
      <c r="I19" s="23">
        <v>1</v>
      </c>
      <c r="J19" s="23">
        <v>1</v>
      </c>
      <c r="K19" s="83"/>
      <c r="L19" s="16" t="s">
        <v>98</v>
      </c>
    </row>
    <row r="20" spans="1:15" s="19" customFormat="1" ht="72">
      <c r="A20" s="81"/>
      <c r="B20" s="88" t="s">
        <v>99</v>
      </c>
      <c r="C20" s="16" t="s">
        <v>100</v>
      </c>
      <c r="D20" s="17">
        <v>37</v>
      </c>
      <c r="E20" s="17">
        <v>37</v>
      </c>
      <c r="F20" s="17">
        <v>37</v>
      </c>
      <c r="G20" s="17">
        <v>37</v>
      </c>
      <c r="H20" s="18">
        <v>37</v>
      </c>
      <c r="I20" s="17">
        <v>37</v>
      </c>
      <c r="J20" s="17">
        <v>37</v>
      </c>
      <c r="K20" s="83"/>
      <c r="L20" s="16" t="s">
        <v>101</v>
      </c>
      <c r="O20" s="24"/>
    </row>
    <row r="21" spans="1:15" s="19" customFormat="1" ht="36">
      <c r="A21" s="81"/>
      <c r="B21" s="88"/>
      <c r="C21" s="16" t="s">
        <v>102</v>
      </c>
      <c r="D21" s="17" t="s">
        <v>65</v>
      </c>
      <c r="E21" s="17" t="s">
        <v>65</v>
      </c>
      <c r="F21" s="17">
        <v>870</v>
      </c>
      <c r="G21" s="17">
        <v>1579</v>
      </c>
      <c r="H21" s="18">
        <v>6122</v>
      </c>
      <c r="I21" s="17">
        <v>285</v>
      </c>
      <c r="J21" s="17">
        <v>202</v>
      </c>
      <c r="K21" s="83"/>
      <c r="L21" s="16" t="s">
        <v>103</v>
      </c>
    </row>
    <row r="22" spans="1:15" s="19" customFormat="1" ht="27" customHeight="1">
      <c r="A22" s="81"/>
      <c r="B22" s="88"/>
      <c r="C22" s="16" t="s">
        <v>104</v>
      </c>
      <c r="D22" s="17" t="s">
        <v>65</v>
      </c>
      <c r="E22" s="17">
        <v>93</v>
      </c>
      <c r="F22" s="17">
        <v>427</v>
      </c>
      <c r="G22" s="17">
        <v>100</v>
      </c>
      <c r="H22" s="18">
        <v>1538</v>
      </c>
      <c r="I22" s="17">
        <v>4480</v>
      </c>
      <c r="J22" s="17">
        <v>1409</v>
      </c>
      <c r="K22" s="83"/>
      <c r="L22" s="16"/>
    </row>
    <row r="23" spans="1:15" s="19" customFormat="1" ht="24">
      <c r="A23" s="81"/>
      <c r="B23" s="88"/>
      <c r="C23" s="16" t="s">
        <v>105</v>
      </c>
      <c r="D23" s="17" t="s">
        <v>65</v>
      </c>
      <c r="E23" s="17">
        <v>2</v>
      </c>
      <c r="F23" s="17">
        <v>1</v>
      </c>
      <c r="G23" s="17">
        <v>32</v>
      </c>
      <c r="H23" s="18">
        <v>0</v>
      </c>
      <c r="I23" s="17">
        <v>2</v>
      </c>
      <c r="J23" s="17">
        <v>0</v>
      </c>
      <c r="K23" s="83"/>
      <c r="L23" s="16"/>
    </row>
    <row r="24" spans="1:15" s="19" customFormat="1" ht="60">
      <c r="A24" s="81"/>
      <c r="B24" s="16" t="s">
        <v>106</v>
      </c>
      <c r="C24" s="16" t="s">
        <v>107</v>
      </c>
      <c r="D24" s="17">
        <v>1</v>
      </c>
      <c r="E24" s="17">
        <v>1</v>
      </c>
      <c r="F24" s="17">
        <v>1</v>
      </c>
      <c r="G24" s="17">
        <v>1</v>
      </c>
      <c r="H24" s="18">
        <v>1</v>
      </c>
      <c r="I24" s="23">
        <v>1</v>
      </c>
      <c r="J24" s="23">
        <v>1</v>
      </c>
      <c r="K24" s="83"/>
      <c r="L24" s="16" t="s">
        <v>108</v>
      </c>
    </row>
    <row r="25" spans="1:15" s="19" customFormat="1" ht="24">
      <c r="A25" s="81"/>
      <c r="B25" s="16" t="s">
        <v>109</v>
      </c>
      <c r="C25" s="16" t="s">
        <v>110</v>
      </c>
      <c r="D25" s="17">
        <v>80</v>
      </c>
      <c r="E25" s="17">
        <v>97</v>
      </c>
      <c r="F25" s="17">
        <v>4469</v>
      </c>
      <c r="G25" s="17">
        <v>9258</v>
      </c>
      <c r="H25" s="18">
        <v>3196</v>
      </c>
      <c r="I25" s="17">
        <v>1021</v>
      </c>
      <c r="J25" s="17">
        <v>1273</v>
      </c>
      <c r="K25" s="83"/>
      <c r="L25" s="16" t="s">
        <v>111</v>
      </c>
    </row>
    <row r="26" spans="1:15" s="19" customFormat="1" ht="24">
      <c r="A26" s="81" t="s">
        <v>112</v>
      </c>
      <c r="B26" s="88" t="s">
        <v>113</v>
      </c>
      <c r="C26" s="16" t="s">
        <v>114</v>
      </c>
      <c r="D26" s="17" t="s">
        <v>115</v>
      </c>
      <c r="E26" s="17">
        <v>89</v>
      </c>
      <c r="F26" s="17" t="s">
        <v>65</v>
      </c>
      <c r="G26" s="17">
        <v>91</v>
      </c>
      <c r="H26" s="18">
        <v>88.3</v>
      </c>
      <c r="I26" s="17" t="s">
        <v>116</v>
      </c>
      <c r="J26" s="17" t="s">
        <v>117</v>
      </c>
      <c r="K26" s="83"/>
      <c r="L26" s="16" t="s">
        <v>118</v>
      </c>
    </row>
    <row r="27" spans="1:15" s="19" customFormat="1">
      <c r="A27" s="81"/>
      <c r="B27" s="88"/>
      <c r="C27" s="16" t="s">
        <v>119</v>
      </c>
      <c r="D27" s="17" t="s">
        <v>115</v>
      </c>
      <c r="E27" s="17" t="s">
        <v>65</v>
      </c>
      <c r="F27" s="17" t="s">
        <v>65</v>
      </c>
      <c r="G27" s="17" t="s">
        <v>65</v>
      </c>
      <c r="H27" s="18" t="s">
        <v>65</v>
      </c>
      <c r="I27" s="17" t="s">
        <v>65</v>
      </c>
      <c r="J27" s="17" t="s">
        <v>65</v>
      </c>
      <c r="K27" s="83"/>
      <c r="L27" s="16" t="s">
        <v>120</v>
      </c>
    </row>
    <row r="28" spans="1:15" s="19" customFormat="1">
      <c r="A28" s="81"/>
      <c r="B28" s="88"/>
      <c r="C28" s="16" t="s">
        <v>121</v>
      </c>
      <c r="D28" s="17" t="s">
        <v>115</v>
      </c>
      <c r="E28" s="17" t="s">
        <v>65</v>
      </c>
      <c r="F28" s="17">
        <v>92</v>
      </c>
      <c r="G28" s="17">
        <v>88.4</v>
      </c>
      <c r="H28" s="18" t="s">
        <v>65</v>
      </c>
      <c r="I28" s="17" t="s">
        <v>65</v>
      </c>
      <c r="J28" s="17" t="s">
        <v>65</v>
      </c>
      <c r="K28" s="83"/>
      <c r="L28" s="16" t="s">
        <v>122</v>
      </c>
    </row>
    <row r="29" spans="1:15" s="19" customFormat="1" ht="48">
      <c r="A29" s="81"/>
      <c r="B29" s="16" t="s">
        <v>123</v>
      </c>
      <c r="C29" s="16" t="s">
        <v>124</v>
      </c>
      <c r="D29" s="17">
        <v>15</v>
      </c>
      <c r="E29" s="17">
        <v>0</v>
      </c>
      <c r="F29" s="17">
        <v>0</v>
      </c>
      <c r="G29" s="17">
        <v>1</v>
      </c>
      <c r="H29" s="18">
        <v>0</v>
      </c>
      <c r="I29" s="17">
        <v>0</v>
      </c>
      <c r="J29" s="17">
        <v>0</v>
      </c>
      <c r="K29" s="83"/>
      <c r="L29" s="16"/>
    </row>
    <row r="30" spans="1:15" s="19" customFormat="1" ht="45" customHeight="1">
      <c r="A30" s="81" t="s">
        <v>125</v>
      </c>
      <c r="B30" s="16" t="s">
        <v>126</v>
      </c>
      <c r="C30" s="16" t="s">
        <v>127</v>
      </c>
      <c r="D30" s="17">
        <v>1000</v>
      </c>
      <c r="E30" s="17">
        <v>155</v>
      </c>
      <c r="F30" s="17">
        <v>0</v>
      </c>
      <c r="G30" s="17">
        <v>0</v>
      </c>
      <c r="H30" s="18">
        <v>0</v>
      </c>
      <c r="I30" s="17">
        <v>0</v>
      </c>
      <c r="J30" s="17">
        <v>0</v>
      </c>
      <c r="K30" s="83"/>
      <c r="L30" s="16" t="s">
        <v>128</v>
      </c>
    </row>
    <row r="31" spans="1:15" s="19" customFormat="1">
      <c r="A31" s="81"/>
      <c r="B31" s="88" t="s">
        <v>129</v>
      </c>
      <c r="C31" s="16" t="s">
        <v>130</v>
      </c>
      <c r="D31" s="17">
        <v>1</v>
      </c>
      <c r="E31" s="17">
        <v>1</v>
      </c>
      <c r="F31" s="17">
        <v>1</v>
      </c>
      <c r="G31" s="17">
        <v>1</v>
      </c>
      <c r="H31" s="18">
        <v>1</v>
      </c>
      <c r="I31" s="17">
        <v>1</v>
      </c>
      <c r="J31" s="17">
        <v>1</v>
      </c>
      <c r="K31" s="83"/>
      <c r="L31" s="16"/>
    </row>
    <row r="32" spans="1:15" s="19" customFormat="1">
      <c r="A32" s="81"/>
      <c r="B32" s="88"/>
      <c r="C32" s="16" t="s">
        <v>131</v>
      </c>
      <c r="D32" s="17" t="s">
        <v>65</v>
      </c>
      <c r="E32" s="17">
        <v>155</v>
      </c>
      <c r="F32" s="17">
        <v>116</v>
      </c>
      <c r="G32" s="17">
        <v>102</v>
      </c>
      <c r="H32" s="18">
        <v>37</v>
      </c>
      <c r="I32" s="17">
        <v>37</v>
      </c>
      <c r="J32" s="17">
        <v>48</v>
      </c>
      <c r="K32" s="83"/>
      <c r="L32" s="16" t="s">
        <v>132</v>
      </c>
    </row>
    <row r="33" spans="1:12" s="19" customFormat="1" ht="24">
      <c r="A33" s="81"/>
      <c r="B33" s="88"/>
      <c r="C33" s="16" t="s">
        <v>133</v>
      </c>
      <c r="D33" s="17" t="s">
        <v>65</v>
      </c>
      <c r="E33" s="17" t="s">
        <v>65</v>
      </c>
      <c r="F33" s="17" t="s">
        <v>65</v>
      </c>
      <c r="G33" s="17">
        <v>3449</v>
      </c>
      <c r="H33" s="18">
        <v>208</v>
      </c>
      <c r="I33" s="17">
        <v>116</v>
      </c>
      <c r="J33" s="17">
        <v>98</v>
      </c>
      <c r="K33" s="83"/>
      <c r="L33" s="16" t="s">
        <v>134</v>
      </c>
    </row>
    <row r="34" spans="1:12" s="19" customFormat="1">
      <c r="A34" s="81"/>
      <c r="B34" s="88"/>
      <c r="C34" s="16" t="s">
        <v>135</v>
      </c>
      <c r="D34" s="17" t="s">
        <v>65</v>
      </c>
      <c r="E34" s="17" t="s">
        <v>65</v>
      </c>
      <c r="F34" s="17" t="s">
        <v>65</v>
      </c>
      <c r="G34" s="17">
        <v>2800</v>
      </c>
      <c r="H34" s="18">
        <v>120</v>
      </c>
      <c r="I34" s="17">
        <v>362</v>
      </c>
      <c r="J34" s="17">
        <v>186</v>
      </c>
      <c r="K34" s="83"/>
      <c r="L34" s="16" t="s">
        <v>136</v>
      </c>
    </row>
    <row r="35" spans="1:12" s="19" customFormat="1" ht="79.5" customHeight="1">
      <c r="A35" s="81"/>
      <c r="B35" s="88"/>
      <c r="C35" s="16" t="s">
        <v>137</v>
      </c>
      <c r="D35" s="17" t="s">
        <v>65</v>
      </c>
      <c r="E35" s="17">
        <v>15</v>
      </c>
      <c r="F35" s="17">
        <v>12</v>
      </c>
      <c r="G35" s="17">
        <v>78</v>
      </c>
      <c r="H35" s="18">
        <v>55</v>
      </c>
      <c r="I35" s="17">
        <v>70</v>
      </c>
      <c r="J35" s="17">
        <v>45</v>
      </c>
      <c r="K35" s="83"/>
      <c r="L35" s="16" t="s">
        <v>138</v>
      </c>
    </row>
    <row r="36" spans="1:12" s="19" customFormat="1" ht="48">
      <c r="A36" s="81" t="s">
        <v>139</v>
      </c>
      <c r="B36" s="16" t="s">
        <v>140</v>
      </c>
      <c r="C36" s="16" t="s">
        <v>141</v>
      </c>
      <c r="D36" s="17">
        <v>37</v>
      </c>
      <c r="E36" s="17">
        <v>8</v>
      </c>
      <c r="F36" s="17">
        <v>37</v>
      </c>
      <c r="G36" s="17">
        <v>37</v>
      </c>
      <c r="H36" s="18">
        <v>37</v>
      </c>
      <c r="I36" s="17">
        <v>37</v>
      </c>
      <c r="J36" s="17">
        <v>37</v>
      </c>
      <c r="K36" s="83"/>
      <c r="L36" s="16" t="s">
        <v>142</v>
      </c>
    </row>
    <row r="37" spans="1:12" s="19" customFormat="1" ht="87" customHeight="1">
      <c r="A37" s="81"/>
      <c r="B37" s="16" t="s">
        <v>143</v>
      </c>
      <c r="C37" s="16" t="s">
        <v>144</v>
      </c>
      <c r="D37" s="17">
        <v>264</v>
      </c>
      <c r="E37" s="17">
        <v>21</v>
      </c>
      <c r="F37" s="17">
        <v>28</v>
      </c>
      <c r="G37" s="17">
        <v>57</v>
      </c>
      <c r="H37" s="18">
        <v>35</v>
      </c>
      <c r="I37" s="17">
        <v>35</v>
      </c>
      <c r="J37" s="17">
        <v>95</v>
      </c>
      <c r="K37" s="84"/>
      <c r="L37" s="16" t="s">
        <v>145</v>
      </c>
    </row>
    <row r="38" spans="1:12" ht="13.5" customHeight="1">
      <c r="A38" s="78" t="s">
        <v>146</v>
      </c>
      <c r="B38" s="79"/>
      <c r="C38" s="79"/>
      <c r="D38" s="79"/>
      <c r="E38" s="79"/>
      <c r="F38" s="79"/>
      <c r="G38" s="79"/>
      <c r="H38" s="79"/>
      <c r="I38" s="79"/>
      <c r="J38" s="79"/>
      <c r="K38" s="79"/>
      <c r="L38" s="80"/>
    </row>
    <row r="39" spans="1:12" s="19" customFormat="1" ht="42.75" customHeight="1">
      <c r="A39" s="81" t="s">
        <v>147</v>
      </c>
      <c r="B39" s="16" t="s">
        <v>148</v>
      </c>
      <c r="C39" s="16" t="s">
        <v>149</v>
      </c>
      <c r="D39" s="17">
        <v>250000</v>
      </c>
      <c r="E39" s="17">
        <v>226612</v>
      </c>
      <c r="F39" s="25">
        <v>330314</v>
      </c>
      <c r="G39" s="17">
        <v>302642</v>
      </c>
      <c r="H39" s="18">
        <v>301393</v>
      </c>
      <c r="I39" s="17">
        <v>301393</v>
      </c>
      <c r="J39" s="17">
        <v>301393</v>
      </c>
      <c r="K39" s="82">
        <v>0.96</v>
      </c>
      <c r="L39" s="16" t="s">
        <v>150</v>
      </c>
    </row>
    <row r="40" spans="1:12" s="19" customFormat="1" ht="65.25" customHeight="1">
      <c r="A40" s="81"/>
      <c r="B40" s="16" t="s">
        <v>151</v>
      </c>
      <c r="C40" s="16" t="s">
        <v>149</v>
      </c>
      <c r="D40" s="17">
        <v>100000</v>
      </c>
      <c r="E40" s="17">
        <v>56190</v>
      </c>
      <c r="F40" s="25">
        <v>168258.2</v>
      </c>
      <c r="G40" s="17">
        <v>168258.2</v>
      </c>
      <c r="H40" s="18">
        <v>177952</v>
      </c>
      <c r="I40" s="17">
        <v>177952</v>
      </c>
      <c r="J40" s="17">
        <v>177952</v>
      </c>
      <c r="K40" s="83"/>
      <c r="L40" s="16" t="s">
        <v>152</v>
      </c>
    </row>
    <row r="41" spans="1:12" s="19" customFormat="1" ht="55.5" customHeight="1">
      <c r="A41" s="81"/>
      <c r="B41" s="88" t="s">
        <v>153</v>
      </c>
      <c r="C41" s="16" t="s">
        <v>154</v>
      </c>
      <c r="D41" s="17">
        <v>103794</v>
      </c>
      <c r="E41" s="17">
        <v>19983</v>
      </c>
      <c r="F41" s="17">
        <f>20341+354</f>
        <v>20695</v>
      </c>
      <c r="G41" s="17">
        <v>207501</v>
      </c>
      <c r="H41" s="18">
        <v>0</v>
      </c>
      <c r="I41" s="17">
        <v>0</v>
      </c>
      <c r="J41" s="17">
        <v>0</v>
      </c>
      <c r="K41" s="83"/>
      <c r="L41" s="16" t="s">
        <v>155</v>
      </c>
    </row>
    <row r="42" spans="1:12" s="19" customFormat="1" ht="62.25" customHeight="1">
      <c r="A42" s="81"/>
      <c r="B42" s="88"/>
      <c r="C42" s="16" t="s">
        <v>156</v>
      </c>
      <c r="D42" s="17">
        <v>103794</v>
      </c>
      <c r="E42" s="17" t="s">
        <v>65</v>
      </c>
      <c r="F42" s="17">
        <v>110813</v>
      </c>
      <c r="G42" s="17" t="s">
        <v>65</v>
      </c>
      <c r="H42" s="18">
        <v>0</v>
      </c>
      <c r="I42" s="17">
        <v>0</v>
      </c>
      <c r="J42" s="17">
        <v>0</v>
      </c>
      <c r="K42" s="83"/>
      <c r="L42" s="16" t="s">
        <v>155</v>
      </c>
    </row>
    <row r="43" spans="1:12" s="19" customFormat="1" ht="28.5" customHeight="1">
      <c r="A43" s="81"/>
      <c r="B43" s="92" t="s">
        <v>157</v>
      </c>
      <c r="C43" s="16" t="s">
        <v>158</v>
      </c>
      <c r="D43" s="17">
        <v>1</v>
      </c>
      <c r="E43" s="17">
        <v>1</v>
      </c>
      <c r="F43" s="17">
        <v>0</v>
      </c>
      <c r="G43" s="17">
        <v>120</v>
      </c>
      <c r="H43" s="18">
        <v>126</v>
      </c>
      <c r="I43" s="17">
        <v>131</v>
      </c>
      <c r="J43" s="17">
        <v>131</v>
      </c>
      <c r="K43" s="83"/>
      <c r="L43" s="16" t="s">
        <v>159</v>
      </c>
    </row>
    <row r="44" spans="1:12" s="19" customFormat="1" ht="60.75" customHeight="1">
      <c r="A44" s="81"/>
      <c r="B44" s="92"/>
      <c r="C44" s="16" t="s">
        <v>160</v>
      </c>
      <c r="D44" s="17" t="s">
        <v>65</v>
      </c>
      <c r="E44" s="17" t="s">
        <v>65</v>
      </c>
      <c r="F44" s="17">
        <v>261</v>
      </c>
      <c r="G44" s="17">
        <v>8118</v>
      </c>
      <c r="H44" s="18">
        <v>32</v>
      </c>
      <c r="I44" s="17">
        <v>57</v>
      </c>
      <c r="J44" s="17">
        <v>115</v>
      </c>
      <c r="K44" s="83"/>
      <c r="L44" s="16" t="s">
        <v>161</v>
      </c>
    </row>
    <row r="45" spans="1:12" s="19" customFormat="1" ht="29.25" customHeight="1">
      <c r="A45" s="81"/>
      <c r="B45" s="92" t="s">
        <v>162</v>
      </c>
      <c r="C45" s="16" t="s">
        <v>163</v>
      </c>
      <c r="D45" s="17">
        <v>4</v>
      </c>
      <c r="E45" s="17">
        <v>0</v>
      </c>
      <c r="F45" s="17">
        <v>19</v>
      </c>
      <c r="G45" s="17">
        <v>19</v>
      </c>
      <c r="H45" s="18">
        <v>21</v>
      </c>
      <c r="I45" s="17">
        <v>27</v>
      </c>
      <c r="J45" s="17">
        <v>27</v>
      </c>
      <c r="K45" s="83"/>
      <c r="L45" s="16"/>
    </row>
    <row r="46" spans="1:12" s="19" customFormat="1" ht="60" customHeight="1">
      <c r="A46" s="81"/>
      <c r="B46" s="92"/>
      <c r="C46" s="16" t="s">
        <v>164</v>
      </c>
      <c r="D46" s="17" t="s">
        <v>65</v>
      </c>
      <c r="E46" s="17" t="s">
        <v>65</v>
      </c>
      <c r="F46" s="17">
        <v>3</v>
      </c>
      <c r="G46" s="17">
        <v>3</v>
      </c>
      <c r="H46" s="18">
        <v>3</v>
      </c>
      <c r="I46" s="17">
        <v>3</v>
      </c>
      <c r="J46" s="17">
        <v>1</v>
      </c>
      <c r="K46" s="83"/>
      <c r="L46" s="16"/>
    </row>
    <row r="47" spans="1:12" s="19" customFormat="1" ht="36">
      <c r="A47" s="81"/>
      <c r="B47" s="92" t="s">
        <v>165</v>
      </c>
      <c r="C47" s="16" t="s">
        <v>166</v>
      </c>
      <c r="D47" s="17">
        <v>2</v>
      </c>
      <c r="E47" s="17">
        <v>0</v>
      </c>
      <c r="F47" s="17">
        <v>2</v>
      </c>
      <c r="G47" s="17">
        <v>2</v>
      </c>
      <c r="H47" s="18">
        <v>108</v>
      </c>
      <c r="I47" s="17">
        <v>5</v>
      </c>
      <c r="J47" s="17">
        <v>0</v>
      </c>
      <c r="K47" s="83"/>
      <c r="L47" s="16"/>
    </row>
    <row r="48" spans="1:12" s="19" customFormat="1" ht="99" customHeight="1">
      <c r="A48" s="81"/>
      <c r="B48" s="92"/>
      <c r="C48" s="16" t="s">
        <v>167</v>
      </c>
      <c r="D48" s="17" t="s">
        <v>65</v>
      </c>
      <c r="E48" s="17" t="s">
        <v>65</v>
      </c>
      <c r="F48" s="17">
        <v>6</v>
      </c>
      <c r="G48" s="17">
        <v>6</v>
      </c>
      <c r="H48" s="18">
        <v>3</v>
      </c>
      <c r="I48" s="17">
        <v>5</v>
      </c>
      <c r="J48" s="17">
        <v>0</v>
      </c>
      <c r="K48" s="83"/>
      <c r="L48" s="16"/>
    </row>
    <row r="49" spans="1:12" s="19" customFormat="1" ht="48" customHeight="1">
      <c r="A49" s="81"/>
      <c r="B49" s="88" t="s">
        <v>168</v>
      </c>
      <c r="C49" s="16" t="s">
        <v>169</v>
      </c>
      <c r="D49" s="17">
        <v>20000</v>
      </c>
      <c r="E49" s="17">
        <v>20000</v>
      </c>
      <c r="F49" s="17">
        <v>131228</v>
      </c>
      <c r="G49" s="17">
        <v>119256.3</v>
      </c>
      <c r="H49" s="18">
        <v>119256</v>
      </c>
      <c r="I49" s="17">
        <v>119256</v>
      </c>
      <c r="J49" s="17">
        <v>119256</v>
      </c>
      <c r="K49" s="83"/>
      <c r="L49" s="16" t="s">
        <v>170</v>
      </c>
    </row>
    <row r="50" spans="1:12" s="19" customFormat="1" ht="39" customHeight="1">
      <c r="A50" s="81"/>
      <c r="B50" s="88"/>
      <c r="C50" s="16" t="s">
        <v>171</v>
      </c>
      <c r="D50" s="17">
        <v>4145</v>
      </c>
      <c r="E50" s="17">
        <v>4145</v>
      </c>
      <c r="F50" s="17">
        <v>4145</v>
      </c>
      <c r="G50" s="17" t="s">
        <v>65</v>
      </c>
      <c r="H50" s="18">
        <v>73</v>
      </c>
      <c r="I50" s="17">
        <v>25</v>
      </c>
      <c r="J50" s="17">
        <v>0</v>
      </c>
      <c r="K50" s="83"/>
      <c r="L50" s="16"/>
    </row>
    <row r="51" spans="1:12" s="19" customFormat="1" ht="44.25" customHeight="1">
      <c r="A51" s="81"/>
      <c r="B51" s="88"/>
      <c r="C51" s="16" t="s">
        <v>172</v>
      </c>
      <c r="D51" s="17">
        <v>35830</v>
      </c>
      <c r="E51" s="17">
        <v>35830</v>
      </c>
      <c r="F51" s="17">
        <v>35356</v>
      </c>
      <c r="G51" s="17">
        <v>35140</v>
      </c>
      <c r="H51" s="18">
        <v>35140</v>
      </c>
      <c r="I51" s="17">
        <v>35140</v>
      </c>
      <c r="J51" s="17">
        <v>35140</v>
      </c>
      <c r="K51" s="83"/>
      <c r="L51" s="16" t="s">
        <v>173</v>
      </c>
    </row>
    <row r="52" spans="1:12" s="19" customFormat="1" ht="54.75" customHeight="1">
      <c r="A52" s="81" t="s">
        <v>174</v>
      </c>
      <c r="B52" s="16" t="s">
        <v>175</v>
      </c>
      <c r="C52" s="16" t="s">
        <v>176</v>
      </c>
      <c r="D52" s="17">
        <v>37</v>
      </c>
      <c r="E52" s="17">
        <v>26</v>
      </c>
      <c r="F52" s="17">
        <v>37</v>
      </c>
      <c r="G52" s="17">
        <v>40</v>
      </c>
      <c r="H52" s="18">
        <v>40</v>
      </c>
      <c r="I52" s="17">
        <v>40</v>
      </c>
      <c r="J52" s="17">
        <v>40</v>
      </c>
      <c r="K52" s="83"/>
      <c r="L52" s="16"/>
    </row>
    <row r="53" spans="1:12" s="19" customFormat="1" ht="39.75" customHeight="1">
      <c r="A53" s="81"/>
      <c r="B53" s="16" t="s">
        <v>177</v>
      </c>
      <c r="C53" s="16" t="s">
        <v>178</v>
      </c>
      <c r="D53" s="17">
        <v>3</v>
      </c>
      <c r="E53" s="17">
        <v>1</v>
      </c>
      <c r="F53" s="17">
        <v>1</v>
      </c>
      <c r="G53" s="17">
        <v>1</v>
      </c>
      <c r="H53" s="18" t="s">
        <v>179</v>
      </c>
      <c r="I53" s="17" t="s">
        <v>66</v>
      </c>
      <c r="J53" s="17" t="s">
        <v>66</v>
      </c>
      <c r="K53" s="83"/>
      <c r="L53" s="16" t="s">
        <v>180</v>
      </c>
    </row>
    <row r="54" spans="1:12" s="19" customFormat="1" ht="36">
      <c r="A54" s="81"/>
      <c r="B54" s="16" t="s">
        <v>181</v>
      </c>
      <c r="C54" s="16" t="s">
        <v>182</v>
      </c>
      <c r="D54" s="17">
        <v>5</v>
      </c>
      <c r="E54" s="17">
        <v>0</v>
      </c>
      <c r="F54" s="17">
        <v>4</v>
      </c>
      <c r="G54" s="17">
        <v>5</v>
      </c>
      <c r="H54" s="18">
        <v>16</v>
      </c>
      <c r="I54" s="17">
        <v>16</v>
      </c>
      <c r="J54" s="17">
        <v>16</v>
      </c>
      <c r="K54" s="83"/>
      <c r="L54" s="16"/>
    </row>
    <row r="55" spans="1:12" s="19" customFormat="1" ht="93" customHeight="1">
      <c r="A55" s="26" t="s">
        <v>183</v>
      </c>
      <c r="B55" s="16" t="s">
        <v>184</v>
      </c>
      <c r="C55" s="16" t="s">
        <v>185</v>
      </c>
      <c r="D55" s="17">
        <v>3</v>
      </c>
      <c r="E55" s="17">
        <v>1</v>
      </c>
      <c r="F55" s="17">
        <v>1</v>
      </c>
      <c r="G55" s="17">
        <v>0</v>
      </c>
      <c r="H55" s="18">
        <v>0</v>
      </c>
      <c r="I55" s="17">
        <v>1</v>
      </c>
      <c r="J55" s="17">
        <v>1</v>
      </c>
      <c r="K55" s="84"/>
      <c r="L55" s="16" t="s">
        <v>186</v>
      </c>
    </row>
    <row r="56" spans="1:12" ht="13.5" customHeight="1">
      <c r="A56" s="78" t="s">
        <v>187</v>
      </c>
      <c r="B56" s="79"/>
      <c r="C56" s="79"/>
      <c r="D56" s="79"/>
      <c r="E56" s="79"/>
      <c r="F56" s="79"/>
      <c r="G56" s="79"/>
      <c r="H56" s="79"/>
      <c r="I56" s="79"/>
      <c r="J56" s="79"/>
      <c r="K56" s="79"/>
      <c r="L56" s="80"/>
    </row>
    <row r="57" spans="1:12" s="19" customFormat="1" ht="51.75" customHeight="1">
      <c r="A57" s="81" t="s">
        <v>188</v>
      </c>
      <c r="B57" s="16" t="s">
        <v>189</v>
      </c>
      <c r="C57" s="16" t="s">
        <v>190</v>
      </c>
      <c r="D57" s="17">
        <v>4</v>
      </c>
      <c r="E57" s="17">
        <v>6</v>
      </c>
      <c r="F57" s="17">
        <v>3</v>
      </c>
      <c r="G57" s="17">
        <v>3</v>
      </c>
      <c r="H57" s="18">
        <v>0</v>
      </c>
      <c r="I57" s="17">
        <v>0</v>
      </c>
      <c r="J57" s="17">
        <v>0</v>
      </c>
      <c r="K57" s="89">
        <v>0.73</v>
      </c>
      <c r="L57" s="16" t="s">
        <v>191</v>
      </c>
    </row>
    <row r="58" spans="1:12" s="19" customFormat="1" ht="35.25" customHeight="1">
      <c r="A58" s="81"/>
      <c r="B58" s="88" t="s">
        <v>192</v>
      </c>
      <c r="C58" s="16" t="s">
        <v>193</v>
      </c>
      <c r="D58" s="17">
        <v>1</v>
      </c>
      <c r="E58" s="17">
        <v>0</v>
      </c>
      <c r="F58" s="17">
        <v>0</v>
      </c>
      <c r="G58" s="17">
        <v>1</v>
      </c>
      <c r="H58" s="18">
        <v>0</v>
      </c>
      <c r="I58" s="17" t="s">
        <v>194</v>
      </c>
      <c r="J58" s="17" t="s">
        <v>194</v>
      </c>
      <c r="K58" s="90"/>
      <c r="L58" s="16"/>
    </row>
    <row r="59" spans="1:12" s="19" customFormat="1" ht="12.75" customHeight="1">
      <c r="A59" s="81"/>
      <c r="B59" s="88"/>
      <c r="C59" s="16" t="s">
        <v>195</v>
      </c>
      <c r="D59" s="17">
        <v>1</v>
      </c>
      <c r="E59" s="17">
        <v>0</v>
      </c>
      <c r="F59" s="17">
        <v>0</v>
      </c>
      <c r="G59" s="17">
        <v>0</v>
      </c>
      <c r="H59" s="18">
        <v>0</v>
      </c>
      <c r="I59" s="17" t="s">
        <v>194</v>
      </c>
      <c r="J59" s="17" t="s">
        <v>194</v>
      </c>
      <c r="K59" s="90"/>
      <c r="L59" s="16"/>
    </row>
    <row r="60" spans="1:12" s="19" customFormat="1" ht="34.5" customHeight="1">
      <c r="A60" s="81"/>
      <c r="B60" s="16" t="s">
        <v>196</v>
      </c>
      <c r="C60" s="16" t="s">
        <v>197</v>
      </c>
      <c r="D60" s="17">
        <v>37</v>
      </c>
      <c r="E60" s="17">
        <v>21</v>
      </c>
      <c r="F60" s="17">
        <v>20</v>
      </c>
      <c r="G60" s="17">
        <v>22</v>
      </c>
      <c r="H60" s="18">
        <v>22</v>
      </c>
      <c r="I60" s="17">
        <v>23</v>
      </c>
      <c r="J60" s="17">
        <v>23</v>
      </c>
      <c r="K60" s="90"/>
      <c r="L60" s="16"/>
    </row>
    <row r="61" spans="1:12" s="19" customFormat="1" ht="33" customHeight="1">
      <c r="A61" s="81"/>
      <c r="B61" s="16" t="s">
        <v>198</v>
      </c>
      <c r="C61" s="16" t="s">
        <v>199</v>
      </c>
      <c r="D61" s="17">
        <v>200</v>
      </c>
      <c r="E61" s="17">
        <v>0</v>
      </c>
      <c r="F61" s="17">
        <f>93+7+11</f>
        <v>111</v>
      </c>
      <c r="G61" s="17">
        <f>5+78+117</f>
        <v>200</v>
      </c>
      <c r="H61" s="18">
        <v>330</v>
      </c>
      <c r="I61" s="17">
        <v>12</v>
      </c>
      <c r="J61" s="17">
        <v>0</v>
      </c>
      <c r="K61" s="90"/>
      <c r="L61" s="16"/>
    </row>
    <row r="62" spans="1:12" s="19" customFormat="1" ht="34.5" customHeight="1">
      <c r="A62" s="81"/>
      <c r="B62" s="16" t="s">
        <v>200</v>
      </c>
      <c r="C62" s="16" t="s">
        <v>199</v>
      </c>
      <c r="D62" s="17">
        <v>20</v>
      </c>
      <c r="E62" s="17">
        <v>0</v>
      </c>
      <c r="F62" s="17">
        <f>15+17+19</f>
        <v>51</v>
      </c>
      <c r="G62" s="17">
        <f>92+56</f>
        <v>148</v>
      </c>
      <c r="H62" s="18">
        <v>15</v>
      </c>
      <c r="I62" s="17">
        <v>238</v>
      </c>
      <c r="J62" s="17">
        <v>0</v>
      </c>
      <c r="K62" s="90"/>
      <c r="L62" s="16"/>
    </row>
    <row r="63" spans="1:12" s="19" customFormat="1" ht="99.75" customHeight="1">
      <c r="A63" s="81"/>
      <c r="B63" s="16" t="s">
        <v>201</v>
      </c>
      <c r="C63" s="16" t="s">
        <v>202</v>
      </c>
      <c r="D63" s="17">
        <v>1</v>
      </c>
      <c r="E63" s="17">
        <v>0</v>
      </c>
      <c r="F63" s="17">
        <v>0</v>
      </c>
      <c r="G63" s="17">
        <v>0</v>
      </c>
      <c r="H63" s="18">
        <v>0</v>
      </c>
      <c r="I63" s="17">
        <v>0</v>
      </c>
      <c r="J63" s="17">
        <v>0</v>
      </c>
      <c r="K63" s="90"/>
      <c r="L63" s="16" t="s">
        <v>203</v>
      </c>
    </row>
    <row r="64" spans="1:12" s="19" customFormat="1" ht="48">
      <c r="A64" s="81"/>
      <c r="B64" s="16" t="s">
        <v>204</v>
      </c>
      <c r="C64" s="16" t="s">
        <v>205</v>
      </c>
      <c r="D64" s="17">
        <v>6500</v>
      </c>
      <c r="E64" s="17">
        <v>0</v>
      </c>
      <c r="F64" s="17">
        <v>4170</v>
      </c>
      <c r="G64" s="17">
        <v>2205</v>
      </c>
      <c r="H64" s="18">
        <v>1570.9</v>
      </c>
      <c r="I64" s="17">
        <v>16.8</v>
      </c>
      <c r="J64" s="17">
        <v>0</v>
      </c>
      <c r="K64" s="90"/>
      <c r="L64" s="16" t="s">
        <v>206</v>
      </c>
    </row>
    <row r="65" spans="1:12" s="19" customFormat="1" ht="24">
      <c r="A65" s="81" t="s">
        <v>207</v>
      </c>
      <c r="B65" s="16" t="s">
        <v>208</v>
      </c>
      <c r="C65" s="16" t="s">
        <v>209</v>
      </c>
      <c r="D65" s="17">
        <v>1150</v>
      </c>
      <c r="E65" s="17">
        <v>12</v>
      </c>
      <c r="F65" s="17">
        <v>300</v>
      </c>
      <c r="G65" s="17">
        <v>559</v>
      </c>
      <c r="H65" s="18">
        <v>116</v>
      </c>
      <c r="I65" s="17">
        <v>99</v>
      </c>
      <c r="J65" s="17">
        <v>0</v>
      </c>
      <c r="K65" s="90"/>
      <c r="L65" s="16"/>
    </row>
    <row r="66" spans="1:12" s="19" customFormat="1" ht="39" customHeight="1">
      <c r="A66" s="81"/>
      <c r="B66" s="16" t="s">
        <v>210</v>
      </c>
      <c r="C66" s="16" t="s">
        <v>211</v>
      </c>
      <c r="D66" s="17">
        <v>12000</v>
      </c>
      <c r="E66" s="17">
        <v>165</v>
      </c>
      <c r="F66" s="17">
        <v>11958</v>
      </c>
      <c r="G66" s="17">
        <v>14545</v>
      </c>
      <c r="H66" s="18">
        <v>500</v>
      </c>
      <c r="I66" s="17">
        <v>0</v>
      </c>
      <c r="J66" s="17">
        <v>0</v>
      </c>
      <c r="K66" s="90"/>
      <c r="L66" s="16"/>
    </row>
    <row r="67" spans="1:12" s="19" customFormat="1" ht="29.25" customHeight="1">
      <c r="A67" s="81"/>
      <c r="B67" s="16" t="s">
        <v>212</v>
      </c>
      <c r="C67" s="16" t="s">
        <v>213</v>
      </c>
      <c r="D67" s="17">
        <v>2400</v>
      </c>
      <c r="E67" s="17">
        <v>0</v>
      </c>
      <c r="F67" s="17">
        <v>0</v>
      </c>
      <c r="G67" s="17">
        <v>0</v>
      </c>
      <c r="H67" s="18">
        <v>0</v>
      </c>
      <c r="I67" s="17">
        <v>0</v>
      </c>
      <c r="J67" s="17">
        <v>0</v>
      </c>
      <c r="K67" s="90"/>
      <c r="L67" s="16"/>
    </row>
    <row r="68" spans="1:12" s="19" customFormat="1" ht="39" customHeight="1">
      <c r="A68" s="81"/>
      <c r="B68" s="16" t="s">
        <v>214</v>
      </c>
      <c r="C68" s="16" t="s">
        <v>215</v>
      </c>
      <c r="D68" s="17">
        <v>5</v>
      </c>
      <c r="E68" s="17">
        <v>0</v>
      </c>
      <c r="F68" s="17">
        <v>1</v>
      </c>
      <c r="G68" s="17">
        <v>1</v>
      </c>
      <c r="H68" s="18">
        <v>1</v>
      </c>
      <c r="I68" s="17">
        <v>1</v>
      </c>
      <c r="J68" s="17">
        <v>1</v>
      </c>
      <c r="K68" s="90"/>
      <c r="L68" s="16" t="s">
        <v>216</v>
      </c>
    </row>
    <row r="69" spans="1:12" s="19" customFormat="1" ht="59.25" customHeight="1">
      <c r="A69" s="81"/>
      <c r="B69" s="16" t="s">
        <v>217</v>
      </c>
      <c r="C69" s="16" t="s">
        <v>218</v>
      </c>
      <c r="D69" s="17">
        <v>6500</v>
      </c>
      <c r="E69" s="17">
        <v>0</v>
      </c>
      <c r="F69" s="17">
        <v>4170</v>
      </c>
      <c r="G69" s="17">
        <v>2205</v>
      </c>
      <c r="H69" s="18" t="s">
        <v>65</v>
      </c>
      <c r="I69" s="17" t="s">
        <v>65</v>
      </c>
      <c r="J69" s="17" t="s">
        <v>65</v>
      </c>
      <c r="K69" s="90"/>
      <c r="L69" s="16" t="s">
        <v>219</v>
      </c>
    </row>
    <row r="70" spans="1:12" s="19" customFormat="1" ht="60" customHeight="1">
      <c r="A70" s="81" t="s">
        <v>220</v>
      </c>
      <c r="B70" s="16" t="s">
        <v>221</v>
      </c>
      <c r="C70" s="16" t="s">
        <v>222</v>
      </c>
      <c r="D70" s="17">
        <v>1</v>
      </c>
      <c r="E70" s="17">
        <v>1</v>
      </c>
      <c r="F70" s="17">
        <v>1</v>
      </c>
      <c r="G70" s="17">
        <v>1</v>
      </c>
      <c r="H70" s="18">
        <v>1</v>
      </c>
      <c r="I70" s="17">
        <v>1</v>
      </c>
      <c r="J70" s="17">
        <v>1</v>
      </c>
      <c r="K70" s="90"/>
      <c r="L70" s="16" t="s">
        <v>223</v>
      </c>
    </row>
    <row r="71" spans="1:12" s="19" customFormat="1" ht="62.25" customHeight="1">
      <c r="A71" s="81"/>
      <c r="B71" s="27" t="s">
        <v>224</v>
      </c>
      <c r="C71" s="16" t="s">
        <v>225</v>
      </c>
      <c r="D71" s="17">
        <v>1</v>
      </c>
      <c r="E71" s="17">
        <v>1</v>
      </c>
      <c r="F71" s="17">
        <v>1</v>
      </c>
      <c r="G71" s="17">
        <v>1</v>
      </c>
      <c r="H71" s="18">
        <v>0</v>
      </c>
      <c r="I71" s="17">
        <v>1</v>
      </c>
      <c r="J71" s="17">
        <v>0</v>
      </c>
      <c r="K71" s="91"/>
      <c r="L71" s="16"/>
    </row>
    <row r="72" spans="1:12" ht="13.5" customHeight="1">
      <c r="A72" s="78" t="s">
        <v>226</v>
      </c>
      <c r="B72" s="79"/>
      <c r="C72" s="79"/>
      <c r="D72" s="79"/>
      <c r="E72" s="79"/>
      <c r="F72" s="79"/>
      <c r="G72" s="79"/>
      <c r="H72" s="79"/>
      <c r="I72" s="79"/>
      <c r="J72" s="79"/>
      <c r="K72" s="79"/>
      <c r="L72" s="80"/>
    </row>
    <row r="73" spans="1:12" s="19" customFormat="1" ht="48">
      <c r="A73" s="81" t="s">
        <v>227</v>
      </c>
      <c r="B73" s="16" t="s">
        <v>228</v>
      </c>
      <c r="C73" s="16" t="s">
        <v>229</v>
      </c>
      <c r="D73" s="17">
        <v>20</v>
      </c>
      <c r="E73" s="17">
        <v>9</v>
      </c>
      <c r="F73" s="17">
        <v>2</v>
      </c>
      <c r="G73" s="17">
        <v>7</v>
      </c>
      <c r="H73" s="18">
        <v>5</v>
      </c>
      <c r="I73" s="17">
        <v>8</v>
      </c>
      <c r="J73" s="17">
        <v>8</v>
      </c>
      <c r="K73" s="82">
        <v>0.99</v>
      </c>
      <c r="L73" s="16" t="s">
        <v>230</v>
      </c>
    </row>
    <row r="74" spans="1:12" s="19" customFormat="1" ht="54.75" customHeight="1">
      <c r="A74" s="81"/>
      <c r="B74" s="16" t="s">
        <v>231</v>
      </c>
      <c r="C74" s="16" t="s">
        <v>232</v>
      </c>
      <c r="D74" s="17">
        <v>80</v>
      </c>
      <c r="E74" s="17">
        <v>85</v>
      </c>
      <c r="F74" s="17">
        <v>50</v>
      </c>
      <c r="G74" s="17">
        <v>80</v>
      </c>
      <c r="H74" s="18">
        <v>80</v>
      </c>
      <c r="I74" s="17">
        <v>80</v>
      </c>
      <c r="J74" s="17">
        <v>80</v>
      </c>
      <c r="K74" s="83"/>
      <c r="L74" s="16" t="s">
        <v>233</v>
      </c>
    </row>
    <row r="75" spans="1:12" s="19" customFormat="1" ht="48">
      <c r="A75" s="81"/>
      <c r="B75" s="16" t="s">
        <v>234</v>
      </c>
      <c r="C75" s="16" t="s">
        <v>235</v>
      </c>
      <c r="D75" s="17">
        <v>50</v>
      </c>
      <c r="E75" s="17">
        <v>0</v>
      </c>
      <c r="F75" s="17">
        <v>109</v>
      </c>
      <c r="G75" s="17">
        <v>0</v>
      </c>
      <c r="H75" s="18">
        <v>0</v>
      </c>
      <c r="I75" s="17">
        <v>0</v>
      </c>
      <c r="J75" s="17">
        <v>0</v>
      </c>
      <c r="K75" s="83"/>
      <c r="L75" s="16"/>
    </row>
    <row r="76" spans="1:12" s="19" customFormat="1" ht="84">
      <c r="A76" s="81"/>
      <c r="B76" s="16" t="s">
        <v>236</v>
      </c>
      <c r="C76" s="16" t="s">
        <v>237</v>
      </c>
      <c r="D76" s="17">
        <v>37</v>
      </c>
      <c r="E76" s="17">
        <v>37</v>
      </c>
      <c r="F76" s="17">
        <v>37</v>
      </c>
      <c r="G76" s="17">
        <v>37</v>
      </c>
      <c r="H76" s="18">
        <v>37</v>
      </c>
      <c r="I76" s="17">
        <v>37</v>
      </c>
      <c r="J76" s="17">
        <v>37</v>
      </c>
      <c r="K76" s="83"/>
      <c r="L76" s="16" t="s">
        <v>238</v>
      </c>
    </row>
    <row r="77" spans="1:12" s="19" customFormat="1" ht="48" customHeight="1">
      <c r="A77" s="81"/>
      <c r="B77" s="85" t="s">
        <v>239</v>
      </c>
      <c r="C77" s="16" t="s">
        <v>240</v>
      </c>
      <c r="D77" s="17">
        <v>200</v>
      </c>
      <c r="E77" s="17">
        <v>90</v>
      </c>
      <c r="F77" s="17">
        <v>320</v>
      </c>
      <c r="G77" s="17">
        <v>384</v>
      </c>
      <c r="H77" s="18">
        <v>553</v>
      </c>
      <c r="I77" s="17">
        <v>569</v>
      </c>
      <c r="J77" s="17">
        <v>170</v>
      </c>
      <c r="K77" s="83"/>
      <c r="L77" s="86"/>
    </row>
    <row r="78" spans="1:12" s="19" customFormat="1" ht="36">
      <c r="A78" s="81"/>
      <c r="B78" s="85"/>
      <c r="C78" s="16" t="s">
        <v>241</v>
      </c>
      <c r="D78" s="17" t="s">
        <v>65</v>
      </c>
      <c r="E78" s="17" t="s">
        <v>65</v>
      </c>
      <c r="F78" s="17">
        <v>82</v>
      </c>
      <c r="G78" s="17">
        <v>100</v>
      </c>
      <c r="H78" s="18">
        <v>98.75</v>
      </c>
      <c r="I78" s="28">
        <v>1</v>
      </c>
      <c r="J78" s="28">
        <v>0.35420000000000001</v>
      </c>
      <c r="K78" s="83"/>
      <c r="L78" s="87"/>
    </row>
    <row r="79" spans="1:12" s="19" customFormat="1" ht="72">
      <c r="A79" s="81" t="s">
        <v>242</v>
      </c>
      <c r="B79" s="16" t="s">
        <v>243</v>
      </c>
      <c r="C79" s="16" t="s">
        <v>244</v>
      </c>
      <c r="D79" s="17">
        <v>100</v>
      </c>
      <c r="E79" s="17">
        <v>21</v>
      </c>
      <c r="F79" s="17">
        <v>28</v>
      </c>
      <c r="G79" s="17">
        <v>153</v>
      </c>
      <c r="H79" s="18">
        <v>235</v>
      </c>
      <c r="I79" s="17">
        <v>204</v>
      </c>
      <c r="J79" s="17">
        <v>95</v>
      </c>
      <c r="K79" s="83"/>
      <c r="L79" s="16" t="s">
        <v>245</v>
      </c>
    </row>
    <row r="80" spans="1:12" s="19" customFormat="1" ht="15" customHeight="1">
      <c r="A80" s="81"/>
      <c r="B80" s="88" t="s">
        <v>246</v>
      </c>
      <c r="C80" s="16" t="s">
        <v>247</v>
      </c>
      <c r="D80" s="17">
        <v>50</v>
      </c>
      <c r="E80" s="17">
        <v>21</v>
      </c>
      <c r="F80" s="17">
        <v>28</v>
      </c>
      <c r="G80" s="17">
        <v>57</v>
      </c>
      <c r="H80" s="18">
        <v>35</v>
      </c>
      <c r="I80" s="17">
        <v>102</v>
      </c>
      <c r="J80" s="17">
        <v>95</v>
      </c>
      <c r="K80" s="83"/>
      <c r="L80" s="16"/>
    </row>
    <row r="81" spans="1:12" s="19" customFormat="1" ht="35.25" customHeight="1">
      <c r="A81" s="81"/>
      <c r="B81" s="88"/>
      <c r="C81" s="16" t="s">
        <v>248</v>
      </c>
      <c r="D81" s="17">
        <v>50</v>
      </c>
      <c r="E81" s="17">
        <v>21</v>
      </c>
      <c r="F81" s="17">
        <v>28</v>
      </c>
      <c r="G81" s="17">
        <v>218</v>
      </c>
      <c r="H81" s="18">
        <v>235</v>
      </c>
      <c r="I81" s="17">
        <v>204</v>
      </c>
      <c r="J81" s="17">
        <v>95</v>
      </c>
      <c r="K81" s="84"/>
      <c r="L81" s="16" t="s">
        <v>249</v>
      </c>
    </row>
    <row r="82" spans="1:12">
      <c r="A82" s="77" t="s">
        <v>250</v>
      </c>
      <c r="B82" s="77"/>
      <c r="C82" s="77"/>
      <c r="D82" s="77"/>
      <c r="E82" s="77"/>
      <c r="F82" s="77"/>
      <c r="G82" s="77"/>
      <c r="H82" s="77"/>
      <c r="I82" s="77"/>
      <c r="J82" s="29"/>
      <c r="K82" s="30">
        <v>0.83</v>
      </c>
    </row>
    <row r="83" spans="1:12" ht="11.25" customHeight="1"/>
    <row r="84" spans="1:12" hidden="1"/>
    <row r="85" spans="1:12" hidden="1"/>
    <row r="86" spans="1:12" hidden="1"/>
  </sheetData>
  <mergeCells count="35">
    <mergeCell ref="A1:L1"/>
    <mergeCell ref="A3:L3"/>
    <mergeCell ref="A4:A18"/>
    <mergeCell ref="K4:K37"/>
    <mergeCell ref="B6:B7"/>
    <mergeCell ref="A19:A25"/>
    <mergeCell ref="B20:B23"/>
    <mergeCell ref="A26:A29"/>
    <mergeCell ref="B26:B28"/>
    <mergeCell ref="A30:A35"/>
    <mergeCell ref="B31:B35"/>
    <mergeCell ref="A36:A37"/>
    <mergeCell ref="A38:L38"/>
    <mergeCell ref="A39:A51"/>
    <mergeCell ref="K39:K55"/>
    <mergeCell ref="B41:B42"/>
    <mergeCell ref="B43:B44"/>
    <mergeCell ref="B45:B46"/>
    <mergeCell ref="B47:B48"/>
    <mergeCell ref="B49:B51"/>
    <mergeCell ref="A52:A54"/>
    <mergeCell ref="A56:L56"/>
    <mergeCell ref="A57:A64"/>
    <mergeCell ref="K57:K71"/>
    <mergeCell ref="B58:B59"/>
    <mergeCell ref="A65:A69"/>
    <mergeCell ref="A70:A71"/>
    <mergeCell ref="A82:I82"/>
    <mergeCell ref="A72:L72"/>
    <mergeCell ref="A73:A78"/>
    <mergeCell ref="K73:K81"/>
    <mergeCell ref="B77:B78"/>
    <mergeCell ref="L77:L78"/>
    <mergeCell ref="A79:A81"/>
    <mergeCell ref="B80:B8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opLeftCell="D16" workbookViewId="0">
      <selection activeCell="D10" sqref="D10"/>
    </sheetView>
  </sheetViews>
  <sheetFormatPr baseColWidth="10" defaultRowHeight="12.75"/>
  <cols>
    <col min="1" max="1" width="39.7109375" style="42" customWidth="1"/>
    <col min="2" max="2" width="32.85546875" style="32" customWidth="1"/>
    <col min="3" max="3" width="30" style="32" customWidth="1"/>
    <col min="4" max="4" width="29.140625" style="32" customWidth="1"/>
    <col min="5" max="5" width="26.7109375" style="32" customWidth="1"/>
    <col min="6" max="6" width="41.28515625" style="32" customWidth="1"/>
    <col min="7" max="7" width="30.42578125" style="32" customWidth="1"/>
    <col min="8" max="8" width="32.5703125" style="32" customWidth="1"/>
    <col min="9" max="9" width="33" style="32" customWidth="1"/>
    <col min="10" max="16384" width="11.42578125" style="32"/>
  </cols>
  <sheetData>
    <row r="1" spans="1:9" s="31" customFormat="1" ht="15.75">
      <c r="A1" s="94" t="s">
        <v>251</v>
      </c>
      <c r="B1" s="94"/>
      <c r="C1" s="94"/>
      <c r="D1" s="94"/>
      <c r="E1" s="94"/>
      <c r="F1" s="94"/>
      <c r="G1" s="94"/>
      <c r="H1" s="94"/>
      <c r="I1" s="94"/>
    </row>
    <row r="2" spans="1:9" ht="15.75">
      <c r="A2" s="95" t="s">
        <v>252</v>
      </c>
      <c r="B2" s="98" t="s">
        <v>253</v>
      </c>
      <c r="C2" s="98"/>
      <c r="D2" s="98"/>
      <c r="E2" s="98"/>
      <c r="F2" s="98"/>
      <c r="G2" s="98"/>
      <c r="H2" s="98"/>
      <c r="I2" s="98"/>
    </row>
    <row r="3" spans="1:9" ht="21" customHeight="1">
      <c r="A3" s="96"/>
      <c r="B3" s="99" t="s">
        <v>254</v>
      </c>
      <c r="C3" s="100"/>
      <c r="D3" s="100"/>
      <c r="E3" s="100"/>
      <c r="F3" s="100"/>
      <c r="G3" s="100"/>
      <c r="H3" s="100"/>
      <c r="I3" s="101"/>
    </row>
    <row r="4" spans="1:9" ht="63.75">
      <c r="A4" s="97"/>
      <c r="B4" s="33" t="s">
        <v>255</v>
      </c>
      <c r="C4" s="34" t="s">
        <v>256</v>
      </c>
      <c r="D4" s="35" t="s">
        <v>257</v>
      </c>
      <c r="E4" s="34" t="s">
        <v>258</v>
      </c>
      <c r="F4" s="35" t="s">
        <v>259</v>
      </c>
      <c r="G4" s="34" t="s">
        <v>260</v>
      </c>
      <c r="H4" s="35" t="s">
        <v>261</v>
      </c>
      <c r="I4" s="34" t="s">
        <v>262</v>
      </c>
    </row>
    <row r="5" spans="1:9" ht="127.5">
      <c r="A5" s="36" t="s">
        <v>263</v>
      </c>
      <c r="B5" s="37" t="s">
        <v>264</v>
      </c>
      <c r="C5" s="38" t="s">
        <v>265</v>
      </c>
      <c r="D5" s="39" t="s">
        <v>366</v>
      </c>
      <c r="E5" s="38"/>
      <c r="F5" s="37"/>
      <c r="G5" s="38"/>
      <c r="H5" s="37" t="s">
        <v>266</v>
      </c>
      <c r="I5" s="38"/>
    </row>
    <row r="6" spans="1:9" ht="51">
      <c r="A6" s="36" t="s">
        <v>267</v>
      </c>
      <c r="B6" s="37" t="s">
        <v>268</v>
      </c>
      <c r="C6" s="38" t="s">
        <v>269</v>
      </c>
      <c r="D6" s="37"/>
      <c r="E6" s="38"/>
      <c r="F6" s="37"/>
      <c r="G6" s="38"/>
      <c r="H6" s="37"/>
      <c r="I6" s="38"/>
    </row>
    <row r="7" spans="1:9" ht="51">
      <c r="A7" s="36" t="s">
        <v>270</v>
      </c>
      <c r="B7" s="37"/>
      <c r="C7" s="38"/>
      <c r="D7" s="37"/>
      <c r="E7" s="38"/>
      <c r="F7" s="37"/>
      <c r="G7" s="38" t="s">
        <v>271</v>
      </c>
      <c r="H7" s="37"/>
      <c r="I7" s="38"/>
    </row>
    <row r="8" spans="1:9" ht="51">
      <c r="A8" s="36" t="s">
        <v>272</v>
      </c>
      <c r="B8" s="37"/>
      <c r="C8" s="38"/>
      <c r="D8" s="37"/>
      <c r="E8" s="38"/>
      <c r="F8" s="37"/>
      <c r="G8" s="38" t="s">
        <v>273</v>
      </c>
      <c r="H8" s="37"/>
      <c r="I8" s="38"/>
    </row>
    <row r="9" spans="1:9" ht="38.25">
      <c r="A9" s="36" t="s">
        <v>274</v>
      </c>
      <c r="B9" s="37"/>
      <c r="C9" s="38"/>
      <c r="D9" s="37"/>
      <c r="E9" s="38"/>
      <c r="F9" s="37"/>
      <c r="G9" s="38"/>
      <c r="H9" s="37"/>
      <c r="I9" s="38"/>
    </row>
    <row r="10" spans="1:9" ht="25.5">
      <c r="A10" s="36" t="s">
        <v>275</v>
      </c>
      <c r="B10" s="40"/>
      <c r="C10" s="38" t="s">
        <v>276</v>
      </c>
      <c r="D10" s="39" t="s">
        <v>366</v>
      </c>
      <c r="E10" s="38"/>
      <c r="F10" s="40"/>
      <c r="G10" s="38"/>
      <c r="H10" s="37"/>
      <c r="I10" s="38"/>
    </row>
    <row r="11" spans="1:9" ht="38.25">
      <c r="A11" s="36" t="s">
        <v>277</v>
      </c>
      <c r="B11" s="40"/>
      <c r="C11" s="38"/>
      <c r="D11" s="37"/>
      <c r="E11" s="38" t="s">
        <v>278</v>
      </c>
      <c r="F11" s="40"/>
      <c r="G11" s="38"/>
      <c r="H11" s="37"/>
      <c r="I11" s="38"/>
    </row>
    <row r="12" spans="1:9">
      <c r="A12" s="36" t="s">
        <v>279</v>
      </c>
      <c r="B12" s="40"/>
      <c r="C12" s="38"/>
      <c r="D12" s="37"/>
      <c r="E12" s="38"/>
      <c r="F12" s="40"/>
      <c r="G12" s="38"/>
      <c r="H12" s="37"/>
      <c r="I12" s="38"/>
    </row>
    <row r="13" spans="1:9" ht="89.25">
      <c r="A13" s="36" t="s">
        <v>280</v>
      </c>
      <c r="B13" s="37" t="s">
        <v>281</v>
      </c>
      <c r="C13" s="38"/>
      <c r="D13" s="37"/>
      <c r="E13" s="38"/>
      <c r="F13" s="40"/>
      <c r="G13" s="38"/>
      <c r="H13" s="37"/>
      <c r="I13" s="38"/>
    </row>
    <row r="14" spans="1:9" ht="51">
      <c r="A14" s="36" t="s">
        <v>282</v>
      </c>
      <c r="B14" s="40"/>
      <c r="C14" s="38"/>
      <c r="D14" s="37"/>
      <c r="E14" s="38"/>
      <c r="F14" s="40"/>
      <c r="G14" s="38"/>
      <c r="H14" s="37"/>
      <c r="I14" s="38"/>
    </row>
    <row r="15" spans="1:9" ht="38.25">
      <c r="A15" s="36" t="s">
        <v>283</v>
      </c>
      <c r="B15" s="40"/>
      <c r="C15" s="38"/>
      <c r="D15" s="37" t="s">
        <v>284</v>
      </c>
      <c r="E15" s="38"/>
      <c r="F15" s="40"/>
      <c r="G15" s="38"/>
      <c r="H15" s="37"/>
      <c r="I15" s="38"/>
    </row>
    <row r="16" spans="1:9" ht="63.75">
      <c r="A16" s="36" t="s">
        <v>285</v>
      </c>
      <c r="B16" s="37"/>
      <c r="C16" s="38"/>
      <c r="D16" s="37" t="s">
        <v>286</v>
      </c>
      <c r="E16" s="38"/>
      <c r="F16" s="37"/>
      <c r="G16" s="38"/>
      <c r="H16" s="37"/>
      <c r="I16" s="38"/>
    </row>
    <row r="17" spans="1:9" ht="25.5">
      <c r="A17" s="36" t="s">
        <v>287</v>
      </c>
      <c r="B17" s="37" t="s">
        <v>288</v>
      </c>
      <c r="C17" s="38"/>
      <c r="D17" s="37"/>
      <c r="E17" s="38"/>
      <c r="F17" s="37"/>
      <c r="G17" s="38"/>
      <c r="H17" s="37"/>
      <c r="I17" s="38"/>
    </row>
    <row r="18" spans="1:9" ht="25.5">
      <c r="A18" s="36" t="s">
        <v>289</v>
      </c>
      <c r="B18" s="37"/>
      <c r="C18" s="38"/>
      <c r="D18" s="37"/>
      <c r="E18" s="38"/>
      <c r="F18" s="37"/>
      <c r="G18" s="38"/>
      <c r="H18" s="37"/>
      <c r="I18" s="38"/>
    </row>
    <row r="19" spans="1:9" ht="51">
      <c r="A19" s="36" t="s">
        <v>290</v>
      </c>
      <c r="B19" s="37" t="s">
        <v>291</v>
      </c>
      <c r="C19" s="38"/>
      <c r="D19" s="37"/>
      <c r="E19" s="38"/>
      <c r="F19" s="37"/>
      <c r="G19" s="38"/>
      <c r="H19" s="37"/>
      <c r="I19" s="38"/>
    </row>
    <row r="20" spans="1:9" ht="89.25">
      <c r="A20" s="36" t="s">
        <v>292</v>
      </c>
      <c r="B20" s="37" t="s">
        <v>281</v>
      </c>
      <c r="C20" s="38"/>
      <c r="D20" s="37"/>
      <c r="E20" s="38"/>
      <c r="F20" s="37"/>
      <c r="G20" s="38"/>
      <c r="H20" s="37"/>
      <c r="I20" s="38"/>
    </row>
    <row r="21" spans="1:9" ht="25.5">
      <c r="A21" s="41" t="s">
        <v>293</v>
      </c>
      <c r="B21" s="37"/>
      <c r="C21" s="38"/>
      <c r="D21" s="37"/>
      <c r="E21" s="38"/>
      <c r="F21" s="37"/>
      <c r="G21" s="38"/>
      <c r="H21" s="37"/>
      <c r="I21" s="38"/>
    </row>
    <row r="22" spans="1:9" ht="63.75">
      <c r="A22" s="36" t="s">
        <v>294</v>
      </c>
      <c r="B22" s="37"/>
      <c r="C22" s="38"/>
      <c r="D22" s="37"/>
      <c r="E22" s="38"/>
      <c r="F22" s="37"/>
      <c r="G22" s="38"/>
      <c r="H22" s="37"/>
      <c r="I22" s="38"/>
    </row>
    <row r="23" spans="1:9" ht="38.25">
      <c r="A23" s="36" t="s">
        <v>295</v>
      </c>
      <c r="B23" s="37" t="s">
        <v>296</v>
      </c>
      <c r="C23" s="38"/>
      <c r="D23" s="37"/>
      <c r="E23" s="38"/>
      <c r="F23" s="37"/>
      <c r="G23" s="38"/>
      <c r="H23" s="37"/>
      <c r="I23" s="38"/>
    </row>
    <row r="24" spans="1:9" ht="51">
      <c r="A24" s="36" t="s">
        <v>297</v>
      </c>
      <c r="B24" s="37"/>
      <c r="C24" s="38"/>
      <c r="D24" s="39" t="s">
        <v>298</v>
      </c>
      <c r="E24" s="38"/>
      <c r="F24" s="37"/>
      <c r="G24" s="38"/>
      <c r="H24" s="37"/>
      <c r="I24" s="38"/>
    </row>
    <row r="25" spans="1:9" ht="25.5">
      <c r="A25" s="36" t="s">
        <v>299</v>
      </c>
      <c r="B25" s="37" t="s">
        <v>300</v>
      </c>
      <c r="C25" s="38"/>
      <c r="D25" s="37"/>
      <c r="E25" s="38"/>
      <c r="F25" s="37"/>
      <c r="G25" s="38"/>
      <c r="H25" s="37"/>
      <c r="I25" s="38"/>
    </row>
    <row r="26" spans="1:9" ht="38.25">
      <c r="A26" s="36" t="s">
        <v>301</v>
      </c>
      <c r="B26" s="37"/>
      <c r="C26" s="38"/>
      <c r="D26" s="37"/>
      <c r="E26" s="38"/>
      <c r="F26" s="37"/>
      <c r="G26" s="38"/>
      <c r="H26" s="37"/>
      <c r="I26" s="38"/>
    </row>
    <row r="27" spans="1:9" ht="38.25">
      <c r="A27" s="36" t="s">
        <v>302</v>
      </c>
      <c r="B27" s="37"/>
      <c r="C27" s="38"/>
      <c r="D27" s="37" t="s">
        <v>303</v>
      </c>
      <c r="E27" s="38"/>
      <c r="F27" s="37"/>
      <c r="G27" s="38"/>
      <c r="H27" s="37" t="s">
        <v>304</v>
      </c>
      <c r="I27" s="38"/>
    </row>
    <row r="28" spans="1:9" ht="25.5">
      <c r="A28" s="36" t="s">
        <v>305</v>
      </c>
      <c r="B28" s="37"/>
      <c r="C28" s="38"/>
      <c r="D28" s="37"/>
      <c r="E28" s="38"/>
      <c r="F28" s="37"/>
      <c r="G28" s="38"/>
      <c r="H28" s="37" t="s">
        <v>306</v>
      </c>
      <c r="I28" s="38"/>
    </row>
    <row r="29" spans="1:9" ht="25.5">
      <c r="A29" s="36" t="s">
        <v>307</v>
      </c>
      <c r="B29" s="37"/>
      <c r="C29" s="38"/>
      <c r="D29" s="37"/>
      <c r="E29" s="38"/>
      <c r="F29" s="37"/>
      <c r="G29" s="38"/>
      <c r="H29" s="37"/>
      <c r="I29" s="38"/>
    </row>
    <row r="30" spans="1:9" ht="89.25">
      <c r="A30" s="36" t="s">
        <v>308</v>
      </c>
      <c r="B30" s="37"/>
      <c r="C30" s="38"/>
      <c r="D30" s="37"/>
      <c r="E30" s="38"/>
      <c r="F30" s="37" t="s">
        <v>309</v>
      </c>
      <c r="G30" s="38"/>
      <c r="H30" s="37"/>
      <c r="I30" s="38"/>
    </row>
    <row r="31" spans="1:9" ht="51">
      <c r="A31" s="36" t="s">
        <v>310</v>
      </c>
      <c r="B31" s="37" t="s">
        <v>311</v>
      </c>
      <c r="C31" s="38"/>
      <c r="D31" s="37"/>
      <c r="E31" s="38"/>
      <c r="F31" s="37"/>
      <c r="G31" s="38"/>
      <c r="H31" s="37"/>
      <c r="I31" s="38"/>
    </row>
    <row r="32" spans="1:9" ht="25.5">
      <c r="A32" s="36" t="s">
        <v>312</v>
      </c>
      <c r="B32" s="37"/>
      <c r="C32" s="38"/>
      <c r="D32" s="37"/>
      <c r="E32" s="38"/>
      <c r="F32" s="37"/>
      <c r="G32" s="38"/>
      <c r="H32" s="37"/>
      <c r="I32" s="38"/>
    </row>
    <row r="33" spans="1:9" ht="38.25">
      <c r="A33" s="36" t="s">
        <v>313</v>
      </c>
      <c r="B33" s="37"/>
      <c r="C33" s="38"/>
      <c r="D33" s="37"/>
      <c r="E33" s="38"/>
      <c r="F33" s="37"/>
      <c r="G33" s="38"/>
      <c r="H33" s="37"/>
      <c r="I33" s="38" t="s">
        <v>314</v>
      </c>
    </row>
    <row r="34" spans="1:9" ht="51">
      <c r="A34" s="36" t="s">
        <v>315</v>
      </c>
      <c r="B34" s="37"/>
      <c r="C34" s="38"/>
      <c r="D34" s="37"/>
      <c r="E34" s="38"/>
      <c r="F34" s="37"/>
      <c r="G34" s="38"/>
      <c r="H34" s="37"/>
      <c r="I34" s="38" t="s">
        <v>316</v>
      </c>
    </row>
  </sheetData>
  <mergeCells count="4">
    <mergeCell ref="A1:I1"/>
    <mergeCell ref="A2:A4"/>
    <mergeCell ref="B2:I2"/>
    <mergeCell ref="B3:I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election activeCell="C5" sqref="C5"/>
    </sheetView>
  </sheetViews>
  <sheetFormatPr baseColWidth="10" defaultRowHeight="12.75"/>
  <cols>
    <col min="1" max="1" width="51" style="43" customWidth="1"/>
    <col min="2" max="2" width="23.85546875" style="60" customWidth="1"/>
    <col min="3" max="3" width="25.28515625" style="60" customWidth="1"/>
    <col min="4" max="4" width="57.28515625" style="62" customWidth="1"/>
    <col min="5" max="5" width="27.5703125" style="43" customWidth="1"/>
    <col min="6" max="6" width="14.85546875" style="43" bestFit="1" customWidth="1"/>
    <col min="7" max="7" width="15.85546875" style="43" bestFit="1" customWidth="1"/>
    <col min="8" max="16384" width="11.42578125" style="43"/>
  </cols>
  <sheetData>
    <row r="1" spans="1:7">
      <c r="A1" s="102" t="s">
        <v>317</v>
      </c>
      <c r="B1" s="103"/>
      <c r="C1" s="103"/>
      <c r="D1" s="103"/>
      <c r="E1" s="104"/>
    </row>
    <row r="2" spans="1:7" ht="38.25">
      <c r="A2" s="44" t="s">
        <v>318</v>
      </c>
      <c r="B2" s="45" t="s">
        <v>319</v>
      </c>
      <c r="C2" s="45" t="s">
        <v>320</v>
      </c>
      <c r="D2" s="46" t="s">
        <v>321</v>
      </c>
      <c r="E2" s="46" t="s">
        <v>322</v>
      </c>
    </row>
    <row r="3" spans="1:7" ht="25.5">
      <c r="A3" s="47" t="s">
        <v>323</v>
      </c>
      <c r="B3" s="48">
        <f>SUM(B4:B6)</f>
        <v>5106552527.1053734</v>
      </c>
      <c r="C3" s="48">
        <f>SUM(C4:C6)</f>
        <v>5106552527.1053734</v>
      </c>
      <c r="D3" s="49" t="s">
        <v>324</v>
      </c>
      <c r="E3" s="48">
        <f>SUM(E4:E6)</f>
        <v>6441666666.666666</v>
      </c>
    </row>
    <row r="4" spans="1:7" ht="25.5">
      <c r="A4" s="50" t="s">
        <v>325</v>
      </c>
      <c r="B4" s="51">
        <v>324927365</v>
      </c>
      <c r="C4" s="51">
        <v>324927365</v>
      </c>
      <c r="D4" s="52" t="s">
        <v>326</v>
      </c>
      <c r="E4" s="51">
        <f>+(360+26000+13000+1800)*1000000/12</f>
        <v>3430000000</v>
      </c>
    </row>
    <row r="5" spans="1:7">
      <c r="A5" s="50" t="s">
        <v>327</v>
      </c>
      <c r="B5" s="51">
        <v>427810873</v>
      </c>
      <c r="C5" s="51">
        <v>427810873</v>
      </c>
      <c r="D5" s="52" t="s">
        <v>242</v>
      </c>
      <c r="E5" s="51">
        <f>+(1500+6500)*1000000/12</f>
        <v>666666666.66666663</v>
      </c>
    </row>
    <row r="6" spans="1:7" ht="38.25">
      <c r="A6" s="50" t="s">
        <v>328</v>
      </c>
      <c r="B6" s="51">
        <v>4353814289.1053734</v>
      </c>
      <c r="C6" s="51">
        <v>4353814289.1053734</v>
      </c>
      <c r="D6" s="52" t="s">
        <v>329</v>
      </c>
      <c r="E6" s="51">
        <f>+((1380+6500+2780+3150+650+650+13000)*1000000/12)+2500000</f>
        <v>2345000000</v>
      </c>
    </row>
    <row r="7" spans="1:7" ht="25.5">
      <c r="A7" s="47" t="s">
        <v>330</v>
      </c>
      <c r="B7" s="48">
        <f>SUM(B8:B10)</f>
        <v>6486294976.5952797</v>
      </c>
      <c r="C7" s="48">
        <f>SUM(C8:C10)</f>
        <v>6486294976.5952797</v>
      </c>
      <c r="D7" s="49" t="s">
        <v>331</v>
      </c>
      <c r="E7" s="48">
        <f>SUM(E8:E10)</f>
        <v>9073333333.333334</v>
      </c>
    </row>
    <row r="8" spans="1:7" ht="51">
      <c r="A8" s="50" t="s">
        <v>332</v>
      </c>
      <c r="B8" s="51">
        <v>3995891938.9632802</v>
      </c>
      <c r="C8" s="51">
        <v>3995891938.9632802</v>
      </c>
      <c r="D8" s="52" t="s">
        <v>333</v>
      </c>
      <c r="E8" s="51">
        <f>+(57610-17500)*1000000/12</f>
        <v>3342500000</v>
      </c>
    </row>
    <row r="9" spans="1:7" ht="51">
      <c r="A9" s="50" t="s">
        <v>334</v>
      </c>
      <c r="B9" s="51">
        <v>1334171042.632</v>
      </c>
      <c r="C9" s="51">
        <v>1334171042.632</v>
      </c>
      <c r="D9" s="52" t="s">
        <v>335</v>
      </c>
      <c r="E9" s="51">
        <f>2720000000/12</f>
        <v>226666666.66666666</v>
      </c>
    </row>
    <row r="10" spans="1:7" ht="38.25">
      <c r="A10" s="50" t="s">
        <v>336</v>
      </c>
      <c r="B10" s="51">
        <v>1156231995</v>
      </c>
      <c r="C10" s="51">
        <v>1156231995</v>
      </c>
      <c r="D10" s="52" t="s">
        <v>337</v>
      </c>
      <c r="E10" s="51">
        <f>+(13000+10400+13000+10400+12750+6500)*1000000/12</f>
        <v>5504166666.666667</v>
      </c>
    </row>
    <row r="11" spans="1:7" ht="25.5">
      <c r="A11" s="47" t="s">
        <v>338</v>
      </c>
      <c r="B11" s="48">
        <f>SUM(B12:B13)</f>
        <v>13024786315.647999</v>
      </c>
      <c r="C11" s="48">
        <f>SUM(C12:C13)</f>
        <v>13024786315.647999</v>
      </c>
      <c r="D11" s="49" t="s">
        <v>339</v>
      </c>
      <c r="E11" s="48">
        <f>+E12+E13</f>
        <v>11000000000</v>
      </c>
    </row>
    <row r="12" spans="1:7" ht="38.25">
      <c r="A12" s="50" t="s">
        <v>340</v>
      </c>
      <c r="B12" s="51">
        <v>10241155226.647999</v>
      </c>
      <c r="C12" s="51">
        <v>10241155226.647999</v>
      </c>
      <c r="D12" s="52" t="s">
        <v>341</v>
      </c>
      <c r="E12" s="51">
        <f>+(54000+52000+15600)*1000000/12</f>
        <v>10133333333.333334</v>
      </c>
      <c r="G12" s="53"/>
    </row>
    <row r="13" spans="1:7" ht="38.25">
      <c r="A13" s="50" t="s">
        <v>342</v>
      </c>
      <c r="B13" s="51">
        <v>2783631089.0000005</v>
      </c>
      <c r="C13" s="51">
        <v>2783631089.0000005</v>
      </c>
      <c r="D13" s="52" t="s">
        <v>343</v>
      </c>
      <c r="E13" s="51">
        <f>(3900+6500)*1000000/12</f>
        <v>866666666.66666663</v>
      </c>
    </row>
    <row r="14" spans="1:7" ht="25.5">
      <c r="A14" s="47" t="s">
        <v>344</v>
      </c>
      <c r="B14" s="48">
        <f>SUM(B15)</f>
        <v>276849787.29359996</v>
      </c>
      <c r="C14" s="48">
        <f>+C15</f>
        <v>276849787.29359996</v>
      </c>
      <c r="D14" s="54"/>
      <c r="E14" s="48"/>
    </row>
    <row r="15" spans="1:7">
      <c r="A15" s="50" t="s">
        <v>345</v>
      </c>
      <c r="B15" s="51">
        <v>276849787.29359996</v>
      </c>
      <c r="C15" s="51">
        <v>276849787.29359996</v>
      </c>
      <c r="D15" s="52"/>
      <c r="E15" s="51"/>
    </row>
    <row r="16" spans="1:7" ht="25.5">
      <c r="A16" s="47" t="s">
        <v>346</v>
      </c>
      <c r="B16" s="48">
        <f>SUM(B17:B20)</f>
        <v>6443487725.5039997</v>
      </c>
      <c r="C16" s="48">
        <f>SUM(C17:C20)</f>
        <v>6443487725.5039997</v>
      </c>
      <c r="D16" s="49" t="s">
        <v>347</v>
      </c>
      <c r="E16" s="48">
        <f>SUM(E17:E20)</f>
        <v>5572916666.666666</v>
      </c>
    </row>
    <row r="17" spans="1:7" ht="25.5">
      <c r="A17" s="50" t="s">
        <v>348</v>
      </c>
      <c r="B17" s="51">
        <v>295328951.18799996</v>
      </c>
      <c r="C17" s="51">
        <v>295328951.18799996</v>
      </c>
      <c r="D17" s="52" t="s">
        <v>349</v>
      </c>
      <c r="E17" s="51">
        <f>+(300+1650+1950+250)*1000000/12</f>
        <v>345833333.33333331</v>
      </c>
    </row>
    <row r="18" spans="1:7">
      <c r="A18" s="50" t="s">
        <v>350</v>
      </c>
      <c r="B18" s="51">
        <v>3223398626.4400001</v>
      </c>
      <c r="C18" s="51">
        <v>3223398626.4400001</v>
      </c>
      <c r="D18" s="52" t="s">
        <v>351</v>
      </c>
      <c r="E18" s="55">
        <f>+(300+4060+4070+48000+800+500)*1000000/12</f>
        <v>4810833333.333333</v>
      </c>
    </row>
    <row r="19" spans="1:7">
      <c r="A19" s="50" t="s">
        <v>352</v>
      </c>
      <c r="B19" s="51">
        <v>488047888.87599999</v>
      </c>
      <c r="C19" s="51">
        <v>488047888.87599999</v>
      </c>
      <c r="D19" s="52" t="s">
        <v>353</v>
      </c>
      <c r="E19" s="51">
        <f>+(1950+1950+1095)*1000000/12</f>
        <v>416250000</v>
      </c>
    </row>
    <row r="20" spans="1:7" ht="25.5">
      <c r="A20" s="50" t="s">
        <v>354</v>
      </c>
      <c r="B20" s="51">
        <v>2436712259</v>
      </c>
      <c r="C20" s="51">
        <v>2436712259</v>
      </c>
      <c r="D20" s="52"/>
      <c r="E20" s="51"/>
    </row>
    <row r="21" spans="1:7" ht="25.5">
      <c r="A21" s="47" t="s">
        <v>355</v>
      </c>
      <c r="B21" s="48">
        <f>+B22</f>
        <v>277750000</v>
      </c>
      <c r="C21" s="48">
        <f>+C22</f>
        <v>277750000</v>
      </c>
      <c r="D21" s="49" t="s">
        <v>356</v>
      </c>
      <c r="E21" s="48">
        <f>SUM(E22)</f>
        <v>1458333333.3333333</v>
      </c>
      <c r="F21" s="53"/>
    </row>
    <row r="22" spans="1:7" ht="25.5">
      <c r="A22" s="50" t="s">
        <v>357</v>
      </c>
      <c r="B22" s="51">
        <v>277750000</v>
      </c>
      <c r="C22" s="51">
        <v>277750000</v>
      </c>
      <c r="D22" s="52" t="s">
        <v>358</v>
      </c>
      <c r="E22" s="51">
        <f>+(17500)*1000000/12</f>
        <v>1458333333.3333333</v>
      </c>
    </row>
    <row r="23" spans="1:7" ht="25.5">
      <c r="A23" s="47" t="s">
        <v>359</v>
      </c>
      <c r="B23" s="48">
        <f>+B24</f>
        <v>1134571273</v>
      </c>
      <c r="C23" s="48">
        <f>+C24</f>
        <v>1134571273</v>
      </c>
      <c r="D23" s="49" t="s">
        <v>347</v>
      </c>
      <c r="E23" s="48">
        <f>+E24</f>
        <v>2775000000</v>
      </c>
    </row>
    <row r="24" spans="1:7" ht="25.5">
      <c r="A24" s="50" t="s">
        <v>360</v>
      </c>
      <c r="B24" s="51">
        <v>1134571273</v>
      </c>
      <c r="C24" s="51">
        <v>1134571273</v>
      </c>
      <c r="D24" s="52" t="s">
        <v>361</v>
      </c>
      <c r="E24" s="51">
        <f>+(7800+10200+12700+2600)*1000000/12</f>
        <v>2775000000</v>
      </c>
    </row>
    <row r="25" spans="1:7" ht="38.25">
      <c r="A25" s="47" t="s">
        <v>362</v>
      </c>
      <c r="B25" s="48">
        <f>+B26</f>
        <v>2187898806.8950238</v>
      </c>
      <c r="C25" s="48">
        <f>+C26</f>
        <v>2187898806.8950238</v>
      </c>
      <c r="D25" s="49" t="s">
        <v>53</v>
      </c>
      <c r="E25" s="48">
        <f>+(5200+15600)*1000000/12</f>
        <v>1733333333.3333333</v>
      </c>
    </row>
    <row r="26" spans="1:7" ht="25.5">
      <c r="A26" s="50" t="s">
        <v>363</v>
      </c>
      <c r="B26" s="51">
        <v>2187898806.8950238</v>
      </c>
      <c r="C26" s="51">
        <v>2187898806.8950238</v>
      </c>
      <c r="D26" s="52" t="s">
        <v>364</v>
      </c>
      <c r="E26" s="51">
        <f>+(5200+15600)*1000000/12</f>
        <v>1733333333.3333333</v>
      </c>
    </row>
    <row r="27" spans="1:7">
      <c r="A27" s="56" t="s">
        <v>365</v>
      </c>
      <c r="B27" s="57">
        <f>+B25+B23+B21+B16+B14+B11+B7+B3</f>
        <v>34938191412.041275</v>
      </c>
      <c r="C27" s="58">
        <f>+C25+C23+C21+C16+C14+C11+C7+C3</f>
        <v>34938191412.041275</v>
      </c>
      <c r="D27" s="59"/>
      <c r="E27" s="58">
        <f>+E3+E7+E11+E14+E16+E21+E23+E25</f>
        <v>38054583333.333336</v>
      </c>
      <c r="G27" s="60"/>
    </row>
    <row r="28" spans="1:7">
      <c r="D28" s="61"/>
      <c r="E28" s="53"/>
    </row>
    <row r="29" spans="1:7">
      <c r="F29" s="60"/>
    </row>
    <row r="30" spans="1:7">
      <c r="D30" s="61"/>
      <c r="E30" s="53"/>
      <c r="G30" s="53"/>
    </row>
    <row r="31" spans="1:7">
      <c r="E31" s="53"/>
    </row>
  </sheetData>
  <mergeCells count="1">
    <mergeCell ref="A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Anexo 6</vt:lpstr>
      <vt:lpstr>Anexo 7</vt:lpstr>
      <vt:lpstr>Anexo 8</vt:lpstr>
      <vt:lpstr>Anexo 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 de Windows</cp:lastModifiedBy>
  <dcterms:created xsi:type="dcterms:W3CDTF">2022-02-20T01:22:33Z</dcterms:created>
  <dcterms:modified xsi:type="dcterms:W3CDTF">2022-07-22T16:31:19Z</dcterms:modified>
</cp:coreProperties>
</file>