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cuments\INDIRA BURBANO MONTENEGRO 2020\CAM2021\INFORME DE GESTION 2020\INFORME A 30 JUNIO 2021\INFORME CORREGIDO\"/>
    </mc:Choice>
  </mc:AlternateContent>
  <bookViews>
    <workbookView xWindow="0" yWindow="0" windowWidth="20490" windowHeight="6150" tabRatio="647" firstSheet="4" activeTab="6"/>
  </bookViews>
  <sheets>
    <sheet name="Datos Generales" sheetId="38" r:id="rId1"/>
    <sheet name="Anexo 1 Matriz Inf Gestión" sheetId="34" state="hidden" r:id="rId2"/>
    <sheet name="Hoja1" sheetId="41" state="hidden" r:id="rId3"/>
    <sheet name="Anexo 2 Protocolo Inf Gestión" sheetId="35" state="hidden" r:id="rId4"/>
    <sheet name="Informe Ingresos" sheetId="36" r:id="rId5"/>
    <sheet name="PROTOCOLO INGRESOS" sheetId="39" state="hidden" r:id="rId6"/>
    <sheet name="Informe Gastos" sheetId="37" r:id="rId7"/>
    <sheet name="Hoja2" sheetId="40" state="hidden" r:id="rId8"/>
    <sheet name="Anexo 3 Matriz IMG" sheetId="19" state="hidden" r:id="rId9"/>
    <sheet name="1POMCAS" sheetId="1" state="hidden" r:id="rId10"/>
    <sheet name="2PORH" sheetId="2" state="hidden" r:id="rId11"/>
    <sheet name="3PSMV" sheetId="3" state="hidden" r:id="rId12"/>
    <sheet name="4UsoAguas" sheetId="4" state="hidden" r:id="rId13"/>
    <sheet name="5PUEAA" sheetId="5" state="hidden" r:id="rId14"/>
    <sheet name="6POMCASejec" sheetId="6" state="hidden" r:id="rId15"/>
    <sheet name="7Clima" sheetId="8" state="hidden" r:id="rId16"/>
    <sheet name="8Suelo" sheetId="9" state="hidden" r:id="rId17"/>
    <sheet name="9RUNAP" sheetId="10" state="hidden" r:id="rId18"/>
    <sheet name="10Paramos" sheetId="11" state="hidden" r:id="rId19"/>
    <sheet name="11Forest" sheetId="12" state="hidden" r:id="rId20"/>
    <sheet name="12PlanesAP" sheetId="13" state="hidden" r:id="rId21"/>
    <sheet name="13Amenaz" sheetId="14" state="hidden" r:id="rId22"/>
    <sheet name="14Invasor" sheetId="15" state="hidden" r:id="rId23"/>
    <sheet name="15Restaura" sheetId="16" state="hidden" r:id="rId24"/>
    <sheet name="16MIZC" sheetId="17" state="hidden" r:id="rId25"/>
    <sheet name="17PGIRS" sheetId="18" state="hidden" r:id="rId26"/>
    <sheet name="18Sector" sheetId="20" state="hidden" r:id="rId27"/>
    <sheet name="19GAU" sheetId="21" state="hidden" r:id="rId28"/>
    <sheet name="20Negoc" sheetId="22" state="hidden" r:id="rId29"/>
    <sheet name="21TiempoT" sheetId="23" state="hidden" r:id="rId30"/>
    <sheet name="22Autor" sheetId="24" state="hidden" r:id="rId31"/>
    <sheet name="23Sanc" sheetId="25" state="hidden" r:id="rId32"/>
    <sheet name="24POT" sheetId="26" state="hidden" r:id="rId33"/>
    <sheet name="25Redes" sheetId="27" state="hidden" r:id="rId34"/>
    <sheet name="26SIAC" sheetId="28" state="hidden" r:id="rId35"/>
    <sheet name="27Educa" sheetId="29" state="hidden" r:id="rId36"/>
    <sheet name="Observa" sheetId="32" state="hidden" r:id="rId37"/>
    <sheet name="Formulas" sheetId="33" state="hidden" r:id="rId38"/>
  </sheets>
  <definedNames>
    <definedName name="_xlnm._FilterDatabase" localSheetId="11" hidden="1">'3PSMV'!$E$6:$E$75</definedName>
    <definedName name="_xlnm._FilterDatabase" localSheetId="4" hidden="1">'Informe Ingresos'!$N$5:$T$141</definedName>
    <definedName name="_Toc467769469" localSheetId="10">'2PORH'!#REF!</definedName>
    <definedName name="_Toc467769470" localSheetId="11">'3PSMV'!#REF!</definedName>
    <definedName name="_Toc467769471" localSheetId="12">'4UsoAguas'!#REF!</definedName>
    <definedName name="_Toc467769472" localSheetId="13">'5PUEAA'!#REF!</definedName>
    <definedName name="_Toc467769473" localSheetId="14">'6POMCASejec'!#REF!</definedName>
    <definedName name="_Toc467769474" localSheetId="15">'7Clima'!#REF!</definedName>
    <definedName name="_Toc467769475" localSheetId="16">'8Suelo'!#REF!</definedName>
    <definedName name="_Toc467769476" localSheetId="17">'9RUNAP'!$B$6</definedName>
    <definedName name="_Toc467769477" localSheetId="18">'10Paramos'!#REF!</definedName>
    <definedName name="_Toc467769478" localSheetId="19">'11Forest'!#REF!</definedName>
    <definedName name="_Toc467769479" localSheetId="20">'12PlanesAP'!#REF!</definedName>
    <definedName name="_Toc467769480" localSheetId="21">'13Amenaz'!#REF!</definedName>
    <definedName name="_Toc467769481" localSheetId="22">'14Invasor'!#REF!</definedName>
    <definedName name="_Toc467769482" localSheetId="23">'15Restaura'!#REF!</definedName>
    <definedName name="_Toc467769483" localSheetId="24">'16MIZC'!#REF!</definedName>
    <definedName name="_Toc467769484" localSheetId="25">'17PGIRS'!#REF!</definedName>
    <definedName name="_Toc467769485" localSheetId="26">'18Sector'!#REF!</definedName>
    <definedName name="_Toc467769486" localSheetId="27">'19GAU'!#REF!</definedName>
    <definedName name="_Toc467769487" localSheetId="28">'20Negoc'!#REF!</definedName>
    <definedName name="_Toc467769488" localSheetId="29">'21TiempoT'!#REF!</definedName>
    <definedName name="_Toc467769489" localSheetId="30">'22Autor'!#REF!</definedName>
    <definedName name="_Toc467769490" localSheetId="31">'23Sanc'!#REF!</definedName>
    <definedName name="_Toc467769491" localSheetId="32">'24POT'!#REF!</definedName>
    <definedName name="_Toc467769492" localSheetId="33">'25Redes'!#REF!</definedName>
    <definedName name="_Toc467769493" localSheetId="34">'26SIAC'!#REF!</definedName>
    <definedName name="_Toc467769494" localSheetId="35">'27Educa'!#REF!</definedName>
    <definedName name="_xlnm.Print_Area" localSheetId="1">'Anexo 1 Matriz Inf Gestión'!$A$3:$U$56</definedName>
    <definedName name="_xlnm.Print_Area" localSheetId="3">'Anexo 2 Protocolo Inf Gestión'!$A$1:$B$26</definedName>
    <definedName name="_xlnm.Print_Area" localSheetId="6">'Informe Gastos'!#REF!</definedName>
    <definedName name="Lista_CAR">'Datos Generales'!$H$5:$H$37</definedName>
    <definedName name="REPORTE" comment="SI SE REPORTA">Formulas!$F$33:$F$34</definedName>
    <definedName name="SI" comment="OPCION SI O NO">Formulas!$D$33:$D$34</definedName>
    <definedName name="Vigencias">'Datos Generales'!$H$39:$H$46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0" i="37" l="1"/>
  <c r="Z50" i="37"/>
  <c r="Y50" i="37"/>
  <c r="Y47" i="37"/>
  <c r="Y51" i="37"/>
  <c r="Y57" i="37"/>
  <c r="Y60" i="37"/>
  <c r="Y61" i="37"/>
  <c r="Y62" i="37"/>
  <c r="Y63" i="37"/>
  <c r="Y89" i="37"/>
  <c r="Y91" i="37"/>
  <c r="Y83" i="37"/>
  <c r="Y78" i="37"/>
  <c r="Y76" i="37"/>
  <c r="Y73" i="37"/>
  <c r="Y69" i="37"/>
  <c r="Y65" i="37"/>
  <c r="AA89" i="37"/>
  <c r="AA91" i="37"/>
  <c r="Z91" i="37"/>
  <c r="Y55" i="37"/>
  <c r="Y52" i="37"/>
  <c r="Y49" i="37"/>
  <c r="Z63" i="37"/>
  <c r="AB59" i="37" l="1"/>
  <c r="AA59" i="37"/>
  <c r="Z59" i="37"/>
  <c r="Y59" i="37"/>
  <c r="N130" i="36" l="1"/>
  <c r="N123" i="36" l="1"/>
  <c r="P123" i="36" s="1"/>
  <c r="S123" i="36" s="1"/>
  <c r="T123" i="36" s="1"/>
  <c r="L121" i="36"/>
  <c r="T18" i="36"/>
  <c r="R18" i="36"/>
  <c r="Q18" i="36"/>
  <c r="M18" i="36"/>
  <c r="L18" i="36"/>
  <c r="U123" i="36" l="1"/>
  <c r="N122" i="36"/>
  <c r="P122" i="36" s="1"/>
  <c r="S122" i="36" s="1"/>
  <c r="U122" i="36" s="1"/>
  <c r="T121" i="36"/>
  <c r="T120" i="36" s="1"/>
  <c r="T119" i="36" s="1"/>
  <c r="T118" i="36" s="1"/>
  <c r="T117" i="36" s="1"/>
  <c r="O121" i="36"/>
  <c r="O120" i="36" s="1"/>
  <c r="O119" i="36" s="1"/>
  <c r="O118" i="36" s="1"/>
  <c r="L120" i="36"/>
  <c r="L119" i="36" s="1"/>
  <c r="L118" i="36" s="1"/>
  <c r="K121" i="36"/>
  <c r="N121" i="36" s="1"/>
  <c r="R120" i="36"/>
  <c r="R119" i="36" s="1"/>
  <c r="R118" i="36" s="1"/>
  <c r="Q120" i="36"/>
  <c r="Q119" i="36" s="1"/>
  <c r="Q118" i="36" s="1"/>
  <c r="M120" i="36"/>
  <c r="M119" i="36" s="1"/>
  <c r="M118" i="36" s="1"/>
  <c r="T126" i="36"/>
  <c r="T125" i="36" s="1"/>
  <c r="T124" i="36" s="1"/>
  <c r="R126" i="36"/>
  <c r="R125" i="36" s="1"/>
  <c r="R124" i="36" s="1"/>
  <c r="Q126" i="36"/>
  <c r="Q125" i="36" s="1"/>
  <c r="Q124" i="36" s="1"/>
  <c r="M126" i="36"/>
  <c r="M125" i="36" s="1"/>
  <c r="M124" i="36" s="1"/>
  <c r="L126" i="36"/>
  <c r="L125" i="36" s="1"/>
  <c r="L124" i="36" s="1"/>
  <c r="Q55" i="36"/>
  <c r="N55" i="36"/>
  <c r="S55" i="36" s="1"/>
  <c r="T52" i="36"/>
  <c r="R52" i="36"/>
  <c r="O52" i="36"/>
  <c r="M52" i="36"/>
  <c r="L52" i="36"/>
  <c r="T49" i="36"/>
  <c r="T46" i="36" s="1"/>
  <c r="R49" i="36"/>
  <c r="O49" i="36"/>
  <c r="M49" i="36"/>
  <c r="L49" i="36"/>
  <c r="Q51" i="36"/>
  <c r="N51" i="36"/>
  <c r="S51" i="36" s="1"/>
  <c r="U51" i="36" s="1"/>
  <c r="K50" i="36"/>
  <c r="Q50" i="36" s="1"/>
  <c r="Q48" i="36"/>
  <c r="N48" i="36"/>
  <c r="S48" i="36" s="1"/>
  <c r="U48" i="36" s="1"/>
  <c r="Q47" i="36"/>
  <c r="O47" i="36"/>
  <c r="N47" i="36"/>
  <c r="S47" i="36" s="1"/>
  <c r="U47" i="36" s="1"/>
  <c r="M46" i="36" l="1"/>
  <c r="R117" i="36"/>
  <c r="M117" i="36"/>
  <c r="L117" i="36"/>
  <c r="Q117" i="36"/>
  <c r="L46" i="36"/>
  <c r="S121" i="36"/>
  <c r="N120" i="36"/>
  <c r="N119" i="36" s="1"/>
  <c r="N118" i="36" s="1"/>
  <c r="P121" i="36"/>
  <c r="P120" i="36" s="1"/>
  <c r="P119" i="36" s="1"/>
  <c r="P118" i="36" s="1"/>
  <c r="K120" i="36"/>
  <c r="K119" i="36" s="1"/>
  <c r="K118" i="36" s="1"/>
  <c r="R46" i="36"/>
  <c r="O46" i="36"/>
  <c r="Q49" i="36"/>
  <c r="P55" i="36"/>
  <c r="P47" i="36"/>
  <c r="K49" i="36"/>
  <c r="P51" i="36"/>
  <c r="N50" i="36"/>
  <c r="N49" i="36" s="1"/>
  <c r="P48" i="36"/>
  <c r="R34" i="36"/>
  <c r="R33" i="36" s="1"/>
  <c r="R32" i="36" s="1"/>
  <c r="R31" i="36" s="1"/>
  <c r="M34" i="36"/>
  <c r="M33" i="36" s="1"/>
  <c r="M32" i="36" s="1"/>
  <c r="M31" i="36" s="1"/>
  <c r="L34" i="36"/>
  <c r="L33" i="36" s="1"/>
  <c r="L32" i="36" s="1"/>
  <c r="L31" i="36" s="1"/>
  <c r="K18" i="36"/>
  <c r="S120" i="36" l="1"/>
  <c r="U121" i="36"/>
  <c r="S50" i="36"/>
  <c r="P50" i="36"/>
  <c r="P49" i="36" s="1"/>
  <c r="L54" i="37"/>
  <c r="L53" i="37"/>
  <c r="U120" i="36" l="1"/>
  <c r="S119" i="36"/>
  <c r="U50" i="36"/>
  <c r="S49" i="36"/>
  <c r="U49" i="36" s="1"/>
  <c r="S118" i="36" l="1"/>
  <c r="U119" i="36"/>
  <c r="M63" i="37"/>
  <c r="U118" i="36" l="1"/>
  <c r="I51" i="37"/>
  <c r="J51" i="37"/>
  <c r="M49" i="37"/>
  <c r="M47" i="37" s="1"/>
  <c r="N51" i="37"/>
  <c r="N63" i="37" s="1"/>
  <c r="S37" i="36" l="1"/>
  <c r="L8" i="37"/>
  <c r="I8" i="37"/>
  <c r="L13" i="37"/>
  <c r="L23" i="37"/>
  <c r="I11" i="37"/>
  <c r="AB54" i="37" l="1"/>
  <c r="AA54" i="37"/>
  <c r="Z54" i="37"/>
  <c r="Y54" i="37"/>
  <c r="AB68" i="37"/>
  <c r="AA68" i="37"/>
  <c r="Z68" i="37"/>
  <c r="Y68" i="37"/>
  <c r="AB67" i="37"/>
  <c r="AA67" i="37"/>
  <c r="Z67" i="37"/>
  <c r="Y67" i="37"/>
  <c r="AB66" i="37"/>
  <c r="AA66" i="37"/>
  <c r="Z66" i="37"/>
  <c r="Y66" i="37"/>
  <c r="AB71" i="37"/>
  <c r="AA71" i="37"/>
  <c r="Z71" i="37"/>
  <c r="Y71" i="37"/>
  <c r="AB70" i="37"/>
  <c r="AA70" i="37"/>
  <c r="Z70" i="37"/>
  <c r="Y70" i="37"/>
  <c r="AB72" i="37"/>
  <c r="AA72" i="37"/>
  <c r="Z72" i="37"/>
  <c r="Y72" i="37"/>
  <c r="AB75" i="37"/>
  <c r="AA75" i="37"/>
  <c r="Z75" i="37"/>
  <c r="Y75" i="37"/>
  <c r="AB74" i="37"/>
  <c r="AB73" i="37" s="1"/>
  <c r="AA74" i="37"/>
  <c r="Z74" i="37"/>
  <c r="Z73" i="37" s="1"/>
  <c r="Y74" i="37"/>
  <c r="AB77" i="37"/>
  <c r="AB76" i="37" s="1"/>
  <c r="AA77" i="37"/>
  <c r="AA76" i="37" s="1"/>
  <c r="Z77" i="37"/>
  <c r="Z76" i="37" s="1"/>
  <c r="Y77" i="37"/>
  <c r="AB82" i="37"/>
  <c r="AA82" i="37"/>
  <c r="Z82" i="37"/>
  <c r="Y82" i="37"/>
  <c r="AB81" i="37"/>
  <c r="AA81" i="37"/>
  <c r="Z81" i="37"/>
  <c r="Y81" i="37"/>
  <c r="AB80" i="37"/>
  <c r="AA80" i="37"/>
  <c r="Z80" i="37"/>
  <c r="Y80" i="37"/>
  <c r="AB79" i="37"/>
  <c r="AA79" i="37"/>
  <c r="AA78" i="37" s="1"/>
  <c r="Z79" i="37"/>
  <c r="Y79" i="37"/>
  <c r="AB84" i="37"/>
  <c r="AB83" i="37" s="1"/>
  <c r="AA84" i="37"/>
  <c r="Z84" i="37"/>
  <c r="Z83" i="37" s="1"/>
  <c r="Y84" i="37"/>
  <c r="AB86" i="37"/>
  <c r="AB85" i="37" s="1"/>
  <c r="AA86" i="37"/>
  <c r="AA85" i="37" s="1"/>
  <c r="Z86" i="37"/>
  <c r="Z85" i="37" s="1"/>
  <c r="Y86" i="37"/>
  <c r="Y85" i="37" s="1"/>
  <c r="AB88" i="37"/>
  <c r="AA88" i="37"/>
  <c r="Z88" i="37"/>
  <c r="Y88" i="37"/>
  <c r="AB65" i="37"/>
  <c r="AA83" i="37"/>
  <c r="S301" i="36"/>
  <c r="R301" i="36"/>
  <c r="Q301" i="36"/>
  <c r="P301" i="36"/>
  <c r="O301" i="36"/>
  <c r="S297" i="36"/>
  <c r="S296" i="36" s="1"/>
  <c r="R297" i="36"/>
  <c r="R296" i="36" s="1"/>
  <c r="Q297" i="36"/>
  <c r="Q296" i="36" s="1"/>
  <c r="P297" i="36"/>
  <c r="P296" i="36" s="1"/>
  <c r="O297" i="36"/>
  <c r="O296" i="36" s="1"/>
  <c r="S286" i="36"/>
  <c r="R286" i="36"/>
  <c r="Q286" i="36"/>
  <c r="P286" i="36"/>
  <c r="O286" i="36"/>
  <c r="S283" i="36"/>
  <c r="R283" i="36"/>
  <c r="Q283" i="36"/>
  <c r="P283" i="36"/>
  <c r="O283" i="36"/>
  <c r="S274" i="36"/>
  <c r="R274" i="36"/>
  <c r="Q274" i="36"/>
  <c r="P274" i="36"/>
  <c r="O274" i="36"/>
  <c r="S271" i="36"/>
  <c r="R271" i="36"/>
  <c r="Q271" i="36"/>
  <c r="P271" i="36"/>
  <c r="O271" i="36"/>
  <c r="S262" i="36"/>
  <c r="R262" i="36"/>
  <c r="Q262" i="36"/>
  <c r="P262" i="36"/>
  <c r="O262" i="36"/>
  <c r="S259" i="36"/>
  <c r="R259" i="36"/>
  <c r="Q259" i="36"/>
  <c r="P259" i="36"/>
  <c r="O259" i="36"/>
  <c r="S248" i="36"/>
  <c r="R248" i="36"/>
  <c r="Q248" i="36"/>
  <c r="P248" i="36"/>
  <c r="O248" i="36"/>
  <c r="S245" i="36"/>
  <c r="R245" i="36"/>
  <c r="Q245" i="36"/>
  <c r="P245" i="36"/>
  <c r="O245" i="36"/>
  <c r="S241" i="36"/>
  <c r="R241" i="36"/>
  <c r="Q241" i="36"/>
  <c r="P241" i="36"/>
  <c r="O241" i="36"/>
  <c r="S237" i="36"/>
  <c r="S236" i="36" s="1"/>
  <c r="R237" i="36"/>
  <c r="R236" i="36" s="1"/>
  <c r="Q237" i="36"/>
  <c r="Q236" i="36" s="1"/>
  <c r="P237" i="36"/>
  <c r="P236" i="36" s="1"/>
  <c r="O237" i="36"/>
  <c r="O236" i="36" s="1"/>
  <c r="S232" i="36"/>
  <c r="R232" i="36"/>
  <c r="Q232" i="36"/>
  <c r="P232" i="36"/>
  <c r="O232" i="36"/>
  <c r="S223" i="36"/>
  <c r="R223" i="36"/>
  <c r="Q223" i="36"/>
  <c r="P223" i="36"/>
  <c r="O223" i="36"/>
  <c r="S219" i="36"/>
  <c r="R219" i="36"/>
  <c r="Q219" i="36"/>
  <c r="P219" i="36"/>
  <c r="O219" i="36"/>
  <c r="S215" i="36"/>
  <c r="R215" i="36"/>
  <c r="Q215" i="36"/>
  <c r="P215" i="36"/>
  <c r="O215" i="36"/>
  <c r="S208" i="36"/>
  <c r="S207" i="36" s="1"/>
  <c r="R208" i="36"/>
  <c r="R207" i="36" s="1"/>
  <c r="Q208" i="36"/>
  <c r="Q207" i="36" s="1"/>
  <c r="P208" i="36"/>
  <c r="P207" i="36" s="1"/>
  <c r="O208" i="36"/>
  <c r="O207" i="36" s="1"/>
  <c r="S200" i="36"/>
  <c r="R200" i="36"/>
  <c r="Q200" i="36"/>
  <c r="P200" i="36"/>
  <c r="O200" i="36"/>
  <c r="S197" i="36"/>
  <c r="R197" i="36"/>
  <c r="Q197" i="36"/>
  <c r="P197" i="36"/>
  <c r="O197" i="36"/>
  <c r="S190" i="36"/>
  <c r="S189" i="36" s="1"/>
  <c r="R190" i="36"/>
  <c r="R189" i="36" s="1"/>
  <c r="Q190" i="36"/>
  <c r="Q189" i="36" s="1"/>
  <c r="P190" i="36"/>
  <c r="P189" i="36" s="1"/>
  <c r="O190" i="36"/>
  <c r="O189" i="36" s="1"/>
  <c r="S172" i="36"/>
  <c r="S171" i="36" s="1"/>
  <c r="R172" i="36"/>
  <c r="R171" i="36" s="1"/>
  <c r="Q172" i="36"/>
  <c r="Q171" i="36" s="1"/>
  <c r="P172" i="36"/>
  <c r="P171" i="36" s="1"/>
  <c r="O172" i="36"/>
  <c r="O171" i="36" s="1"/>
  <c r="S169" i="36"/>
  <c r="R169" i="36"/>
  <c r="Q169" i="36"/>
  <c r="P169" i="36"/>
  <c r="O169" i="36"/>
  <c r="S159" i="36"/>
  <c r="R159" i="36"/>
  <c r="Q159" i="36"/>
  <c r="P159" i="36"/>
  <c r="O159" i="36"/>
  <c r="S150" i="36"/>
  <c r="R150" i="36"/>
  <c r="Q150" i="36"/>
  <c r="P150" i="36"/>
  <c r="O150" i="36"/>
  <c r="S148" i="36"/>
  <c r="S145" i="36" s="1"/>
  <c r="R148" i="36"/>
  <c r="R145" i="36" s="1"/>
  <c r="Q148" i="36"/>
  <c r="Q145" i="36" s="1"/>
  <c r="P148" i="36"/>
  <c r="P145" i="36" s="1"/>
  <c r="O148" i="36"/>
  <c r="O145" i="36" s="1"/>
  <c r="S138" i="36"/>
  <c r="R138" i="36"/>
  <c r="Q138" i="36"/>
  <c r="P138" i="36"/>
  <c r="O138" i="36"/>
  <c r="S132" i="36"/>
  <c r="S131" i="36" s="1"/>
  <c r="R132" i="36"/>
  <c r="R131" i="36" s="1"/>
  <c r="Q132" i="36"/>
  <c r="Q131" i="36" s="1"/>
  <c r="P132" i="36"/>
  <c r="P131" i="36" s="1"/>
  <c r="O132" i="36"/>
  <c r="O131" i="36" s="1"/>
  <c r="S114" i="36"/>
  <c r="R114" i="36"/>
  <c r="Q114" i="36"/>
  <c r="P114" i="36"/>
  <c r="O114" i="36"/>
  <c r="S111" i="36"/>
  <c r="R111" i="36"/>
  <c r="Q111" i="36"/>
  <c r="P111" i="36"/>
  <c r="O111" i="36"/>
  <c r="S108" i="36"/>
  <c r="R108" i="36"/>
  <c r="Q108" i="36"/>
  <c r="P108" i="36"/>
  <c r="O108" i="36"/>
  <c r="S105" i="36"/>
  <c r="R105" i="36"/>
  <c r="Q105" i="36"/>
  <c r="P105" i="36"/>
  <c r="O105" i="36"/>
  <c r="S101" i="36"/>
  <c r="R101" i="36"/>
  <c r="Q101" i="36"/>
  <c r="P101" i="36"/>
  <c r="O101" i="36"/>
  <c r="S98" i="36"/>
  <c r="R98" i="36"/>
  <c r="Q98" i="36"/>
  <c r="P98" i="36"/>
  <c r="O98" i="36"/>
  <c r="S95" i="36"/>
  <c r="R95" i="36"/>
  <c r="Q95" i="36"/>
  <c r="P95" i="36"/>
  <c r="O95" i="36"/>
  <c r="S88" i="36"/>
  <c r="R88" i="36"/>
  <c r="Q88" i="36"/>
  <c r="P88" i="36"/>
  <c r="O88" i="36"/>
  <c r="Q87" i="36"/>
  <c r="Q86" i="36"/>
  <c r="R85" i="36"/>
  <c r="R84" i="36" s="1"/>
  <c r="O85" i="36"/>
  <c r="O84" i="36" s="1"/>
  <c r="S80" i="36"/>
  <c r="R80" i="36"/>
  <c r="Q80" i="36"/>
  <c r="P80" i="36"/>
  <c r="O80" i="36"/>
  <c r="S77" i="36"/>
  <c r="R77" i="36"/>
  <c r="Q77" i="36"/>
  <c r="P77" i="36"/>
  <c r="O77" i="36"/>
  <c r="S74" i="36"/>
  <c r="R74" i="36"/>
  <c r="Q74" i="36"/>
  <c r="P74" i="36"/>
  <c r="O74" i="36"/>
  <c r="S71" i="36"/>
  <c r="R71" i="36"/>
  <c r="Q71" i="36"/>
  <c r="P71" i="36"/>
  <c r="O71" i="36"/>
  <c r="S68" i="36"/>
  <c r="R68" i="36"/>
  <c r="Q68" i="36"/>
  <c r="P68" i="36"/>
  <c r="O68" i="36"/>
  <c r="S65" i="36"/>
  <c r="R65" i="36"/>
  <c r="Q65" i="36"/>
  <c r="P65" i="36"/>
  <c r="O65" i="36"/>
  <c r="S60" i="36"/>
  <c r="R60" i="36"/>
  <c r="Q60" i="36"/>
  <c r="P60" i="36"/>
  <c r="O60" i="36"/>
  <c r="S57" i="36"/>
  <c r="R57" i="36"/>
  <c r="P57" i="36"/>
  <c r="O57" i="36"/>
  <c r="Q54" i="36"/>
  <c r="S43" i="36"/>
  <c r="R43" i="36"/>
  <c r="Q43" i="36"/>
  <c r="P43" i="36"/>
  <c r="O43" i="36"/>
  <c r="S40" i="36"/>
  <c r="R40" i="36"/>
  <c r="Q40" i="36"/>
  <c r="P40" i="36"/>
  <c r="O40" i="36"/>
  <c r="R37" i="36"/>
  <c r="Q37" i="36"/>
  <c r="Q36" i="36"/>
  <c r="O36" i="36"/>
  <c r="S27" i="36"/>
  <c r="R27" i="36"/>
  <c r="Q27" i="36"/>
  <c r="P27" i="36"/>
  <c r="S24" i="36"/>
  <c r="R24" i="36"/>
  <c r="Q24" i="36"/>
  <c r="P24" i="36"/>
  <c r="O24" i="36"/>
  <c r="R21" i="36"/>
  <c r="R17" i="36" s="1"/>
  <c r="R10" i="36" s="1"/>
  <c r="R9" i="36" s="1"/>
  <c r="Q21" i="36"/>
  <c r="Q17" i="36" s="1"/>
  <c r="Q10" i="36" s="1"/>
  <c r="Q9" i="36" s="1"/>
  <c r="O21" i="36"/>
  <c r="O19" i="36"/>
  <c r="O18" i="36" s="1"/>
  <c r="S14" i="36"/>
  <c r="R14" i="36"/>
  <c r="Q14" i="36"/>
  <c r="O14" i="36"/>
  <c r="S11" i="36"/>
  <c r="R11" i="36"/>
  <c r="P11" i="36"/>
  <c r="O11" i="36"/>
  <c r="AA65" i="37" l="1"/>
  <c r="O17" i="36"/>
  <c r="O10" i="36" s="1"/>
  <c r="O9" i="36" s="1"/>
  <c r="Q85" i="36"/>
  <c r="Q84" i="36" s="1"/>
  <c r="Q83" i="36" s="1"/>
  <c r="R94" i="36"/>
  <c r="R93" i="36" s="1"/>
  <c r="R92" i="36" s="1"/>
  <c r="R196" i="36"/>
  <c r="R195" i="36" s="1"/>
  <c r="Q270" i="36"/>
  <c r="P258" i="36"/>
  <c r="R270" i="36"/>
  <c r="Q258" i="36"/>
  <c r="Q244" i="36"/>
  <c r="S258" i="36"/>
  <c r="Q282" i="36"/>
  <c r="R144" i="36"/>
  <c r="R143" i="36" s="1"/>
  <c r="S144" i="36"/>
  <c r="S143" i="36" s="1"/>
  <c r="S94" i="36"/>
  <c r="S93" i="36" s="1"/>
  <c r="S92" i="36" s="1"/>
  <c r="AA73" i="37"/>
  <c r="Z78" i="37"/>
  <c r="P244" i="36"/>
  <c r="R83" i="36"/>
  <c r="Q144" i="36"/>
  <c r="Q143" i="36" s="1"/>
  <c r="Q196" i="36"/>
  <c r="Q195" i="36" s="1"/>
  <c r="AB78" i="37"/>
  <c r="P270" i="36"/>
  <c r="Z65" i="37"/>
  <c r="O144" i="36"/>
  <c r="O143" i="36" s="1"/>
  <c r="O258" i="36"/>
  <c r="O282" i="36"/>
  <c r="O83" i="36"/>
  <c r="O94" i="36"/>
  <c r="O93" i="36" s="1"/>
  <c r="O92" i="36" s="1"/>
  <c r="Q94" i="36"/>
  <c r="Q93" i="36" s="1"/>
  <c r="Q92" i="36" s="1"/>
  <c r="R104" i="36"/>
  <c r="O104" i="36"/>
  <c r="AB69" i="37"/>
  <c r="P196" i="36"/>
  <c r="P195" i="36" s="1"/>
  <c r="P214" i="36"/>
  <c r="S214" i="36"/>
  <c r="O244" i="36"/>
  <c r="S244" i="36"/>
  <c r="P104" i="36"/>
  <c r="S104" i="36"/>
  <c r="P144" i="36"/>
  <c r="P143" i="36" s="1"/>
  <c r="R258" i="36"/>
  <c r="O270" i="36"/>
  <c r="S270" i="36"/>
  <c r="Z69" i="37"/>
  <c r="P155" i="36"/>
  <c r="P154" i="36" s="1"/>
  <c r="P152" i="36" s="1"/>
  <c r="Q155" i="36"/>
  <c r="Q154" i="36" s="1"/>
  <c r="Q152" i="36" s="1"/>
  <c r="P282" i="36"/>
  <c r="P94" i="36"/>
  <c r="P93" i="36" s="1"/>
  <c r="P92" i="36" s="1"/>
  <c r="Q104" i="36"/>
  <c r="O155" i="36"/>
  <c r="O154" i="36" s="1"/>
  <c r="O152" i="36" s="1"/>
  <c r="O196" i="36"/>
  <c r="O195" i="36" s="1"/>
  <c r="S196" i="36"/>
  <c r="S195" i="36" s="1"/>
  <c r="R214" i="36"/>
  <c r="R244" i="36"/>
  <c r="R282" i="36"/>
  <c r="S282" i="36"/>
  <c r="AA69" i="37"/>
  <c r="O214" i="36"/>
  <c r="R155" i="36"/>
  <c r="R154" i="36" s="1"/>
  <c r="R152" i="36" s="1"/>
  <c r="Q214" i="36"/>
  <c r="S155" i="36"/>
  <c r="S154" i="36" s="1"/>
  <c r="S152" i="36" s="1"/>
  <c r="R91" i="36" l="1"/>
  <c r="R30" i="36" s="1"/>
  <c r="R8" i="36" s="1"/>
  <c r="R7" i="36" s="1"/>
  <c r="Q257" i="36"/>
  <c r="Q142" i="36" s="1"/>
  <c r="O257" i="36"/>
  <c r="O142" i="36" s="1"/>
  <c r="P257" i="36"/>
  <c r="P142" i="36" s="1"/>
  <c r="S257" i="36"/>
  <c r="S142" i="36" s="1"/>
  <c r="R257" i="36"/>
  <c r="R142" i="36" s="1"/>
  <c r="Q91" i="36"/>
  <c r="S91" i="36"/>
  <c r="O91" i="36"/>
  <c r="P91" i="36"/>
  <c r="K42" i="37" l="1"/>
  <c r="I49" i="37"/>
  <c r="I52" i="37"/>
  <c r="I55" i="37"/>
  <c r="I58" i="37"/>
  <c r="Y58" i="37" s="1"/>
  <c r="L52" i="37"/>
  <c r="K52" i="37"/>
  <c r="J52" i="37"/>
  <c r="L55" i="37"/>
  <c r="K55" i="37"/>
  <c r="J55" i="37"/>
  <c r="L58" i="37"/>
  <c r="K58" i="37"/>
  <c r="J58" i="37"/>
  <c r="L49" i="37"/>
  <c r="K49" i="37"/>
  <c r="J49" i="37"/>
  <c r="L87" i="37"/>
  <c r="K87" i="37"/>
  <c r="AA87" i="37" s="1"/>
  <c r="J87" i="37"/>
  <c r="I87" i="37"/>
  <c r="L85" i="37"/>
  <c r="K85" i="37"/>
  <c r="J85" i="37"/>
  <c r="I85" i="37"/>
  <c r="L83" i="37"/>
  <c r="K83" i="37"/>
  <c r="J83" i="37"/>
  <c r="I83" i="37"/>
  <c r="L78" i="37"/>
  <c r="K78" i="37"/>
  <c r="J78" i="37"/>
  <c r="I78" i="37"/>
  <c r="L76" i="37"/>
  <c r="K76" i="37"/>
  <c r="J76" i="37"/>
  <c r="I76" i="37"/>
  <c r="L73" i="37"/>
  <c r="K73" i="37"/>
  <c r="J73" i="37"/>
  <c r="I73" i="37"/>
  <c r="L69" i="37"/>
  <c r="K69" i="37"/>
  <c r="J69" i="37"/>
  <c r="I69" i="37"/>
  <c r="L65" i="37"/>
  <c r="K65" i="37"/>
  <c r="J65" i="37"/>
  <c r="I65" i="37"/>
  <c r="J89" i="37" l="1"/>
  <c r="J63" i="37"/>
  <c r="L89" i="37"/>
  <c r="L63" i="37"/>
  <c r="I63" i="37"/>
  <c r="Z87" i="37"/>
  <c r="Z89" i="37" s="1"/>
  <c r="AB87" i="37"/>
  <c r="AB89" i="37" s="1"/>
  <c r="Y87" i="37"/>
  <c r="I89" i="37"/>
  <c r="K63" i="37"/>
  <c r="K89" i="37"/>
  <c r="I91" i="37" l="1"/>
  <c r="I47" i="37" s="1"/>
  <c r="L91" i="37"/>
  <c r="L47" i="37" s="1"/>
  <c r="K91" i="37"/>
  <c r="K47" i="37" s="1"/>
  <c r="J91" i="37"/>
  <c r="J47" i="37" s="1"/>
  <c r="K14" i="36" l="1"/>
  <c r="K169" i="36"/>
  <c r="K159" i="36"/>
  <c r="K297" i="36"/>
  <c r="K301" i="36"/>
  <c r="K127" i="36" l="1"/>
  <c r="K126" i="36" s="1"/>
  <c r="K125" i="36" s="1"/>
  <c r="K124" i="36" s="1"/>
  <c r="K117" i="36" s="1"/>
  <c r="K53" i="36"/>
  <c r="K52" i="36" s="1"/>
  <c r="K46" i="36" s="1"/>
  <c r="T35" i="36"/>
  <c r="T34" i="36" s="1"/>
  <c r="T33" i="36" s="1"/>
  <c r="T32" i="36" s="1"/>
  <c r="T31" i="36" s="1"/>
  <c r="Q53" i="36" l="1"/>
  <c r="Q52" i="36" s="1"/>
  <c r="Q46" i="36" s="1"/>
  <c r="K35" i="36"/>
  <c r="K34" i="36" s="1"/>
  <c r="K33" i="36" s="1"/>
  <c r="K32" i="36" s="1"/>
  <c r="K31" i="36" s="1"/>
  <c r="N6" i="37"/>
  <c r="M6" i="37"/>
  <c r="O26" i="37"/>
  <c r="P26" i="37"/>
  <c r="N26" i="37"/>
  <c r="M26" i="37"/>
  <c r="K14" i="37"/>
  <c r="L14" i="37" s="1"/>
  <c r="J14" i="37"/>
  <c r="J12" i="37" s="1"/>
  <c r="J11" i="37" s="1"/>
  <c r="J8" i="37"/>
  <c r="K8" i="37"/>
  <c r="Q35" i="36" l="1"/>
  <c r="Q34" i="36" s="1"/>
  <c r="Q33" i="36" s="1"/>
  <c r="Q32" i="36" s="1"/>
  <c r="Q31" i="36" s="1"/>
  <c r="O35" i="36"/>
  <c r="O34" i="36" s="1"/>
  <c r="O33" i="36" s="1"/>
  <c r="O32" i="36" s="1"/>
  <c r="O31" i="36" s="1"/>
  <c r="Q30" i="36"/>
  <c r="Q8" i="36" s="1"/>
  <c r="Q7" i="36" s="1"/>
  <c r="Q54" i="34"/>
  <c r="P54" i="34"/>
  <c r="N54" i="34"/>
  <c r="Q53" i="34"/>
  <c r="P53" i="34"/>
  <c r="N53" i="34"/>
  <c r="Q52" i="34"/>
  <c r="P52" i="34"/>
  <c r="N52" i="34"/>
  <c r="Q51" i="34"/>
  <c r="P51" i="34"/>
  <c r="N51" i="34"/>
  <c r="Q50" i="34"/>
  <c r="P50" i="34"/>
  <c r="N50" i="34"/>
  <c r="Q49" i="34"/>
  <c r="P49" i="34"/>
  <c r="N49" i="34"/>
  <c r="Q48" i="34"/>
  <c r="P48" i="34"/>
  <c r="N48" i="34"/>
  <c r="Q47" i="34"/>
  <c r="P47" i="34"/>
  <c r="N47" i="34"/>
  <c r="Q46" i="34"/>
  <c r="P46" i="34"/>
  <c r="N46" i="34"/>
  <c r="Q45" i="34"/>
  <c r="P45" i="34"/>
  <c r="N45" i="34"/>
  <c r="Q44" i="34"/>
  <c r="P44" i="34"/>
  <c r="N44" i="34"/>
  <c r="Q43" i="34"/>
  <c r="P43" i="34"/>
  <c r="N43" i="34"/>
  <c r="Q42" i="34"/>
  <c r="P42" i="34"/>
  <c r="N42" i="34"/>
  <c r="Q41" i="34"/>
  <c r="P41" i="34"/>
  <c r="N41" i="34"/>
  <c r="Q40" i="34"/>
  <c r="P40" i="34"/>
  <c r="N40" i="34"/>
  <c r="Q39" i="34"/>
  <c r="P39" i="34"/>
  <c r="N39" i="34"/>
  <c r="Q38" i="34"/>
  <c r="P38" i="34"/>
  <c r="N38" i="34"/>
  <c r="Q37" i="34"/>
  <c r="P37" i="34"/>
  <c r="N37" i="34"/>
  <c r="Q36" i="34"/>
  <c r="P36" i="34"/>
  <c r="N36" i="34"/>
  <c r="Q35" i="34"/>
  <c r="P35" i="34"/>
  <c r="N35" i="34"/>
  <c r="Q34" i="34"/>
  <c r="P34" i="34"/>
  <c r="N34" i="34"/>
  <c r="Q33" i="34"/>
  <c r="P33" i="34"/>
  <c r="N33" i="34"/>
  <c r="Q32" i="34"/>
  <c r="P32" i="34"/>
  <c r="N32" i="34"/>
  <c r="Q31" i="34"/>
  <c r="P31" i="34"/>
  <c r="N31" i="34"/>
  <c r="Q30" i="34"/>
  <c r="P30" i="34"/>
  <c r="N30" i="34"/>
  <c r="Q29" i="34"/>
  <c r="P29" i="34"/>
  <c r="N29" i="34"/>
  <c r="Q28" i="34"/>
  <c r="P28" i="34"/>
  <c r="N28" i="34"/>
  <c r="Q27" i="34"/>
  <c r="P27" i="34"/>
  <c r="N27" i="34"/>
  <c r="Q26" i="34"/>
  <c r="P26" i="34"/>
  <c r="N26" i="34"/>
  <c r="Q25" i="34"/>
  <c r="P25" i="34"/>
  <c r="N25" i="34"/>
  <c r="Q24" i="34"/>
  <c r="P24" i="34"/>
  <c r="N24" i="34"/>
  <c r="Q23" i="34"/>
  <c r="P23" i="34"/>
  <c r="N23" i="34"/>
  <c r="Q22" i="34"/>
  <c r="P22" i="34"/>
  <c r="N22" i="34"/>
  <c r="Q21" i="34"/>
  <c r="P21" i="34"/>
  <c r="N21" i="34"/>
  <c r="Q20" i="34"/>
  <c r="P20" i="34"/>
  <c r="N20" i="34"/>
  <c r="Q19" i="34"/>
  <c r="P19" i="34"/>
  <c r="N19" i="34"/>
  <c r="Q18" i="34"/>
  <c r="P18" i="34"/>
  <c r="N18" i="34"/>
  <c r="Q17" i="34"/>
  <c r="P17" i="34"/>
  <c r="N17" i="34"/>
  <c r="Q16" i="34"/>
  <c r="P16" i="34"/>
  <c r="N16" i="34"/>
  <c r="Q15" i="34"/>
  <c r="P15" i="34"/>
  <c r="N15" i="34"/>
  <c r="Q14" i="34"/>
  <c r="P14" i="34"/>
  <c r="N14" i="34"/>
  <c r="Q13" i="34"/>
  <c r="P13" i="34"/>
  <c r="N13" i="34"/>
  <c r="Q12" i="34"/>
  <c r="P12" i="34"/>
  <c r="N12" i="34"/>
  <c r="Q11" i="34"/>
  <c r="P11" i="34"/>
  <c r="N11" i="34"/>
  <c r="Q10" i="34"/>
  <c r="P10" i="34"/>
  <c r="N10" i="34"/>
  <c r="Q9" i="34"/>
  <c r="P9" i="34"/>
  <c r="N9" i="34"/>
  <c r="Q8" i="34"/>
  <c r="P8" i="34"/>
  <c r="N8" i="34"/>
  <c r="Q7" i="34"/>
  <c r="P7" i="34"/>
  <c r="N7" i="34"/>
  <c r="N141" i="36" l="1"/>
  <c r="N140" i="36"/>
  <c r="N139" i="36"/>
  <c r="N137" i="36"/>
  <c r="N136" i="36"/>
  <c r="N135" i="36"/>
  <c r="N134" i="36"/>
  <c r="N133" i="36"/>
  <c r="N129" i="36"/>
  <c r="N128" i="36"/>
  <c r="O128" i="36" s="1"/>
  <c r="S128" i="36" s="1"/>
  <c r="U128" i="36" s="1"/>
  <c r="N127" i="36"/>
  <c r="L132" i="36"/>
  <c r="L131" i="36" s="1"/>
  <c r="M132" i="36"/>
  <c r="M131" i="36" s="1"/>
  <c r="T132" i="36"/>
  <c r="T131" i="36" s="1"/>
  <c r="L138" i="36"/>
  <c r="M138" i="36"/>
  <c r="T138" i="36"/>
  <c r="U29" i="36"/>
  <c r="N29" i="36"/>
  <c r="U28" i="36"/>
  <c r="N28" i="36"/>
  <c r="T27" i="36"/>
  <c r="M27" i="36"/>
  <c r="L27" i="36"/>
  <c r="K27" i="36"/>
  <c r="U26" i="36"/>
  <c r="N26" i="36"/>
  <c r="U25" i="36"/>
  <c r="N25" i="36"/>
  <c r="T24" i="36"/>
  <c r="M24" i="36"/>
  <c r="L24" i="36"/>
  <c r="K24" i="36"/>
  <c r="N23" i="36"/>
  <c r="N22" i="36"/>
  <c r="T21" i="36"/>
  <c r="T17" i="36" s="1"/>
  <c r="T10" i="36" s="1"/>
  <c r="T9" i="36" s="1"/>
  <c r="M21" i="36"/>
  <c r="M17" i="36" s="1"/>
  <c r="M10" i="36" s="1"/>
  <c r="M9" i="36" s="1"/>
  <c r="L21" i="36"/>
  <c r="L17" i="36" s="1"/>
  <c r="L10" i="36" s="1"/>
  <c r="L9" i="36" s="1"/>
  <c r="K21" i="36"/>
  <c r="K17" i="36" s="1"/>
  <c r="K10" i="36" s="1"/>
  <c r="N20" i="36"/>
  <c r="N19" i="36"/>
  <c r="N126" i="36" l="1"/>
  <c r="N125" i="36" s="1"/>
  <c r="N124" i="36" s="1"/>
  <c r="N117" i="36" s="1"/>
  <c r="N18" i="36"/>
  <c r="P19" i="36"/>
  <c r="P20" i="36"/>
  <c r="S20" i="36"/>
  <c r="U20" i="36" s="1"/>
  <c r="P130" i="36"/>
  <c r="S130" i="36"/>
  <c r="P22" i="36"/>
  <c r="S22" i="36"/>
  <c r="P23" i="36"/>
  <c r="S23" i="36"/>
  <c r="U23" i="36" s="1"/>
  <c r="S19" i="36"/>
  <c r="O127" i="36"/>
  <c r="S127" i="36"/>
  <c r="S126" i="36" s="1"/>
  <c r="S125" i="36" s="1"/>
  <c r="S124" i="36" s="1"/>
  <c r="S117" i="36" s="1"/>
  <c r="N21" i="36"/>
  <c r="N27" i="36"/>
  <c r="U24" i="36"/>
  <c r="U27" i="36"/>
  <c r="N24" i="36"/>
  <c r="S18" i="36" l="1"/>
  <c r="U18" i="36" s="1"/>
  <c r="N17" i="36"/>
  <c r="N10" i="36" s="1"/>
  <c r="N9" i="36" s="1"/>
  <c r="P18" i="36"/>
  <c r="O126" i="36"/>
  <c r="O125" i="36" s="1"/>
  <c r="O124" i="36" s="1"/>
  <c r="O117" i="36" s="1"/>
  <c r="O30" i="36" s="1"/>
  <c r="O8" i="36" s="1"/>
  <c r="O7" i="36" s="1"/>
  <c r="P126" i="36"/>
  <c r="P125" i="36" s="1"/>
  <c r="P124" i="36" s="1"/>
  <c r="P117" i="36" s="1"/>
  <c r="P21" i="36"/>
  <c r="U19" i="36"/>
  <c r="S21" i="36"/>
  <c r="U21" i="36" s="1"/>
  <c r="U22" i="36"/>
  <c r="AB63" i="37"/>
  <c r="AB91" i="37" s="1"/>
  <c r="AA63" i="37"/>
  <c r="AB58" i="37"/>
  <c r="AA58" i="37"/>
  <c r="Z58" i="37"/>
  <c r="AB46" i="37"/>
  <c r="AA46" i="37"/>
  <c r="Z46" i="37"/>
  <c r="Y46" i="37"/>
  <c r="AB45" i="37"/>
  <c r="AA45" i="37"/>
  <c r="Z45" i="37"/>
  <c r="Y45" i="37"/>
  <c r="AB44" i="37"/>
  <c r="AA44" i="37"/>
  <c r="Z44" i="37"/>
  <c r="Y44" i="37"/>
  <c r="AB43" i="37"/>
  <c r="AA43" i="37"/>
  <c r="Z43" i="37"/>
  <c r="Y43" i="37"/>
  <c r="AB41" i="37"/>
  <c r="AA41" i="37"/>
  <c r="Z41" i="37"/>
  <c r="Y41" i="37"/>
  <c r="AB40" i="37"/>
  <c r="AA40" i="37"/>
  <c r="Z40" i="37"/>
  <c r="Y40" i="37"/>
  <c r="AB39" i="37"/>
  <c r="AA39" i="37"/>
  <c r="Z39" i="37"/>
  <c r="Y39" i="37"/>
  <c r="AB36" i="37"/>
  <c r="AA36" i="37"/>
  <c r="Z36" i="37"/>
  <c r="Y36" i="37"/>
  <c r="AB35" i="37"/>
  <c r="AA35" i="37"/>
  <c r="Z35" i="37"/>
  <c r="Y35" i="37"/>
  <c r="AB34" i="37"/>
  <c r="AA34" i="37"/>
  <c r="Z34" i="37"/>
  <c r="Y34" i="37"/>
  <c r="AB32" i="37"/>
  <c r="AA32" i="37"/>
  <c r="Z32" i="37"/>
  <c r="Y32" i="37"/>
  <c r="AB30" i="37"/>
  <c r="AA30" i="37"/>
  <c r="Z30" i="37"/>
  <c r="Y30" i="37"/>
  <c r="AB28" i="37"/>
  <c r="AA28" i="37"/>
  <c r="Z28" i="37"/>
  <c r="Y28" i="37"/>
  <c r="AB27" i="37"/>
  <c r="AA27" i="37"/>
  <c r="Z27" i="37"/>
  <c r="Y27" i="37"/>
  <c r="AB23" i="37"/>
  <c r="AA23" i="37"/>
  <c r="Z23" i="37"/>
  <c r="Y23" i="37"/>
  <c r="AB22" i="37"/>
  <c r="AA22" i="37"/>
  <c r="Z22" i="37"/>
  <c r="Y22" i="37"/>
  <c r="AB20" i="37"/>
  <c r="AA20" i="37"/>
  <c r="Z20" i="37"/>
  <c r="Y20" i="37"/>
  <c r="AB19" i="37"/>
  <c r="AA19" i="37"/>
  <c r="Z19" i="37"/>
  <c r="Y19" i="37"/>
  <c r="AB16" i="37"/>
  <c r="AA16" i="37"/>
  <c r="Z16" i="37"/>
  <c r="Y16" i="37"/>
  <c r="AB14" i="37"/>
  <c r="AA14" i="37"/>
  <c r="Z14" i="37"/>
  <c r="Y14" i="37"/>
  <c r="AB13" i="37"/>
  <c r="AA13" i="37"/>
  <c r="Z13" i="37"/>
  <c r="Y13" i="37"/>
  <c r="P17" i="36" l="1"/>
  <c r="P10" i="36" s="1"/>
  <c r="P9" i="36" s="1"/>
  <c r="S17" i="36"/>
  <c r="S10" i="36" s="1"/>
  <c r="S9" i="36" s="1"/>
  <c r="S55" i="34"/>
  <c r="R55" i="34"/>
  <c r="M55" i="34"/>
  <c r="L55" i="34"/>
  <c r="J55" i="34"/>
  <c r="G55" i="34"/>
  <c r="E55" i="34"/>
  <c r="U17" i="36" l="1"/>
  <c r="T55" i="34"/>
  <c r="Q55" i="34"/>
  <c r="P55" i="34"/>
  <c r="N55" i="34"/>
  <c r="A2" i="34"/>
  <c r="L38" i="37" l="1"/>
  <c r="L42" i="37"/>
  <c r="L6" i="37"/>
  <c r="L15" i="37"/>
  <c r="L21" i="37"/>
  <c r="L26" i="37"/>
  <c r="L29" i="37"/>
  <c r="L31" i="37"/>
  <c r="L33" i="37"/>
  <c r="P53" i="37"/>
  <c r="P57" i="37"/>
  <c r="P62" i="37"/>
  <c r="P61" i="37" s="1"/>
  <c r="P38" i="37"/>
  <c r="P42" i="37"/>
  <c r="P6" i="37"/>
  <c r="P12" i="37"/>
  <c r="P11" i="37" s="1"/>
  <c r="P15" i="37"/>
  <c r="P21" i="37"/>
  <c r="P25" i="37"/>
  <c r="P29" i="37"/>
  <c r="P31" i="37"/>
  <c r="P33" i="37"/>
  <c r="T53" i="37"/>
  <c r="T51" i="37" s="1"/>
  <c r="T49" i="37" s="1"/>
  <c r="T57" i="37"/>
  <c r="T56" i="37" s="1"/>
  <c r="T55" i="37" s="1"/>
  <c r="T62" i="37"/>
  <c r="T61" i="37" s="1"/>
  <c r="T60" i="37" s="1"/>
  <c r="T38" i="37"/>
  <c r="T42" i="37"/>
  <c r="T6" i="37"/>
  <c r="T12" i="37"/>
  <c r="T11" i="37" s="1"/>
  <c r="T15" i="37"/>
  <c r="T21" i="37"/>
  <c r="T26" i="37"/>
  <c r="T25" i="37" s="1"/>
  <c r="T29" i="37"/>
  <c r="T31" i="37"/>
  <c r="T33" i="37"/>
  <c r="X53" i="37"/>
  <c r="X57" i="37"/>
  <c r="X56" i="37" s="1"/>
  <c r="X55" i="37" s="1"/>
  <c r="X62" i="37"/>
  <c r="X61" i="37" s="1"/>
  <c r="X60" i="37" s="1"/>
  <c r="X38" i="37"/>
  <c r="X42" i="37"/>
  <c r="X6" i="37"/>
  <c r="X12" i="37"/>
  <c r="X11" i="37" s="1"/>
  <c r="X15" i="37"/>
  <c r="X21" i="37"/>
  <c r="X26" i="37"/>
  <c r="X25" i="37" s="1"/>
  <c r="X29" i="37"/>
  <c r="X31" i="37"/>
  <c r="X33" i="37"/>
  <c r="K38" i="37"/>
  <c r="K6" i="37"/>
  <c r="K12" i="37"/>
  <c r="L12" i="37" s="1"/>
  <c r="K15" i="37"/>
  <c r="K21" i="37"/>
  <c r="K26" i="37"/>
  <c r="K29" i="37"/>
  <c r="K31" i="37"/>
  <c r="K33" i="37"/>
  <c r="O53" i="37"/>
  <c r="O57" i="37"/>
  <c r="O62" i="37"/>
  <c r="O61" i="37" s="1"/>
  <c r="O38" i="37"/>
  <c r="O42" i="37"/>
  <c r="O6" i="37"/>
  <c r="O12" i="37"/>
  <c r="O11" i="37" s="1"/>
  <c r="O10" i="37" s="1"/>
  <c r="O21" i="37"/>
  <c r="O25" i="37"/>
  <c r="O29" i="37"/>
  <c r="O31" i="37"/>
  <c r="O33" i="37"/>
  <c r="S53" i="37"/>
  <c r="S57" i="37"/>
  <c r="S56" i="37" s="1"/>
  <c r="S55" i="37" s="1"/>
  <c r="S62" i="37"/>
  <c r="S61" i="37" s="1"/>
  <c r="S60" i="37" s="1"/>
  <c r="S38" i="37"/>
  <c r="S42" i="37"/>
  <c r="S6" i="37"/>
  <c r="S12" i="37"/>
  <c r="S11" i="37" s="1"/>
  <c r="S15" i="37"/>
  <c r="S21" i="37"/>
  <c r="S26" i="37"/>
  <c r="S25" i="37" s="1"/>
  <c r="S29" i="37"/>
  <c r="S31" i="37"/>
  <c r="S33" i="37"/>
  <c r="W53" i="37"/>
  <c r="W51" i="37" s="1"/>
  <c r="W49" i="37" s="1"/>
  <c r="W57" i="37"/>
  <c r="W62" i="37"/>
  <c r="W61" i="37" s="1"/>
  <c r="W60" i="37" s="1"/>
  <c r="W38" i="37"/>
  <c r="W42" i="37"/>
  <c r="W6" i="37"/>
  <c r="W12" i="37"/>
  <c r="W11" i="37" s="1"/>
  <c r="W15" i="37"/>
  <c r="W21" i="37"/>
  <c r="W26" i="37"/>
  <c r="W25" i="37" s="1"/>
  <c r="W29" i="37"/>
  <c r="W31" i="37"/>
  <c r="W33" i="37"/>
  <c r="J38" i="37"/>
  <c r="J42" i="37"/>
  <c r="J6" i="37"/>
  <c r="J15" i="37"/>
  <c r="J10" i="37" s="1"/>
  <c r="J21" i="37"/>
  <c r="J26" i="37"/>
  <c r="J29" i="37"/>
  <c r="J31" i="37"/>
  <c r="J33" i="37"/>
  <c r="N53" i="37"/>
  <c r="N57" i="37"/>
  <c r="N38" i="37"/>
  <c r="N42" i="37"/>
  <c r="N12" i="37"/>
  <c r="N11" i="37" s="1"/>
  <c r="N15" i="37"/>
  <c r="N21" i="37"/>
  <c r="N25" i="37"/>
  <c r="N29" i="37"/>
  <c r="N31" i="37"/>
  <c r="N33" i="37"/>
  <c r="R53" i="37"/>
  <c r="R51" i="37" s="1"/>
  <c r="R49" i="37" s="1"/>
  <c r="R57" i="37"/>
  <c r="R62" i="37"/>
  <c r="R38" i="37"/>
  <c r="R42" i="37"/>
  <c r="R6" i="37"/>
  <c r="R12" i="37"/>
  <c r="R11" i="37" s="1"/>
  <c r="R15" i="37"/>
  <c r="R21" i="37"/>
  <c r="R26" i="37"/>
  <c r="R25" i="37" s="1"/>
  <c r="R29" i="37"/>
  <c r="R31" i="37"/>
  <c r="R33" i="37"/>
  <c r="V53" i="37"/>
  <c r="V51" i="37" s="1"/>
  <c r="V49" i="37" s="1"/>
  <c r="V57" i="37"/>
  <c r="V56" i="37" s="1"/>
  <c r="V55" i="37" s="1"/>
  <c r="V62" i="37"/>
  <c r="V61" i="37" s="1"/>
  <c r="V60" i="37" s="1"/>
  <c r="V38" i="37"/>
  <c r="V42" i="37"/>
  <c r="V6" i="37"/>
  <c r="V12" i="37"/>
  <c r="V11" i="37" s="1"/>
  <c r="V15" i="37"/>
  <c r="V21" i="37"/>
  <c r="V26" i="37"/>
  <c r="V25" i="37" s="1"/>
  <c r="V29" i="37"/>
  <c r="V31" i="37"/>
  <c r="V33" i="37"/>
  <c r="I38" i="37"/>
  <c r="I42" i="37"/>
  <c r="I6" i="37"/>
  <c r="I15" i="37"/>
  <c r="I10" i="37" s="1"/>
  <c r="I21" i="37"/>
  <c r="I26" i="37"/>
  <c r="I29" i="37"/>
  <c r="I31" i="37"/>
  <c r="I33" i="37"/>
  <c r="M61" i="37"/>
  <c r="M38" i="37"/>
  <c r="M42" i="37"/>
  <c r="M12" i="37"/>
  <c r="M11" i="37" s="1"/>
  <c r="M15" i="37"/>
  <c r="M21" i="37"/>
  <c r="M25" i="37"/>
  <c r="M29" i="37"/>
  <c r="M31" i="37"/>
  <c r="M33" i="37"/>
  <c r="Q53" i="37"/>
  <c r="Q57" i="37"/>
  <c r="Q62" i="37"/>
  <c r="Q61" i="37" s="1"/>
  <c r="Q60" i="37" s="1"/>
  <c r="Q38" i="37"/>
  <c r="Q42" i="37"/>
  <c r="Q6" i="37"/>
  <c r="Q12" i="37"/>
  <c r="Q11" i="37" s="1"/>
  <c r="Q15" i="37"/>
  <c r="Q21" i="37"/>
  <c r="Q26" i="37"/>
  <c r="Q25" i="37" s="1"/>
  <c r="Q29" i="37"/>
  <c r="Q31" i="37"/>
  <c r="Q33" i="37"/>
  <c r="U53" i="37"/>
  <c r="U51" i="37" s="1"/>
  <c r="U49" i="37" s="1"/>
  <c r="U57" i="37"/>
  <c r="U56" i="37" s="1"/>
  <c r="U55" i="37" s="1"/>
  <c r="U62" i="37"/>
  <c r="U61" i="37" s="1"/>
  <c r="U60" i="37" s="1"/>
  <c r="U38" i="37"/>
  <c r="U42" i="37"/>
  <c r="U6" i="37"/>
  <c r="U12" i="37"/>
  <c r="U11" i="37" s="1"/>
  <c r="U15" i="37"/>
  <c r="U21" i="37"/>
  <c r="U26" i="37"/>
  <c r="U25" i="37" s="1"/>
  <c r="U29" i="37"/>
  <c r="U31" i="37"/>
  <c r="U33" i="37"/>
  <c r="L18" i="37"/>
  <c r="P18" i="37"/>
  <c r="P17" i="37" s="1"/>
  <c r="T18" i="37"/>
  <c r="T17" i="37" s="1"/>
  <c r="X18" i="37"/>
  <c r="X17" i="37" s="1"/>
  <c r="K18" i="37"/>
  <c r="O18" i="37"/>
  <c r="O17" i="37" s="1"/>
  <c r="S18" i="37"/>
  <c r="S17" i="37" s="1"/>
  <c r="W18" i="37"/>
  <c r="W17" i="37" s="1"/>
  <c r="J18" i="37"/>
  <c r="N18" i="37"/>
  <c r="N17" i="37" s="1"/>
  <c r="R18" i="37"/>
  <c r="V18" i="37"/>
  <c r="V17" i="37" s="1"/>
  <c r="I18" i="37"/>
  <c r="M18" i="37"/>
  <c r="Q18" i="37"/>
  <c r="Q17" i="37" s="1"/>
  <c r="U18" i="37"/>
  <c r="U17" i="37" s="1"/>
  <c r="AB8" i="37"/>
  <c r="AA8" i="37"/>
  <c r="Z8" i="37"/>
  <c r="Y8" i="37"/>
  <c r="AB7" i="37"/>
  <c r="AA7" i="37"/>
  <c r="Z7" i="37"/>
  <c r="Y7" i="37"/>
  <c r="AB5" i="37"/>
  <c r="AA5" i="37"/>
  <c r="Z5" i="37"/>
  <c r="Y5" i="37"/>
  <c r="N302" i="36"/>
  <c r="T301" i="36"/>
  <c r="L301" i="36"/>
  <c r="M301" i="36"/>
  <c r="N300" i="36"/>
  <c r="N299" i="36"/>
  <c r="N298" i="36"/>
  <c r="T297" i="36"/>
  <c r="T296" i="36" s="1"/>
  <c r="K296" i="36"/>
  <c r="L297" i="36"/>
  <c r="L296" i="36" s="1"/>
  <c r="M297" i="36"/>
  <c r="M296" i="36" s="1"/>
  <c r="N295" i="36"/>
  <c r="N294" i="36"/>
  <c r="N293" i="36"/>
  <c r="N292" i="36"/>
  <c r="N291" i="36"/>
  <c r="N290" i="36"/>
  <c r="N289" i="36"/>
  <c r="N288" i="36"/>
  <c r="N287" i="36"/>
  <c r="T286" i="36"/>
  <c r="K286" i="36"/>
  <c r="L286" i="36"/>
  <c r="M286" i="36"/>
  <c r="N285" i="36"/>
  <c r="N284" i="36"/>
  <c r="T283" i="36"/>
  <c r="K283" i="36"/>
  <c r="L283" i="36"/>
  <c r="M283" i="36"/>
  <c r="N281" i="36"/>
  <c r="N280" i="36"/>
  <c r="N279" i="36"/>
  <c r="N278" i="36"/>
  <c r="N277" i="36"/>
  <c r="N276" i="36"/>
  <c r="N275" i="36"/>
  <c r="T274" i="36"/>
  <c r="K274" i="36"/>
  <c r="L274" i="36"/>
  <c r="M274" i="36"/>
  <c r="N273" i="36"/>
  <c r="N272" i="36"/>
  <c r="T271" i="36"/>
  <c r="K271" i="36"/>
  <c r="L271" i="36"/>
  <c r="M271" i="36"/>
  <c r="N269" i="36"/>
  <c r="N268" i="36"/>
  <c r="N267" i="36"/>
  <c r="N266" i="36"/>
  <c r="N265" i="36"/>
  <c r="N264" i="36"/>
  <c r="N263" i="36"/>
  <c r="T262" i="36"/>
  <c r="K262" i="36"/>
  <c r="L262" i="36"/>
  <c r="M262" i="36"/>
  <c r="N261" i="36"/>
  <c r="N260" i="36"/>
  <c r="T259" i="36"/>
  <c r="K259" i="36"/>
  <c r="L259" i="36"/>
  <c r="M259" i="36"/>
  <c r="N256" i="36"/>
  <c r="N255" i="36"/>
  <c r="N254" i="36"/>
  <c r="N253" i="36"/>
  <c r="N252" i="36"/>
  <c r="N251" i="36"/>
  <c r="N250" i="36"/>
  <c r="N249" i="36"/>
  <c r="T248" i="36"/>
  <c r="K248" i="36"/>
  <c r="L248" i="36"/>
  <c r="M248" i="36"/>
  <c r="N247" i="36"/>
  <c r="N246" i="36"/>
  <c r="T245" i="36"/>
  <c r="K245" i="36"/>
  <c r="L245" i="36"/>
  <c r="M245" i="36"/>
  <c r="N243" i="36"/>
  <c r="N242" i="36"/>
  <c r="T241" i="36"/>
  <c r="K241" i="36"/>
  <c r="L241" i="36"/>
  <c r="M241" i="36"/>
  <c r="N240" i="36"/>
  <c r="N239" i="36"/>
  <c r="N238" i="36"/>
  <c r="T237" i="36"/>
  <c r="K237" i="36"/>
  <c r="L237" i="36"/>
  <c r="L236" i="36" s="1"/>
  <c r="M237" i="36"/>
  <c r="M236" i="36" s="1"/>
  <c r="N235" i="36"/>
  <c r="N234" i="36"/>
  <c r="N233" i="36"/>
  <c r="T232" i="36"/>
  <c r="K232" i="36"/>
  <c r="L232" i="36"/>
  <c r="M232" i="36"/>
  <c r="N231" i="36"/>
  <c r="N230" i="36"/>
  <c r="N229" i="36"/>
  <c r="N228" i="36"/>
  <c r="N227" i="36"/>
  <c r="N226" i="36"/>
  <c r="N225" i="36"/>
  <c r="N224" i="36"/>
  <c r="T223" i="36"/>
  <c r="K223" i="36"/>
  <c r="L223" i="36"/>
  <c r="M223" i="36"/>
  <c r="N222" i="36"/>
  <c r="N221" i="36"/>
  <c r="N220" i="36"/>
  <c r="T219" i="36"/>
  <c r="K219" i="36"/>
  <c r="L219" i="36"/>
  <c r="M219" i="36"/>
  <c r="N218" i="36"/>
  <c r="N217" i="36"/>
  <c r="N216" i="36"/>
  <c r="T215" i="36"/>
  <c r="K215" i="36"/>
  <c r="L215" i="36"/>
  <c r="M215" i="36"/>
  <c r="N213" i="36"/>
  <c r="N212" i="36"/>
  <c r="N211" i="36"/>
  <c r="N210" i="36"/>
  <c r="N209" i="36"/>
  <c r="T208" i="36"/>
  <c r="T207" i="36" s="1"/>
  <c r="K208" i="36"/>
  <c r="K207" i="36" s="1"/>
  <c r="L208" i="36"/>
  <c r="L207" i="36" s="1"/>
  <c r="M208" i="36"/>
  <c r="M207" i="36" s="1"/>
  <c r="N206" i="36"/>
  <c r="N205" i="36"/>
  <c r="N204" i="36"/>
  <c r="N203" i="36"/>
  <c r="N202" i="36"/>
  <c r="N201" i="36"/>
  <c r="T200" i="36"/>
  <c r="K200" i="36"/>
  <c r="L200" i="36"/>
  <c r="M200" i="36"/>
  <c r="N199" i="36"/>
  <c r="N198" i="36"/>
  <c r="T197" i="36"/>
  <c r="K197" i="36"/>
  <c r="L197" i="36"/>
  <c r="M197" i="36"/>
  <c r="N194" i="36"/>
  <c r="N193" i="36"/>
  <c r="N192" i="36"/>
  <c r="N191" i="36"/>
  <c r="T190" i="36"/>
  <c r="K190" i="36"/>
  <c r="K189" i="36" s="1"/>
  <c r="L190" i="36"/>
  <c r="M190" i="36"/>
  <c r="M189" i="36" s="1"/>
  <c r="N188" i="36"/>
  <c r="N187" i="36"/>
  <c r="N186" i="36"/>
  <c r="N185" i="36"/>
  <c r="N184" i="36"/>
  <c r="N183" i="36"/>
  <c r="N182" i="36"/>
  <c r="N181" i="36"/>
  <c r="N180" i="36"/>
  <c r="N179" i="36"/>
  <c r="N178" i="36"/>
  <c r="N177" i="36"/>
  <c r="N176" i="36"/>
  <c r="N175" i="36"/>
  <c r="N174" i="36"/>
  <c r="N173" i="36"/>
  <c r="T172" i="36"/>
  <c r="T171" i="36" s="1"/>
  <c r="K172" i="36"/>
  <c r="K171" i="36" s="1"/>
  <c r="K155" i="36" s="1"/>
  <c r="L172" i="36"/>
  <c r="M172" i="36"/>
  <c r="M171" i="36" s="1"/>
  <c r="N170" i="36"/>
  <c r="T169" i="36"/>
  <c r="L169" i="36"/>
  <c r="M169" i="36"/>
  <c r="N168" i="36"/>
  <c r="N167" i="36"/>
  <c r="N166" i="36"/>
  <c r="N165" i="36"/>
  <c r="N164" i="36"/>
  <c r="N163" i="36"/>
  <c r="N162" i="36"/>
  <c r="N161" i="36"/>
  <c r="N160" i="36"/>
  <c r="T159" i="36"/>
  <c r="L159" i="36"/>
  <c r="M159" i="36"/>
  <c r="N158" i="36"/>
  <c r="N157" i="36"/>
  <c r="N156" i="36"/>
  <c r="N153" i="36"/>
  <c r="N151" i="36"/>
  <c r="T150" i="36"/>
  <c r="L150" i="36"/>
  <c r="M150" i="36"/>
  <c r="N149" i="36"/>
  <c r="T148" i="36"/>
  <c r="K148" i="36"/>
  <c r="K145" i="36" s="1"/>
  <c r="L148" i="36"/>
  <c r="L145" i="36" s="1"/>
  <c r="M148" i="36"/>
  <c r="M145" i="36" s="1"/>
  <c r="N147" i="36"/>
  <c r="N146" i="36"/>
  <c r="U141" i="36"/>
  <c r="U140" i="36"/>
  <c r="U139" i="36"/>
  <c r="K138" i="36"/>
  <c r="N138" i="36" s="1"/>
  <c r="U137" i="36"/>
  <c r="U136" i="36"/>
  <c r="U130" i="36"/>
  <c r="U135" i="36"/>
  <c r="U134" i="36"/>
  <c r="U133" i="36"/>
  <c r="K132" i="36"/>
  <c r="U127" i="36"/>
  <c r="U116" i="36"/>
  <c r="N116" i="36"/>
  <c r="U115" i="36"/>
  <c r="N115" i="36"/>
  <c r="T114" i="36"/>
  <c r="K114" i="36"/>
  <c r="L114" i="36"/>
  <c r="M114" i="36"/>
  <c r="U113" i="36"/>
  <c r="N113" i="36"/>
  <c r="U112" i="36"/>
  <c r="N112" i="36"/>
  <c r="T111" i="36"/>
  <c r="K111" i="36"/>
  <c r="L111" i="36"/>
  <c r="M111" i="36"/>
  <c r="U110" i="36"/>
  <c r="N110" i="36"/>
  <c r="U109" i="36"/>
  <c r="N109" i="36"/>
  <c r="T108" i="36"/>
  <c r="K108" i="36"/>
  <c r="L108" i="36"/>
  <c r="M108" i="36"/>
  <c r="U107" i="36"/>
  <c r="N107" i="36"/>
  <c r="U106" i="36"/>
  <c r="N106" i="36"/>
  <c r="T105" i="36"/>
  <c r="K105" i="36"/>
  <c r="L105" i="36"/>
  <c r="M105" i="36"/>
  <c r="U103" i="36"/>
  <c r="N103" i="36"/>
  <c r="U102" i="36"/>
  <c r="N102" i="36"/>
  <c r="T101" i="36"/>
  <c r="K101" i="36"/>
  <c r="L101" i="36"/>
  <c r="M101" i="36"/>
  <c r="U100" i="36"/>
  <c r="N100" i="36"/>
  <c r="U99" i="36"/>
  <c r="N99" i="36"/>
  <c r="T98" i="36"/>
  <c r="K98" i="36"/>
  <c r="L98" i="36"/>
  <c r="M98" i="36"/>
  <c r="U97" i="36"/>
  <c r="N97" i="36"/>
  <c r="U96" i="36"/>
  <c r="N96" i="36"/>
  <c r="T95" i="36"/>
  <c r="K95" i="36"/>
  <c r="L95" i="36"/>
  <c r="M95" i="36"/>
  <c r="U90" i="36"/>
  <c r="N90" i="36"/>
  <c r="U89" i="36"/>
  <c r="N89" i="36"/>
  <c r="T88" i="36"/>
  <c r="K88" i="36"/>
  <c r="L88" i="36"/>
  <c r="M88" i="36"/>
  <c r="N87" i="36"/>
  <c r="N86" i="36"/>
  <c r="T85" i="36"/>
  <c r="T84" i="36" s="1"/>
  <c r="K85" i="36"/>
  <c r="L85" i="36"/>
  <c r="L84" i="36" s="1"/>
  <c r="M85" i="36"/>
  <c r="M84" i="36" s="1"/>
  <c r="U82" i="36"/>
  <c r="N82" i="36"/>
  <c r="U81" i="36"/>
  <c r="N81" i="36"/>
  <c r="T80" i="36"/>
  <c r="K80" i="36"/>
  <c r="L80" i="36"/>
  <c r="M80" i="36"/>
  <c r="U79" i="36"/>
  <c r="N79" i="36"/>
  <c r="U78" i="36"/>
  <c r="N78" i="36"/>
  <c r="T77" i="36"/>
  <c r="K77" i="36"/>
  <c r="L77" i="36"/>
  <c r="M77" i="36"/>
  <c r="U76" i="36"/>
  <c r="N76" i="36"/>
  <c r="U75" i="36"/>
  <c r="N75" i="36"/>
  <c r="T74" i="36"/>
  <c r="K74" i="36"/>
  <c r="L74" i="36"/>
  <c r="M74" i="36"/>
  <c r="U73" i="36"/>
  <c r="N73" i="36"/>
  <c r="U72" i="36"/>
  <c r="N72" i="36"/>
  <c r="T71" i="36"/>
  <c r="K71" i="36"/>
  <c r="L71" i="36"/>
  <c r="M71" i="36"/>
  <c r="U70" i="36"/>
  <c r="N70" i="36"/>
  <c r="U69" i="36"/>
  <c r="N69" i="36"/>
  <c r="T68" i="36"/>
  <c r="K68" i="36"/>
  <c r="L68" i="36"/>
  <c r="M68" i="36"/>
  <c r="U67" i="36"/>
  <c r="N67" i="36"/>
  <c r="U66" i="36"/>
  <c r="N66" i="36"/>
  <c r="T65" i="36"/>
  <c r="K65" i="36"/>
  <c r="L65" i="36"/>
  <c r="M65" i="36"/>
  <c r="U64" i="36"/>
  <c r="N64" i="36"/>
  <c r="U63" i="36"/>
  <c r="N63" i="36"/>
  <c r="U62" i="36"/>
  <c r="N62" i="36"/>
  <c r="U61" i="36"/>
  <c r="N61" i="36"/>
  <c r="T60" i="36"/>
  <c r="K60" i="36"/>
  <c r="L60" i="36"/>
  <c r="M60" i="36"/>
  <c r="U59" i="36"/>
  <c r="N59" i="36"/>
  <c r="U58" i="36"/>
  <c r="N58" i="36"/>
  <c r="T57" i="36"/>
  <c r="K57" i="36"/>
  <c r="L57" i="36"/>
  <c r="M57" i="36"/>
  <c r="U56" i="36"/>
  <c r="N54" i="36"/>
  <c r="N53" i="36"/>
  <c r="U45" i="36"/>
  <c r="N45" i="36"/>
  <c r="U44" i="36"/>
  <c r="N44" i="36"/>
  <c r="T43" i="36"/>
  <c r="K43" i="36"/>
  <c r="L43" i="36"/>
  <c r="M43" i="36"/>
  <c r="U42" i="36"/>
  <c r="N42" i="36"/>
  <c r="U41" i="36"/>
  <c r="N41" i="36"/>
  <c r="T40" i="36"/>
  <c r="K40" i="36"/>
  <c r="L40" i="36"/>
  <c r="M40" i="36"/>
  <c r="U39" i="36"/>
  <c r="N39" i="36"/>
  <c r="U38" i="36"/>
  <c r="N38" i="36"/>
  <c r="P38" i="36" s="1"/>
  <c r="P37" i="36" s="1"/>
  <c r="T37" i="36"/>
  <c r="K37" i="36"/>
  <c r="L37" i="36"/>
  <c r="M37" i="36"/>
  <c r="N36" i="36"/>
  <c r="N35" i="36"/>
  <c r="U16" i="36"/>
  <c r="N16" i="36"/>
  <c r="U15" i="36"/>
  <c r="N15" i="36"/>
  <c r="T14" i="36"/>
  <c r="L14" i="36"/>
  <c r="M14" i="36"/>
  <c r="U13" i="36"/>
  <c r="N13" i="36"/>
  <c r="U12" i="36"/>
  <c r="N12" i="36"/>
  <c r="T11" i="36"/>
  <c r="K11" i="36"/>
  <c r="K9" i="36" s="1"/>
  <c r="L11" i="36"/>
  <c r="M11" i="36"/>
  <c r="E4" i="29"/>
  <c r="A2" i="29"/>
  <c r="E4" i="28"/>
  <c r="A2" i="28"/>
  <c r="E4" i="27"/>
  <c r="A2" i="27"/>
  <c r="E4" i="26"/>
  <c r="A2" i="26"/>
  <c r="E4" i="25"/>
  <c r="A2" i="25"/>
  <c r="E4" i="24"/>
  <c r="A2" i="24"/>
  <c r="E4" i="23"/>
  <c r="A2" i="23"/>
  <c r="E36" i="22"/>
  <c r="E37" i="22"/>
  <c r="E38" i="22"/>
  <c r="E39" i="22"/>
  <c r="E40" i="22"/>
  <c r="E41" i="22"/>
  <c r="E4" i="22"/>
  <c r="A2" i="22"/>
  <c r="E4" i="21"/>
  <c r="A2" i="21"/>
  <c r="E4" i="20"/>
  <c r="A2" i="20"/>
  <c r="E4" i="18"/>
  <c r="A2" i="18"/>
  <c r="E4" i="17"/>
  <c r="A2" i="17"/>
  <c r="E4" i="16"/>
  <c r="A2" i="16"/>
  <c r="E4" i="15"/>
  <c r="A2" i="15"/>
  <c r="E4" i="14"/>
  <c r="A2" i="14"/>
  <c r="E4" i="13"/>
  <c r="A2" i="13"/>
  <c r="E4" i="12"/>
  <c r="A2" i="12"/>
  <c r="E4" i="11"/>
  <c r="A2" i="11"/>
  <c r="E4" i="10"/>
  <c r="A2" i="10"/>
  <c r="E4" i="9"/>
  <c r="A2" i="9"/>
  <c r="E4" i="8"/>
  <c r="A2" i="8"/>
  <c r="E4" i="6"/>
  <c r="A2" i="6"/>
  <c r="E4" i="5"/>
  <c r="A2" i="5"/>
  <c r="E4" i="4"/>
  <c r="A2" i="4"/>
  <c r="E4" i="3"/>
  <c r="A2" i="3"/>
  <c r="E4" i="2"/>
  <c r="A2" i="2"/>
  <c r="E4" i="1"/>
  <c r="A2" i="1"/>
  <c r="C4" i="19"/>
  <c r="A2" i="19"/>
  <c r="B4" i="34"/>
  <c r="D11" i="22"/>
  <c r="J11" i="19"/>
  <c r="N11" i="19" s="1"/>
  <c r="J10" i="19"/>
  <c r="N10" i="19" s="1"/>
  <c r="J9" i="19"/>
  <c r="N9" i="19" s="1"/>
  <c r="J8" i="19"/>
  <c r="N8" i="19" s="1"/>
  <c r="J7" i="19"/>
  <c r="N7" i="19" s="1"/>
  <c r="J6" i="19"/>
  <c r="N6" i="19" s="1"/>
  <c r="J32" i="19"/>
  <c r="N32" i="19" s="1"/>
  <c r="J31" i="19"/>
  <c r="N31" i="19"/>
  <c r="J30" i="19"/>
  <c r="N30" i="19" s="1"/>
  <c r="J29" i="19"/>
  <c r="N29" i="19" s="1"/>
  <c r="J28" i="19"/>
  <c r="N28" i="19" s="1"/>
  <c r="J27" i="19"/>
  <c r="N27" i="19"/>
  <c r="J26" i="19"/>
  <c r="N26" i="19" s="1"/>
  <c r="J25" i="19"/>
  <c r="N25" i="19" s="1"/>
  <c r="J24" i="19"/>
  <c r="N24" i="19" s="1"/>
  <c r="J23" i="19"/>
  <c r="N23" i="19" s="1"/>
  <c r="J22" i="19"/>
  <c r="N22" i="19" s="1"/>
  <c r="J21" i="19"/>
  <c r="N21" i="19" s="1"/>
  <c r="J20" i="19"/>
  <c r="N20" i="19" s="1"/>
  <c r="J19" i="19"/>
  <c r="N19" i="19"/>
  <c r="J18" i="19"/>
  <c r="N18" i="19" s="1"/>
  <c r="J17" i="19"/>
  <c r="N17" i="19" s="1"/>
  <c r="J16" i="19"/>
  <c r="N16" i="19" s="1"/>
  <c r="J15" i="19"/>
  <c r="N15" i="19"/>
  <c r="J14" i="19"/>
  <c r="N14" i="19" s="1"/>
  <c r="J13" i="19"/>
  <c r="N13" i="19" s="1"/>
  <c r="J12" i="19"/>
  <c r="N12" i="19" s="1"/>
  <c r="H6" i="19"/>
  <c r="I32" i="19"/>
  <c r="M32" i="19" s="1"/>
  <c r="I31" i="19"/>
  <c r="M31" i="19" s="1"/>
  <c r="I30" i="19"/>
  <c r="M30" i="19"/>
  <c r="I29" i="19"/>
  <c r="M29" i="19" s="1"/>
  <c r="I28" i="19"/>
  <c r="M28" i="19" s="1"/>
  <c r="I27" i="19"/>
  <c r="M27" i="19" s="1"/>
  <c r="I26" i="19"/>
  <c r="M26" i="19" s="1"/>
  <c r="I25" i="19"/>
  <c r="M25" i="19" s="1"/>
  <c r="I24" i="19"/>
  <c r="M24" i="19" s="1"/>
  <c r="I23" i="19"/>
  <c r="M23" i="19" s="1"/>
  <c r="I22" i="19"/>
  <c r="M22" i="19" s="1"/>
  <c r="I21" i="19"/>
  <c r="M21" i="19" s="1"/>
  <c r="I20" i="19"/>
  <c r="M20" i="19" s="1"/>
  <c r="I19" i="19"/>
  <c r="M19" i="19" s="1"/>
  <c r="I18" i="19"/>
  <c r="M18" i="19" s="1"/>
  <c r="I17" i="19"/>
  <c r="M17" i="19" s="1"/>
  <c r="I16" i="19"/>
  <c r="M16" i="19" s="1"/>
  <c r="I15" i="19"/>
  <c r="M15" i="19" s="1"/>
  <c r="I14" i="19"/>
  <c r="M14" i="19" s="1"/>
  <c r="I13" i="19"/>
  <c r="M13" i="19" s="1"/>
  <c r="I12" i="19"/>
  <c r="M12" i="19" s="1"/>
  <c r="I11" i="19"/>
  <c r="M11" i="19" s="1"/>
  <c r="I10" i="19"/>
  <c r="M10" i="19" s="1"/>
  <c r="I9" i="19"/>
  <c r="M9" i="19" s="1"/>
  <c r="I8" i="19"/>
  <c r="M8" i="19" s="1"/>
  <c r="I7" i="19"/>
  <c r="M7" i="19" s="1"/>
  <c r="H29" i="19"/>
  <c r="H15" i="19"/>
  <c r="H32" i="19"/>
  <c r="H31" i="19"/>
  <c r="H30" i="19"/>
  <c r="H28" i="19"/>
  <c r="H27" i="19"/>
  <c r="H26" i="19"/>
  <c r="H25" i="19"/>
  <c r="H24" i="19"/>
  <c r="H23" i="19"/>
  <c r="H22" i="19"/>
  <c r="H21" i="19"/>
  <c r="H20" i="19"/>
  <c r="H19" i="19"/>
  <c r="H18" i="19"/>
  <c r="H17" i="19"/>
  <c r="H16" i="19"/>
  <c r="H14" i="19"/>
  <c r="H13" i="19"/>
  <c r="H12" i="19"/>
  <c r="H11" i="19"/>
  <c r="H10" i="19"/>
  <c r="H9" i="19"/>
  <c r="H8" i="19"/>
  <c r="H7" i="19"/>
  <c r="D12" i="3"/>
  <c r="D11" i="3"/>
  <c r="F10" i="3"/>
  <c r="D12" i="4"/>
  <c r="D11" i="4"/>
  <c r="F10" i="4"/>
  <c r="D12" i="5"/>
  <c r="D11" i="5"/>
  <c r="F10" i="5"/>
  <c r="D12" i="6"/>
  <c r="D11" i="6"/>
  <c r="F10" i="6"/>
  <c r="D12" i="8"/>
  <c r="D11" i="8"/>
  <c r="F10" i="8"/>
  <c r="D12" i="9"/>
  <c r="D11" i="9"/>
  <c r="F10" i="9"/>
  <c r="D13" i="10"/>
  <c r="D12" i="10"/>
  <c r="F11" i="10"/>
  <c r="D12" i="11"/>
  <c r="D11" i="11"/>
  <c r="F10" i="11"/>
  <c r="D12" i="12"/>
  <c r="D11" i="12"/>
  <c r="F10" i="12"/>
  <c r="D12" i="13"/>
  <c r="D11" i="13"/>
  <c r="F10" i="13"/>
  <c r="D12" i="14"/>
  <c r="D11" i="14"/>
  <c r="F10" i="14"/>
  <c r="D12" i="15"/>
  <c r="D11" i="15"/>
  <c r="F10" i="15"/>
  <c r="D12" i="16"/>
  <c r="D11" i="16"/>
  <c r="F10" i="16"/>
  <c r="D12" i="17"/>
  <c r="D11" i="17"/>
  <c r="F10" i="17"/>
  <c r="D12" i="18"/>
  <c r="D11" i="18"/>
  <c r="F10" i="18"/>
  <c r="D12" i="20"/>
  <c r="D11" i="20"/>
  <c r="F10" i="20"/>
  <c r="D12" i="21"/>
  <c r="D11" i="21"/>
  <c r="F10" i="21"/>
  <c r="D12" i="22"/>
  <c r="F10" i="22"/>
  <c r="D12" i="23"/>
  <c r="D11" i="23"/>
  <c r="F10" i="23"/>
  <c r="D12" i="24"/>
  <c r="D11" i="24"/>
  <c r="F10" i="24"/>
  <c r="D12" i="25"/>
  <c r="D11" i="25"/>
  <c r="F10" i="25"/>
  <c r="D11" i="26"/>
  <c r="D10" i="26"/>
  <c r="F9" i="26"/>
  <c r="D12" i="27"/>
  <c r="D11" i="27"/>
  <c r="F10" i="27"/>
  <c r="D12" i="28"/>
  <c r="D11" i="28"/>
  <c r="F10" i="28"/>
  <c r="D12" i="29"/>
  <c r="D11" i="29"/>
  <c r="F10" i="29"/>
  <c r="D12" i="2"/>
  <c r="D11" i="2"/>
  <c r="F10" i="2"/>
  <c r="I6" i="19"/>
  <c r="M6" i="19" s="1"/>
  <c r="D12" i="1"/>
  <c r="D11" i="1"/>
  <c r="F10" i="1"/>
  <c r="G30" i="29"/>
  <c r="D29" i="33"/>
  <c r="E81" i="27" s="1"/>
  <c r="F57" i="23"/>
  <c r="D56" i="23"/>
  <c r="D55" i="23"/>
  <c r="D54" i="23"/>
  <c r="D53" i="23"/>
  <c r="D52" i="23"/>
  <c r="D26" i="33"/>
  <c r="F122" i="24" s="1"/>
  <c r="D117" i="24"/>
  <c r="D118" i="24"/>
  <c r="D119" i="24"/>
  <c r="D120" i="24"/>
  <c r="D121" i="24"/>
  <c r="I23" i="21"/>
  <c r="D20" i="33"/>
  <c r="H30" i="17" s="1"/>
  <c r="I22" i="17"/>
  <c r="H21" i="16"/>
  <c r="H22" i="16" s="1"/>
  <c r="G21" i="16"/>
  <c r="G22" i="16"/>
  <c r="F21" i="16"/>
  <c r="F22" i="16" s="1"/>
  <c r="E21" i="16"/>
  <c r="E22" i="16" s="1"/>
  <c r="D8" i="16" s="1"/>
  <c r="C20" i="19" s="1"/>
  <c r="L20" i="19" s="1"/>
  <c r="Q21" i="14"/>
  <c r="Q22" i="14" s="1"/>
  <c r="D8" i="14" s="1"/>
  <c r="C18" i="19" s="1"/>
  <c r="L18" i="19" s="1"/>
  <c r="Q20" i="14"/>
  <c r="Q19" i="14"/>
  <c r="L45" i="12"/>
  <c r="M27" i="12"/>
  <c r="N17" i="12"/>
  <c r="N18" i="12" s="1"/>
  <c r="N19" i="12" s="1"/>
  <c r="N20" i="12" s="1"/>
  <c r="N21" i="12" s="1"/>
  <c r="M22" i="12"/>
  <c r="M46" i="12"/>
  <c r="M33" i="12" s="1"/>
  <c r="K28" i="12"/>
  <c r="K43" i="12"/>
  <c r="K27" i="12"/>
  <c r="K42" i="12" s="1"/>
  <c r="K26" i="12"/>
  <c r="K41" i="12"/>
  <c r="K29" i="12"/>
  <c r="K44" i="12" s="1"/>
  <c r="M29" i="12"/>
  <c r="M28" i="12"/>
  <c r="M26" i="12"/>
  <c r="E20" i="12"/>
  <c r="G15" i="33" s="1"/>
  <c r="H30" i="12" s="1"/>
  <c r="E69" i="10"/>
  <c r="H58" i="10"/>
  <c r="G58" i="10"/>
  <c r="F58" i="10"/>
  <c r="E58" i="10"/>
  <c r="E46" i="10"/>
  <c r="E35" i="10"/>
  <c r="J18" i="11"/>
  <c r="H69" i="10"/>
  <c r="G69" i="10"/>
  <c r="F69" i="10"/>
  <c r="H94" i="10"/>
  <c r="H96" i="10" s="1"/>
  <c r="G94" i="10"/>
  <c r="F94" i="10"/>
  <c r="H95" i="10"/>
  <c r="G95" i="10"/>
  <c r="F95" i="10"/>
  <c r="H46" i="10"/>
  <c r="G46" i="10"/>
  <c r="F46" i="10"/>
  <c r="E95" i="10"/>
  <c r="E94" i="10"/>
  <c r="H35" i="10"/>
  <c r="G35" i="10"/>
  <c r="F35" i="10"/>
  <c r="F24" i="10"/>
  <c r="E24" i="10"/>
  <c r="D70" i="1"/>
  <c r="D88" i="1"/>
  <c r="G81" i="1"/>
  <c r="H81" i="1"/>
  <c r="I81" i="1"/>
  <c r="J81" i="1"/>
  <c r="G82" i="1"/>
  <c r="H82" i="1"/>
  <c r="I82" i="1"/>
  <c r="J82" i="1"/>
  <c r="G83" i="1"/>
  <c r="H83" i="1"/>
  <c r="I83" i="1"/>
  <c r="J83" i="1"/>
  <c r="G84" i="1"/>
  <c r="H84" i="1"/>
  <c r="I84" i="1"/>
  <c r="J84" i="1"/>
  <c r="G85" i="1"/>
  <c r="H85" i="1"/>
  <c r="I85" i="1"/>
  <c r="J85" i="1"/>
  <c r="G86" i="1"/>
  <c r="H86" i="1"/>
  <c r="I86" i="1"/>
  <c r="J86" i="1"/>
  <c r="G87" i="1"/>
  <c r="H87" i="1"/>
  <c r="I87" i="1"/>
  <c r="J87" i="1"/>
  <c r="G88" i="1"/>
  <c r="H88" i="1"/>
  <c r="I88" i="1"/>
  <c r="J88" i="1"/>
  <c r="F89" i="1"/>
  <c r="G89" i="1"/>
  <c r="H89" i="1"/>
  <c r="I89" i="1"/>
  <c r="J89" i="1"/>
  <c r="G90" i="1"/>
  <c r="H90" i="1"/>
  <c r="I90" i="1"/>
  <c r="J90" i="1"/>
  <c r="G91" i="1"/>
  <c r="H91" i="1"/>
  <c r="I91" i="1"/>
  <c r="J91" i="1"/>
  <c r="G92" i="1"/>
  <c r="H92" i="1"/>
  <c r="I92" i="1"/>
  <c r="J92" i="1"/>
  <c r="G93" i="1"/>
  <c r="H93" i="1"/>
  <c r="I93" i="1"/>
  <c r="J93" i="1"/>
  <c r="D63" i="1"/>
  <c r="D81" i="1" s="1"/>
  <c r="E63" i="1"/>
  <c r="E81" i="1" s="1"/>
  <c r="F63" i="1"/>
  <c r="F81" i="1" s="1"/>
  <c r="D64" i="1"/>
  <c r="D82" i="1" s="1"/>
  <c r="E64" i="1"/>
  <c r="E82" i="1" s="1"/>
  <c r="F64" i="1"/>
  <c r="F82" i="1" s="1"/>
  <c r="D65" i="1"/>
  <c r="D83" i="1" s="1"/>
  <c r="E65" i="1"/>
  <c r="E83" i="1"/>
  <c r="F65" i="1"/>
  <c r="F83" i="1" s="1"/>
  <c r="D66" i="1"/>
  <c r="D84" i="1" s="1"/>
  <c r="E66" i="1"/>
  <c r="E84" i="1"/>
  <c r="F66" i="1"/>
  <c r="F84" i="1" s="1"/>
  <c r="D67" i="1"/>
  <c r="D85" i="1" s="1"/>
  <c r="E67" i="1"/>
  <c r="E85" i="1" s="1"/>
  <c r="F67" i="1"/>
  <c r="F85" i="1" s="1"/>
  <c r="D68" i="1"/>
  <c r="D86" i="1" s="1"/>
  <c r="E68" i="1"/>
  <c r="E86" i="1" s="1"/>
  <c r="F68" i="1"/>
  <c r="F86" i="1" s="1"/>
  <c r="D69" i="1"/>
  <c r="D87" i="1" s="1"/>
  <c r="E69" i="1"/>
  <c r="E87" i="1" s="1"/>
  <c r="F69" i="1"/>
  <c r="F87" i="1" s="1"/>
  <c r="E70" i="1"/>
  <c r="E88" i="1" s="1"/>
  <c r="F70" i="1"/>
  <c r="F88" i="1" s="1"/>
  <c r="D71" i="1"/>
  <c r="D89" i="1" s="1"/>
  <c r="E71" i="1"/>
  <c r="E89" i="1" s="1"/>
  <c r="F71" i="1"/>
  <c r="D72" i="1"/>
  <c r="D90" i="1"/>
  <c r="E72" i="1"/>
  <c r="E90" i="1" s="1"/>
  <c r="F72" i="1"/>
  <c r="F90" i="1" s="1"/>
  <c r="D73" i="1"/>
  <c r="D91" i="1" s="1"/>
  <c r="E73" i="1"/>
  <c r="E91" i="1" s="1"/>
  <c r="F73" i="1"/>
  <c r="F91" i="1" s="1"/>
  <c r="D74" i="1"/>
  <c r="D92" i="1" s="1"/>
  <c r="E74" i="1"/>
  <c r="E92" i="1" s="1"/>
  <c r="F74" i="1"/>
  <c r="F92" i="1" s="1"/>
  <c r="D75" i="1"/>
  <c r="D93" i="1" s="1"/>
  <c r="E75" i="1"/>
  <c r="E93" i="1" s="1"/>
  <c r="F75" i="1"/>
  <c r="F93" i="1" s="1"/>
  <c r="D62" i="1"/>
  <c r="D80" i="1" s="1"/>
  <c r="I15" i="33"/>
  <c r="I25" i="12" s="1"/>
  <c r="F44" i="20"/>
  <c r="F43" i="20"/>
  <c r="F42" i="20"/>
  <c r="F41" i="20"/>
  <c r="F40" i="20"/>
  <c r="F39" i="20"/>
  <c r="E43" i="20"/>
  <c r="E42" i="20"/>
  <c r="E41" i="20"/>
  <c r="E40" i="20"/>
  <c r="E39" i="20"/>
  <c r="E44" i="20"/>
  <c r="E20" i="20"/>
  <c r="D8" i="20" s="1"/>
  <c r="C23" i="19" s="1"/>
  <c r="L23" i="19" s="1"/>
  <c r="I18" i="20"/>
  <c r="E42" i="21"/>
  <c r="D42" i="21"/>
  <c r="E41" i="21"/>
  <c r="D41" i="21"/>
  <c r="E40" i="21"/>
  <c r="D40" i="21"/>
  <c r="E39" i="21"/>
  <c r="D39" i="21"/>
  <c r="E38" i="21"/>
  <c r="D38" i="21"/>
  <c r="E37" i="21"/>
  <c r="D37" i="21"/>
  <c r="E36" i="21"/>
  <c r="D36" i="21"/>
  <c r="G43" i="21"/>
  <c r="H43" i="21"/>
  <c r="I43" i="21"/>
  <c r="F36" i="22"/>
  <c r="G41" i="29"/>
  <c r="G40" i="29"/>
  <c r="G39" i="29"/>
  <c r="G38" i="29"/>
  <c r="G37" i="29"/>
  <c r="G36" i="29"/>
  <c r="G41" i="22"/>
  <c r="G40" i="22"/>
  <c r="G39" i="22"/>
  <c r="G38" i="22"/>
  <c r="G37" i="22"/>
  <c r="G36" i="22"/>
  <c r="F41" i="22"/>
  <c r="F40" i="22"/>
  <c r="F39" i="22"/>
  <c r="F38" i="22"/>
  <c r="F37" i="22"/>
  <c r="F37" i="29"/>
  <c r="F36" i="29"/>
  <c r="E21" i="25"/>
  <c r="D8" i="25"/>
  <c r="F27" i="28"/>
  <c r="E27" i="28"/>
  <c r="E21" i="28"/>
  <c r="G21" i="28"/>
  <c r="F21" i="28"/>
  <c r="J20" i="27"/>
  <c r="E24" i="27" s="1"/>
  <c r="I20" i="27"/>
  <c r="E23" i="27" s="1"/>
  <c r="F41" i="29"/>
  <c r="F40" i="29"/>
  <c r="F39" i="29"/>
  <c r="E41" i="29"/>
  <c r="E40" i="29"/>
  <c r="E39" i="29"/>
  <c r="E37" i="29"/>
  <c r="E36" i="29"/>
  <c r="J36" i="21"/>
  <c r="H20" i="20"/>
  <c r="G20" i="20"/>
  <c r="F20" i="20"/>
  <c r="H22" i="18"/>
  <c r="G22" i="18"/>
  <c r="F22" i="18"/>
  <c r="E22" i="18"/>
  <c r="D8" i="18" s="1"/>
  <c r="C22" i="19" s="1"/>
  <c r="L22" i="19" s="1"/>
  <c r="I21" i="15"/>
  <c r="H21" i="15"/>
  <c r="F21" i="15"/>
  <c r="E21" i="15"/>
  <c r="P22" i="14"/>
  <c r="O22" i="14"/>
  <c r="N22" i="14"/>
  <c r="M22" i="14"/>
  <c r="L22" i="14"/>
  <c r="K22" i="14"/>
  <c r="J22" i="14"/>
  <c r="I22" i="14"/>
  <c r="H22" i="14"/>
  <c r="G22" i="14"/>
  <c r="F22" i="14"/>
  <c r="E22" i="14"/>
  <c r="E20" i="13"/>
  <c r="F20" i="13"/>
  <c r="I20" i="11"/>
  <c r="H20" i="11"/>
  <c r="G20" i="11"/>
  <c r="F20" i="11"/>
  <c r="D8" i="11" s="1"/>
  <c r="C15" i="19" s="1"/>
  <c r="L15" i="19" s="1"/>
  <c r="E20" i="11"/>
  <c r="H19" i="9"/>
  <c r="G19" i="9"/>
  <c r="F19" i="9"/>
  <c r="E19" i="9"/>
  <c r="D8" i="9" s="1"/>
  <c r="C13" i="19" s="1"/>
  <c r="L13" i="19" s="1"/>
  <c r="H19" i="8"/>
  <c r="G19" i="8"/>
  <c r="F19" i="8"/>
  <c r="E19" i="8"/>
  <c r="D8" i="8" s="1"/>
  <c r="C12" i="19" s="1"/>
  <c r="L12" i="19" s="1"/>
  <c r="H22" i="5"/>
  <c r="G22" i="5"/>
  <c r="F22" i="5"/>
  <c r="E22" i="5"/>
  <c r="D8" i="5" s="1"/>
  <c r="C10" i="19" s="1"/>
  <c r="L10" i="19" s="1"/>
  <c r="H23" i="4"/>
  <c r="G23" i="4"/>
  <c r="F23" i="4"/>
  <c r="E23" i="4"/>
  <c r="D8" i="4" s="1"/>
  <c r="C9" i="19" s="1"/>
  <c r="L9" i="19" s="1"/>
  <c r="H22" i="3"/>
  <c r="G22" i="3"/>
  <c r="F22" i="3"/>
  <c r="E22" i="3"/>
  <c r="D8" i="3" s="1"/>
  <c r="C8" i="19" s="1"/>
  <c r="L8" i="19" s="1"/>
  <c r="H23" i="2"/>
  <c r="G23" i="2"/>
  <c r="F23" i="2"/>
  <c r="E23" i="2"/>
  <c r="D8" i="2" s="1"/>
  <c r="C7" i="19" s="1"/>
  <c r="L7" i="19" s="1"/>
  <c r="H40" i="13"/>
  <c r="I52" i="10"/>
  <c r="D24" i="33"/>
  <c r="D42" i="22" s="1"/>
  <c r="D23" i="33"/>
  <c r="H30" i="21" s="1"/>
  <c r="D22" i="33"/>
  <c r="D45" i="20" s="1"/>
  <c r="D5" i="33"/>
  <c r="D100" i="1" s="1"/>
  <c r="I17" i="29"/>
  <c r="D31" i="33"/>
  <c r="D42" i="29" s="1"/>
  <c r="E24" i="6"/>
  <c r="H26" i="6"/>
  <c r="G26" i="6"/>
  <c r="F26" i="6"/>
  <c r="H25" i="6"/>
  <c r="G25" i="6"/>
  <c r="F25" i="6"/>
  <c r="H24" i="6"/>
  <c r="G24" i="6"/>
  <c r="F24" i="6"/>
  <c r="E25" i="6"/>
  <c r="E26" i="6"/>
  <c r="J80" i="1"/>
  <c r="I80" i="1"/>
  <c r="H80" i="1"/>
  <c r="G80" i="1"/>
  <c r="F62" i="1"/>
  <c r="F80" i="1" s="1"/>
  <c r="H65" i="27"/>
  <c r="H43" i="27"/>
  <c r="G46" i="27"/>
  <c r="G47" i="27" s="1"/>
  <c r="F46" i="27"/>
  <c r="F47" i="27"/>
  <c r="E46" i="27"/>
  <c r="E47" i="27" s="1"/>
  <c r="E68" i="27"/>
  <c r="E69" i="27" s="1"/>
  <c r="H69" i="27" s="1"/>
  <c r="L59" i="27"/>
  <c r="L60" i="27" s="1"/>
  <c r="K59" i="27"/>
  <c r="K60" i="27" s="1"/>
  <c r="J59" i="27"/>
  <c r="J60" i="27" s="1"/>
  <c r="I59" i="27"/>
  <c r="I60" i="27" s="1"/>
  <c r="H59" i="27"/>
  <c r="H60" i="27" s="1"/>
  <c r="G59" i="27"/>
  <c r="G60" i="27" s="1"/>
  <c r="F59" i="27"/>
  <c r="F60" i="27" s="1"/>
  <c r="E59" i="27"/>
  <c r="E60" i="27" s="1"/>
  <c r="L37" i="27"/>
  <c r="L38" i="27" s="1"/>
  <c r="K37" i="27"/>
  <c r="K38" i="27" s="1"/>
  <c r="J37" i="27"/>
  <c r="J38" i="27" s="1"/>
  <c r="I37" i="27"/>
  <c r="I38" i="27" s="1"/>
  <c r="H37" i="27"/>
  <c r="H38" i="27" s="1"/>
  <c r="G37" i="27"/>
  <c r="G38" i="27" s="1"/>
  <c r="F37" i="27"/>
  <c r="F38" i="27" s="1"/>
  <c r="E37" i="27"/>
  <c r="E38" i="27"/>
  <c r="G68" i="27"/>
  <c r="G69" i="27" s="1"/>
  <c r="F68" i="27"/>
  <c r="F69" i="27" s="1"/>
  <c r="H67" i="27"/>
  <c r="H66" i="27"/>
  <c r="H45" i="27"/>
  <c r="H44" i="27"/>
  <c r="H17" i="26"/>
  <c r="G17" i="26"/>
  <c r="F17" i="26"/>
  <c r="E17" i="26"/>
  <c r="D7" i="26"/>
  <c r="C29" i="19"/>
  <c r="L29" i="19" s="1"/>
  <c r="H21" i="25"/>
  <c r="G21" i="25"/>
  <c r="F21" i="25"/>
  <c r="H114" i="24"/>
  <c r="G114" i="24"/>
  <c r="F114" i="24"/>
  <c r="E114" i="24"/>
  <c r="E121" i="24" s="1"/>
  <c r="G121" i="24" s="1"/>
  <c r="H101" i="24"/>
  <c r="G101" i="24"/>
  <c r="F101" i="24"/>
  <c r="E101" i="24"/>
  <c r="I100" i="24"/>
  <c r="I99" i="24"/>
  <c r="H94" i="24"/>
  <c r="G94" i="24"/>
  <c r="F94" i="24"/>
  <c r="E94" i="24"/>
  <c r="E120" i="24" s="1"/>
  <c r="G120" i="24" s="1"/>
  <c r="H83" i="24"/>
  <c r="G83" i="24"/>
  <c r="F83" i="24"/>
  <c r="E83" i="24"/>
  <c r="H76" i="24"/>
  <c r="G76" i="24"/>
  <c r="F76" i="24"/>
  <c r="E76" i="24"/>
  <c r="E119" i="24" s="1"/>
  <c r="G119" i="24" s="1"/>
  <c r="H62" i="24"/>
  <c r="G62" i="24"/>
  <c r="F62" i="24"/>
  <c r="E62" i="24"/>
  <c r="H55" i="24"/>
  <c r="G55" i="24"/>
  <c r="F55" i="24"/>
  <c r="E55" i="24"/>
  <c r="E118" i="24" s="1"/>
  <c r="G118" i="24" s="1"/>
  <c r="H41" i="24"/>
  <c r="G41" i="24"/>
  <c r="E41" i="24"/>
  <c r="F41" i="24"/>
  <c r="H24" i="24"/>
  <c r="G24" i="24"/>
  <c r="F24" i="24"/>
  <c r="E24" i="24"/>
  <c r="E117" i="24" s="1"/>
  <c r="G117" i="24" s="1"/>
  <c r="G122" i="24" s="1"/>
  <c r="D8" i="24" s="1"/>
  <c r="H49" i="23"/>
  <c r="G49" i="23"/>
  <c r="F49" i="23"/>
  <c r="E49" i="23"/>
  <c r="E56" i="23" s="1"/>
  <c r="G56" i="23" s="1"/>
  <c r="H42" i="23"/>
  <c r="G42" i="23"/>
  <c r="F42" i="23"/>
  <c r="E42" i="23"/>
  <c r="E55" i="23" s="1"/>
  <c r="G55" i="23" s="1"/>
  <c r="H35" i="23"/>
  <c r="G35" i="23"/>
  <c r="F35" i="23"/>
  <c r="E35" i="23"/>
  <c r="E54" i="23" s="1"/>
  <c r="G54" i="23" s="1"/>
  <c r="H28" i="23"/>
  <c r="G28" i="23"/>
  <c r="F28" i="23"/>
  <c r="E28" i="23"/>
  <c r="E53" i="23" s="1"/>
  <c r="G53" i="23" s="1"/>
  <c r="H21" i="23"/>
  <c r="G21" i="23"/>
  <c r="F21" i="23"/>
  <c r="E21" i="23"/>
  <c r="E52" i="23" s="1"/>
  <c r="E57" i="23" s="1"/>
  <c r="J30" i="22"/>
  <c r="K42" i="21"/>
  <c r="J42" i="21"/>
  <c r="K41" i="21"/>
  <c r="J41" i="21"/>
  <c r="K40" i="21"/>
  <c r="J40" i="21"/>
  <c r="K39" i="21"/>
  <c r="J39" i="21"/>
  <c r="K38" i="21"/>
  <c r="J38" i="21"/>
  <c r="K37" i="21"/>
  <c r="J37" i="21"/>
  <c r="K36" i="21"/>
  <c r="I29" i="21"/>
  <c r="I28" i="21"/>
  <c r="I27" i="21"/>
  <c r="I26" i="21"/>
  <c r="I25" i="21"/>
  <c r="I24" i="21"/>
  <c r="G33" i="20"/>
  <c r="I29" i="17"/>
  <c r="I28" i="17"/>
  <c r="I27" i="17"/>
  <c r="I26" i="17"/>
  <c r="I25" i="17"/>
  <c r="I24" i="17"/>
  <c r="I23" i="17"/>
  <c r="J20" i="15"/>
  <c r="J19" i="15"/>
  <c r="J18" i="15"/>
  <c r="G20" i="15"/>
  <c r="G19" i="15"/>
  <c r="G18" i="15"/>
  <c r="K18" i="15" s="1"/>
  <c r="G19" i="13"/>
  <c r="G18" i="13"/>
  <c r="G17" i="13"/>
  <c r="I22" i="4"/>
  <c r="I23" i="4" s="1"/>
  <c r="I21" i="4"/>
  <c r="E62" i="1"/>
  <c r="E80" i="1" s="1"/>
  <c r="I51" i="6"/>
  <c r="H51" i="6"/>
  <c r="G51" i="6"/>
  <c r="F51" i="6"/>
  <c r="J37" i="9"/>
  <c r="I37" i="9"/>
  <c r="H37" i="9"/>
  <c r="G37" i="9"/>
  <c r="F37" i="9"/>
  <c r="G23" i="10"/>
  <c r="G22" i="10"/>
  <c r="G21" i="10"/>
  <c r="G20" i="10"/>
  <c r="G19" i="10"/>
  <c r="K40" i="13"/>
  <c r="J40" i="13"/>
  <c r="I40" i="13"/>
  <c r="K40" i="14"/>
  <c r="J40" i="14"/>
  <c r="I40" i="14"/>
  <c r="H40" i="14"/>
  <c r="K37" i="15"/>
  <c r="J37" i="15"/>
  <c r="H37" i="15"/>
  <c r="I37" i="15"/>
  <c r="F33" i="16"/>
  <c r="J33" i="16"/>
  <c r="I33" i="16"/>
  <c r="H33" i="16"/>
  <c r="G33" i="16"/>
  <c r="J33" i="20"/>
  <c r="I33" i="20"/>
  <c r="H33" i="20"/>
  <c r="K30" i="22"/>
  <c r="I30" i="22"/>
  <c r="I19" i="22"/>
  <c r="H30" i="22"/>
  <c r="I18" i="22"/>
  <c r="J30" i="29"/>
  <c r="I30" i="29"/>
  <c r="H30" i="29"/>
  <c r="I19" i="29"/>
  <c r="I18" i="29"/>
  <c r="I20" i="25"/>
  <c r="I19" i="25"/>
  <c r="I18" i="25"/>
  <c r="I113" i="24"/>
  <c r="I112" i="24"/>
  <c r="I93" i="24"/>
  <c r="I92" i="24"/>
  <c r="I82" i="24"/>
  <c r="I81" i="24"/>
  <c r="I83" i="24" s="1"/>
  <c r="I75" i="24"/>
  <c r="I74" i="24"/>
  <c r="I61" i="24"/>
  <c r="I60" i="24"/>
  <c r="I54" i="24"/>
  <c r="I55" i="24" s="1"/>
  <c r="I53" i="24"/>
  <c r="I23" i="24"/>
  <c r="I22" i="24"/>
  <c r="I48" i="23"/>
  <c r="I47" i="23"/>
  <c r="I41" i="23"/>
  <c r="I40" i="23"/>
  <c r="I42" i="23" s="1"/>
  <c r="I34" i="23"/>
  <c r="I33" i="23"/>
  <c r="I35" i="23" s="1"/>
  <c r="I27" i="23"/>
  <c r="I26" i="23"/>
  <c r="I20" i="23"/>
  <c r="I19" i="23"/>
  <c r="I17" i="22"/>
  <c r="I18" i="21"/>
  <c r="I19" i="20"/>
  <c r="I20" i="20" s="1"/>
  <c r="I21" i="18"/>
  <c r="I20" i="18"/>
  <c r="I18" i="17"/>
  <c r="J19" i="11"/>
  <c r="I63" i="10"/>
  <c r="I40" i="10"/>
  <c r="I29" i="10"/>
  <c r="I22" i="2"/>
  <c r="I21" i="2"/>
  <c r="I22" i="18"/>
  <c r="T83" i="36" l="1"/>
  <c r="T196" i="36"/>
  <c r="L144" i="36"/>
  <c r="L143" i="36" s="1"/>
  <c r="N52" i="36"/>
  <c r="N46" i="36" s="1"/>
  <c r="N34" i="36"/>
  <c r="N33" i="36" s="1"/>
  <c r="N32" i="36" s="1"/>
  <c r="N31" i="36" s="1"/>
  <c r="K94" i="36"/>
  <c r="K93" i="36" s="1"/>
  <c r="K92" i="36" s="1"/>
  <c r="P53" i="36"/>
  <c r="S53" i="36"/>
  <c r="P54" i="36"/>
  <c r="S54" i="36"/>
  <c r="U54" i="36" s="1"/>
  <c r="P35" i="36"/>
  <c r="S35" i="36"/>
  <c r="P86" i="36"/>
  <c r="S86" i="36"/>
  <c r="P36" i="36"/>
  <c r="S36" i="36"/>
  <c r="U36" i="36" s="1"/>
  <c r="P87" i="36"/>
  <c r="S87" i="36"/>
  <c r="U87" i="36" s="1"/>
  <c r="E45" i="20"/>
  <c r="D15" i="33"/>
  <c r="E30" i="12" s="1"/>
  <c r="J20" i="11"/>
  <c r="I76" i="24"/>
  <c r="E42" i="29"/>
  <c r="K43" i="21"/>
  <c r="I94" i="24"/>
  <c r="G96" i="10"/>
  <c r="Z53" i="37"/>
  <c r="Z52" i="37" s="1"/>
  <c r="I28" i="23"/>
  <c r="I62" i="24"/>
  <c r="F45" i="20"/>
  <c r="I95" i="10"/>
  <c r="I101" i="24"/>
  <c r="I21" i="23"/>
  <c r="I49" i="23"/>
  <c r="E27" i="6"/>
  <c r="D8" i="6" s="1"/>
  <c r="C11" i="19" s="1"/>
  <c r="L11" i="19" s="1"/>
  <c r="G27" i="6"/>
  <c r="Q56" i="37"/>
  <c r="M60" i="37"/>
  <c r="O51" i="37"/>
  <c r="AA53" i="37"/>
  <c r="AA52" i="37" s="1"/>
  <c r="P51" i="37"/>
  <c r="AB53" i="37"/>
  <c r="AB52" i="37" s="1"/>
  <c r="K154" i="36"/>
  <c r="K152" i="36" s="1"/>
  <c r="Q51" i="37"/>
  <c r="Y53" i="37"/>
  <c r="N56" i="37"/>
  <c r="Z57" i="37"/>
  <c r="O60" i="37"/>
  <c r="AA60" i="37" s="1"/>
  <c r="AA61" i="37"/>
  <c r="P60" i="37"/>
  <c r="AB60" i="37" s="1"/>
  <c r="AB61" i="37"/>
  <c r="H27" i="6"/>
  <c r="O56" i="37"/>
  <c r="AA57" i="37"/>
  <c r="P56" i="37"/>
  <c r="AB57" i="37"/>
  <c r="X10" i="37"/>
  <c r="X9" i="37" s="1"/>
  <c r="Z6" i="37"/>
  <c r="Z31" i="37"/>
  <c r="U10" i="37"/>
  <c r="U9" i="37" s="1"/>
  <c r="Z29" i="37"/>
  <c r="P10" i="37"/>
  <c r="P9" i="37" s="1"/>
  <c r="I9" i="37"/>
  <c r="R10" i="37"/>
  <c r="R9" i="37" s="1"/>
  <c r="N37" i="37"/>
  <c r="AB31" i="37"/>
  <c r="J9" i="37"/>
  <c r="Y18" i="37"/>
  <c r="AA18" i="37"/>
  <c r="P24" i="37"/>
  <c r="AA6" i="37"/>
  <c r="H98" i="1"/>
  <c r="I21" i="25"/>
  <c r="E20" i="33"/>
  <c r="I30" i="17" s="1"/>
  <c r="D8" i="17" s="1"/>
  <c r="C21" i="19" s="1"/>
  <c r="L21" i="19" s="1"/>
  <c r="E23" i="33"/>
  <c r="I30" i="21" s="1"/>
  <c r="D8" i="21" s="1"/>
  <c r="C24" i="19" s="1"/>
  <c r="L24" i="19" s="1"/>
  <c r="H70" i="27"/>
  <c r="E74" i="27" s="1"/>
  <c r="J43" i="21"/>
  <c r="J17" i="37"/>
  <c r="Z18" i="37"/>
  <c r="L17" i="37"/>
  <c r="AB17" i="37" s="1"/>
  <c r="AB18" i="37"/>
  <c r="Y26" i="37"/>
  <c r="Z12" i="37"/>
  <c r="Z38" i="37"/>
  <c r="AA31" i="37"/>
  <c r="AA15" i="37"/>
  <c r="K37" i="37"/>
  <c r="AA38" i="37"/>
  <c r="AB6" i="37"/>
  <c r="L25" i="37"/>
  <c r="AB25" i="37" s="1"/>
  <c r="AB26" i="37"/>
  <c r="G20" i="13"/>
  <c r="D8" i="13" s="1"/>
  <c r="C17" i="19" s="1"/>
  <c r="L17" i="19" s="1"/>
  <c r="E30" i="28"/>
  <c r="D8" i="28" s="1"/>
  <c r="C31" i="19" s="1"/>
  <c r="L31" i="19" s="1"/>
  <c r="F15" i="33"/>
  <c r="G30" i="12" s="1"/>
  <c r="M30" i="12"/>
  <c r="M31" i="12" s="1"/>
  <c r="U114" i="36"/>
  <c r="K17" i="37"/>
  <c r="AA17" i="37" s="1"/>
  <c r="Q10" i="37"/>
  <c r="Q9" i="37" s="1"/>
  <c r="Y33" i="37"/>
  <c r="Y21" i="37"/>
  <c r="Y42" i="37"/>
  <c r="V10" i="37"/>
  <c r="V9" i="37" s="1"/>
  <c r="Z26" i="37"/>
  <c r="S10" i="37"/>
  <c r="S9" i="37" s="1"/>
  <c r="AA29" i="37"/>
  <c r="K11" i="37"/>
  <c r="K10" i="37" s="1"/>
  <c r="K9" i="37" s="1"/>
  <c r="AA12" i="37"/>
  <c r="AB33" i="37"/>
  <c r="AB21" i="37"/>
  <c r="AB42" i="37"/>
  <c r="AB62" i="37"/>
  <c r="E25" i="27"/>
  <c r="E79" i="27" s="1"/>
  <c r="E15" i="33"/>
  <c r="F30" i="12" s="1"/>
  <c r="G24" i="10"/>
  <c r="I94" i="10"/>
  <c r="I96" i="10" s="1"/>
  <c r="F96" i="10"/>
  <c r="K131" i="36"/>
  <c r="N131" i="36" s="1"/>
  <c r="N132" i="36"/>
  <c r="I17" i="37"/>
  <c r="U37" i="37"/>
  <c r="Y31" i="37"/>
  <c r="Y15" i="37"/>
  <c r="Y38" i="37"/>
  <c r="Z33" i="37"/>
  <c r="Z21" i="37"/>
  <c r="J37" i="37"/>
  <c r="W10" i="37"/>
  <c r="W9" i="37" s="1"/>
  <c r="O37" i="37"/>
  <c r="K25" i="37"/>
  <c r="AA26" i="37"/>
  <c r="AA62" i="37"/>
  <c r="T37" i="37"/>
  <c r="AB15" i="37"/>
  <c r="L37" i="37"/>
  <c r="AB38" i="37"/>
  <c r="T94" i="36"/>
  <c r="T93" i="36" s="1"/>
  <c r="T92" i="36" s="1"/>
  <c r="L196" i="36"/>
  <c r="L195" i="36" s="1"/>
  <c r="M270" i="36"/>
  <c r="T270" i="36"/>
  <c r="M282" i="36"/>
  <c r="Y29" i="37"/>
  <c r="Y12" i="37"/>
  <c r="Z15" i="37"/>
  <c r="Z42" i="37"/>
  <c r="Z62" i="37"/>
  <c r="AA33" i="37"/>
  <c r="AA21" i="37"/>
  <c r="AA42" i="37"/>
  <c r="P37" i="37"/>
  <c r="AB29" i="37"/>
  <c r="L11" i="37"/>
  <c r="L10" i="37" s="1"/>
  <c r="L9" i="37" s="1"/>
  <c r="AB12" i="37"/>
  <c r="G97" i="1"/>
  <c r="N105" i="36"/>
  <c r="U71" i="36"/>
  <c r="U80" i="36"/>
  <c r="U105" i="36"/>
  <c r="U37" i="36"/>
  <c r="U74" i="36"/>
  <c r="M155" i="36"/>
  <c r="N248" i="36"/>
  <c r="M83" i="36"/>
  <c r="U108" i="36"/>
  <c r="M244" i="36"/>
  <c r="T244" i="36"/>
  <c r="N172" i="36"/>
  <c r="L270" i="36"/>
  <c r="N57" i="36"/>
  <c r="U40" i="36"/>
  <c r="U57" i="36"/>
  <c r="N71" i="36"/>
  <c r="U77" i="36"/>
  <c r="M144" i="36"/>
  <c r="M143" i="36" s="1"/>
  <c r="T195" i="36"/>
  <c r="K282" i="36"/>
  <c r="N169" i="36"/>
  <c r="N274" i="36"/>
  <c r="U14" i="36"/>
  <c r="U98" i="36"/>
  <c r="N200" i="36"/>
  <c r="M196" i="36"/>
  <c r="M195" i="36" s="1"/>
  <c r="N68" i="36"/>
  <c r="N98" i="36"/>
  <c r="N223" i="36"/>
  <c r="M258" i="36"/>
  <c r="L214" i="36"/>
  <c r="N74" i="36"/>
  <c r="N296" i="36"/>
  <c r="N40" i="36"/>
  <c r="N114" i="36"/>
  <c r="L171" i="36"/>
  <c r="L155" i="36" s="1"/>
  <c r="N286" i="36"/>
  <c r="N208" i="36"/>
  <c r="U138" i="36"/>
  <c r="U60" i="36"/>
  <c r="U68" i="36"/>
  <c r="N80" i="36"/>
  <c r="N108" i="36"/>
  <c r="T145" i="36"/>
  <c r="N219" i="36"/>
  <c r="N297" i="36"/>
  <c r="U43" i="36"/>
  <c r="U132" i="36"/>
  <c r="U88" i="36"/>
  <c r="N207" i="36"/>
  <c r="N283" i="36"/>
  <c r="L282" i="36"/>
  <c r="T155" i="36"/>
  <c r="T154" i="36" s="1"/>
  <c r="L244" i="36"/>
  <c r="N301" i="36"/>
  <c r="N65" i="36"/>
  <c r="L94" i="36"/>
  <c r="L93" i="36" s="1"/>
  <c r="L92" i="36" s="1"/>
  <c r="U111" i="36"/>
  <c r="N148" i="36"/>
  <c r="M94" i="36"/>
  <c r="M93" i="36" s="1"/>
  <c r="M92" i="36" s="1"/>
  <c r="L104" i="36"/>
  <c r="I23" i="2"/>
  <c r="U24" i="37"/>
  <c r="M24" i="37"/>
  <c r="M10" i="37"/>
  <c r="M9" i="37" s="1"/>
  <c r="V24" i="37"/>
  <c r="R37" i="37"/>
  <c r="X24" i="37"/>
  <c r="R24" i="37"/>
  <c r="O9" i="37"/>
  <c r="T24" i="37"/>
  <c r="N37" i="36"/>
  <c r="G99" i="1"/>
  <c r="J98" i="1"/>
  <c r="J97" i="1"/>
  <c r="J99" i="1"/>
  <c r="H99" i="1"/>
  <c r="I99" i="1"/>
  <c r="H97" i="1"/>
  <c r="I97" i="1"/>
  <c r="N197" i="36"/>
  <c r="K196" i="36"/>
  <c r="I24" i="24"/>
  <c r="G42" i="29"/>
  <c r="F42" i="22"/>
  <c r="D8" i="22" s="1"/>
  <c r="C25" i="19" s="1"/>
  <c r="L25" i="19" s="1"/>
  <c r="U11" i="36"/>
  <c r="N88" i="36"/>
  <c r="M214" i="36"/>
  <c r="K19" i="15"/>
  <c r="G21" i="15"/>
  <c r="G98" i="1"/>
  <c r="C28" i="19"/>
  <c r="L28" i="19" s="1"/>
  <c r="C27" i="19"/>
  <c r="L27" i="19" s="1"/>
  <c r="H47" i="27"/>
  <c r="H48" i="27" s="1"/>
  <c r="E73" i="27" s="1"/>
  <c r="F27" i="6"/>
  <c r="E96" i="10"/>
  <c r="D9" i="10" s="1"/>
  <c r="C14" i="19" s="1"/>
  <c r="L14" i="19" s="1"/>
  <c r="N11" i="36"/>
  <c r="T189" i="36"/>
  <c r="K20" i="15"/>
  <c r="J21" i="15"/>
  <c r="F24" i="33"/>
  <c r="G42" i="22" s="1"/>
  <c r="E24" i="33"/>
  <c r="I114" i="24"/>
  <c r="I98" i="1"/>
  <c r="F42" i="29"/>
  <c r="D8" i="29" s="1"/>
  <c r="C32" i="19" s="1"/>
  <c r="L32" i="19" s="1"/>
  <c r="M45" i="12"/>
  <c r="M32" i="12" s="1"/>
  <c r="E42" i="22"/>
  <c r="U101" i="36"/>
  <c r="K244" i="36"/>
  <c r="N245" i="36"/>
  <c r="N244" i="36" s="1"/>
  <c r="N43" i="36"/>
  <c r="N60" i="36"/>
  <c r="L189" i="36"/>
  <c r="N189" i="36" s="1"/>
  <c r="N190" i="36"/>
  <c r="T236" i="36"/>
  <c r="N241" i="36"/>
  <c r="N262" i="36"/>
  <c r="K258" i="36"/>
  <c r="X37" i="37"/>
  <c r="X51" i="37"/>
  <c r="X49" i="37" s="1"/>
  <c r="G52" i="23"/>
  <c r="G57" i="23" s="1"/>
  <c r="D8" i="23" s="1"/>
  <c r="C26" i="19" s="1"/>
  <c r="L26" i="19" s="1"/>
  <c r="N14" i="36"/>
  <c r="U65" i="36"/>
  <c r="N77" i="36"/>
  <c r="L83" i="36"/>
  <c r="N95" i="36"/>
  <c r="K104" i="36"/>
  <c r="T104" i="36"/>
  <c r="N159" i="36"/>
  <c r="N215" i="36"/>
  <c r="T258" i="36"/>
  <c r="T282" i="36"/>
  <c r="S51" i="37"/>
  <c r="S49" i="37" s="1"/>
  <c r="O24" i="37"/>
  <c r="N85" i="36"/>
  <c r="K84" i="36"/>
  <c r="U95" i="36"/>
  <c r="N111" i="36"/>
  <c r="N145" i="36"/>
  <c r="K144" i="36"/>
  <c r="N259" i="36"/>
  <c r="L258" i="36"/>
  <c r="Y6" i="37"/>
  <c r="R56" i="37"/>
  <c r="R55" i="37" s="1"/>
  <c r="N101" i="36"/>
  <c r="M104" i="36"/>
  <c r="U126" i="36"/>
  <c r="N232" i="36"/>
  <c r="N237" i="36"/>
  <c r="K236" i="36"/>
  <c r="N236" i="36" s="1"/>
  <c r="R17" i="37"/>
  <c r="Q24" i="37"/>
  <c r="M37" i="37"/>
  <c r="I37" i="37"/>
  <c r="S37" i="37"/>
  <c r="N150" i="36"/>
  <c r="N271" i="36"/>
  <c r="K270" i="36"/>
  <c r="M17" i="37"/>
  <c r="I25" i="37"/>
  <c r="Y25" i="37" s="1"/>
  <c r="R61" i="37"/>
  <c r="R60" i="37" s="1"/>
  <c r="J25" i="37"/>
  <c r="Z25" i="37" s="1"/>
  <c r="W37" i="37"/>
  <c r="W56" i="37"/>
  <c r="W55" i="37" s="1"/>
  <c r="V37" i="37"/>
  <c r="N10" i="37"/>
  <c r="N9" i="37" s="1"/>
  <c r="N24" i="37"/>
  <c r="W24" i="37"/>
  <c r="S24" i="37"/>
  <c r="Q37" i="37"/>
  <c r="T10" i="37"/>
  <c r="T9" i="37" s="1"/>
  <c r="T4" i="37" s="1"/>
  <c r="P85" i="36" l="1"/>
  <c r="P84" i="36" s="1"/>
  <c r="P83" i="36" s="1"/>
  <c r="S52" i="36"/>
  <c r="S46" i="36" s="1"/>
  <c r="P52" i="36"/>
  <c r="P46" i="36" s="1"/>
  <c r="N270" i="36"/>
  <c r="P34" i="36"/>
  <c r="P33" i="36" s="1"/>
  <c r="P32" i="36" s="1"/>
  <c r="P31" i="36" s="1"/>
  <c r="P30" i="36" s="1"/>
  <c r="P8" i="36" s="1"/>
  <c r="P7" i="36" s="1"/>
  <c r="S34" i="36"/>
  <c r="S33" i="36" s="1"/>
  <c r="S32" i="36" s="1"/>
  <c r="S31" i="36" s="1"/>
  <c r="U55" i="36"/>
  <c r="U53" i="36"/>
  <c r="S85" i="36"/>
  <c r="U86" i="36"/>
  <c r="U35" i="36"/>
  <c r="N49" i="37"/>
  <c r="Z51" i="37"/>
  <c r="Z49" i="37" s="1"/>
  <c r="M91" i="36"/>
  <c r="Q49" i="37"/>
  <c r="Q47" i="37" s="1"/>
  <c r="Z61" i="37"/>
  <c r="E75" i="27"/>
  <c r="E80" i="27" s="1"/>
  <c r="E29" i="33" s="1"/>
  <c r="F81" i="27" s="1"/>
  <c r="D8" i="27" s="1"/>
  <c r="C30" i="19" s="1"/>
  <c r="L30" i="19" s="1"/>
  <c r="M154" i="36"/>
  <c r="M152" i="36" s="1"/>
  <c r="P55" i="37"/>
  <c r="AB55" i="37" s="1"/>
  <c r="AB56" i="37"/>
  <c r="P49" i="37"/>
  <c r="AB51" i="37"/>
  <c r="AB49" i="37" s="1"/>
  <c r="Z60" i="37"/>
  <c r="Q55" i="37"/>
  <c r="Y56" i="37"/>
  <c r="N55" i="37"/>
  <c r="Z56" i="37"/>
  <c r="L154" i="36"/>
  <c r="L152" i="36" s="1"/>
  <c r="O55" i="37"/>
  <c r="AA55" i="37" s="1"/>
  <c r="AA56" i="37"/>
  <c r="O49" i="37"/>
  <c r="O47" i="37" s="1"/>
  <c r="AA51" i="37"/>
  <c r="AA49" i="37" s="1"/>
  <c r="X4" i="37"/>
  <c r="P4" i="37"/>
  <c r="V47" i="37"/>
  <c r="V4" i="37"/>
  <c r="AB11" i="37"/>
  <c r="R4" i="37"/>
  <c r="U4" i="37"/>
  <c r="Z37" i="37"/>
  <c r="Y17" i="37"/>
  <c r="Y10" i="37"/>
  <c r="Y9" i="37"/>
  <c r="T47" i="37"/>
  <c r="T92" i="37" s="1"/>
  <c r="P47" i="37"/>
  <c r="Q4" i="37"/>
  <c r="L24" i="37"/>
  <c r="AB24" i="37" s="1"/>
  <c r="M4" i="37"/>
  <c r="M92" i="37" s="1"/>
  <c r="W47" i="37"/>
  <c r="M91" i="37"/>
  <c r="Y11" i="37"/>
  <c r="AA11" i="37"/>
  <c r="Z11" i="37"/>
  <c r="M257" i="36"/>
  <c r="K24" i="37"/>
  <c r="AA25" i="37"/>
  <c r="AA9" i="37"/>
  <c r="S4" i="37"/>
  <c r="AA10" i="37"/>
  <c r="AB37" i="37"/>
  <c r="W4" i="37"/>
  <c r="N4" i="37"/>
  <c r="Y37" i="37"/>
  <c r="M34" i="12"/>
  <c r="D8" i="12" s="1"/>
  <c r="C16" i="19" s="1"/>
  <c r="L16" i="19" s="1"/>
  <c r="U47" i="37"/>
  <c r="AA37" i="37"/>
  <c r="Z17" i="37"/>
  <c r="N282" i="36"/>
  <c r="N171" i="36"/>
  <c r="U125" i="36"/>
  <c r="N93" i="36"/>
  <c r="N94" i="36"/>
  <c r="T144" i="36"/>
  <c r="T143" i="36" s="1"/>
  <c r="U94" i="36"/>
  <c r="L91" i="36"/>
  <c r="L257" i="36"/>
  <c r="N104" i="36"/>
  <c r="U93" i="36"/>
  <c r="R47" i="37"/>
  <c r="F5" i="33"/>
  <c r="H100" i="1" s="1"/>
  <c r="H5" i="33"/>
  <c r="J100" i="1" s="1"/>
  <c r="AB9" i="37"/>
  <c r="U10" i="36"/>
  <c r="T214" i="36"/>
  <c r="N196" i="36"/>
  <c r="K195" i="36"/>
  <c r="N195" i="36" s="1"/>
  <c r="T257" i="36"/>
  <c r="N155" i="36"/>
  <c r="N154" i="36" s="1"/>
  <c r="AB10" i="37"/>
  <c r="X47" i="37"/>
  <c r="T91" i="36"/>
  <c r="U92" i="36"/>
  <c r="K21" i="15"/>
  <c r="D8" i="15" s="1"/>
  <c r="C19" i="19" s="1"/>
  <c r="L19" i="19" s="1"/>
  <c r="G5" i="33"/>
  <c r="I100" i="1" s="1"/>
  <c r="I24" i="37"/>
  <c r="Y24" i="37" s="1"/>
  <c r="K83" i="36"/>
  <c r="N84" i="36"/>
  <c r="U104" i="36"/>
  <c r="N258" i="36"/>
  <c r="K257" i="36"/>
  <c r="Z10" i="37"/>
  <c r="J24" i="37"/>
  <c r="Z24" i="37" s="1"/>
  <c r="T152" i="36"/>
  <c r="N144" i="36"/>
  <c r="K143" i="36"/>
  <c r="O4" i="37"/>
  <c r="S47" i="37"/>
  <c r="K214" i="36"/>
  <c r="N214" i="36" s="1"/>
  <c r="K91" i="36"/>
  <c r="N92" i="36"/>
  <c r="E5" i="33"/>
  <c r="G100" i="1" s="1"/>
  <c r="D8" i="1" s="1"/>
  <c r="C6" i="19" s="1"/>
  <c r="L6" i="19" s="1"/>
  <c r="P92" i="37" l="1"/>
  <c r="N47" i="37"/>
  <c r="N92" i="37" s="1"/>
  <c r="N91" i="37"/>
  <c r="O92" i="37"/>
  <c r="N83" i="36"/>
  <c r="K30" i="36"/>
  <c r="K8" i="36" s="1"/>
  <c r="K7" i="36" s="1"/>
  <c r="S84" i="36"/>
  <c r="U85" i="36"/>
  <c r="U34" i="36"/>
  <c r="M30" i="36"/>
  <c r="M8" i="36" s="1"/>
  <c r="M7" i="36" s="1"/>
  <c r="X92" i="37"/>
  <c r="M142" i="36"/>
  <c r="L142" i="36"/>
  <c r="N91" i="36"/>
  <c r="L30" i="36"/>
  <c r="T142" i="36"/>
  <c r="R92" i="37"/>
  <c r="V92" i="37"/>
  <c r="Q92" i="37"/>
  <c r="L4" i="37"/>
  <c r="I4" i="37"/>
  <c r="Y4" i="37" s="1"/>
  <c r="S92" i="37"/>
  <c r="U92" i="37"/>
  <c r="W92" i="37"/>
  <c r="T30" i="36"/>
  <c r="T8" i="36" s="1"/>
  <c r="T7" i="36" s="1"/>
  <c r="Z55" i="37"/>
  <c r="AA24" i="37"/>
  <c r="K4" i="37"/>
  <c r="N257" i="36"/>
  <c r="U91" i="36"/>
  <c r="N143" i="36"/>
  <c r="Z9" i="37"/>
  <c r="J4" i="37"/>
  <c r="U117" i="36"/>
  <c r="U124" i="36"/>
  <c r="U9" i="36"/>
  <c r="Z4" i="37" l="1"/>
  <c r="J92" i="37"/>
  <c r="AA4" i="37"/>
  <c r="K92" i="37"/>
  <c r="AB4" i="37"/>
  <c r="L92" i="37"/>
  <c r="I92" i="37"/>
  <c r="L8" i="36"/>
  <c r="L7" i="36" s="1"/>
  <c r="U33" i="36"/>
  <c r="S83" i="36"/>
  <c r="U83" i="36" s="1"/>
  <c r="U84" i="36"/>
  <c r="U52" i="36"/>
  <c r="AB47" i="37"/>
  <c r="N152" i="36"/>
  <c r="K142" i="36"/>
  <c r="Y92" i="37" l="1"/>
  <c r="U46" i="36"/>
  <c r="U32" i="36"/>
  <c r="Z47" i="37"/>
  <c r="Z92" i="37"/>
  <c r="AB92" i="37"/>
  <c r="N142" i="36"/>
  <c r="AA47" i="37"/>
  <c r="AA92" i="37"/>
  <c r="N30" i="36"/>
  <c r="N8" i="36" s="1"/>
  <c r="N7" i="36" s="1"/>
  <c r="S30" i="36" l="1"/>
  <c r="S8" i="36" s="1"/>
  <c r="S7" i="36" s="1"/>
  <c r="U31" i="36"/>
  <c r="U30" i="36" l="1"/>
  <c r="U7" i="36" l="1"/>
  <c r="U8" i="36"/>
</calcChain>
</file>

<file path=xl/comments1.xml><?xml version="1.0" encoding="utf-8"?>
<comments xmlns="http://schemas.openxmlformats.org/spreadsheetml/2006/main">
  <authors>
    <author>Preferred Customer</author>
  </authors>
  <commentList>
    <comment ref="A9"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19"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25"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30"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35"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41"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46"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51"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List>
</comments>
</file>

<file path=xl/sharedStrings.xml><?xml version="1.0" encoding="utf-8"?>
<sst xmlns="http://schemas.openxmlformats.org/spreadsheetml/2006/main" count="6110" uniqueCount="2040">
  <si>
    <r>
      <t>Porcentaje de avance en la formulación y/o ajuste de los Planes de Ordenación y Manejo de Cuencas (POMCAS), Planes de Manejo de Acuíferos (PMA) y Planes de Manejo de Microcuencas (PMM</t>
    </r>
    <r>
      <rPr>
        <b/>
        <sz val="9"/>
        <color rgb="FF000000"/>
        <rFont val="Calibri"/>
        <family val="2"/>
        <scheme val="minor"/>
      </rPr>
      <t>)</t>
    </r>
  </si>
  <si>
    <t>(Hoja metodológica versión 1,00)</t>
  </si>
  <si>
    <t>Metodología de cálculo</t>
  </si>
  <si>
    <t>Para su cálculo, se diligencia la siguiente información:</t>
  </si>
  <si>
    <t>Número de cuencas objeto de POMCA en la jurisdicción de la CAR según la zonificación hidrográfica:</t>
  </si>
  <si>
    <t>Número de cuencas objeto de POMCA priorizadas para el cuatrienio en la jurisdicción de la CAR:</t>
  </si>
  <si>
    <t>Datos generales de los POMCAS:</t>
  </si>
  <si>
    <t>Cuencas, acuíferos y microcuencas objeto de planes en la jurisdicción de la CAR</t>
  </si>
  <si>
    <t>Tipo de Plan (a)</t>
  </si>
  <si>
    <t>Código (b)</t>
  </si>
  <si>
    <t>Nombre de Cuenca, Microcuenca, Acuífero</t>
  </si>
  <si>
    <t>POMCA</t>
  </si>
  <si>
    <t>PMA</t>
  </si>
  <si>
    <t>PMM</t>
  </si>
  <si>
    <t>Utilice tantas líneas cuantas sean necesarias.</t>
  </si>
  <si>
    <r>
      <t>(a)</t>
    </r>
    <r>
      <rPr>
        <sz val="7"/>
        <color rgb="FF000000"/>
        <rFont val="Times New Roman"/>
        <family val="1"/>
      </rPr>
      <t xml:space="preserve">     </t>
    </r>
    <r>
      <rPr>
        <sz val="9"/>
        <color rgb="FF000000"/>
        <rFont val="Calibri"/>
        <family val="2"/>
      </rPr>
      <t>POMCA, PMA, PMM</t>
    </r>
  </si>
  <si>
    <r>
      <t>(b)</t>
    </r>
    <r>
      <rPr>
        <sz val="7"/>
        <color rgb="FF000000"/>
        <rFont val="Times New Roman"/>
        <family val="1"/>
      </rPr>
      <t xml:space="preserve">     </t>
    </r>
    <r>
      <rPr>
        <sz val="9"/>
        <color rgb="FF000000"/>
        <rFont val="Calibri"/>
        <family val="2"/>
      </rPr>
      <t>Si aplica</t>
    </r>
  </si>
  <si>
    <r>
      <t>(c)</t>
    </r>
    <r>
      <rPr>
        <sz val="7"/>
        <color rgb="FF000000"/>
        <rFont val="Times New Roman"/>
        <family val="1"/>
      </rPr>
      <t xml:space="preserve">     </t>
    </r>
    <r>
      <rPr>
        <sz val="9"/>
        <color rgb="FF000000"/>
        <rFont val="Calibri"/>
        <family val="2"/>
      </rPr>
      <t>Procesos formales previos, En Fase de Aprestamiento, Diagnóstico, En Fase de Prospectiva y Zonificación Ambiental, en Fase de Formulación y Aprobado. Si está aprobado, escriba el número del acto administrativo.</t>
    </r>
  </si>
  <si>
    <t>Meta anual de avance (%) en la formulación de cada plan</t>
  </si>
  <si>
    <t>N</t>
  </si>
  <si>
    <t>Año 1</t>
  </si>
  <si>
    <t>Año 2</t>
  </si>
  <si>
    <t>Año 3</t>
  </si>
  <si>
    <t>Año 4</t>
  </si>
  <si>
    <t>Utilice tantas líneas cuantas sean necesarias e indique las metas anuales teniendo como base la ponderación establecida para cada fase, hasta alcanzar el 100% con la aprobación del plan.</t>
  </si>
  <si>
    <t>Reporte de porcentaje de avance en la formulación de cada plan (*) (%)</t>
  </si>
  <si>
    <t>Código</t>
  </si>
  <si>
    <t>(*) Para el caso de los POMCA, el avance alcanza el 100% cuando ha sido aprobado a través del respectivo acto administrativo, pues de acuerdo con la Guía Técnica para la formulación de Planes de Ordenación y manejo de Cuencas Hidrográficas (Resolución 1907 de 2013), la fase de formulación concluye con la publicidad y aprobación del plan.</t>
  </si>
  <si>
    <t>Porcentaje de avance de la meta anual en la formulación de cada plan</t>
  </si>
  <si>
    <t>Porcentaje promedio de avance anual en la formulación de los planes</t>
  </si>
  <si>
    <t>Tipo de Plan</t>
  </si>
  <si>
    <t>Ponderación regional</t>
  </si>
  <si>
    <t>POMCAS</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</si>
  <si>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y/o ajuste de los Planes de Ordenación y Manejo de Cuencas (POMCAS), Planes de Manejo de Acuíferos (PMA) y Planes de Manejo de Microcuencas (PMM)</t>
    </r>
  </si>
  <si>
    <t>Interpretación</t>
  </si>
  <si>
    <t>El indicador hace seguimiento a la función de planificación ambiental relacionada con el recurso hídrico a cargo de las corporaciones autónomas regionales. Cuanto más cercano a cien por ciento, mayor es el cumplimiento de las metas establecidas en la planificación de dicho recurso.</t>
  </si>
  <si>
    <t>Restricciones o Limitaciones</t>
  </si>
  <si>
    <t>Teniendo en cuenta que la formulación de los POMCAS, PMA y PMM que realizan las Corporaciones Autónomas Regionales y de Desarrollo Sostenible en el marco de sus competencias obedecen a procesos técnicos y sociales particulares de cada región, se pueden presentar situaciones de orden operativo, político y social que pueden afectar los cronogramas definidos para la formulación de dichos instrumentos de planificación.</t>
  </si>
  <si>
    <t>Responsable del reporte de las variables del indicador</t>
  </si>
  <si>
    <t>Entidad</t>
  </si>
  <si>
    <t>Dependencia</t>
  </si>
  <si>
    <t>Nombre del funcionario</t>
  </si>
  <si>
    <t>Cargo</t>
  </si>
  <si>
    <t>Correo electrónico</t>
  </si>
  <si>
    <t>Teléfono</t>
  </si>
  <si>
    <t>Dirección</t>
  </si>
  <si>
    <t>Responsable del cálculo del indicador</t>
  </si>
  <si>
    <t>Ministerio de Ambiente y Desarrollo Sostenible MADS</t>
  </si>
  <si>
    <t>Dirección de Ordenamiento Territorial y Coordinación del Sistema Ambiental – SINA</t>
  </si>
  <si>
    <t xml:space="preserve">Información sobre la Hoja Metodológica </t>
  </si>
  <si>
    <t>Fecha</t>
  </si>
  <si>
    <t>Versión</t>
  </si>
  <si>
    <t>Datos del autor o de quien ajustó la hoja metodológica</t>
  </si>
  <si>
    <t>Descripción de los ajustes</t>
  </si>
  <si>
    <r>
      <t>Hoja Metodológica de referencia:</t>
    </r>
    <r>
      <rPr>
        <sz val="9"/>
        <color rgb="FF000000"/>
        <rFont val="Calibri"/>
        <family val="2"/>
        <scheme val="minor"/>
      </rPr>
      <t xml:space="preserve"> MADS (2016). </t>
    </r>
    <r>
      <rPr>
        <i/>
        <sz val="9"/>
        <color rgb="FF000000"/>
        <rFont val="Calibri"/>
        <family val="2"/>
        <scheme val="minor"/>
      </rPr>
      <t>Hoja metodológica del Porcentaje de avance en la formulación de los Planes de Ordenación y Manejo de Cuencas (POMCAS), Planes de Manejo de Acuíferos (PMA) y Planes de Manejo de Microcuencas (PMM) (Versión 1.0).</t>
    </r>
    <r>
      <rPr>
        <sz val="9"/>
        <color rgb="FF000000"/>
        <rFont val="Calibri"/>
        <family val="2"/>
        <scheme val="minor"/>
      </rPr>
      <t xml:space="preserve"> Ministerio de Ambiente y Desarrollo Sostenible MADS, DGOAT-SINA y DRH.</t>
    </r>
  </si>
  <si>
    <t>Observaciones</t>
  </si>
  <si>
    <t>Descripción del Indicador</t>
  </si>
  <si>
    <t>Definición</t>
  </si>
  <si>
    <t>Es el porcentaje de avance en la formulación o ajuste de los Planes de Ordenación y Manejo de Cuencas (POMCAS), Planes de Manejo de Acuíferos (PMA) y Planes de Manejo de Microcuencas (PMM) priorizados por la Corporación.</t>
  </si>
  <si>
    <t>Pertinencia</t>
  </si>
  <si>
    <t>Finalidad / Propósito:</t>
  </si>
  <si>
    <t>El indicador mide el cumplimiento de las metas establecidas en relación con la formulación o ajuste de los Planes de Ordenación y Manejo de Cuencas (POMCAS), Planes de Manejo de Acuíferos (PMA) y Planes de Manejo de Microcuencas (PMM).</t>
  </si>
  <si>
    <t>Seguimiento a las metas del Plan Nacional de Desarrollo 2014-2018 (POMCAS formulados)</t>
  </si>
  <si>
    <t>Normatividad de soporte:</t>
  </si>
  <si>
    <t>Ley 99 de 1993.</t>
  </si>
  <si>
    <t>Decreto 1076 de 2015.</t>
  </si>
  <si>
    <t>Resolución 1907 de 2013.</t>
  </si>
  <si>
    <t>Resolución 509 de 2013.</t>
  </si>
  <si>
    <t>Documentación de Referencia:</t>
  </si>
  <si>
    <t>Política Nacional para la Gestión Integral del Recurso Hídrico</t>
  </si>
  <si>
    <t>Plan Nacional de Desarrollo 2014-2018</t>
  </si>
  <si>
    <t>Guía Técnica para la formulación de Planes de Ordenación y manejo de Cuencas Hidrográficas.</t>
  </si>
  <si>
    <t>Metas / Estándares</t>
  </si>
  <si>
    <t>Marco conceptual</t>
  </si>
  <si>
    <t>El Plan de Ordenación y manejo de Cuencas Hidrográficas (POMCA) es el instrumento a través del cual se realiza la planeación del uso coordinado del suelo, de las aguas, de la flora y la fauna; y el manejo de la cuenca, entendido como la ejecución de obras y tratamientos, en la perspectiva de mantener el equilibrio entre el aprovechamiento social y económico de tales recursos, y la conservación de la estructura físico -biótica de la cuenca y particularmente del recurso hídrico (Artículo 2.2.3.1.5.1 del Decreto 1076 de 2015).</t>
  </si>
  <si>
    <r>
      <t>Plan de Ordenación y Manejo de Cuenca (POMCA)</t>
    </r>
    <r>
      <rPr>
        <sz val="9"/>
        <color rgb="FF000000"/>
        <rFont val="Calibri"/>
        <family val="2"/>
        <scheme val="minor"/>
      </rPr>
      <t>:</t>
    </r>
  </si>
  <si>
    <t>Para la elaboración o ajuste de los POMCAS, las Corporaciones Autónomas Regionales y de Desarrollo Sostenible deberán desarrollar los siguientes procesos formales previos, las fases e hitos establecidos en la Resolución 1907 de 2013:</t>
  </si>
  <si>
    <r>
      <t>1.</t>
    </r>
    <r>
      <rPr>
        <sz val="7"/>
        <color rgb="FF000000"/>
        <rFont val="Times New Roman"/>
        <family val="1"/>
      </rPr>
      <t xml:space="preserve">       </t>
    </r>
    <r>
      <rPr>
        <sz val="9"/>
        <color rgb="FF000000"/>
        <rFont val="Calibri"/>
        <family val="2"/>
        <scheme val="minor"/>
      </rPr>
      <t>Procesos formales previos (Priorización de Cuencas, Conformación o Reconformación de Comisiones Conjuntas, Declaratoria de Cuencas en Ordenación)</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</si>
  <si>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</si>
  <si>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</si>
  <si>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</si>
  <si>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</si>
  <si>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Plan de Manejo de Acuíferos (PMA)</t>
    </r>
    <r>
      <rPr>
        <sz val="9"/>
        <color rgb="FF000000"/>
        <rFont val="Calibri"/>
        <family val="2"/>
        <scheme val="minor"/>
      </rPr>
      <t>:</t>
    </r>
  </si>
  <si>
    <t>Para la elaboración o ajuste de PMA con base en el Decreto 1076 de 2015 (Dto 1640 de 2012), las Corporaciones Autónomas Regionales y de Desarrollo Sostenible deberán desarrollar las siguientes fases:</t>
  </si>
  <si>
    <r>
      <t>1.</t>
    </r>
    <r>
      <rPr>
        <sz val="7"/>
        <color rgb="FF000000"/>
        <rFont val="Times New Roman"/>
        <family val="1"/>
      </rPr>
      <t xml:space="preserve">       </t>
    </r>
    <r>
      <rPr>
        <sz val="9"/>
        <color rgb="FF000000"/>
        <rFont val="Calibri"/>
        <family val="2"/>
        <scheme val="minor"/>
      </rPr>
      <t>Fase de Aprestamiento</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</si>
  <si>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</si>
  <si>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</si>
  <si>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 (PMM)</t>
    </r>
    <r>
      <rPr>
        <sz val="9"/>
        <color rgb="FF000000"/>
        <rFont val="Calibri"/>
        <family val="2"/>
        <scheme val="minor"/>
      </rPr>
      <t>:</t>
    </r>
  </si>
  <si>
    <t>Para la elaboración o ajuste de PMM con base en el Decreto 1076 de 2015 (Dto 1640 de 2012), las Corporaciones Autónomas Regionales y de Desarrollo Sostenible deberán desarrollar las siguientes fases:</t>
  </si>
  <si>
    <r>
      <t>3.</t>
    </r>
    <r>
      <rPr>
        <i/>
        <sz val="7"/>
        <color rgb="FF000000"/>
        <rFont val="Times New Roman"/>
        <family val="1"/>
      </rPr>
      <t xml:space="preserve">       </t>
    </r>
    <r>
      <rPr>
        <sz val="9"/>
        <color rgb="FF000000"/>
        <rFont val="Calibri"/>
        <family val="2"/>
        <scheme val="minor"/>
      </rPr>
      <t>Fase de Formulación</t>
    </r>
  </si>
  <si>
    <t>Fórmula de cálculo</t>
  </si>
  <si>
    <t>Donde:</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</si>
  <si>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de los Planes de Ordenación y Manejo de Cuencas (POMCAS), Planes de Manejo de Acuíferos (PMA) y Planes de Manejo de Microcuencas (PMM), en el tiempo t.</t>
    </r>
  </si>
  <si>
    <r>
      <t xml:space="preserve">PPAPOMCAS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Ordenación y Manejo de Cuencas (POMCAS), en el tiempo t.</t>
    </r>
  </si>
  <si>
    <r>
      <t xml:space="preserve">PPAPMA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Manejo de Acuíferos (PMA), en el tiempo t.</t>
    </r>
  </si>
  <si>
    <r>
      <t xml:space="preserve">PPAPMM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Microcuencas (PMM), en el tiempo t.</t>
    </r>
  </si>
  <si>
    <t>a = ponderador de POMCAS</t>
  </si>
  <si>
    <t>b = ponderador de PMA</t>
  </si>
  <si>
    <t>c = ponderador de PMM</t>
  </si>
  <si>
    <t>a + b + c = 1</t>
  </si>
  <si>
    <t>Los ponderadores de POMCAS, PMA y PMM serán definidos por cada CAR teniendo en cuenta las metas de los diferentes tipos de planes y las condiciones particulares regionales.</t>
  </si>
  <si>
    <t>Los ponderadores de las fases de POMCAS, PMA y PMM en el cuatrienio son los siguientes:</t>
  </si>
  <si>
    <r>
      <t>Plan de Ordenación y Manejo de Cuenca (POMCA)</t>
    </r>
    <r>
      <rPr>
        <sz val="9"/>
        <color rgb="FF000000"/>
        <rFont val="Calibri"/>
        <family val="2"/>
        <scheme val="minor"/>
      </rPr>
      <t xml:space="preserve">: </t>
    </r>
  </si>
  <si>
    <t>Fase</t>
  </si>
  <si>
    <t>Ponderación fase</t>
  </si>
  <si>
    <t>Ponderación acumulada</t>
  </si>
  <si>
    <r>
      <t>1.</t>
    </r>
    <r>
      <rPr>
        <sz val="7"/>
        <color rgb="FF000000"/>
        <rFont val="Times New Roman"/>
        <family val="1"/>
      </rPr>
      <t xml:space="preserve"> </t>
    </r>
    <r>
      <rPr>
        <sz val="9"/>
        <color rgb="FF000000"/>
        <rFont val="Calibri"/>
        <family val="2"/>
        <scheme val="minor"/>
      </rPr>
      <t>Procesos formales previos</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</si>
  <si>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</si>
  <si>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</si>
  <si>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</si>
  <si>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</si>
  <si>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1.</t>
    </r>
    <r>
      <rPr>
        <sz val="7"/>
        <color rgb="FF000000"/>
        <rFont val="Times New Roman"/>
        <family val="1"/>
      </rPr>
      <t xml:space="preserve">                </t>
    </r>
    <r>
      <rPr>
        <sz val="9"/>
        <color rgb="FF000000"/>
        <rFont val="Calibri"/>
        <family val="2"/>
        <scheme val="minor"/>
      </rPr>
      <t xml:space="preserve">Fase de Aprestamiento </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</si>
  <si>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</si>
  <si>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</si>
  <si>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t>
    </r>
    <r>
      <rPr>
        <sz val="9"/>
        <color rgb="FF000000"/>
        <rFont val="Calibri"/>
        <family val="2"/>
        <scheme val="minor"/>
      </rPr>
      <t xml:space="preserve"> </t>
    </r>
  </si>
  <si>
    <r>
      <t>1.</t>
    </r>
    <r>
      <rPr>
        <sz val="7"/>
        <color rgb="FF000000"/>
        <rFont val="Times New Roman"/>
        <family val="1"/>
      </rPr>
      <t xml:space="preserve">                </t>
    </r>
    <r>
      <rPr>
        <sz val="9"/>
        <color rgb="FF000000"/>
        <rFont val="Calibri"/>
        <family val="2"/>
        <scheme val="minor"/>
      </rPr>
      <t>Fase de Aprestamiento</t>
    </r>
  </si>
  <si>
    <r>
      <t>Porcentaje de avance de la meta anual en la formulación de cada plan</t>
    </r>
    <r>
      <rPr>
        <sz val="9"/>
        <color rgb="FF000000"/>
        <rFont val="Calibri"/>
        <family val="2"/>
        <scheme val="minor"/>
      </rPr>
      <t xml:space="preserve"> (ejemplo: POMCA de Cuenca Río Frío)</t>
    </r>
  </si>
  <si>
    <t>Es resultado del cociente entre el avance en la formulación de cada plan y la meta anual en la formulación de un determinado plan, al cierre de cada vigencia.</t>
  </si>
  <si>
    <t xml:space="preserve"> * 100</t>
  </si>
  <si>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del Plan z, en el tiempo t.</t>
    </r>
  </si>
  <si>
    <r>
      <t xml:space="preserve">PAFP </t>
    </r>
    <r>
      <rPr>
        <vertAlign val="subscript"/>
        <sz val="9"/>
        <color rgb="FF000000"/>
        <rFont val="Calibri"/>
        <family val="2"/>
        <scheme val="minor"/>
      </rPr>
      <t>zt</t>
    </r>
    <r>
      <rPr>
        <sz val="9"/>
        <color rgb="FF000000"/>
        <rFont val="Calibri"/>
        <family val="2"/>
        <scheme val="minor"/>
      </rPr>
      <t xml:space="preserve"> = Porcentaje de avance en la formulación del Plan z, en el tiempo t.</t>
    </r>
  </si>
  <si>
    <r>
      <t>MFP</t>
    </r>
    <r>
      <rPr>
        <vertAlign val="subscript"/>
        <sz val="9"/>
        <color rgb="FF000000"/>
        <rFont val="Calibri"/>
        <family val="2"/>
        <scheme val="minor"/>
      </rPr>
      <t xml:space="preserve"> zt</t>
    </r>
    <r>
      <rPr>
        <sz val="9"/>
        <color rgb="FF000000"/>
        <rFont val="Calibri"/>
        <family val="2"/>
        <scheme val="minor"/>
      </rPr>
      <t xml:space="preserve"> = Meta anual de avance (%) en la formulación del plan z, en el tiempo t.</t>
    </r>
  </si>
  <si>
    <r>
      <t xml:space="preserve">Porcentaje promedio de avance anual en la formulación de los planes </t>
    </r>
    <r>
      <rPr>
        <sz val="9"/>
        <color rgb="FF000000"/>
        <rFont val="Calibri"/>
        <family val="2"/>
        <scheme val="minor"/>
      </rPr>
      <t>(ejemplo: los POMCAS priorizados para el cuatrienio)</t>
    </r>
  </si>
  <si>
    <t>El cálculo del Porcentaje promedio de avance anual en la formulación de los planes se obtiene de la siguiente manera:</t>
  </si>
  <si>
    <r>
      <t xml:space="preserve">PPAP </t>
    </r>
    <r>
      <rPr>
        <vertAlign val="subscript"/>
        <sz val="9"/>
        <color rgb="FF000000"/>
        <rFont val="Calibri"/>
        <family val="2"/>
        <scheme val="minor"/>
      </rPr>
      <t>it</t>
    </r>
    <r>
      <rPr>
        <sz val="9"/>
        <color rgb="FF000000"/>
        <rFont val="Calibri"/>
        <family val="2"/>
        <scheme val="minor"/>
      </rPr>
      <t xml:space="preserve"> = Porcentaje promedio de avance anual en la formulación de los planes i, en el tiempo t.</t>
    </r>
  </si>
  <si>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en la formulación del Plan z, en el tiempo t.</t>
    </r>
  </si>
  <si>
    <r>
      <t xml:space="preserve">N </t>
    </r>
    <r>
      <rPr>
        <vertAlign val="subscript"/>
        <sz val="9"/>
        <color rgb="FF000000"/>
        <rFont val="Calibri"/>
        <family val="2"/>
        <scheme val="minor"/>
      </rPr>
      <t>t</t>
    </r>
    <r>
      <rPr>
        <sz val="9"/>
        <color rgb="FF000000"/>
        <rFont val="Calibri"/>
        <family val="2"/>
        <scheme val="minor"/>
      </rPr>
      <t xml:space="preserve"> = número total de planes en el tiempo t</t>
    </r>
  </si>
  <si>
    <r>
      <t xml:space="preserve">i = </t>
    </r>
    <r>
      <rPr>
        <sz val="9"/>
        <color rgb="FF000000"/>
        <rFont val="Calibri"/>
        <family val="2"/>
        <scheme val="minor"/>
      </rPr>
      <t>Planes de Ordenación y Manejo de Cuencas (POMCAS), Planes de Manejo de Acuíferos (PMA) y Planes de Manejo de Microcuencas (PMM)</t>
    </r>
    <r>
      <rPr>
        <i/>
        <sz val="9"/>
        <color rgb="FF000000"/>
        <rFont val="Calibri"/>
        <family val="2"/>
        <scheme val="minor"/>
      </rPr>
      <t xml:space="preserve"> </t>
    </r>
  </si>
  <si>
    <t>Datos reportados por la Corporación</t>
  </si>
  <si>
    <t>Datos establecidos por el MADS</t>
  </si>
  <si>
    <t>Datos calculados por el sistema</t>
  </si>
  <si>
    <t>Porcentaje de cuerpos de agua con planes de ordenamiento del recurso hídrico (PORH) adoptados</t>
  </si>
  <si>
    <t>Es la relación entre el número de cuerpos de agua con planes de ordenamiento del recurso hídrico (PORH) adoptados y la meta de cuerpos de agua priorizados para la adopción de dichos planes por parte de la autoridad ambiental.</t>
  </si>
  <si>
    <t>El indicador mide el cumplimiento de las metas que la autoridad ambiental se ha propuesto alcanzar en relación con el número de cuerpos de agua con planes de ordenamiento del recurso hídrico (PORH) adoptados.</t>
  </si>
  <si>
    <t>Normatividad relacionada:</t>
  </si>
  <si>
    <t>Decreto Ley 2811/74, Decreto-Ley 1875 de 1979</t>
  </si>
  <si>
    <t>Ley 99 de 1993. Ley Marco del Medio Ambiente.</t>
  </si>
  <si>
    <t>Decreto 1076 de 2015,</t>
  </si>
  <si>
    <t>Resolución 509 de 2013. Define los lineamientos para la conformación de los Consejos de Cuenca y su participación en las fases del plan de ordenación y manejo de la cuenca</t>
  </si>
  <si>
    <t>Resolución 1907 de 2013. Expide la Guía técnica para la formulación de los planes de ordenación y manejo de cuencas hidrográficas.</t>
  </si>
  <si>
    <t>Resolución 1207 de 2014. Adopta disposiciones relacionadas con el uso de aguas residuales tratadas.</t>
  </si>
  <si>
    <t>Documentación de referencia:</t>
  </si>
  <si>
    <t>Política Nacional de Gestión Integral del Recurso Hídrico – PNGIRH.</t>
  </si>
  <si>
    <t>El Plan de Ordenamiento del Recurso Hídrico- PORH es el instrumento de planificación que se rige por lo dispuesto en el Decreto 1076 de 2015.</t>
  </si>
  <si>
    <r>
      <t xml:space="preserve">PPORHA </t>
    </r>
    <r>
      <rPr>
        <vertAlign val="subscript"/>
        <sz val="9"/>
        <color rgb="FF000000"/>
        <rFont val="Calibri"/>
        <family val="2"/>
        <scheme val="minor"/>
      </rPr>
      <t>t</t>
    </r>
    <r>
      <rPr>
        <sz val="9"/>
        <color rgb="FF000000"/>
        <rFont val="Calibri"/>
        <family val="2"/>
        <scheme val="minor"/>
      </rPr>
      <t xml:space="preserve"> = Porcentaje de cuerpos de agua con planes de ordenamiento del recurso hídrico (PORH) adoptados, en el tiempo t.</t>
    </r>
  </si>
  <si>
    <r>
      <t xml:space="preserve">PORHA </t>
    </r>
    <r>
      <rPr>
        <vertAlign val="subscript"/>
        <sz val="9"/>
        <color rgb="FF000000"/>
        <rFont val="Calibri"/>
        <family val="2"/>
        <scheme val="minor"/>
      </rPr>
      <t>t</t>
    </r>
    <r>
      <rPr>
        <sz val="9"/>
        <color rgb="FF000000"/>
        <rFont val="Calibri"/>
        <family val="2"/>
        <scheme val="minor"/>
      </rPr>
      <t xml:space="preserve"> = Número de Cuerpos de agua con planes de ordenamiento del recurso hídrico adoptados, en el tiempo t.</t>
    </r>
  </si>
  <si>
    <r>
      <t xml:space="preserve">MPORHA </t>
    </r>
    <r>
      <rPr>
        <vertAlign val="subscript"/>
        <sz val="9"/>
        <color rgb="FF000000"/>
        <rFont val="Calibri"/>
        <family val="2"/>
        <scheme val="minor"/>
      </rPr>
      <t>t</t>
    </r>
    <r>
      <rPr>
        <sz val="9"/>
        <color rgb="FF000000"/>
        <rFont val="Calibri"/>
        <family val="2"/>
        <scheme val="minor"/>
      </rPr>
      <t xml:space="preserve"> = Meta de Cuerpos de agua con plan de ordenamiento del recurso hídrico adoptados, en el tiempo t.</t>
    </r>
  </si>
  <si>
    <t>La meta de número de cuerpos de agua con planes de ordenamiento del recurso hídrico adoptados es establecida en el Plan de Acción de la Corporación.</t>
  </si>
  <si>
    <t>Número total de cuerpos de agua sujeto de reglamentación de planes de ordenamiento del recurso hídrico (PORH):</t>
  </si>
  <si>
    <t>Número total de Cuerpos de agua con plan de ordenamiento del recurso hídrico (PORH) priorizados por la Corporación para su adopción durante el cuatrienio:</t>
  </si>
  <si>
    <t>Variable</t>
  </si>
  <si>
    <t>Total</t>
  </si>
  <si>
    <t>A</t>
  </si>
  <si>
    <t>Meta de cuerpos de agua con planes de ordenamiento del recurso hídrico (PORH) adoptados MPORHA</t>
  </si>
  <si>
    <t>B</t>
  </si>
  <si>
    <t>Número de cuerpos de agua con planes de ordenamiento del recurso hídrico adoptados (PORHA)</t>
  </si>
  <si>
    <t>C</t>
  </si>
  <si>
    <t>Porcentaje de Cuerpos de agua con planes de ordenamiento del recurso hídrico adoptados (PPORHA) (C = B / A)</t>
  </si>
  <si>
    <t>Cuanto más cercano a cien por ciento, mayor es el cumplimiento de las metas que la autoridad ambiental se ha propuesto alcanzar en relación con el número de cuerpos de agua con planes de ordenamiento del recurso hídrico (PORH) adoptados.</t>
  </si>
  <si>
    <t>Se pueden presentar situaciones de orden operativo, político y social que pueden afectar la ejecución de los presupuestos y el cumplimiento de los cronogramas definidos en el Plan de Acción de la Corporación.</t>
  </si>
  <si>
    <t>Dirección de Ordenamiento Territorial y Coordinación del Sistema Ambiental - SINA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</si>
  <si>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planes de ordenamiento del recurso hídrico (PORH) adoptados (Versión 1.0).</t>
    </r>
    <r>
      <rPr>
        <sz val="9"/>
        <color rgb="FF000000"/>
        <rFont val="Calibri"/>
        <family val="2"/>
        <scheme val="minor"/>
      </rPr>
      <t xml:space="preserve"> Ministerio de Ambiente y Desarrollo Sostenible, DGOAT-SINA y DRH.</t>
    </r>
  </si>
  <si>
    <t>Porcentaje de Planes de Saneamiento y Manejo de Vertimientos (PSMV) con seguimiento</t>
  </si>
  <si>
    <t>Es la relación entre el número de Planes de Saneamiento y Manejo de Vertimientos (PSMV) con seguimiento con respecto a la meta de seguimiento de dichos planes por parte de la autoridad ambiental.</t>
  </si>
  <si>
    <t>El indicador mide el cumplimiento de las metas que la autoridad ambiental se ha propuesto alcanzar en relación con el seguimiento a los Planes de Saneamiento y Manejo de Vertimientos (PSMV).</t>
  </si>
  <si>
    <t>Decreto 1076 de 2015</t>
  </si>
  <si>
    <t>Resolución SSPD 20151300054195 de 2015</t>
  </si>
  <si>
    <t>Resolución 1433 de 2004 del MAVDT</t>
  </si>
  <si>
    <t>Resolución 2145 de 2005 de MAVDT</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</si>
  <si>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</si>
  <si>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 su parte, las autoridades ambientales deberán realizar el seguimiento, control y verificación del cumplimiento de lo dispuesto en los permisos de vertimiento, los Planes de Cumplimiento y Planes de Saneamiento y Manejo de Vertimientos, y efectuarán inspecciones periódicas a todos los usuarios.</t>
  </si>
  <si>
    <t>El incumplimiento de los términos, condiciones y obligaciones previstos en el permiso de vertimiento, Plan de Cumplimiento o Plan de Saneamiento y Manejo de Vertimientos, dará lugar a la imposición de las medidas preventivas y sancionatorias, siguiendo el procedimiento previsto en la Ley 1333 de 2009 o la norma que la adicione, modifique o sustituya.</t>
  </si>
  <si>
    <r>
      <t xml:space="preserve">PPSMVCS </t>
    </r>
    <r>
      <rPr>
        <vertAlign val="subscript"/>
        <sz val="9"/>
        <color rgb="FF000000"/>
        <rFont val="Calibri"/>
        <family val="2"/>
        <scheme val="minor"/>
      </rPr>
      <t>t</t>
    </r>
    <r>
      <rPr>
        <sz val="9"/>
        <color rgb="FF000000"/>
        <rFont val="Calibri"/>
        <family val="2"/>
        <scheme val="minor"/>
      </rPr>
      <t xml:space="preserve"> = Porcentaje de Planes de Saneamiento y Manejo de Vertimientos (PSMV) con seguimiento, en el tiempo t.</t>
    </r>
  </si>
  <si>
    <r>
      <t xml:space="preserve">PSMVCS </t>
    </r>
    <r>
      <rPr>
        <vertAlign val="subscript"/>
        <sz val="9"/>
        <color rgb="FF000000"/>
        <rFont val="Calibri"/>
        <family val="2"/>
        <scheme val="minor"/>
      </rPr>
      <t>t</t>
    </r>
    <r>
      <rPr>
        <sz val="9"/>
        <color rgb="FF000000"/>
        <rFont val="Calibri"/>
        <family val="2"/>
        <scheme val="minor"/>
      </rPr>
      <t xml:space="preserve"> = Número de Planes de Saneamiento y Manejo de Vertimientos con seguimiento, en el tiempo t.</t>
    </r>
  </si>
  <si>
    <r>
      <t xml:space="preserve">MPSMVCS </t>
    </r>
    <r>
      <rPr>
        <vertAlign val="subscript"/>
        <sz val="9"/>
        <color rgb="FF000000"/>
        <rFont val="Calibri"/>
        <family val="2"/>
        <scheme val="minor"/>
      </rPr>
      <t>t</t>
    </r>
    <r>
      <rPr>
        <sz val="9"/>
        <color rgb="FF000000"/>
        <rFont val="Calibri"/>
        <family val="2"/>
        <scheme val="minor"/>
      </rPr>
      <t xml:space="preserve"> = Meta de Planes de Saneamiento y Manejo de Vertimientos con seguimiento, en el tiempo t.</t>
    </r>
  </si>
  <si>
    <t>La meta de número de Planes de Saneamiento y Manejo de Vertimientos sujetos a seguimiento es establecida en el Plan de Acción de la Corporación.</t>
  </si>
  <si>
    <t>Número total de Planes de Saneamiento y Manejo de Vertimientos (PSMV) aprobados por la Corporación:</t>
  </si>
  <si>
    <t>Número total de Planes de Saneamiento y Manejo de Vertimientos (PSMV) priorizados por la Corporación para hacer seguimiento en el cuatrienio:</t>
  </si>
  <si>
    <t>Meta de Planes de Saneamiento y Manejo de Vertimientos (PSMV) con seguimiento MPSMVCS</t>
  </si>
  <si>
    <t>Número de Planes de Saneamiento y Manejo de Vertimientos con seguimiento (PSMVCS)</t>
  </si>
  <si>
    <t>Porcentaje de Planes de Saneamiento y Manejo de Vertimientos con seguimiento (PPSMVCS) (C = B / A)</t>
  </si>
  <si>
    <t>Cuanto más cercano a cien por ciento, mayor es el cumplimiento de las metas que la autoridad ambiental se ha propuesto alcanzar en relación con el seguimiento a los Planes de Saneamiento y Manejo de Vertimientos (PSMV)</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</si>
  <si>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Saneamiento y Manejo de Vertimientos (PSMV) con seguimiento (Versión 1.0).</t>
    </r>
    <r>
      <rPr>
        <sz val="9"/>
        <color rgb="FF000000"/>
        <rFont val="Calibri"/>
        <family val="2"/>
        <scheme val="minor"/>
      </rPr>
      <t xml:space="preserve"> Ministerio de Ambiente y Desarrollo Sostenible, DGOAT-SINA y DRH.</t>
    </r>
  </si>
  <si>
    <t>Porcentaje de cuerpos de agua con reglamentación del uso de las aguas</t>
  </si>
  <si>
    <t>Es la relación entre el número de cuerpos de agua con reglamentación del uso de las aguas y la meta de cuerpos de agua a ser reglamentados en su uso de las aguas por parte de la autoridad ambiental.</t>
  </si>
  <si>
    <t>El indicador mide el cumplimiento de las metas que la autoridad ambiental se ha propuesto alcanzar en relación con el número de cuerpos de agua con reglamentación del uso de las aguas.</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</si>
  <si>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</si>
  <si>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Así mismo el decreto 1076 de 2015, precisa que: “en todo caso, el Plan de Ordenamiento del Recurso Hídrico deberá definir la conveniencia de adelantar la reglamentación del uso de las aguas, de conformidad con lo establecido en el artículo 2.2.3.2.13.2 del presente Decreto o la norma que lo modifique o sustituya, y la reglamentación de vertimientos según lo dispuesto en el presente decreto o de administrar el cuerpo de agua a través de concesiones de agua y permisos de vertimiento. Así mismo, dará lugar al ajuste de la reglamentación del uso de las aguas, de la reglamentación de vertimientos, de las concesiones, de los permisos de vertimiento, de los planes de cumplimiento y de los planes de saneamiento y manejo de vertimientos y de las metas de reducción, según el caso.”</t>
  </si>
  <si>
    <t>De lo anterior se concluye que adelantar los procedimientos mencionados obedecerá a los resultados de los análisis elaborados en el PORH.</t>
  </si>
  <si>
    <r>
      <t xml:space="preserve">PRUA </t>
    </r>
    <r>
      <rPr>
        <vertAlign val="subscript"/>
        <sz val="9"/>
        <color rgb="FF000000"/>
        <rFont val="Calibri"/>
        <family val="2"/>
        <scheme val="minor"/>
      </rPr>
      <t>t</t>
    </r>
    <r>
      <rPr>
        <sz val="9"/>
        <color rgb="FF000000"/>
        <rFont val="Calibri"/>
        <family val="2"/>
        <scheme val="minor"/>
      </rPr>
      <t xml:space="preserve"> = Porcentaje de cuerpos de agua con reglamentación del uso de las aguas, en el tiempo t.</t>
    </r>
  </si>
  <si>
    <r>
      <t xml:space="preserve">RUA </t>
    </r>
    <r>
      <rPr>
        <vertAlign val="subscript"/>
        <sz val="9"/>
        <color rgb="FF000000"/>
        <rFont val="Calibri"/>
        <family val="2"/>
        <scheme val="minor"/>
      </rPr>
      <t>t</t>
    </r>
    <r>
      <rPr>
        <sz val="9"/>
        <color rgb="FF000000"/>
        <rFont val="Calibri"/>
        <family val="2"/>
        <scheme val="minor"/>
      </rPr>
      <t xml:space="preserve"> = Número de cuerpos de agua con reglamentación del uso de las aguas, en el tiempo t.</t>
    </r>
  </si>
  <si>
    <r>
      <t xml:space="preserve">MRUA </t>
    </r>
    <r>
      <rPr>
        <vertAlign val="subscript"/>
        <sz val="9"/>
        <color rgb="FF000000"/>
        <rFont val="Calibri"/>
        <family val="2"/>
        <scheme val="minor"/>
      </rPr>
      <t>t</t>
    </r>
    <r>
      <rPr>
        <sz val="9"/>
        <color rgb="FF000000"/>
        <rFont val="Calibri"/>
        <family val="2"/>
        <scheme val="minor"/>
      </rPr>
      <t xml:space="preserve"> = Meta de número de cuerpos de agua con reglamentación del uso de las aguas, en el tiempo t.</t>
    </r>
  </si>
  <si>
    <t>La meta de número de cuerpos de agua con reglamentación del uso de las aguas es establecida en el Plan de Acción de la Corporación.</t>
  </si>
  <si>
    <t>Número total de cuerpos de agua sujeto de reglamentación del uso de las aguas:</t>
  </si>
  <si>
    <t>Número total de cuerpos de agua a ser reglamentados en su uso de las aguas durante el cuatrienio:</t>
  </si>
  <si>
    <t>Meta de cuerpos de agua con reglamentación del uso de las aguas (MRUA)</t>
  </si>
  <si>
    <t>Número de cuerpos de agua con reglamentación del uso de las aguas (RUA)</t>
  </si>
  <si>
    <t>Porcentaje de Cuerpos de agua con reglamentación del uso de las aguas (PRUA) (C = B / A)</t>
  </si>
  <si>
    <t>Cuanto más cercano a cien por ciento, mayor es el cumplimiento de las metas que la autoridad ambiental se ha propuesto alcanzar en relación con el número de cuerpos de agua con reglamentación del uso de las aguas.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</si>
  <si>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reglamentación del uso de las aguas (Versión 1.0).</t>
    </r>
    <r>
      <rPr>
        <sz val="9"/>
        <color rgb="FF000000"/>
        <rFont val="Calibri"/>
        <family val="2"/>
        <scheme val="minor"/>
      </rPr>
      <t xml:space="preserve"> Ministerio de Ambiente y Desarrollo Sostenible, DGOAT-SINA y DRH.</t>
    </r>
  </si>
  <si>
    <t>Porcentaje de Programas de Uso Eficiente y Ahorro del Agua (PUEAA) con seguimiento</t>
  </si>
  <si>
    <t>Es la relación entre el número de Programas de Uso Eficiente y Ahorro del Agua (PUEAA) con seguimiento con respecto a la meta de seguimiento de dichos planes por parte de la autoridad ambiental.</t>
  </si>
  <si>
    <t>El indicador mide el cumplimiento de las metas que la autoridad ambiental se ha propuesto alcanzar en relación con el seguimiento a los Programas de Uso Eficiente y Ahorro del Agua (PUEAA).</t>
  </si>
  <si>
    <t>Ley 1437 de 2011</t>
  </si>
  <si>
    <t>Ley 373 de 1997</t>
  </si>
  <si>
    <t>Ley 1450 de 2011 (literal h del artículo 215) (vigente)</t>
  </si>
  <si>
    <t>La Ley 373 de 1997 define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Así mismo, la mencionada Ley establece que todo plan ambiental regional y municipal debe incorporar obligatoriamente un programa para el uso eficiente y ahorro de agua.</t>
  </si>
  <si>
    <t>Adicionalmente, la citada Ley determina que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</si>
  <si>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 Corporaciones Autónomas Regionales y demás autoridades ambientales, las entidades prestadoras de los servicios de acueducto y alcantarillado, las que manejen proyectos de riego y drenaje, las hidroeléctricas y demás usuarios del recurso, que se consideren convenientes para el cumplimiento del programa.</t>
  </si>
  <si>
    <t>Por su parte, el literal h del artículo 215 de la Ley 1450 de 2011 (vigente) estableció la competencia de las corporaciones autónomas regionales en el seguimiento a los Planes de Uso Eficiente y Ahorro del Agua.</t>
  </si>
  <si>
    <r>
      <t xml:space="preserve">PPUEAACS </t>
    </r>
    <r>
      <rPr>
        <vertAlign val="subscript"/>
        <sz val="9"/>
        <color rgb="FF000000"/>
        <rFont val="Calibri"/>
        <family val="2"/>
        <scheme val="minor"/>
      </rPr>
      <t>t</t>
    </r>
    <r>
      <rPr>
        <sz val="9"/>
        <color rgb="FF000000"/>
        <rFont val="Calibri"/>
        <family val="2"/>
        <scheme val="minor"/>
      </rPr>
      <t xml:space="preserve"> = Porcentaje de Programas de Uso Eficiente y Ahorro del Agua (PUEAA) con seguimiento, en el tiempo t.</t>
    </r>
  </si>
  <si>
    <r>
      <t xml:space="preserve">PUEAACS </t>
    </r>
    <r>
      <rPr>
        <vertAlign val="subscript"/>
        <sz val="9"/>
        <color rgb="FF000000"/>
        <rFont val="Calibri"/>
        <family val="2"/>
        <scheme val="minor"/>
      </rPr>
      <t>t</t>
    </r>
    <r>
      <rPr>
        <sz val="9"/>
        <color rgb="FF000000"/>
        <rFont val="Calibri"/>
        <family val="2"/>
        <scheme val="minor"/>
      </rPr>
      <t xml:space="preserve"> = Número de Programas de Uso Eficiente y Ahorro del Agua con seguimiento, en el tiempo t.</t>
    </r>
  </si>
  <si>
    <r>
      <t xml:space="preserve">MPUEAACS </t>
    </r>
    <r>
      <rPr>
        <vertAlign val="subscript"/>
        <sz val="9"/>
        <color rgb="FF000000"/>
        <rFont val="Calibri"/>
        <family val="2"/>
        <scheme val="minor"/>
      </rPr>
      <t>t</t>
    </r>
    <r>
      <rPr>
        <sz val="9"/>
        <color rgb="FF000000"/>
        <rFont val="Calibri"/>
        <family val="2"/>
        <scheme val="minor"/>
      </rPr>
      <t xml:space="preserve"> = Meta de Programas de Uso Eficiente y Ahorro del Agua con seguimiento, en el tiempo t.</t>
    </r>
  </si>
  <si>
    <t>La meta de número de Programas de Uso Eficiente y Ahorro del Agua sujetos a seguimiento es establecida en el Plan de Acción de la Corporación.</t>
  </si>
  <si>
    <t>Número total de Programas de Uso Eficiente y Ahorro del Agua (PUEAA) priorizados por la Corporación para hacer seguimiento en el cuatrienio:</t>
  </si>
  <si>
    <t>Meta de Programas de Uso Eficiente y Ahorro del Agua (PUEAA) con seguimiento MPUEAACS</t>
  </si>
  <si>
    <t>Número de Programas de Uso Eficiente y Ahorro del Agua con seguimiento (PPUEAACS)</t>
  </si>
  <si>
    <t>Porcentaje de Programas de Uso Eficiente y Ahorro del Agua con seguimiento (PPUEAACS) (C = B / A)</t>
  </si>
  <si>
    <t>Cuanto más cercano a cien por ciento, mayor es el cumplimiento de las metas que la autoridad ambiental se ha propuesto alcanzar en relación con el seguimiento a los Programas de Uso Eficiente y Ahorro del Agua (PUEAA)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</si>
  <si>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Programas de Uso Eficiente y Ahorro del Agua (PUEAA) con seguimiento (Versión 1.0).</t>
    </r>
    <r>
      <rPr>
        <sz val="9"/>
        <color rgb="FF000000"/>
        <rFont val="Calibri"/>
        <family val="2"/>
        <scheme val="minor"/>
      </rPr>
      <t xml:space="preserve"> Ministerio de Ambiente y Desarrollo Sostenible, DGOAT-SINA y DRH.</t>
    </r>
  </si>
  <si>
    <t>Porcentaje de Planes de Ordenación y Manejo de Cuencas (POMCAS), Planes de Manejo de Acuíferos (PMA) y Planes de Manejo de Microcuencas (PMM) en ejecución</t>
  </si>
  <si>
    <t>Es el porcentaje de Planes de Ordenación y Manejo de Cuencas (POMCAS), Planes de Manejo de Acuíferos (PMA) y Planes de Manejo de Microcuencas (PMM) en ejecución, en relación con los Planes de Ordenación y Manejo de Cuencas (POMCAS), Planes de Manejo de Acuíferos (PMA) y Planes de Manejo de Microcuencas (PMM) aprobados en la corporación.</t>
  </si>
  <si>
    <t>El indicador mide el cumplimiento de las metas establecidas en relación con la ejecución de los Planes de Ordenación y Manejo de Cuencas (POMCAS), Planes de Manejo de Acuíferos (PMA) y Planes de Manejo de Microcuencas (PMM).</t>
  </si>
  <si>
    <t>Seguimiento a las metas del Plan Nacional de Desarrollo 2014-2018 (Planes Estratégicos de Macrocuenca, POMCA y PMA acuíferos en implementación)</t>
  </si>
  <si>
    <r>
      <t>Normatividad de soporte</t>
    </r>
    <r>
      <rPr>
        <sz val="9"/>
        <color rgb="FF000000"/>
        <rFont val="Calibri"/>
        <family val="2"/>
        <scheme val="minor"/>
      </rPr>
      <t>:</t>
    </r>
  </si>
  <si>
    <t>Resolución 1907 de 2013</t>
  </si>
  <si>
    <t>El Plan de Ordenación y manejo de Cuencas Hidrográficas (POMCA) es el instrumento a través del cual se realiza la planeación del adecuado uso del suelo, de las aguas, de la flora y la fauna; y el manejo de la cuenca, entendido como la ejecución de obras y tratamientos, con el propósito de mantener el equilibrio entre el aprovechamiento social y el aprovechamiento económico de tales recursos, así como la conservación de la estructura físico -biótica de la cuenca y particularmente del recurso hídrico.</t>
  </si>
  <si>
    <t>La implementación de los POMCAS es resultado de un esfuerzo conjunto de diversas instituciones presentes en la región. El indicador se centra en la implementación de las acciones previstas en los POMCAS que están a cargo de las corporaciones autónomas regionales, incluyendo el seguimiento por parte de la autoridad ambiental a los compromisos de las demás entidades responsables de la ejecución de los POMCAS.</t>
  </si>
  <si>
    <r>
      <t xml:space="preserve">PPEE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Planes de Manejo de Acuíferos (PMA) y Planes de Manejo de Microcuencas (PMM) en ejecución, en el tiempo t.</t>
    </r>
  </si>
  <si>
    <r>
      <t xml:space="preserve">PPOMCASEE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en ejecución, en el tiempo t.</t>
    </r>
  </si>
  <si>
    <r>
      <t xml:space="preserve">PPMAEE </t>
    </r>
    <r>
      <rPr>
        <vertAlign val="subscript"/>
        <sz val="9"/>
        <color rgb="FF000000"/>
        <rFont val="Calibri"/>
        <family val="2"/>
        <scheme val="minor"/>
      </rPr>
      <t>t</t>
    </r>
    <r>
      <rPr>
        <sz val="9"/>
        <color rgb="FF000000"/>
        <rFont val="Calibri"/>
        <family val="2"/>
        <scheme val="minor"/>
      </rPr>
      <t xml:space="preserve"> = Porcentaje de Planes de Manejo de Acuíferos (PMA) en ejecución, en el tiempo t.</t>
    </r>
  </si>
  <si>
    <r>
      <t xml:space="preserve">PPMMME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</si>
  <si>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t>a = ponderador de PPOMCASEE</t>
  </si>
  <si>
    <t>b = ponderador de PPMAEE</t>
  </si>
  <si>
    <t>c = ponderador de PPMMME</t>
  </si>
  <si>
    <r>
      <t>Nota:</t>
    </r>
    <r>
      <rPr>
        <sz val="9"/>
        <color rgb="FF000000"/>
        <rFont val="Calibri"/>
        <family val="2"/>
        <scheme val="minor"/>
      </rPr>
      <t xml:space="preserve"> los ponderadores de las acciones serán definidos por las CAR teniendo en cuenta el presupuesto asignado para cada una de ellas. Por su parte, la ejecución de cada acción corresponde a la ejecución presupuestal de la acción (compromisos / presupuesto definitivo).</t>
    </r>
  </si>
  <si>
    <r>
      <t xml:space="preserve">Porcentaje de POMCAS en ejecución </t>
    </r>
    <r>
      <rPr>
        <sz val="9"/>
        <color rgb="FF000000"/>
        <rFont val="Calibri"/>
        <family val="2"/>
        <scheme val="minor"/>
      </rPr>
      <t>(PPOMCASEE)</t>
    </r>
  </si>
  <si>
    <r>
      <t xml:space="preserve">POMCASEE </t>
    </r>
    <r>
      <rPr>
        <vertAlign val="subscript"/>
        <sz val="9"/>
        <color rgb="FF000000"/>
        <rFont val="Calibri"/>
        <family val="2"/>
        <scheme val="minor"/>
      </rPr>
      <t>t</t>
    </r>
    <r>
      <rPr>
        <sz val="9"/>
        <color rgb="FF000000"/>
        <rFont val="Calibri"/>
        <family val="2"/>
        <scheme val="minor"/>
      </rPr>
      <t xml:space="preserve"> = Número de POMCAS en ejecución, en el tiempo t.</t>
    </r>
  </si>
  <si>
    <t>POMCASF = Número de POMCAS aprobados.</t>
  </si>
  <si>
    <r>
      <t>Porcentaje de PMA en ejecución (</t>
    </r>
    <r>
      <rPr>
        <sz val="9"/>
        <color rgb="FF000000"/>
        <rFont val="Calibri"/>
        <family val="2"/>
        <scheme val="minor"/>
      </rPr>
      <t>PPMAEE)</t>
    </r>
  </si>
  <si>
    <r>
      <t xml:space="preserve">PMAEE </t>
    </r>
    <r>
      <rPr>
        <vertAlign val="subscript"/>
        <sz val="9"/>
        <color rgb="FF000000"/>
        <rFont val="Calibri"/>
        <family val="2"/>
        <scheme val="minor"/>
      </rPr>
      <t>t</t>
    </r>
    <r>
      <rPr>
        <sz val="9"/>
        <color rgb="FF000000"/>
        <rFont val="Calibri"/>
        <family val="2"/>
        <scheme val="minor"/>
      </rPr>
      <t xml:space="preserve"> = Número de POMCAS en ejecución, en el tiempo t.</t>
    </r>
  </si>
  <si>
    <t>PMAF = Número de POMCAS aprobados.</t>
  </si>
  <si>
    <r>
      <t>Porcentaje de PMM en ejecución (</t>
    </r>
    <r>
      <rPr>
        <sz val="9"/>
        <color rgb="FF000000"/>
        <rFont val="Calibri"/>
        <family val="2"/>
        <scheme val="minor"/>
      </rPr>
      <t>PPMMEE)</t>
    </r>
  </si>
  <si>
    <r>
      <t xml:space="preserve">PPMMEE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</si>
  <si>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r>
      <t xml:space="preserve">PMMEE </t>
    </r>
    <r>
      <rPr>
        <vertAlign val="subscript"/>
        <sz val="9"/>
        <color rgb="FF000000"/>
        <rFont val="Calibri"/>
        <family val="2"/>
        <scheme val="minor"/>
      </rPr>
      <t>t</t>
    </r>
    <r>
      <rPr>
        <sz val="9"/>
        <color rgb="FF000000"/>
        <rFont val="Calibri"/>
        <family val="2"/>
        <scheme val="minor"/>
      </rPr>
      <t xml:space="preserve"> = Número de PMM en ejecución, en el tiempo t.</t>
    </r>
  </si>
  <si>
    <t>PMMF = Número de PMM aprobados.</t>
  </si>
  <si>
    <t>Indicador complementario:</t>
  </si>
  <si>
    <t>Ejecución presupuestal de acciones relacionadas con la implementación de los POMCAS, PMA y PMM</t>
  </si>
  <si>
    <t>.</t>
  </si>
  <si>
    <r>
      <t xml:space="preserve">EPPAM </t>
    </r>
    <r>
      <rPr>
        <vertAlign val="subscript"/>
        <sz val="9"/>
        <color rgb="FF000000"/>
        <rFont val="Calibri"/>
        <family val="2"/>
        <scheme val="minor"/>
      </rPr>
      <t>t</t>
    </r>
    <r>
      <rPr>
        <sz val="9"/>
        <color rgb="FF000000"/>
        <rFont val="Calibri"/>
        <family val="2"/>
        <scheme val="minor"/>
      </rPr>
      <t xml:space="preserve"> = Ejecución presupuestal de acciones relacionadas con la implementación de los POMCAS, PMA y PMM, en el año t.</t>
    </r>
  </si>
  <si>
    <r>
      <t xml:space="preserve">CPAM </t>
    </r>
    <r>
      <rPr>
        <vertAlign val="subscript"/>
        <sz val="9"/>
        <color rgb="FF000000"/>
        <rFont val="Calibri"/>
        <family val="2"/>
        <scheme val="minor"/>
      </rPr>
      <t>it</t>
    </r>
    <r>
      <rPr>
        <sz val="9"/>
        <color rgb="FF000000"/>
        <rFont val="Calibri"/>
        <family val="2"/>
        <scheme val="minor"/>
      </rPr>
      <t xml:space="preserve"> = Compromisos correspondientes a la acción i relacionada con la implementación de los POMCAS, PMA y PMM, en el año t.</t>
    </r>
  </si>
  <si>
    <r>
      <t xml:space="preserve">PDPAM </t>
    </r>
    <r>
      <rPr>
        <vertAlign val="subscript"/>
        <sz val="9"/>
        <color rgb="FF000000"/>
        <rFont val="Calibri"/>
        <family val="2"/>
        <scheme val="minor"/>
      </rPr>
      <t>it</t>
    </r>
    <r>
      <rPr>
        <sz val="9"/>
        <color rgb="FF000000"/>
        <rFont val="Calibri"/>
        <family val="2"/>
        <scheme val="minor"/>
      </rPr>
      <t xml:space="preserve"> = Presupuesto definitivo a la acción i relacionada con la implementación de los POMCAS, PMA y PMM, en el año t.</t>
    </r>
  </si>
  <si>
    <t>Reporte de ejecución de POMCAS, PMA y PMM</t>
  </si>
  <si>
    <t>Número / Año</t>
  </si>
  <si>
    <t>Acumulado</t>
  </si>
  <si>
    <t>Número de POMCAS aprobados</t>
  </si>
  <si>
    <t>Número de POMCAS en ejecución</t>
  </si>
  <si>
    <t>Número de PMA aprobados</t>
  </si>
  <si>
    <t>D</t>
  </si>
  <si>
    <t>Número de PMA en ejecución</t>
  </si>
  <si>
    <t>E</t>
  </si>
  <si>
    <t>Número de PMM aprobados</t>
  </si>
  <si>
    <t>F</t>
  </si>
  <si>
    <t>Número de PMM en ejecución</t>
  </si>
  <si>
    <t>G</t>
  </si>
  <si>
    <t>Porcentaje de POMCAS en ejecución (G = B / A)</t>
  </si>
  <si>
    <t>H</t>
  </si>
  <si>
    <t>Porcentaje de PMA en ejecución (H = D /C)</t>
  </si>
  <si>
    <t>I</t>
  </si>
  <si>
    <t>Porcentaje de PMM en ejecución (I = F / E)</t>
  </si>
  <si>
    <t>Nombre de acción / proyecto (*)</t>
  </si>
  <si>
    <t>Plan</t>
  </si>
  <si>
    <t>PPTO Inicial</t>
  </si>
  <si>
    <t>PPTO. Def.</t>
  </si>
  <si>
    <t>Compromisos</t>
  </si>
  <si>
    <t>Pagos</t>
  </si>
  <si>
    <t>(*) nombre del proyecto o actividad en el Plan de Acción de la Corporación. Utilice tantas filas cuantas sean necesarias</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</si>
  <si>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</si>
  <si>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Se pueden presentar situaciones de orden operativo, político y social que pueden afectar los cronogramas definidos.</t>
  </si>
  <si>
    <r>
      <t>Hoja Metodológica de referencia:</t>
    </r>
    <r>
      <rPr>
        <sz val="9"/>
        <color rgb="FF000000"/>
        <rFont val="Calibri"/>
        <family val="2"/>
        <scheme val="minor"/>
      </rPr>
      <t xml:space="preserve"> MADS (2016). </t>
    </r>
    <r>
      <rPr>
        <i/>
        <sz val="9"/>
        <color rgb="FF000000"/>
        <rFont val="Calibri"/>
        <family val="2"/>
        <scheme val="minor"/>
      </rPr>
      <t>Hoja metodológica de Planes de Ordenación y Manejo de Cuencas (POMCAS), Planes de Manejo de Acuíferos (PMA) y Planes de Manejo de Microcuencas (PMM) en ejecución (Versión 1.0).</t>
    </r>
    <r>
      <rPr>
        <sz val="9"/>
        <color rgb="FF000000"/>
        <rFont val="Calibri"/>
        <family val="2"/>
        <scheme val="minor"/>
      </rPr>
      <t xml:space="preserve"> Ministerio de Ambiente y Desarrollo Sostenible MADS, DGOAT-SINA y DRH.</t>
    </r>
  </si>
  <si>
    <t>Porcentaje de entes territoriales asesorados en la incorporación, planificación y ejecución de acciones relacionadas con cambio climático en el marco de los instrumentos de planificación territorial</t>
  </si>
  <si>
    <t>Es la relación entre el número de entes territoriales asesorados en la incorporación, planificación y ejecución de acciones relacionadas con cambio climático en el marco de los instrumentos de planificación territorial, con respecto a la meta de entes territoriales a ser asesorados durante un periodo de gobierno en los departamentos y municipios.</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</si>
  <si>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</si>
  <si>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Cumplimiento y Seguimiento a las metas del Plan Nacional de Desarrollo 2014-2018 (Entidades territoriales que incorporan en los instrumentos de planificación acciones de cambio climático)</t>
  </si>
  <si>
    <t>Convención Marco de Cambio Climático CMCC</t>
  </si>
  <si>
    <t>Objetivos de Desarrollo Sostenible, Objetivo 13: adoptar medidas urgentes para combatir el cambio climático y sus efectos.</t>
  </si>
  <si>
    <t>Ley 99 de 1993, Artículo 31, numerales 4 y 5.</t>
  </si>
  <si>
    <t>Ley 1753 de 2015, Plan Nacional de Desarrollo (Crecimiento Verde), Artículo 170 y ss.</t>
  </si>
  <si>
    <t>Documentos de referencia:</t>
  </si>
  <si>
    <t>Plan Nacional de Desarrollo</t>
  </si>
  <si>
    <t>Acuerdo COP 21 y Guía para la incorporación de cambio climático en el ciclo del ordenamiento territorial.</t>
  </si>
  <si>
    <t>Mayor información: http://cambioclimatico.minambiente.gov.co/</t>
  </si>
  <si>
    <t>El Plan Nacional de Desarrollo 2014-2018 (crecimiento verde) establece que las entidades territoriales incorporen, en sus instrumentos formales de planificación del desarrollo y de ordenamiento territorial, acciones de adaptación y/o mitigación al cambio climático; mediante la reducción de vulnerabilidad, el incremento de la capacidad adaptativa y la reducción de la exposición y sensibilidad; así como la reducción de emisiones de Gases de Efecto Invernadero. Cabe indicar que los instrumentos formales de planificación del desarrollo y de ordenamiento territorial abarcan los Planes de Desarrollo departamentales y municipales y Planes de Ordenamiento Territorial.</t>
  </si>
  <si>
    <t>En éste mismo sentido la Ley 99 de 1993 en su Artículo 31, numerales 4 y 5, contempla que “asesorar a los Departamentos, Distritos y Municipios de su comprensión territorial en la definición de los planes de desarrollo ambiental y en sus programas y proyectos en materia de protección del medio ambiente” y “Participar con los demás organismos y entes competentes en el ámbito de su jurisdicción, en los procesos de planificación y ordenamiento territorial a fin de que el factor ambiental sea tenido en cuenta en las decisiones que se adopten”</t>
  </si>
  <si>
    <t>Las autoridades ambientales juegan un papel central como asesores técnicos de la incorporación del cambio climático en sus instrumentos de planificación de los entes territoriales, tanto a nivel departamental como municipal.</t>
  </si>
  <si>
    <t>Por asesoría se entienden las siguientes acciones:</t>
  </si>
  <si>
    <r>
      <t>·</t>
    </r>
    <r>
      <rPr>
        <sz val="7"/>
        <color rgb="FF000000"/>
        <rFont val="Times New Roman"/>
        <family val="1"/>
      </rPr>
      <t xml:space="preserve">        </t>
    </r>
    <r>
      <rPr>
        <sz val="9"/>
        <color rgb="FF000000"/>
        <rFont val="Calibri"/>
        <family val="2"/>
      </rPr>
      <t>Elaborar informes de análisis de la incorporación de cambio climático en el proceso de formulación de los Planes de Desarrollo departamentales y municipales y en los Planes de Ordenamiento Territorial.</t>
    </r>
  </si>
  <si>
    <r>
      <t>·</t>
    </r>
    <r>
      <rPr>
        <sz val="7"/>
        <color rgb="FF000000"/>
        <rFont val="Times New Roman"/>
        <family val="1"/>
      </rPr>
      <t xml:space="preserve">        </t>
    </r>
    <r>
      <rPr>
        <sz val="9"/>
        <color rgb="FF000000"/>
        <rFont val="Calibri"/>
        <family val="2"/>
      </rPr>
      <t>Entregar a los territorios documentos con recomendaciones y orientaciones específicas para la incorporación, planificación y ejecución de acciones de cambio climático en los instrumentos de planificación del desarrollo y de ordenamiento territorial</t>
    </r>
  </si>
  <si>
    <r>
      <t>·</t>
    </r>
    <r>
      <rPr>
        <sz val="7"/>
        <color rgb="FF000000"/>
        <rFont val="Times New Roman"/>
        <family val="1"/>
      </rPr>
      <t xml:space="preserve">        </t>
    </r>
    <r>
      <rPr>
        <sz val="9"/>
        <color rgb="FF000000"/>
        <rFont val="Calibri"/>
        <family val="2"/>
      </rPr>
      <t>Elaborar estudios para medir el riesgo climático en la jurisdicción y realizar la socialización con los entes territoriales.</t>
    </r>
  </si>
  <si>
    <r>
      <t>·</t>
    </r>
    <r>
      <rPr>
        <sz val="7"/>
        <color rgb="FF000000"/>
        <rFont val="Times New Roman"/>
        <family val="1"/>
      </rPr>
      <t xml:space="preserve">        </t>
    </r>
    <r>
      <rPr>
        <sz val="9"/>
        <color rgb="FF000000"/>
        <rFont val="Calibri"/>
        <family val="2"/>
      </rPr>
      <t>Elaboración y difusión de estudios sobre las oportunidades del cambio climático a nivel regional.</t>
    </r>
  </si>
  <si>
    <r>
      <t>·</t>
    </r>
    <r>
      <rPr>
        <sz val="7"/>
        <color rgb="FF000000"/>
        <rFont val="Times New Roman"/>
        <family val="1"/>
      </rPr>
      <t xml:space="preserve">        </t>
    </r>
    <r>
      <rPr>
        <sz val="9"/>
        <color rgb="FF000000"/>
        <rFont val="Calibri"/>
        <family val="2"/>
      </rPr>
      <t>Fortalecer los sistemas de información que permitan generar conocimiento del cambio climático y sus efectos a nivel regional y local.</t>
    </r>
  </si>
  <si>
    <r>
      <t>·</t>
    </r>
    <r>
      <rPr>
        <sz val="7"/>
        <color rgb="FF000000"/>
        <rFont val="Times New Roman"/>
        <family val="1"/>
      </rPr>
      <t xml:space="preserve">        </t>
    </r>
    <r>
      <rPr>
        <sz val="9"/>
        <color rgb="FF000000"/>
        <rFont val="Calibri"/>
        <family val="2"/>
      </rPr>
      <t>Realizar eventos de capacitación para la incorporación de cambio climático en los Planes de Desarrollo departamentales y municipales y en los Planes de Ordenamiento Territorial.</t>
    </r>
  </si>
  <si>
    <r>
      <t xml:space="preserve">PETACC </t>
    </r>
    <r>
      <rPr>
        <vertAlign val="subscript"/>
        <sz val="9"/>
        <color rgb="FF000000"/>
        <rFont val="Calibri"/>
        <family val="2"/>
        <scheme val="minor"/>
      </rPr>
      <t>t</t>
    </r>
    <r>
      <rPr>
        <sz val="9"/>
        <color rgb="FF000000"/>
        <rFont val="Calibri"/>
        <family val="2"/>
        <scheme val="minor"/>
      </rPr>
      <t xml:space="preserve"> = Porcentaje de entes territoriales asesorados en la incorporación, planificación y ejecución de cambio climático en los instrumentos de planificación territorial, en el tiempo t.</t>
    </r>
  </si>
  <si>
    <r>
      <t xml:space="preserve">ETACC </t>
    </r>
    <r>
      <rPr>
        <vertAlign val="subscript"/>
        <sz val="9"/>
        <color rgb="FF000000"/>
        <rFont val="Calibri"/>
        <family val="2"/>
        <scheme val="minor"/>
      </rPr>
      <t>t</t>
    </r>
    <r>
      <rPr>
        <sz val="9"/>
        <color rgb="FF000000"/>
        <rFont val="Calibri"/>
        <family val="2"/>
        <scheme val="minor"/>
      </rPr>
      <t xml:space="preserve"> = Número de entes territoriales efectivamente asesorados en la incorporación, planificación y ejecución de cambio climático en los instrumentos de planificación territorial, en el tiempo t.</t>
    </r>
  </si>
  <si>
    <r>
      <t xml:space="preserve">METACC </t>
    </r>
    <r>
      <rPr>
        <vertAlign val="subscript"/>
        <sz val="9"/>
        <color rgb="FF000000"/>
        <rFont val="Calibri"/>
        <family val="2"/>
        <scheme val="minor"/>
      </rPr>
      <t>t</t>
    </r>
    <r>
      <rPr>
        <sz val="9"/>
        <color rgb="FF000000"/>
        <rFont val="Calibri"/>
        <family val="2"/>
        <scheme val="minor"/>
      </rPr>
      <t xml:space="preserve"> = Meta de entes territoriales a ser asesorados en la incorporación, planificación y ejecución de cambio climático en los instrumentos de planificación territorial, en el tiempo t.</t>
    </r>
  </si>
  <si>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</si>
  <si>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</si>
  <si>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Porcentaje de entes territoriales asesorados en la incorporación, planificación y ejecución de cambio climático en los instrumentos de planificación territorial (PETACC)</t>
  </si>
  <si>
    <t>Detalle de acciones de asesoría realizadas en la vigencia (utilice tantas filas cuantas sean necesarias)</t>
  </si>
  <si>
    <t>Acciones</t>
  </si>
  <si>
    <t>Nombres de entidades territoriales</t>
  </si>
  <si>
    <t>Cuanto más cercano a cien por ciento, mayor es el cumplimiento de las metas establecidas en relación con la asesoría a los entes territoriales en la incorporación de cambio climático en los instrumentos de planificación territorial.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</si>
  <si>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entes territoriales asesorados en la incorporación de cambio climático en los instrumentos de planificación territorial (Versión 1.0).</t>
    </r>
    <r>
      <rPr>
        <sz val="9"/>
        <color rgb="FF000000"/>
        <rFont val="Calibri"/>
        <family val="2"/>
        <scheme val="minor"/>
      </rPr>
      <t xml:space="preserve"> Ministerio de Ambiente y Desarrollo Sostenible MADS, DGOAT-SINA y DCC.</t>
    </r>
  </si>
  <si>
    <t xml:space="preserve">Número de entes territoriales </t>
  </si>
  <si>
    <t>Porcentaje de suelos degradados en recuperación o rehabilitación</t>
  </si>
  <si>
    <t>Es la relación entre la superficie de suelos en restauración y en rehabilitación, con respecto a la meta de suelos en restauración y rehabilitación priorizadas por la Corporación.</t>
  </si>
  <si>
    <t>El indicador mide el cumplimiento de las metas de la Corporación en materia de restauración y rehabilitación de suelos, como contribución a la implementación regional de la Política de Gestión Sostenible del Suelo.</t>
  </si>
  <si>
    <t>Normas soporte:</t>
  </si>
  <si>
    <t>Ley 99 de 1993</t>
  </si>
  <si>
    <t>Decreto 1076 de 2015. Artículo 2.2.1.1.18.7. “En todo caso los propietarios están obligados a…… cooperar en las labores de prevención o corrección que adelante la autoridad ambiental competente”</t>
  </si>
  <si>
    <t>La estrategia transversal “Crecimiento Verde” del Plan Nacional de Desarrollo 2014-2018, “Todos por un nuevo país: Paz, Equidad y Educación”, tiene entre sus objetivos: “Proteger y asegurar el uso sostenible del capital natural y mejorar la calidad y la gobernanza ambiental”, y plantea como una de sus acciones prioritarias, aprobar e implementar la política para la gestión sostenible del suelo, “(…) a través de la cual se definirán los lineamientos para su uso sostenible relacionados con 1) promover la investigación, innovación y transferencia de tecnología para el conocimiento de los suelos, su conservación, recuperación, uso y manejo sostenible; 2) articular instrumentos normativos relacionados con la gestión del suelo y; 3) adelantar procesos de monitoreo y seguimiento a la calidad de los suelos”.</t>
  </si>
  <si>
    <t>Política de Gestión Sostenible del Suelo</t>
  </si>
  <si>
    <t>La Política de Gestión Sostenible del Suelo concibe los suelos como sistemas complejos y dinámicos, que se constituyen en componente fundamental del ambiente, y cumplen múltiples funciones vitales para la supervivencia humana y las relaciones sociales. Entre los servicios ecosistémicos asociados al suelo se destacan: producción de alimentos; filtrado e intercambio de gases; depuración de la contaminación; regulación climática e hídrica; ciclado de nutrientes; filtrado de agua; soporte para industria, infraestructura y turismo; entre otros.</t>
  </si>
  <si>
    <t>Los suelos hacen parte de la diversidad natural y biológica y están compuestos por minerales, agua, aire y organismos vivos; sus usos son esencialmente culturales, según las prácticas y las costumbres de los individuos y las comunidades, las cuales están predeterminadas por normas, reglas u orientaciones sociales, comunitarias o estatales.</t>
  </si>
  <si>
    <t>Así mismo, son indispensables y determinantes para la estructura y el funcionamiento de los ciclos del agua, del aire y de los nutrientes, así como para la biodiversidad. Esto en razón a que el suelo es parte esencial de los ciclos biogeoquímicos, en los cuales hay distribución, transporte, almacenamiento y transformación de materiales y energía necesarios para la vida en el planeta.</t>
  </si>
  <si>
    <t>A pesar de su importancia, el uso insostenible del suelo, entre otras actividades antrópicas, ocasiona su degradación, la cual resulta particularmente preocupante, por el efecto negativo en los ecosistemas, los organismos y las comunidades.</t>
  </si>
  <si>
    <t>Los procesos de degradación más relevantes en Colombia son la erosión, el sellamiento de suelos, la contaminación, la pérdida de la materia orgánica, la salinización, la compactación y la desertificación.</t>
  </si>
  <si>
    <t>Los procesos de recuperación o rehabilitación de suelos degradados deben dar cuenta de las acciones adelantadas para el mejoramiento de las condiciones del suelo (propiedades físicas, químicas y bilógicas) y las acciones para el monitoreo y seguimiento al mejoramiento de su calidad de acuerdo con las orientaciones establecidas en la Política para la Gestión Sostenible del Suelo. La Corporación partiendo de la información línea base disponible deberá identificar y priorizar las áreas con suelos degradados a intervenir, las cuales serán objeto de seguimiento al presente indicador.</t>
  </si>
  <si>
    <t>Entre la información línea base, se encuentra el mapa de degradación de suelos por erosión a escala 1:100.000 elaborado por el IDEAM y el MADS, los estudios de suelos e información del IGAC, las investigaciones desarrolladas por los Institutos de Investigación y las Universidades y la generada por las Corporaciones.</t>
  </si>
  <si>
    <t>Porcentaje de suelos degradados en recuperación o rehabilitación.</t>
  </si>
  <si>
    <r>
      <t xml:space="preserve">PSER </t>
    </r>
    <r>
      <rPr>
        <vertAlign val="subscript"/>
        <sz val="9"/>
        <color rgb="FF000000"/>
        <rFont val="Calibri"/>
        <family val="2"/>
        <scheme val="minor"/>
      </rPr>
      <t>t</t>
    </r>
    <r>
      <rPr>
        <sz val="9"/>
        <color rgb="FF000000"/>
        <rFont val="Calibri"/>
        <family val="2"/>
        <scheme val="minor"/>
      </rPr>
      <t xml:space="preserve"> = Porcentaje de suelos degradados en recuperación o rehabilitación, en el tiempo t.</t>
    </r>
  </si>
  <si>
    <r>
      <t xml:space="preserve">SER </t>
    </r>
    <r>
      <rPr>
        <vertAlign val="subscript"/>
        <sz val="9"/>
        <color rgb="FF000000"/>
        <rFont val="Calibri"/>
        <family val="2"/>
        <scheme val="minor"/>
      </rPr>
      <t>it</t>
    </r>
    <r>
      <rPr>
        <sz val="9"/>
        <color rgb="FF000000"/>
        <rFont val="Calibri"/>
        <family val="2"/>
        <scheme val="minor"/>
      </rPr>
      <t xml:space="preserve"> = Superficie de suelos degradados en recuperación o rehabilitación (ha), en el tiempo t.</t>
    </r>
  </si>
  <si>
    <r>
      <t xml:space="preserve">MSER </t>
    </r>
    <r>
      <rPr>
        <vertAlign val="subscript"/>
        <sz val="9"/>
        <color rgb="FF000000"/>
        <rFont val="Calibri"/>
        <family val="2"/>
        <scheme val="minor"/>
      </rPr>
      <t>it</t>
    </r>
    <r>
      <rPr>
        <sz val="9"/>
        <color rgb="FF000000"/>
        <rFont val="Calibri"/>
        <family val="2"/>
        <scheme val="minor"/>
      </rPr>
      <t xml:space="preserve"> = Meta de suelos degradados en recuperación o rehabilitación (ha), en el tiempo t.</t>
    </r>
  </si>
  <si>
    <t>Inversión asociada a recuperación o rehabilitación de suelos degradados (Millones de $)</t>
  </si>
  <si>
    <r>
      <t xml:space="preserve">IRSD </t>
    </r>
    <r>
      <rPr>
        <vertAlign val="subscript"/>
        <sz val="9"/>
        <color rgb="FF000000"/>
        <rFont val="Calibri"/>
        <family val="2"/>
        <scheme val="minor"/>
      </rPr>
      <t>t</t>
    </r>
    <r>
      <rPr>
        <sz val="9"/>
        <color rgb="FF000000"/>
        <rFont val="Calibri"/>
        <family val="2"/>
        <scheme val="minor"/>
      </rPr>
      <t xml:space="preserve"> = Inversión asociada a recuperación o rehabilitación de suelos degradados, en el año t.</t>
    </r>
  </si>
  <si>
    <r>
      <t xml:space="preserve">PDARSD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recuperación o rehabilitación de suelos degradados, en el año t.</t>
    </r>
  </si>
  <si>
    <t>Para su cálculo, se reporta la siguiente información:</t>
  </si>
  <si>
    <t>Meta de suelos degradados en recuperación o rehabilitación (ha)</t>
  </si>
  <si>
    <t>Áreas de suelos degradados en recuperación o rehabilitación (ha)</t>
  </si>
  <si>
    <t>Porcentaje de suelos degradados en recuperación o rehabilitación (C = B / A)</t>
  </si>
  <si>
    <t>(*) Adicione tantas filas cuantas sean necesarias.</t>
  </si>
  <si>
    <t xml:space="preserve">Tipo de acción </t>
  </si>
  <si>
    <t>Área de intervención (ha)</t>
  </si>
  <si>
    <t>Ppto. inicial</t>
  </si>
  <si>
    <t>Presupuesto Definitivo</t>
  </si>
  <si>
    <r>
      <t>Cuanto más cercano a cien por ciento, mayor es el cumplimiento de las metas establecidas por la Corporación en materia de recuperación o rehabilitación</t>
    </r>
    <r>
      <rPr>
        <b/>
        <sz val="9"/>
        <color rgb="FF000000"/>
        <rFont val="Calibri"/>
        <family val="2"/>
        <scheme val="minor"/>
      </rPr>
      <t xml:space="preserve"> </t>
    </r>
    <r>
      <rPr>
        <sz val="9"/>
        <color rgb="FF000000"/>
        <rFont val="Calibri"/>
        <family val="2"/>
        <scheme val="minor"/>
      </rPr>
      <t>de suelos degradados.</t>
    </r>
  </si>
  <si>
    <t>Se pueden presentar situaciones de orden operativo, financiero, político y social que pueden afectar los presupuestos y los cronogramas definidos en 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</si>
  <si>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suelos degradados en recuperación o rehabilitación. (Versión 1.0).</t>
    </r>
    <r>
      <rPr>
        <sz val="9"/>
        <color rgb="FF000000"/>
        <rFont val="Calibri"/>
        <family val="2"/>
        <scheme val="minor"/>
      </rPr>
      <t xml:space="preserve"> Ministerio de Ambiente y Desarrollo Sostenible MADS, DGOAT-SINA y DAASU.</t>
    </r>
  </si>
  <si>
    <t>Porcentaje de la superficie de áreas protegidas regionales declaradas, homologadas o recategorizadas, inscritas en el RUNAP</t>
  </si>
  <si>
    <t>Mide la superficie en hectáreas de las áreas protegidas regionales, declaradas homologadas o recategorizadas inscritas en el RUNAP, con respecto a la meta de áreas protegidas regionales definida en el Plan de Acción de la Corporación. Comprende las áreas protegidas tanto continentales como marinas, costeras e insulares.</t>
  </si>
  <si>
    <t>El indicador busca hacer seguimiento a la contribución de las CAR a la Política Nacional de Gestión Integral de la Biodiversidad y sus Servicios Ecosistémicos y específicamente a la estrategia de declaración de áreas protegidas.</t>
  </si>
  <si>
    <t>Contribución a la Meta del plan de desarrollo (Hectáreas de Áreas Protegidas declaradas en el SINAP)</t>
  </si>
  <si>
    <t>Resolución 1125 de 2015.</t>
  </si>
  <si>
    <t>Política Nacional de Gestión Integral de la Biodiversidad y sus Servicios Ecosistémicos.</t>
  </si>
  <si>
    <t>Ruta declaratoria de áreas protegidas del Sistema Nacional de Áreas Protegidas (SINAP).</t>
  </si>
  <si>
    <t>Plan Nacional de Desarrollo 2014-2018.</t>
  </si>
  <si>
    <t>El Convenio sobre Diversidad Biológica, aprobado por la Ley 165 de 1994, señala que los objetivos de conservación de la biodiversidad que se persiguen son: la conservación de la diversidad, la utilización sostenible de sus componentes y la participación justa y equitativa en los beneficios que se deriven del uso de recursos genéticos.</t>
  </si>
  <si>
    <t>La Decisión VII.28 de la Séptima Conferencia de las Partes -COP 7- del Convenio sobre Diversidad Biológica, aprobó el Programa Temático de Áreas Protegidas que confirma que es indispensable hacer esfuerzos para establecer y mantener sistemas de áreas protegidas, aplicando el enfoque ecosistémico con el objetivo de establecer y mantener sistemas completos, eficazmente manejados y ecológicamente representativos de áreas protegidas.</t>
  </si>
  <si>
    <r>
      <t xml:space="preserve">La Meta 11 de Aichi planteada en el marco del plan estratégico de biodiversidad definido en Nagoya establece que para </t>
    </r>
    <r>
      <rPr>
        <b/>
        <sz val="9"/>
        <color rgb="FF000000"/>
        <rFont val="Calibri"/>
        <family val="2"/>
        <scheme val="minor"/>
      </rPr>
      <t xml:space="preserve">2020, </t>
    </r>
    <r>
      <rPr>
        <sz val="9"/>
        <color rgb="FF000000"/>
        <rFont val="Calibri"/>
        <family val="2"/>
        <scheme val="minor"/>
      </rPr>
      <t xml:space="preserve">al menos el </t>
    </r>
    <r>
      <rPr>
        <b/>
        <sz val="9"/>
        <color rgb="FF000000"/>
        <rFont val="Calibri"/>
        <family val="2"/>
        <scheme val="minor"/>
      </rPr>
      <t xml:space="preserve">17 por ciento de las zonas terrestres </t>
    </r>
    <r>
      <rPr>
        <sz val="9"/>
        <color rgb="FF000000"/>
        <rFont val="Calibri"/>
        <family val="2"/>
        <scheme val="minor"/>
      </rPr>
      <t xml:space="preserve">y de aguas continentales y el </t>
    </r>
    <r>
      <rPr>
        <b/>
        <sz val="9"/>
        <color rgb="FF000000"/>
        <rFont val="Calibri"/>
        <family val="2"/>
        <scheme val="minor"/>
      </rPr>
      <t xml:space="preserve">10 por ciento de las zonas marinas y costeras, </t>
    </r>
    <r>
      <rPr>
        <sz val="9"/>
        <color rgb="FF000000"/>
        <rFont val="Calibri"/>
        <family val="2"/>
        <scheme val="minor"/>
      </rPr>
      <t xml:space="preserve">especialmente aquellas de particular importancia para la diversidad biológica y los servicios de los ecosistemas, </t>
    </r>
    <r>
      <rPr>
        <b/>
        <sz val="9"/>
        <color rgb="FF000000"/>
        <rFont val="Calibri"/>
        <family val="2"/>
        <scheme val="minor"/>
      </rPr>
      <t xml:space="preserve">se conservan por medio de sistemas de áreas protegidas administrados de manera eficaz y equitativa, ecológicamente representativos y bien conectados </t>
    </r>
    <r>
      <rPr>
        <sz val="9"/>
        <color rgb="FF000000"/>
        <rFont val="Calibri"/>
        <family val="2"/>
        <scheme val="minor"/>
      </rPr>
      <t>y otras medidas de conservación eficaces basadas en áreas, y están integradas en los paisajes terrestres y marinos más amplios.</t>
    </r>
  </si>
  <si>
    <t>En tal sentido, el Decreto 1076 de 2015 define un área protegida como una superficie definida geográficamente que haya sido designada, regulada y administrada a fin de alcanzar objetivos específicos de conservación.</t>
  </si>
  <si>
    <t>De acuerdo con el Decreto 1076 de 2015, las categorías de áreas protegidas son: Sistema de Parques Nacionales Naturales, Reserva Forestal Protectora Nacional, Distrito de Manejo Integrado Nacional, Reserva Forestal Protectora Regional, Distrito de Manejo Integrado Regional, Distrito de Conservación de Suelos, Área de Recreación y Reserva Natural de la Sociedad Civil.</t>
  </si>
  <si>
    <r>
      <t xml:space="preserve">PAPR </t>
    </r>
    <r>
      <rPr>
        <vertAlign val="subscript"/>
        <sz val="9"/>
        <color rgb="FF000000"/>
        <rFont val="Calibri"/>
        <family val="2"/>
        <scheme val="minor"/>
      </rPr>
      <t>t</t>
    </r>
    <r>
      <rPr>
        <sz val="9"/>
        <color rgb="FF000000"/>
        <rFont val="Calibri"/>
        <family val="2"/>
        <scheme val="minor"/>
      </rPr>
      <t xml:space="preserve"> = Porcentaje de áreas protegidas regionales declaradas, homologadas o recategorizadas, inscritas en el RUNAP, en el tiempo t.</t>
    </r>
  </si>
  <si>
    <r>
      <t xml:space="preserve">SAPR </t>
    </r>
    <r>
      <rPr>
        <vertAlign val="subscript"/>
        <sz val="9"/>
        <color rgb="FF000000"/>
        <rFont val="Calibri"/>
        <family val="2"/>
        <scheme val="minor"/>
      </rPr>
      <t>it</t>
    </r>
    <r>
      <rPr>
        <sz val="9"/>
        <color rgb="FF000000"/>
        <rFont val="Calibri"/>
        <family val="2"/>
        <scheme val="minor"/>
      </rPr>
      <t xml:space="preserve"> = Superficie de áreas protegidas regionales declaradas, homologadas o recategorizadas, inscritas en el RUNAP (ha), en el tiempo t.</t>
    </r>
  </si>
  <si>
    <r>
      <t xml:space="preserve">MAPR </t>
    </r>
    <r>
      <rPr>
        <vertAlign val="subscript"/>
        <sz val="9"/>
        <color rgb="FF000000"/>
        <rFont val="Calibri"/>
        <family val="2"/>
        <scheme val="minor"/>
      </rPr>
      <t>it</t>
    </r>
    <r>
      <rPr>
        <sz val="9"/>
        <color rgb="FF000000"/>
        <rFont val="Calibri"/>
        <family val="2"/>
        <scheme val="minor"/>
      </rPr>
      <t xml:space="preserve"> = Meta de áreas protegidas regionales declaradas, homologadas o recategorizadas, inscritas en el RUNAP (ha), en el tiempo t.</t>
    </r>
  </si>
  <si>
    <t>Continentales</t>
  </si>
  <si>
    <t>Meta de áreas protegidas regionales a ser homologadas o recategorizadas, e inscritas en el RUNAP en el cuatrienio (ha)</t>
  </si>
  <si>
    <t>(*) si aplica. Para evitar doble contabilidad, se clasifican en el grupo de áreas marinas, costeras e insulares, aquellas áreas protegidas con superficie tanto en áreas marinas y continentales.</t>
  </si>
  <si>
    <t>AREAS PROTEGIDAS CONTINENTALES</t>
  </si>
  <si>
    <t>Número de áreas protegidas en proceso de declaratoria (*)</t>
  </si>
  <si>
    <t>Meta de áreas inscritas en el RUNAP</t>
  </si>
  <si>
    <t>Sin iniciar</t>
  </si>
  <si>
    <t>FASE I: Preparación</t>
  </si>
  <si>
    <t>FASE II: Aprestamiento</t>
  </si>
  <si>
    <t>FASE III: Declaratoria o Ampliación</t>
  </si>
  <si>
    <t>(*) Ubique cada área protegida sólo en la última etapa que se encuentre</t>
  </si>
  <si>
    <t>La suma de las áreas protegidas debe ser igual a la meta de número de áreas protegidas en el cuatrienio</t>
  </si>
  <si>
    <t>Superficie de áreas protegidas en proceso de declaratoria (*)</t>
  </si>
  <si>
    <t>(*) Ubique la superficie de cada área protegida sólo en la última etapa que se encuentre</t>
  </si>
  <si>
    <t>La suma de las áreas protegidas debe ser igual a la meta de superficie de áreas protegidas en el cuatrienio.</t>
  </si>
  <si>
    <t>AREAS PROTEGIDAS MARINAS, COSTERAS E INSULARES</t>
  </si>
  <si>
    <t>Relación de áreas protegidas en proceso de declaración</t>
  </si>
  <si>
    <t>Nombre de área protegida</t>
  </si>
  <si>
    <t>Tipo (continental, marina, costera, insular)</t>
  </si>
  <si>
    <t>Categoría</t>
  </si>
  <si>
    <t>Superficie en acto administrativo (ha) (*)</t>
  </si>
  <si>
    <t>Superficie en shape (ha)(a)</t>
  </si>
  <si>
    <t>Estado de avance (b)</t>
  </si>
  <si>
    <t>Acto administrativo</t>
  </si>
  <si>
    <t>de declaratoria</t>
  </si>
  <si>
    <t>(a) superficie estimada</t>
  </si>
  <si>
    <t>(b) en preparación, en aprestamiento, en declaración y declarado. Si está declarado, escriba el número del acto administrativo correspondiente.</t>
  </si>
  <si>
    <t>Cuanto más cercano a cien por ciento, mayor es el cumplimiento de las metas establecidas por la Corporación en materia de declaración de nuevas áreas protegidas.</t>
  </si>
  <si>
    <t>Se pueden llegar a presentar superposiciones en áreas protegidas declaradas u homologadas, es decir, que sobre una misma área se hayan declarado una figura regional o una nacional, con distintas definiciones y regímenes de manejo. Para efectos del presente indicador sólo se cuantificará una vez el área, eliminando en el reporte de área las superposiciones, es decir, que se deberá contar solo una vez las áreas traslapadas.</t>
  </si>
  <si>
    <r>
      <t>Lo anterior teniendo en cuenta que el artículo 2.2.2.1.3.5 del Decreto 1076 de 2015 (artículo 26 del Decreto 2372 de 2010) contempla que “</t>
    </r>
    <r>
      <rPr>
        <i/>
        <sz val="9"/>
        <color rgb="FF000000"/>
        <rFont val="Calibri"/>
        <family val="2"/>
        <scheme val="minor"/>
      </rPr>
      <t>No podrán superponerse categorías de manejo de áreas públicas</t>
    </r>
    <r>
      <rPr>
        <sz val="9"/>
        <color rgb="FF000000"/>
        <rFont val="Calibri"/>
        <family val="2"/>
        <scheme val="minor"/>
      </rPr>
      <t xml:space="preserve">”. Por tal razón, recomendamos a las Autoridades Ambientales revisar la información oficial que se encuentra en el RUNAP y cotejarla con sus procesos de declaratoria para evitar traslapes que pueden llegar a limitar el registro de las áreas protegidas en el RUNAP. </t>
    </r>
  </si>
  <si>
    <r>
      <t>Hoja Metodológica de referencia:</t>
    </r>
    <r>
      <rPr>
        <sz val="9"/>
        <color rgb="FF000000"/>
        <rFont val="Calibri"/>
        <family val="2"/>
        <scheme val="minor"/>
      </rPr>
      <t xml:space="preserve"> MADS (2016). </t>
    </r>
    <r>
      <rPr>
        <i/>
        <sz val="9"/>
        <color rgb="FF000000"/>
        <rFont val="Calibri"/>
        <family val="2"/>
        <scheme val="minor"/>
      </rPr>
      <t>Hoja metodológica Porcentaje de la Superficie de áreas protegidas regionales declaradas, homologadas o recategorizadas, inscritas en el RUNAP (Versión 1.0).</t>
    </r>
    <r>
      <rPr>
        <sz val="9"/>
        <color rgb="FF000000"/>
        <rFont val="Calibri"/>
        <family val="2"/>
        <scheme val="minor"/>
      </rPr>
      <t xml:space="preserve"> Ministerio de Ambiente y Desarrollo Sostenible MADS y Parques Nacionales de Colombia.</t>
    </r>
  </si>
  <si>
    <t>Se recomienda a las Autoridades Ambientales enviar adicionalmente reportes cualitativos del avance de los procesos de declaratoria regionales de manera periódica (mensualmente) a Parques Nacionales Naturales de Colombia, dado que en el marco de la Coordinación del SINAP y Administración del RUNAP debe entregar el respectivo reporte oficial al DNP y diferentes entidades.</t>
  </si>
  <si>
    <t>Porcentaje de páramos delimitados por el MADS, con zonificación y régimen de usos adoptados por la CAR</t>
  </si>
  <si>
    <t>Es el porcentaje de páramos con zonificación y régimen de usos adoptados por la CAR, en relación con los páramos delimitados por el MADS en la jurisdicción de la Corporación.</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</si>
  <si>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</si>
  <si>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Ley 1753 de 2015</t>
  </si>
  <si>
    <t>Resolución 769 de 2002</t>
  </si>
  <si>
    <t>Resolución 839 de 2003</t>
  </si>
  <si>
    <t>Resolución 1128 de 2006</t>
  </si>
  <si>
    <t>Resolución 937 de 2011</t>
  </si>
  <si>
    <t>Los ecosistemas de páramos han sido reconocidos como áreas de especial importancia ecológica que cuentan con una protección especial por parte del Estado, toda vez que resultan de vital importancia por los servicios ecosistémicos que prestan a la población colombiana, especialmente los relacionados con la estabilidad de los ciclos climáticos e hidrológicos y con la regulación de los flujos de agua en cantidad y calidad.</t>
  </si>
  <si>
    <t>Por ello, el artículo 1° de la Ley 99 de 1993, establece entre los Principios Generales Ambientales que las zonas de páramos, subpáramos, los nacimientos de agua y las zonas de recarga de acuíferos serán objeto de protección especial.</t>
  </si>
  <si>
    <t>El artículo 173 de la Ley 1753 de 2015 determina que en las áreas delimitadas como páramos no se podrán adelantar actividades agropecuarias ni de exploración o explotación de recursos naturales no renovables, ni construcción de refinerías de hidrocarburos.</t>
  </si>
  <si>
    <t>El Parágrafo 3 del mencionado artículo establece que “dentro de los tres (3) años siguientes a la delimitación, las autoridades ambientales deberán zonificar y determinar el régimen de usos del área de páramo delimitada, de acuerdo con los lineamientos que para el efecto defina el Ministerio de Ambiente y Desarrollo Sostenible”.</t>
  </si>
  <si>
    <r>
      <t xml:space="preserve">PPDZRU </t>
    </r>
    <r>
      <rPr>
        <vertAlign val="subscript"/>
        <sz val="9"/>
        <color rgb="FF000000"/>
        <rFont val="Calibri"/>
        <family val="2"/>
        <scheme val="minor"/>
      </rPr>
      <t>t</t>
    </r>
    <r>
      <rPr>
        <sz val="9"/>
        <color rgb="FF000000"/>
        <rFont val="Calibri"/>
        <family val="2"/>
        <scheme val="minor"/>
      </rPr>
      <t xml:space="preserve"> = Porcentaje de los páramos delimitados por el MADS, a los cuales la CAR les expide el Acto Administrativo de zonificación y régimen de usos, en el tiempo t.</t>
    </r>
  </si>
  <si>
    <r>
      <t xml:space="preserve">PZRU </t>
    </r>
    <r>
      <rPr>
        <vertAlign val="subscript"/>
        <sz val="9"/>
        <color rgb="FF000000"/>
        <rFont val="Calibri"/>
        <family val="2"/>
        <scheme val="minor"/>
      </rPr>
      <t>it</t>
    </r>
    <r>
      <rPr>
        <sz val="9"/>
        <color rgb="FF000000"/>
        <rFont val="Calibri"/>
        <family val="2"/>
        <scheme val="minor"/>
      </rPr>
      <t xml:space="preserve"> = Número de páramos previamente delimitados por el MADS en la jurisdicción de la CAR, a los cuales la CAR les expide el Acto Administrativo de zonificación y régimen de usos, en el tiempo t.</t>
    </r>
  </si>
  <si>
    <r>
      <t xml:space="preserve">PD </t>
    </r>
    <r>
      <rPr>
        <vertAlign val="subscript"/>
        <sz val="9"/>
        <color rgb="FF000000"/>
        <rFont val="Calibri"/>
        <family val="2"/>
        <scheme val="minor"/>
      </rPr>
      <t>it</t>
    </r>
    <r>
      <rPr>
        <sz val="9"/>
        <color rgb="FF000000"/>
        <rFont val="Calibri"/>
        <family val="2"/>
        <scheme val="minor"/>
      </rPr>
      <t xml:space="preserve"> = Número de páramos delimitados por el MADS en la jurisdicción de la CAR, en el tiempo t.</t>
    </r>
  </si>
  <si>
    <t>Reporte de avance</t>
  </si>
  <si>
    <t>Etapa</t>
  </si>
  <si>
    <t>Páramos delimitados por el MADS (número) ubicados en la jurisdicción de la Corporación</t>
  </si>
  <si>
    <t>Actos Administrativos de la CAR que adoptan la Zonificación y régimen de usos de páramos (número)</t>
  </si>
  <si>
    <t>Cuanto más cercano a cien por ciento, mayor es el cumplimiento de las metas de la autoridad ambiental en la gestión de paramos ubicados en la jurisdicción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</si>
  <si>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páramos delimitados, con zonificación y régimen de usos (Versión 1.0).</t>
    </r>
    <r>
      <rPr>
        <sz val="9"/>
        <color rgb="FF000000"/>
        <rFont val="Calibri"/>
        <family val="2"/>
        <scheme val="minor"/>
      </rPr>
      <t xml:space="preserve"> Ministerio de Ambiente y Desarrollo Sostenible MADS, DGOAT-SINA y DBBSE.</t>
    </r>
  </si>
  <si>
    <t>Observaciones.</t>
  </si>
  <si>
    <t>Porcentaje de avance en la formulación del Plan de Ordenación Forestal</t>
  </si>
  <si>
    <t>Es el porcentaje de avance en la formulación del Plan de Ordenación Forestal, con respecto a la meta de Ordenación Forestal definida en el Plan de Acción de la Corporación.</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</si>
  <si>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forestal.</t>
  </si>
  <si>
    <r>
      <t>·</t>
    </r>
    <r>
      <rPr>
        <sz val="7"/>
        <color rgb="FF000000"/>
        <rFont val="Times New Roman"/>
        <family val="1"/>
      </rPr>
      <t xml:space="preserve">        </t>
    </r>
    <r>
      <rPr>
        <sz val="9"/>
        <color rgb="FF000000"/>
        <rFont val="Calibri"/>
        <family val="2"/>
      </rPr>
      <t>Ley 2ª de 1959</t>
    </r>
  </si>
  <si>
    <r>
      <t>·</t>
    </r>
    <r>
      <rPr>
        <sz val="7"/>
        <color rgb="FF000000"/>
        <rFont val="Times New Roman"/>
        <family val="1"/>
      </rPr>
      <t xml:space="preserve">        </t>
    </r>
    <r>
      <rPr>
        <sz val="9"/>
        <color rgb="FF000000"/>
        <rFont val="Calibri"/>
        <family val="2"/>
      </rPr>
      <t>Ley 99 de 1993</t>
    </r>
  </si>
  <si>
    <r>
      <t>·</t>
    </r>
    <r>
      <rPr>
        <sz val="7"/>
        <color rgb="FF000000"/>
        <rFont val="Times New Roman"/>
        <family val="1"/>
      </rPr>
      <t xml:space="preserve">        </t>
    </r>
    <r>
      <rPr>
        <sz val="9"/>
        <color rgb="FF000000"/>
        <rFont val="Calibri"/>
        <family val="2"/>
      </rPr>
      <t>Decreto-Ley 2811 de 1974.</t>
    </r>
  </si>
  <si>
    <r>
      <t>·</t>
    </r>
    <r>
      <rPr>
        <sz val="7"/>
        <color rgb="FF000000"/>
        <rFont val="Times New Roman"/>
        <family val="1"/>
      </rPr>
      <t xml:space="preserve">        </t>
    </r>
    <r>
      <rPr>
        <sz val="9"/>
        <color rgb="FF000000"/>
        <rFont val="Calibri"/>
        <family val="2"/>
      </rPr>
      <t>Decreto 1076 de 2015.</t>
    </r>
  </si>
  <si>
    <t>Los artículos 8°, 79 y 80 de la Constitución Política de Colombia, señalan que es deber del Estado proteger la diversidad e integridad del ambiente, conservar las áreas de especial importancia ecológica, fomentar la educación para el logro de estos fines, planificar el manejo y aprovechamiento de los recursos naturales para garantizar su desarrollo sostenible, su conservación, restauración o sustitución.</t>
  </si>
  <si>
    <t>El Plan de ordenación forestal es el estudio elaborado por las Corporaciones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</si>
  <si>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r>
      <t xml:space="preserve">PAPOF </t>
    </r>
    <r>
      <rPr>
        <vertAlign val="subscript"/>
        <sz val="9"/>
        <color rgb="FF000000"/>
        <rFont val="Calibri"/>
        <family val="2"/>
        <scheme val="minor"/>
      </rPr>
      <t>t</t>
    </r>
    <r>
      <rPr>
        <sz val="9"/>
        <color rgb="FF000000"/>
        <rFont val="Calibri"/>
        <family val="2"/>
        <scheme val="minor"/>
      </rPr>
      <t xml:space="preserve"> = Porcentaje de avance en la formulación del Plan de Ordenación Forestal, en el tiempo t.</t>
    </r>
  </si>
  <si>
    <r>
      <t xml:space="preserve">APOF </t>
    </r>
    <r>
      <rPr>
        <vertAlign val="subscript"/>
        <sz val="9"/>
        <color rgb="FF000000"/>
        <rFont val="Calibri"/>
        <family val="2"/>
        <scheme val="minor"/>
      </rPr>
      <t>it</t>
    </r>
    <r>
      <rPr>
        <sz val="9"/>
        <color rgb="FF000000"/>
        <rFont val="Calibri"/>
        <family val="2"/>
        <scheme val="minor"/>
      </rPr>
      <t xml:space="preserve"> = Superficie de avance en la formulación del Plan de Ordenación Forestal (ha), en el tiempo t.</t>
    </r>
  </si>
  <si>
    <r>
      <t xml:space="preserve">MAPOF </t>
    </r>
    <r>
      <rPr>
        <vertAlign val="subscript"/>
        <sz val="9"/>
        <color rgb="FF000000"/>
        <rFont val="Calibri"/>
        <family val="2"/>
        <scheme val="minor"/>
      </rPr>
      <t>it</t>
    </r>
    <r>
      <rPr>
        <sz val="9"/>
        <color rgb="FF000000"/>
        <rFont val="Calibri"/>
        <family val="2"/>
        <scheme val="minor"/>
      </rPr>
      <t xml:space="preserve"> = Meta de avance en la formulación del Plan de Ordenación Forestal (ha), en el tiempo t.</t>
    </r>
  </si>
  <si>
    <t>Meta de nuevas hectáreas forestales a ser ordenadas en el Plan de Ordenación Forestal en el cuatrienio (ha)</t>
  </si>
  <si>
    <t>Meta de hectáreas forestales a ser actualizadas en el Plan de Ordenación Forestal en el cuatrienio (ha) -si aplica-</t>
  </si>
  <si>
    <t>Meta: hectáreas forestales sujeto de ordenación en el cuatrienio (ha) (B+C)</t>
  </si>
  <si>
    <t>Superficie a ser ordenada en el Plan de Ordenación Forestal (*)</t>
  </si>
  <si>
    <t>Meta: hectáreas forestales sujeto de ordenación (a)</t>
  </si>
  <si>
    <t>En formulación</t>
  </si>
  <si>
    <t>En actualización</t>
  </si>
  <si>
    <t>Plan forestal adoptado</t>
  </si>
  <si>
    <t>(*) Ubique cada superficie sólo en la última etapa que se encuentre</t>
  </si>
  <si>
    <t>La suma de la superficie de las áreas en proceso de ordenación debe ser igual a la meta de hectáreas forestales a ser ordenadas.</t>
  </si>
  <si>
    <t>Relación de áreas a ser ordenadas en el Plan de Ordenación Forestal</t>
  </si>
  <si>
    <t>Nombre del área a ser ordenada</t>
  </si>
  <si>
    <t>Municipios donde se ubica</t>
  </si>
  <si>
    <t>Superficie (ha)</t>
  </si>
  <si>
    <t>Estado de avance (a)</t>
  </si>
  <si>
    <t>Acto administrativo de adopción</t>
  </si>
  <si>
    <t>(a) en formulación, en actualización, en adopción, adoptado. Si está adoptado, escriba el número del acto administrativo correspondiente.</t>
  </si>
  <si>
    <t>Cuanto más cercano a cien por ciento, mayor es el cumplimiento de las metas establecidas por la Corporación en materia de ordenación de las áreas forestales.</t>
  </si>
  <si>
    <r>
      <t>Hoja Metodológica de referencia:</t>
    </r>
    <r>
      <rPr>
        <sz val="9"/>
        <color rgb="FF000000"/>
        <rFont val="Calibri"/>
        <family val="2"/>
        <scheme val="minor"/>
      </rPr>
      <t xml:space="preserve"> MADS (2016). </t>
    </r>
    <r>
      <rPr>
        <i/>
        <sz val="9"/>
        <color rgb="FF000000"/>
        <rFont val="Calibri"/>
        <family val="2"/>
        <scheme val="minor"/>
      </rPr>
      <t>Hoja metodológica Porcentaje de avance en la formulación del Plan de Ordenación Forestal (Versión 1.0).</t>
    </r>
    <r>
      <rPr>
        <sz val="9"/>
        <color rgb="FF000000"/>
        <rFont val="Calibri"/>
        <family val="2"/>
        <scheme val="minor"/>
      </rPr>
      <t xml:space="preserve"> Ministerio de Ambiente y Desarrollo Sostenible MADS, DGOAT-SINA y DBBSE.</t>
    </r>
  </si>
  <si>
    <t>Porcentaje de áreas protegidas con planes de manejo en ejecución</t>
  </si>
  <si>
    <t xml:space="preserve">Descripción del Indicador </t>
  </si>
  <si>
    <t>Es la relación entre el número de áreas protegidas con planes de manejo en ejecución y el número de áreas protegidas regionales en jurisdicción de la Corporación registradas en el RUNAP, cuya administración es responsabilidad de la autoridad ambiental. Comprende áreas protegidas tanto continentales como marinas, costeras e insulares.</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</si>
  <si>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</si>
  <si>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Política Nacional de Gestión Integral de la Biodiversidad y sus Servicios Ecosistémicos</t>
  </si>
  <si>
    <t>El mencionado Decreto, establece las categorías de áreas protegidas nacionales y regionales.</t>
  </si>
  <si>
    <t>Adicionalmente, el Decreto ibídem, establece que cada una de las áreas protegidas que integran el SINAP contarán con un plan de manejo que será el principal instrumento de planificación que orienta su gestión de conservación para un periodo de cinco (5) años de manera que se evidencien resultados frente al logro de los objetivos de conservación que motivaron su designación y su contribución al desarrollo del SINAP. Este plan deberá formularse dentro del año siguiente a la declaratoria o en el caso de las áreas existentes que se integren al SINAP dentro del año siguiente al registro.</t>
  </si>
  <si>
    <t>Indicador Porcentaje de áreas protegidas con planes de manejo en ejecución</t>
  </si>
  <si>
    <r>
      <t xml:space="preserve">PAPME </t>
    </r>
    <r>
      <rPr>
        <vertAlign val="subscript"/>
        <sz val="9"/>
        <color rgb="FF000000"/>
        <rFont val="Calibri"/>
        <family val="2"/>
        <scheme val="minor"/>
      </rPr>
      <t>t</t>
    </r>
    <r>
      <rPr>
        <sz val="9"/>
        <color rgb="FF000000"/>
        <rFont val="Calibri"/>
        <family val="2"/>
        <scheme val="minor"/>
      </rPr>
      <t xml:space="preserve"> = Porcentaje de áreas protegidas con planes de manejo en ejecución, en el tiempo t.</t>
    </r>
  </si>
  <si>
    <r>
      <t xml:space="preserve">APME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con planes de manejo en ejecución, en el tiempo t.</t>
    </r>
  </si>
  <si>
    <r>
      <t xml:space="preserve">APCAR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cuya administración es responsabilidad de la Corporación Autónoma Regional, en el tiempo t.</t>
    </r>
  </si>
  <si>
    <t>Inversión asociada a la ejecución de los planes de manejo de áreas protegidas</t>
  </si>
  <si>
    <r>
      <t xml:space="preserve">IPMAP </t>
    </r>
    <r>
      <rPr>
        <vertAlign val="subscript"/>
        <sz val="9"/>
        <color rgb="FF000000"/>
        <rFont val="Calibri"/>
        <family val="2"/>
        <scheme val="minor"/>
      </rPr>
      <t>t</t>
    </r>
    <r>
      <rPr>
        <sz val="9"/>
        <color rgb="FF000000"/>
        <rFont val="Calibri"/>
        <family val="2"/>
        <scheme val="minor"/>
      </rPr>
      <t xml:space="preserve"> = Inversión asociada a la ejecución de los planes de manejo de las áreas protegidas a cargo de la Corporación Autónoma Regional, en el año t.</t>
    </r>
  </si>
  <si>
    <r>
      <t xml:space="preserve">PDAP </t>
    </r>
    <r>
      <rPr>
        <vertAlign val="subscript"/>
        <sz val="9"/>
        <color rgb="FF000000"/>
        <rFont val="Calibri"/>
        <family val="2"/>
        <scheme val="minor"/>
      </rPr>
      <t>i</t>
    </r>
    <r>
      <rPr>
        <sz val="9"/>
        <color rgb="FF000000"/>
        <rFont val="Calibri"/>
        <family val="2"/>
        <scheme val="minor"/>
      </rPr>
      <t xml:space="preserve"> = Presupuesto definitivo asociado a la ejecución del plan de manejo del área protegida i, en el año t.</t>
    </r>
  </si>
  <si>
    <t>VARIABLE</t>
  </si>
  <si>
    <t>CONTINENTALES</t>
  </si>
  <si>
    <t>MARINAS, COSTERAS E INSULARES</t>
  </si>
  <si>
    <t>TOTAL</t>
  </si>
  <si>
    <t xml:space="preserve">Número de áreas protegidas cuya administración es responsabilidad de la Corporación Autónoma Regional </t>
  </si>
  <si>
    <t>Número de áreas protegidas con plan de manejo adoptado</t>
  </si>
  <si>
    <t>Número de áreas protegidas con plan de manejo en ejecución</t>
  </si>
  <si>
    <t>Inversión asociada a la ejecución de los planes de manejo de áreas protegidas (Millones de $)</t>
  </si>
  <si>
    <t>Nombre de AP</t>
  </si>
  <si>
    <t>Categoría de AP</t>
  </si>
  <si>
    <t>Ppto.</t>
  </si>
  <si>
    <t>Inicial</t>
  </si>
  <si>
    <t>Presupuesto</t>
  </si>
  <si>
    <t>Definitivo</t>
  </si>
  <si>
    <t>Cuanto más cercano a cien por ciento, mayores son las acciones que la autoridad ambiental realiza para la ejecución de los planes de manejo de las áreas protegidas que están a cargo de la Corporación Autónoma Regional.</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</si>
  <si>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protegidas con planes de manejo en ejecución (Versión 1.0).</t>
    </r>
    <r>
      <rPr>
        <sz val="9"/>
        <color rgb="FF000000"/>
        <rFont val="Calibri"/>
        <family val="2"/>
        <scheme val="minor"/>
      </rPr>
      <t xml:space="preserve"> Ministerio de Ambiente y Desarrollo Sostenible y Parques Nacionales Naturales.</t>
    </r>
  </si>
  <si>
    <t>Se recomienda a las autoridades ambientales que una vez el plan de manejo ya esté aprobado y soportado bajo acto administrativo este sea cargado en la Plataforma del RUNAP. http://runap.parquesnacionales.gov.co)</t>
  </si>
  <si>
    <t>Porcentaje de especies amenazadas con medidas de conservación y manejo en ejecución</t>
  </si>
  <si>
    <t>Es la relación entre el número de especies amenazadas con medidas de conservación y manejo en ejecución y el número de especies que cuentan con medidas de manejo formuladas, tanto para fauna y flora como en el medio continental y marino.</t>
  </si>
  <si>
    <t>El indicador mide que la autoridad ambiental realice acciones dirigidas a la implementación de las medidas de conservación y manejo de especies amenazadas. De esta manera, la Corporación contribuye a la ejecución a nivel regional de la Política Nacional de Gestión de la Biodiversidad y sus Servicios Ecosistémicos, así como de las Metas Aichi.</t>
  </si>
  <si>
    <t>Decreto 1071 de 2015, compilatorio del Decreto 1124 de 2013, por el cual se adopta el Plan de Acción Nacional para la Conservación y Manejo de Tiburones, Rayas y Quimeras de Colombia – PAN Tiburones Colombia</t>
  </si>
  <si>
    <t>Resolución 2210 de 2010</t>
  </si>
  <si>
    <t>Resolución 0192 de 2014</t>
  </si>
  <si>
    <t>El Plan Estratégico para la Diversidad Biológica 2011-2020 y las Metas de Aichi se agrupan en los siguientes objetivos estratégicos:</t>
  </si>
  <si>
    <r>
      <t>A.</t>
    </r>
    <r>
      <rPr>
        <sz val="7"/>
        <color rgb="FF000000"/>
        <rFont val="Times New Roman"/>
        <family val="1"/>
      </rPr>
      <t xml:space="preserve">    </t>
    </r>
    <r>
      <rPr>
        <sz val="9"/>
        <color rgb="FF000000"/>
        <rFont val="Calibri"/>
        <family val="2"/>
      </rPr>
      <t>Abordar las causas subyacentes de la pérdida de diversidad biológica mediante la incorporación de la diversidad biológica en todos los ámbitos gubernamentales y de la sociedad.</t>
    </r>
  </si>
  <si>
    <r>
      <t>B.</t>
    </r>
    <r>
      <rPr>
        <sz val="7"/>
        <color rgb="FF000000"/>
        <rFont val="Times New Roman"/>
        <family val="1"/>
      </rPr>
      <t xml:space="preserve">    </t>
    </r>
    <r>
      <rPr>
        <sz val="9"/>
        <color rgb="FF000000"/>
        <rFont val="Calibri"/>
        <family val="2"/>
      </rPr>
      <t>Reducir las presiones directas sobre la diversidad biológica y promover la utilización sostenible.</t>
    </r>
  </si>
  <si>
    <r>
      <t>C.</t>
    </r>
    <r>
      <rPr>
        <sz val="7"/>
        <color rgb="FF000000"/>
        <rFont val="Times New Roman"/>
        <family val="1"/>
      </rPr>
      <t xml:space="preserve">    </t>
    </r>
    <r>
      <rPr>
        <sz val="9"/>
        <color rgb="FF000000"/>
        <rFont val="Calibri"/>
        <family val="2"/>
      </rPr>
      <t>Mejorar la situación de la diversidad biológica salvaguardando los ecosistemas, las especies y la diversidad genética.</t>
    </r>
  </si>
  <si>
    <r>
      <t>D.</t>
    </r>
    <r>
      <rPr>
        <sz val="7"/>
        <color rgb="FF000000"/>
        <rFont val="Times New Roman"/>
        <family val="1"/>
      </rPr>
      <t xml:space="preserve">    </t>
    </r>
    <r>
      <rPr>
        <sz val="9"/>
        <color rgb="FF000000"/>
        <rFont val="Calibri"/>
        <family val="2"/>
      </rPr>
      <t>Aumentar los beneficios de la diversidad biológica y los servicios de los ecosistemas para todos</t>
    </r>
  </si>
  <si>
    <t>La Resolución 192 de 2014 define Especie Amenazada, como aquella que ha sido declarada como tal por Tratados o Convenios Internacionales aprobados y ratificados por Colombia o haya sido declarada en alguna categoría de amenaza por el Ministerio de Ambiente y Desarrollo Sostenible.</t>
  </si>
  <si>
    <t>Especie en Peligro Crítico (CR): Aquellas que están enfrentando un riesgo de extinción extremadamente alto en estado de vida silvestre.</t>
  </si>
  <si>
    <t>Especie en Peligro (EN): Aquellas que están enfrentando un riesgo de extinción muy alto en estado de vida silvestre.</t>
  </si>
  <si>
    <t>Especie Vulnerable (VU): Aquellas que están enfrentando un riesgo de extinción alto en estado de vida silvestre.</t>
  </si>
  <si>
    <t>Adicionalmente, la Resolución 192 de 2014 establece que “el Ministerio de Ambiente y Desarrollo Sostenible en conjunto con las demás entidades del SINA, definirán las medidas de conservación y manejo de las especies amenazadas, sin perjuicio de las funciones y competencias asignadas a otras entidades públicas”</t>
  </si>
  <si>
    <t>Indicador Porcentaje de especies amenazadas con medidas de manejo en ejecución</t>
  </si>
  <si>
    <t xml:space="preserve"> x 100</t>
  </si>
  <si>
    <r>
      <t xml:space="preserve">PEAMME </t>
    </r>
    <r>
      <rPr>
        <vertAlign val="subscript"/>
        <sz val="9"/>
        <color rgb="FF000000"/>
        <rFont val="Calibri"/>
        <family val="2"/>
        <scheme val="minor"/>
      </rPr>
      <t>t</t>
    </r>
    <r>
      <rPr>
        <sz val="9"/>
        <color rgb="FF000000"/>
        <rFont val="Calibri"/>
        <family val="2"/>
        <scheme val="minor"/>
      </rPr>
      <t xml:space="preserve"> = Porcentaje de especies amenazadas con medidas de conservación y manejo en ejecución, en tiempo t.</t>
    </r>
  </si>
  <si>
    <r>
      <t xml:space="preserve">EAMME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en ejecución, en el tiempo t.</t>
    </r>
  </si>
  <si>
    <r>
      <t xml:space="preserve">EAMMF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formuladas, en el tiempo t.</t>
    </r>
  </si>
  <si>
    <t>Inversión asociada a la ejecución de las medidas de conservación y manejo de especies amenazadas</t>
  </si>
  <si>
    <r>
      <t xml:space="preserve">IMMEA </t>
    </r>
    <r>
      <rPr>
        <vertAlign val="subscript"/>
        <sz val="9"/>
        <color rgb="FF000000"/>
        <rFont val="Calibri"/>
        <family val="2"/>
        <scheme val="minor"/>
      </rPr>
      <t>t</t>
    </r>
    <r>
      <rPr>
        <sz val="9"/>
        <color rgb="FF000000"/>
        <rFont val="Calibri"/>
        <family val="2"/>
        <scheme val="minor"/>
      </rPr>
      <t xml:space="preserve"> = Inversión asociada a la ejecución de las medidas de conservación y manejo de especies amenazadas, en el año t.</t>
    </r>
  </si>
  <si>
    <r>
      <t xml:space="preserve">PDEA </t>
    </r>
    <r>
      <rPr>
        <vertAlign val="subscript"/>
        <sz val="9"/>
        <color rgb="FF000000"/>
        <rFont val="Calibri"/>
        <family val="2"/>
        <scheme val="minor"/>
      </rPr>
      <t>i</t>
    </r>
    <r>
      <rPr>
        <sz val="9"/>
        <color rgb="FF000000"/>
        <rFont val="Calibri"/>
        <family val="2"/>
        <scheme val="minor"/>
      </rPr>
      <t xml:space="preserve"> = Presupuesto definitivo asociado a la ejecución de medidas de conservación y manejo de la especie amenazada i, en el año t.</t>
    </r>
  </si>
  <si>
    <t>ESPECIES AMENAZADAS CONTINENTALES</t>
  </si>
  <si>
    <t>ESPECIES AMENAZADAS MARINAS</t>
  </si>
  <si>
    <t>FLORA</t>
  </si>
  <si>
    <t>FAUNA</t>
  </si>
  <si>
    <t>CR</t>
  </si>
  <si>
    <t>EN</t>
  </si>
  <si>
    <t>VU</t>
  </si>
  <si>
    <t>Número de especies amenazadas presentes en la jurisdicción</t>
  </si>
  <si>
    <t>Número de especies amenazadas con medidas de conservación y manejo formulado</t>
  </si>
  <si>
    <t>Número de especies amenazadas con medidas de conservación y manejo en ejecución</t>
  </si>
  <si>
    <t>(CR) Especie en peligro crítico</t>
  </si>
  <si>
    <t>(EN) Especie en peligro</t>
  </si>
  <si>
    <t>(VU) Especie vulnerable</t>
  </si>
  <si>
    <t>Inversión asociada a la ejecución de las medidas de conservación y manejo de especies amenazadas (Millones de $)</t>
  </si>
  <si>
    <t>Tipo (Continental o marina)</t>
  </si>
  <si>
    <t>Tipo (Flora o fauna)</t>
  </si>
  <si>
    <t>Nombre (común y/o científico)</t>
  </si>
  <si>
    <t>Cuanto más cercano a cien por ciento, mayores son las acciones que la autoridad ambiental realiza para la ejecución de las medidas de conservación y manejo de las especies amenazadas que cuentan con plan de manejo, dadas las prioridades regionales que se han definido en este campo.</t>
  </si>
  <si>
    <t>Ministerio de Ambiente y Desarrollo Sostenible - MADS</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</si>
  <si>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amenazadas con medidas de manejo en ejecución (Versión 1.0).</t>
    </r>
    <r>
      <rPr>
        <sz val="9"/>
        <color rgb="FF000000"/>
        <rFont val="Calibri"/>
        <family val="2"/>
        <scheme val="minor"/>
      </rPr>
      <t xml:space="preserve"> Ministerio de Ambiente y Desarrollo Sostenible MADS, DGOAT-SINA, DBBSE y DAMCRA.</t>
    </r>
  </si>
  <si>
    <t>- La formulación de las medidas de conservación y manejo estaran a cargo del MADS y/o de las CARs.</t>
  </si>
  <si>
    <t>- Como limitación tambien se identifica la información disponible que sobre estas especies pueda tener cada CAR.</t>
  </si>
  <si>
    <t>Porcentaje de especies invasoras con medidas de prevención, control y manejo en ejecución</t>
  </si>
  <si>
    <t>Es la relación entre el número de especies invasoras con medidas de prevención, control y manejo en ejecución y el número de especies que cuentan con medidas de prevención, control y manejo formulado, tanto para fauna y flora como en el medio continental y marino.</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</si>
  <si>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</si>
  <si>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Resolución 848 de 2008, especies exóticas invasoras.</t>
  </si>
  <si>
    <t>Resolución 132 de 2010, pez león.</t>
  </si>
  <si>
    <t>Resolución 207 de 2010, pez león y caracol tigre.</t>
  </si>
  <si>
    <t>Resolución 654 de 2011, caracol gigante africano.</t>
  </si>
  <si>
    <t>Resolución 675 de 2013, adopta el Plan y Protocolo de manejo del pez león.</t>
  </si>
  <si>
    <t>Plan de Acción para la Prevención, Manejo y Control de las Especies Introducidas, Trasplantadas e Invasoras.</t>
  </si>
  <si>
    <t>Baptiste M.P., Castaño N., Cárdenas D., Gutiérrez F. P., Gil D.L. y Lasso C.A. (eds). 2010. Análisis de riesgo y propuesta de categorización de especies introducidas para Colombia. Instituto de Investigación de Recursos Biológicos Alexander von Humboldt. Bogotá, D. C., Colombia. 200 p.</t>
  </si>
  <si>
    <t>Las especies invasoras, son la segunda causa de pérdida de biodiversidad en el mundo, ya que afectan su funcionalidad y estructura además de traer consecuencias de alto impacto en el ámbito económico, la salud pública y la cultura (Baptiste et al., 2010).</t>
  </si>
  <si>
    <t>El Convenio sobre Diversidad Biológica, aprobado en Colombia a través de la Ley 165 de 1994, se refiere en el artículo 8° a las obligaciones de los países parte y en su literal h) establece: “impedirá que se introduzcan, controlará o erradicará las especies exóticas que amenacen a ecosistemas, hábitats o especies.</t>
  </si>
  <si>
    <t>Se entiende por especies exóticas de carácter invasor aquellas que han sido capaces de colonizar efectivamente un área en donde se ha interrumpido la barrera geográfica y se han propagado sin asistencia humana directa en hábitats naturales o seminaturales y cuyo establecimiento y expansión amenaza los ecosistemas, hábitats o especies con daños económicos o ambientales (Resolución 848 de 2008).</t>
  </si>
  <si>
    <t>El artículo 3° de la Resolución 848 de 2008 establece que las autoridades ambientales regionales deberán tomar medidas para la prevención, control y manejo de las especies introducidas exóticas, invasoras y trasplantadas presentes en el territorio nacional, que se estimen pertinentes, tales como el otorgamiento de permisos de caza de control y demás medidas de manejo que resulten aplicables conforme a las disposiciones legales vigentes.</t>
  </si>
  <si>
    <r>
      <t xml:space="preserve">PEIME </t>
    </r>
    <r>
      <rPr>
        <vertAlign val="subscript"/>
        <sz val="9"/>
        <color rgb="FF000000"/>
        <rFont val="Calibri"/>
        <family val="2"/>
        <scheme val="minor"/>
      </rPr>
      <t>t</t>
    </r>
    <r>
      <rPr>
        <sz val="9"/>
        <color rgb="FF000000"/>
        <rFont val="Calibri"/>
        <family val="2"/>
        <scheme val="minor"/>
      </rPr>
      <t xml:space="preserve"> = Porcentaje de especies invasoras con medidas de prevención, control y manejo en ejecución, en tiempo t.</t>
    </r>
  </si>
  <si>
    <r>
      <t xml:space="preserve">EIPMEE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en ejecución, en tiempo t.</t>
    </r>
  </si>
  <si>
    <r>
      <t xml:space="preserve">EIPMEF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formulado, en el tiempo t.</t>
    </r>
  </si>
  <si>
    <t>Inversión asociada a la ejecución de medidas de manejo de especies invasoras</t>
  </si>
  <si>
    <r>
      <t xml:space="preserve">IPMEI </t>
    </r>
    <r>
      <rPr>
        <vertAlign val="subscript"/>
        <sz val="9"/>
        <color rgb="FF000000"/>
        <rFont val="Calibri"/>
        <family val="2"/>
        <scheme val="minor"/>
      </rPr>
      <t>t</t>
    </r>
    <r>
      <rPr>
        <sz val="9"/>
        <color rgb="FF000000"/>
        <rFont val="Calibri"/>
        <family val="2"/>
        <scheme val="minor"/>
      </rPr>
      <t xml:space="preserve"> = Inversión asociada a la ejecución de las medidas de prevención, control y manejo de especies invasoras, en el año t.</t>
    </r>
  </si>
  <si>
    <r>
      <t xml:space="preserve">PDEI </t>
    </r>
    <r>
      <rPr>
        <vertAlign val="subscript"/>
        <sz val="9"/>
        <color rgb="FF000000"/>
        <rFont val="Calibri"/>
        <family val="2"/>
        <scheme val="minor"/>
      </rPr>
      <t>i</t>
    </r>
    <r>
      <rPr>
        <sz val="9"/>
        <color rgb="FF000000"/>
        <rFont val="Calibri"/>
        <family val="2"/>
        <scheme val="minor"/>
      </rPr>
      <t xml:space="preserve"> = Presupuesto definitivo asociado a la ejecución de las medidas de prevención, control y manejo de la especie invasora i, en el año t.</t>
    </r>
  </si>
  <si>
    <t>CONTINENTAL</t>
  </si>
  <si>
    <t>MARINA</t>
  </si>
  <si>
    <t>SUBTOTAL</t>
  </si>
  <si>
    <t>Número de especies invasoras en la jurisdicción</t>
  </si>
  <si>
    <t>Número de especies invasoras con medidas de prevención, control y manejo formulado</t>
  </si>
  <si>
    <t>Número de especies invasoras con medidas de prevención, control y manejo en ejecución</t>
  </si>
  <si>
    <t>Inversión asociada a la ejecución de las medidas de prevención, control y manejo de especies invasoras (Millones de $)</t>
  </si>
  <si>
    <t>Cuanto más cercano a cien por ciento, mayores son las acciones que la autoridad ambiental realiza para la ejecución de las medidas de prevención, control y manejo de las especies invasoras que cuentan con medidas de prevención, control y manejo, dadas las prioridades regionales que se han definido en este campo.</t>
  </si>
  <si>
    <t>Se pueden presentar situaciones de orden operativo, financiero, político y social que pueden afectar los presupuestos y los cronogramas definidos en el Plan de Acción de la Corporación. Así mismo, pueden existir limitaciones de información sobre las especies invasoras presentes en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</si>
  <si>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invasoras con medidas de manejo en ejecución (Versión 1.0).</t>
    </r>
    <r>
      <rPr>
        <sz val="9"/>
        <color rgb="FF000000"/>
        <rFont val="Calibri"/>
        <family val="2"/>
        <scheme val="minor"/>
      </rPr>
      <t xml:space="preserve"> Ministerio de Ambiente y Desarrollo Sostenible MADS, DGOAT-SINA, DBBSE y DAMCRA.</t>
    </r>
  </si>
  <si>
    <t>La formulación de las medidas de prevención, control y manejo estarán a cargo del MADS y/o las CARs.</t>
  </si>
  <si>
    <t>Porcentaje de áreas de ecosistemas en restauración, rehabilitación y reforestación</t>
  </si>
  <si>
    <t>Mide la superficie de ecosistemas en restauración, rehabilitación y reforestación, con respecto a la meta de áreas en restauración, rehabilitación y recuperación priorizadas por la Corporación.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</si>
  <si>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t>
  </si>
  <si>
    <t>Contribución a la Meta del plan de desarrollo (Hectáreas en Proceso de Restauración)</t>
  </si>
  <si>
    <t>Plan Nacional de Restauración</t>
  </si>
  <si>
    <t>El Plan Nacional de Restauración concibe la restauración, en su visión amplia, como el restablecimiento parcial o totalmente la composición, estructura y función de la biodiversidad, que hayan sido alterados o degradados.</t>
  </si>
  <si>
    <t>La restauración ecológica, por su parte, es el proceso de ayudar al restablecimiento de un ecosistema que se ha degradado, dañado o destruido. Es una actividad deliberada que inicia o acelera la recuperación de un ecosistema con respecto a su salud, integridad y sostenibilidad y busca iniciar o facilitar la reanudación de estos procesos, los cuales retornarán el ecosistema a la trayectoria deseada.</t>
  </si>
  <si>
    <t>La rehabilitación de ecosistemas enfatiza la reparación de los procesos, la productividad y los servicios de un ecosistema. Comparte con la restauración un enfoque fundamental en los ecosistemas históricos o preexistentes como modelos o referencias, pero las dos actividades difieren en sus metas y estrategias.</t>
  </si>
  <si>
    <t>La recuperación de ecosistemas incluye la estabilización del terreno, el aseguramiento de la seguridad pública, el mejoramiento estético y, por lo general, el retorno de las tierras a lo que se consideraría un propósito útil dentro del contexto regional.</t>
  </si>
  <si>
    <t>Se debe tener en cuenta que la restauración es un proceso a largo plazo por lo que sólo el establecimiento (revegetación) no significa que el ecosistema haya sido restaurado, si no que corresponde a una fase en el proceso, por lo tanto, las hectáreas establecidas se encuentran en “Proceso de restauración”.</t>
  </si>
  <si>
    <t>Se considera que el proyecto de restauración, en este caso el área, se encuentra en proceso de restauración cuando se han realizado las etapas de un proyecto de restauración.</t>
  </si>
  <si>
    <t>Las mencionadas etapas de un proyecto de restauración, identificadas en el Plan Nacional de Restauración, son: a. planeación del proyecto de restauración; b. ejecución; c. mantenimiento; d. monitoreo; y e. divulgación de modelos regionales.</t>
  </si>
  <si>
    <r>
      <t xml:space="preserve">PAERRR </t>
    </r>
    <r>
      <rPr>
        <vertAlign val="subscript"/>
        <sz val="9"/>
        <color rgb="FF000000"/>
        <rFont val="Calibri"/>
        <family val="2"/>
        <scheme val="minor"/>
      </rPr>
      <t>t</t>
    </r>
    <r>
      <rPr>
        <sz val="9"/>
        <color rgb="FF000000"/>
        <rFont val="Calibri"/>
        <family val="2"/>
        <scheme val="minor"/>
      </rPr>
      <t xml:space="preserve"> = Porcentaje de áreas de ecosistemas en restauración, rehabilitación y recuperación, en el tiempo t.</t>
    </r>
  </si>
  <si>
    <r>
      <t xml:space="preserve">AERRR </t>
    </r>
    <r>
      <rPr>
        <vertAlign val="subscript"/>
        <sz val="9"/>
        <color rgb="FF000000"/>
        <rFont val="Calibri"/>
        <family val="2"/>
        <scheme val="minor"/>
      </rPr>
      <t>it</t>
    </r>
    <r>
      <rPr>
        <sz val="9"/>
        <color rgb="FF000000"/>
        <rFont val="Calibri"/>
        <family val="2"/>
        <scheme val="minor"/>
      </rPr>
      <t xml:space="preserve"> = Superficie de áreas en restauración, rehabilitación y recuperación (ha), en el tiempo t.</t>
    </r>
  </si>
  <si>
    <r>
      <t xml:space="preserve">MAERRR </t>
    </r>
    <r>
      <rPr>
        <vertAlign val="subscript"/>
        <sz val="9"/>
        <color rgb="FF000000"/>
        <rFont val="Calibri"/>
        <family val="2"/>
        <scheme val="minor"/>
      </rPr>
      <t>it</t>
    </r>
    <r>
      <rPr>
        <sz val="9"/>
        <color rgb="FF000000"/>
        <rFont val="Calibri"/>
        <family val="2"/>
        <scheme val="minor"/>
      </rPr>
      <t xml:space="preserve"> = Meta de áreas en restauración, rehabilitación y recuperación (ha), en el tiempo t.</t>
    </r>
  </si>
  <si>
    <t>Inversión asociada a restauración, rehabilitación y recuperación de los ecosistemas naturales</t>
  </si>
  <si>
    <t>(Millones de $)</t>
  </si>
  <si>
    <r>
      <t xml:space="preserve">IRRR </t>
    </r>
    <r>
      <rPr>
        <vertAlign val="subscript"/>
        <sz val="9"/>
        <color rgb="FF000000"/>
        <rFont val="Calibri"/>
        <family val="2"/>
        <scheme val="minor"/>
      </rPr>
      <t>t</t>
    </r>
    <r>
      <rPr>
        <sz val="9"/>
        <color rgb="FF000000"/>
        <rFont val="Calibri"/>
        <family val="2"/>
        <scheme val="minor"/>
      </rPr>
      <t xml:space="preserve"> = Inversión asociada a restauración, rehabilitación y recuperación de los ecosistemas naturales, en el año t.</t>
    </r>
  </si>
  <si>
    <r>
      <t xml:space="preserve">PDIRRR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restauración, rehabilitación y recuperación de los ecosistemas naturales, en el año t.</t>
    </r>
  </si>
  <si>
    <t>Meta de áreas de ecosistemas en restauración, rehabilitación y recuperación (ha)</t>
  </si>
  <si>
    <t>Áreas de ecosistemas en restauración ecológica</t>
  </si>
  <si>
    <t>Áreas de ecosistemas en rehabilitación</t>
  </si>
  <si>
    <t>Áreas de ecosistemas en recuperación</t>
  </si>
  <si>
    <t>Inversión asociada a restauración, rehabilitación y recuperación de los ecosistemas (Millones de $)</t>
  </si>
  <si>
    <t>Tipo de acción (restauración, rehabilitación o recuperación)</t>
  </si>
  <si>
    <t>Área en restauración, rehabilitación o recuperación (ha)</t>
  </si>
  <si>
    <t>Cuanto más cercano a cien por ciento, mayor es el cumplimiento de las metas establecidas por la Corporación en materia de restauración, rehabilitación y reforestación.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</si>
  <si>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de ecosistemas en restauración, rehabilitación y reforestación (Versión 1.0).</t>
    </r>
    <r>
      <rPr>
        <sz val="9"/>
        <color rgb="FF000000"/>
        <rFont val="Calibri"/>
        <family val="2"/>
        <scheme val="minor"/>
      </rPr>
      <t xml:space="preserve"> Ministerio de Ambiente y Desarrollo Sostenible MADS, DGOAT-SINA, DBBSE y DAMCRA.</t>
    </r>
  </si>
  <si>
    <t>Implementación de acciones en manejo integrado de zonas costeras</t>
  </si>
  <si>
    <t>Es el porcentaje de avance en la ejecución, por parte de la corporación autónoma regional, de las acciones relacionadas con el manejo integrado de zonas costeras en el marco del Plan de Acción.</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</si>
  <si>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Colombia.</t>
  </si>
  <si>
    <t>Ley 99 de 1993, Ley Marco de Medio Ambiente.</t>
  </si>
  <si>
    <t>Ley 1450 de 2011 (artículos 207 y 208) (vigentes).</t>
  </si>
  <si>
    <t>Decreto 1076 de 2015, Decreto Único Reglamentario.</t>
  </si>
  <si>
    <t>Resolución 1602 de 1995, manglares</t>
  </si>
  <si>
    <t>Resolución 20 de 1996, manglares</t>
  </si>
  <si>
    <t>Resolución 924 de 1997, manglares</t>
  </si>
  <si>
    <t>Política nacional ambiental para el desarrollo sostenible de los espacios oceánicos y las zonas costeras e insulares de Colombia – PNAOCI 2000</t>
  </si>
  <si>
    <t>La Política Nacional Ambiental para el Desarrollo Sostenible de los Espacios Oceánicos y las Zonas Costeras e Insulares de Colombia- PNAOCI-, , señala que el manejo integrado costero es un proceso de planificación especial dirigido hacia un área compleja y dinámica, que se enfoca en la interfase mar – tierra y que considera los siguientes aspectos: algunos conceptos fijos y otros flexibles que la demarcan, una ética de conservación de los ecosistemas, metas socioeconómicas, un estilo de manejo activo participativo y de solución de problemas, y una fuerte base científica.</t>
  </si>
  <si>
    <t>La mencionada política promueve el ordenamiento territorial para asignar usos sostenibles al territorio marítimo y costero nacional, la formas mejoradas de gobierno que armonicen y articulen la planificación del desarrollo costero sectorial, la conservación y restauración de los bienes y servicios que proveen sus ecosistemas, la generación de conocimiento que permita la obtención de información estratégica para la toma de decisiones de manejo integrado de esta áreas, y los procesos de autogestión comunitaria y de aprendizaje que permitan integrar a los múltiples usuarios de la zona costera en la gestión de su manejo sostenible.</t>
  </si>
  <si>
    <t>Las principales temáticas en el Manejo Integrado de Zonas Costeras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</si>
  <si>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de la Unidad Ambiental Costera UAC</t>
    </r>
  </si>
  <si>
    <r>
      <t>a)</t>
    </r>
    <r>
      <rPr>
        <sz val="7"/>
        <color rgb="FF000000"/>
        <rFont val="Times New Roman"/>
        <family val="1"/>
      </rPr>
      <t xml:space="preserve">      </t>
    </r>
    <r>
      <rPr>
        <sz val="9"/>
        <color rgb="FF000000"/>
        <rFont val="Calibri"/>
        <family val="2"/>
        <scheme val="minor"/>
      </rPr>
      <t>Participación en la Formulación del POMIUAC en el marco de la Unidad Ambiental Costera correspondiente a su jurisdicción y en el Diagnóstico y Zonificación de los Manglares.</t>
    </r>
  </si>
  <si>
    <r>
      <t>2)</t>
    </r>
    <r>
      <rPr>
        <sz val="7"/>
        <color rgb="FF000000"/>
        <rFont val="Times New Roman"/>
        <family val="1"/>
      </rPr>
      <t xml:space="preserve">      </t>
    </r>
    <r>
      <rPr>
        <sz val="9"/>
        <color rgb="FF000000"/>
        <rFont val="Calibri"/>
        <family val="2"/>
        <scheme val="minor"/>
      </rPr>
      <t>Gestión ambiental en las zonas costeras de su jurisdicción</t>
    </r>
  </si>
  <si>
    <r>
      <t>a)</t>
    </r>
    <r>
      <rPr>
        <sz val="7"/>
        <color rgb="FF000000"/>
        <rFont val="Times New Roman"/>
        <family val="1"/>
      </rPr>
      <t xml:space="preserve">      </t>
    </r>
    <r>
      <rPr>
        <sz val="9"/>
        <color rgb="FF000000"/>
        <rFont val="Calibri"/>
        <family val="2"/>
        <scheme val="minor"/>
      </rPr>
      <t>Manejo de ecosistemas marinos y costeros.</t>
    </r>
  </si>
  <si>
    <r>
      <t>3)</t>
    </r>
    <r>
      <rPr>
        <sz val="7"/>
        <color rgb="FF000000"/>
        <rFont val="Times New Roman"/>
        <family val="1"/>
      </rPr>
      <t xml:space="preserve">      </t>
    </r>
    <r>
      <rPr>
        <sz val="9"/>
        <color rgb="FF000000"/>
        <rFont val="Calibri"/>
        <family val="2"/>
        <scheme val="minor"/>
      </rPr>
      <t>Articulación junto con los entes territoriales en el manejo integrado de zonas costeras.</t>
    </r>
  </si>
  <si>
    <r>
      <t>4)</t>
    </r>
    <r>
      <rPr>
        <sz val="7"/>
        <color rgb="FF000000"/>
        <rFont val="Times New Roman"/>
        <family val="1"/>
      </rPr>
      <t xml:space="preserve">      </t>
    </r>
    <r>
      <rPr>
        <sz val="9"/>
        <color rgb="FF000000"/>
        <rFont val="Calibri"/>
        <family val="2"/>
        <scheme val="minor"/>
      </rPr>
      <t>Educación y participación en manejo integrado de zonas costeras.</t>
    </r>
  </si>
  <si>
    <r>
      <t>5)</t>
    </r>
    <r>
      <rPr>
        <sz val="7"/>
        <color rgb="FF000000"/>
        <rFont val="Times New Roman"/>
        <family val="1"/>
      </rPr>
      <t xml:space="preserve">      </t>
    </r>
    <r>
      <rPr>
        <sz val="9"/>
        <color rgb="FF000000"/>
        <rFont val="Calibri"/>
        <family val="2"/>
        <scheme val="minor"/>
      </rPr>
      <t>Gestión de Información en manejo integrado de zonas costeras</t>
    </r>
  </si>
  <si>
    <r>
      <t>a)</t>
    </r>
    <r>
      <rPr>
        <sz val="7"/>
        <color rgb="FF000000"/>
        <rFont val="Times New Roman"/>
        <family val="1"/>
      </rPr>
      <t xml:space="preserve">      </t>
    </r>
    <r>
      <rPr>
        <sz val="9"/>
        <color rgb="FF000000"/>
        <rFont val="Calibri"/>
        <family val="2"/>
        <scheme val="minor"/>
      </rPr>
      <t>Monitoreo de la calidad ambiental en las zonas marinas y costeras</t>
    </r>
  </si>
  <si>
    <r>
      <t>b)</t>
    </r>
    <r>
      <rPr>
        <sz val="7"/>
        <color rgb="FF000000"/>
        <rFont val="Times New Roman"/>
        <family val="1"/>
      </rPr>
      <t xml:space="preserve">      </t>
    </r>
    <r>
      <rPr>
        <sz val="9"/>
        <color rgb="FF000000"/>
        <rFont val="Calibri"/>
        <family val="2"/>
        <scheme val="minor"/>
      </rPr>
      <t>Fortalecimiento de los sistemas de información regional ambiental en el ámbito marino-costero</t>
    </r>
  </si>
  <si>
    <r>
      <t>c)</t>
    </r>
    <r>
      <rPr>
        <sz val="7"/>
        <color rgb="FF000000"/>
        <rFont val="Times New Roman"/>
        <family val="1"/>
      </rPr>
      <t xml:space="preserve">       </t>
    </r>
    <r>
      <rPr>
        <sz val="9"/>
        <color rgb="FF000000"/>
        <rFont val="Calibri"/>
        <family val="2"/>
        <scheme val="minor"/>
      </rPr>
      <t>Monitoreo de ecosistemas y recursos acuáticos marinos y costeros</t>
    </r>
  </si>
  <si>
    <t>Cabe señalar que las acciones a ser realizadas por las Corporaciones deben corresponder a las competencias otorgadas por la normatividad y en el marco de sus funciones misionales.</t>
  </si>
  <si>
    <t>Porcentaje de ejecución de acciones relacionadas con el manejo integrado de zonas costeras</t>
  </si>
  <si>
    <t>Es el promedio ponderado de la ejecución de acciones relacionadas con el manejo integrado de las zonas costeras.</t>
  </si>
  <si>
    <r>
      <t xml:space="preserve">ETAMIZC </t>
    </r>
    <r>
      <rPr>
        <vertAlign val="subscript"/>
        <sz val="9"/>
        <color rgb="FF000000"/>
        <rFont val="Calibri"/>
        <family val="2"/>
        <scheme val="minor"/>
      </rPr>
      <t>t</t>
    </r>
    <r>
      <rPr>
        <sz val="9"/>
        <color rgb="FF000000"/>
        <rFont val="Calibri"/>
        <family val="2"/>
        <scheme val="minor"/>
      </rPr>
      <t xml:space="preserve"> = Porcentaje de ejecución total de acciones en manejo integrado de zonas costeras, en el tiempo t.</t>
    </r>
  </si>
  <si>
    <r>
      <t xml:space="preserve">EAMIZC </t>
    </r>
    <r>
      <rPr>
        <vertAlign val="subscript"/>
        <sz val="9"/>
        <color rgb="FF000000"/>
        <rFont val="Calibri"/>
        <family val="2"/>
        <scheme val="minor"/>
      </rPr>
      <t>It</t>
    </r>
    <r>
      <rPr>
        <sz val="9"/>
        <color rgb="FF000000"/>
        <rFont val="Calibri"/>
        <family val="2"/>
        <scheme val="minor"/>
      </rPr>
      <t xml:space="preserve"> = Porcentaje de ejecución de la acción </t>
    </r>
    <r>
      <rPr>
        <i/>
        <sz val="9"/>
        <color rgb="FF000000"/>
        <rFont val="Calibri"/>
        <family val="2"/>
        <scheme val="minor"/>
      </rPr>
      <t>i</t>
    </r>
    <r>
      <rPr>
        <sz val="9"/>
        <color rgb="FF000000"/>
        <rFont val="Calibri"/>
        <family val="2"/>
        <scheme val="minor"/>
      </rPr>
      <t xml:space="preserve"> relacionada con el manejo integrado de zonas costeras, en el tiempo t.</t>
    </r>
  </si>
  <si>
    <r>
      <t xml:space="preserve"> a </t>
    </r>
    <r>
      <rPr>
        <vertAlign val="subscript"/>
        <sz val="9"/>
        <color rgb="FF000000"/>
        <rFont val="Calibri"/>
        <family val="2"/>
        <scheme val="minor"/>
      </rPr>
      <t>i</t>
    </r>
    <r>
      <rPr>
        <sz val="9"/>
        <color rgb="FF000000"/>
        <rFont val="Calibri"/>
        <family val="2"/>
        <scheme val="minor"/>
      </rPr>
      <t xml:space="preserve"> = ponderador de la acción i de manejo integrado de zonas costeras</t>
    </r>
  </si>
  <si>
    <r>
      <t xml:space="preserve">Σ a </t>
    </r>
    <r>
      <rPr>
        <vertAlign val="subscript"/>
        <sz val="9"/>
        <color rgb="FF000000"/>
        <rFont val="Calibri"/>
        <family val="2"/>
        <scheme val="minor"/>
      </rPr>
      <t>i</t>
    </r>
    <r>
      <rPr>
        <sz val="9"/>
        <color rgb="FF000000"/>
        <rFont val="Calibri"/>
        <family val="2"/>
        <scheme val="minor"/>
      </rPr>
      <t xml:space="preserve"> = 1.</t>
    </r>
  </si>
  <si>
    <r>
      <t>Nota:</t>
    </r>
    <r>
      <rPr>
        <sz val="9"/>
        <color rgb="FF000000"/>
        <rFont val="Calibri"/>
        <family val="2"/>
        <scheme val="minor"/>
      </rPr>
      <t xml:space="preserve"> los ponderadores de las acciones serán definidos por las CAR teniendo en cuenta el peso asignado para cada una de ellas.</t>
    </r>
  </si>
  <si>
    <t>Porcentaje de ejecución de acciones relacionadas con el manejo integrado de zonas costeras.</t>
  </si>
  <si>
    <t>Número de acciones relacionadas con el manejo integrado de zonas Costeras</t>
  </si>
  <si>
    <t>Ejecución física de las acciones relacionadas con el manejo integrado de zonas costeras</t>
  </si>
  <si>
    <t>Temática</t>
  </si>
  <si>
    <t>Ejecución Física (%)</t>
  </si>
  <si>
    <t>% Ejecución Física Cuatrienal</t>
  </si>
  <si>
    <t>% Ejecución Física Anual</t>
  </si>
  <si>
    <t>Ponderación (100%)</t>
  </si>
  <si>
    <t>Ejecución ponderada (%)</t>
  </si>
  <si>
    <t>Planificación y ordenamiento de UAC</t>
  </si>
  <si>
    <t>Gestión ambiental en las zonas costeras</t>
  </si>
  <si>
    <t>Articulación junto con los entes territoriales en el manejo integrado de zonas costeras</t>
  </si>
  <si>
    <t>Educación y participación en MIZC</t>
  </si>
  <si>
    <t>Gestión de Información en MIZC</t>
  </si>
  <si>
    <t>(*) Nombre de la acción, actividad o proyecto en el Plan de Acción de la Corporación.</t>
  </si>
  <si>
    <t>Cuanto más cercano a cien por ciento, mayor es el cumplimiento de las metas que la autoridad ambiental se ha propuesto alcanzar en relación con el manejo integrado de zonas costeras, en el marco del Plan de Acción de la Corporación.</t>
  </si>
  <si>
    <t>Se pueden presentar situaciones de orden operativo, financiero, político y social que pueden afectar los presupuestos y los cronogramas definidos en el Plan de Acción de la Corporación. Así mismo, pueden existir limitaciones sobre la disponibilidad de información.</t>
  </si>
  <si>
    <r>
      <t xml:space="preserve">Hoja Metodológica de referencia: MADS (2016). </t>
    </r>
    <r>
      <rPr>
        <i/>
        <sz val="9"/>
        <color rgb="FF000000"/>
        <rFont val="Calibri"/>
        <family val="2"/>
        <scheme val="minor"/>
      </rPr>
      <t>Hoja metodológica Ejecución de acciones en Manejo Integrado de Zonas Costeras (Versión 1.0).</t>
    </r>
    <r>
      <rPr>
        <sz val="9"/>
        <color rgb="FF000000"/>
        <rFont val="Calibri"/>
        <family val="2"/>
        <scheme val="minor"/>
      </rPr>
      <t xml:space="preserve"> Ministerio de Ambiente y Desarrollo Sostenible MADS, DGOAT-SINA y DAMCRA.</t>
    </r>
  </si>
  <si>
    <t>Porcentaje de Planes de Gestión Integral de Residuos Sólidos (PGIRS) con seguimiento a metas de aprovechamiento</t>
  </si>
  <si>
    <t>Es la relación entre el número de Planes de Gestión Integral de Residuos Sólidos (PGIRS) con seguimiento con respecto a la meta de seguimiento de dichos planes por parte de la autoridad ambiental, exclusivamente en lo relacionado con las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</si>
  <si>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</si>
  <si>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Decreto 1076 de 2015, Decreto Único Reglamentario Sector Ambiente, Articulo 2.2.6.1.1.1 al 2.2.7.3.1.7.</t>
  </si>
  <si>
    <t>Decreto 1077 de 2015. Artículo 2.3.2.2.3.90. Programa de aprovechamiento.</t>
  </si>
  <si>
    <t>Resolución 754 de 2014</t>
  </si>
  <si>
    <t>Metodología para la formulación, implementación, evaluación, seguimiento, control y actualización de los Planes de Gestión Integral de Residuos Sólidos (PGIRS)</t>
  </si>
  <si>
    <t>El Decreto 1077 de 2015 define el Plan de Gestión Integral de Residuos Sólidos como el “instrumento de planeación municipal o regional que contiene un conjunto ordenado de objetivos, metas, programas, proyectos, actividades y recursos definidos por uno o más entes territoriales para el manejo de los residuos sólidos, basado en la política de gestión integral de los mismos, el cual se ejecutará durante un período determinado, basándose en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</si>
  <si>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El parágrafo del artículo 2.3.2.2.3.90 del mencionado decreto determina que “a las autoridades ambientales competentes, les corresponde realizar el control y seguimiento de la ejecución del PGIRS, exclusivamente en lo relacionado con las metas de aprovechamiento y las autorizaciones ambientales que requiera el prestador del servicio de aseo, de conformidad con la normatividad ambiental vigente”.</t>
  </si>
  <si>
    <t>Por su parte, la Resolución 754 de 2014 adopta la metodología para la formulación, implementación, evaluación, seguimiento, control y actualización de los Planes de Gestión Integral de Residuos Sólidos (PGIRS).</t>
  </si>
  <si>
    <r>
      <t xml:space="preserve">PPGIRSCS </t>
    </r>
    <r>
      <rPr>
        <vertAlign val="subscript"/>
        <sz val="9"/>
        <color rgb="FF000000"/>
        <rFont val="Calibri"/>
        <family val="2"/>
        <scheme val="minor"/>
      </rPr>
      <t>t</t>
    </r>
    <r>
      <rPr>
        <sz val="9"/>
        <color rgb="FF000000"/>
        <rFont val="Calibri"/>
        <family val="2"/>
        <scheme val="minor"/>
      </rPr>
      <t xml:space="preserve"> = Porcentaje de Planes de Gestión Integral de Residuos Sólidos (PGIRS) con seguimiento, exclusivamente en lo relacionado con las metas de aprovechamiento en el tiempo t.</t>
    </r>
  </si>
  <si>
    <r>
      <t xml:space="preserve">PGIRSCS </t>
    </r>
    <r>
      <rPr>
        <vertAlign val="subscript"/>
        <sz val="9"/>
        <color rgb="FF000000"/>
        <rFont val="Calibri"/>
        <family val="2"/>
        <scheme val="minor"/>
      </rPr>
      <t>t</t>
    </r>
    <r>
      <rPr>
        <sz val="9"/>
        <color rgb="FF000000"/>
        <rFont val="Calibri"/>
        <family val="2"/>
        <scheme val="minor"/>
      </rPr>
      <t xml:space="preserve"> = Número de Planes de Gestión Integral de Residuos Sólidos con seguimiento a las metas de aprovechamiento, en el tiempo t.</t>
    </r>
  </si>
  <si>
    <r>
      <t xml:space="preserve">MPGIRSCS </t>
    </r>
    <r>
      <rPr>
        <vertAlign val="subscript"/>
        <sz val="9"/>
        <color rgb="FF000000"/>
        <rFont val="Calibri"/>
        <family val="2"/>
        <scheme val="minor"/>
      </rPr>
      <t>t</t>
    </r>
    <r>
      <rPr>
        <sz val="9"/>
        <color rgb="FF000000"/>
        <rFont val="Calibri"/>
        <family val="2"/>
        <scheme val="minor"/>
      </rPr>
      <t xml:space="preserve"> = Meta de Planes de Gestión Integral de Residuos Sólidos con seguimiento a las metas de aprovechamiento, en el tiempo t.</t>
    </r>
  </si>
  <si>
    <t>La meta de número de Planes de Gestión Integral de Residuos Sólidos sujetos a seguimiento es establecida en el Plan de Acción de la Corporación. (Exclusivamente en lo relacionado con las metas de aprovechamiento)</t>
  </si>
  <si>
    <t>Número total de Planes de Gestión Integral de Residuos Sólidos (PGIRS) de la jurisdicción de la Corporación:</t>
  </si>
  <si>
    <t>Número total de Planes de Gestión Integral de Residuos Sólidos (PGIRS) priorizados por la Corporación para hacer seguimiento, exclusivamente en lo relacionado con las metas de aprovechamiento, en el cuatrienio:</t>
  </si>
  <si>
    <t>Meta de Planes de Gestión Integral de Residuos Sólidos (PGIRS) con seguimiento a las metas de aprovechamiento MPGIRSCS</t>
  </si>
  <si>
    <t>Número de Planes de Gestión Integral de Residuos Sólidos con seguimiento a las metas de aprovechamiento (PPGIRSCS)</t>
  </si>
  <si>
    <t>Porcentaje de Planes de Gestión Integral de Residuos Sólidos con seguimiento exclusivamente en lo relacionado con las metas de aprovechamiento (PPGIRSCS)</t>
  </si>
  <si>
    <t>Cuanto más cercano a cien por ciento, mayor es el cumplimiento de las metas que la autoridad ambiental se ha propuesto alcanzar en relación con el seguimiento a los Planes de Gestión Integral de Residuos Sólidos (PGIRS)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</si>
  <si>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Gestión Integral de Residuos Sólidos (PGIRS) con seguimiento (Versión 1.0).</t>
    </r>
    <r>
      <rPr>
        <sz val="9"/>
        <color rgb="FF000000"/>
        <rFont val="Calibri"/>
        <family val="2"/>
        <scheme val="minor"/>
      </rPr>
      <t xml:space="preserve"> Ministerio de Ambiente y Desarrollo Sostenible, DGOAT-SINA y DAASU.</t>
    </r>
  </si>
  <si>
    <t>Porcentaje de sectores con acompañamiento para la reconversión hacia sistemas sostenibles de producción</t>
  </si>
  <si>
    <t>Es la relación entre el número de sectores acompañados por la Corporación Autónoma Regional en la reconversión hacia sistemas sostenibles de producción, y la meta de sectores priorizados por la autoridad ambiental para dicho acompañamiento.</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</si>
  <si>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</si>
  <si>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Decreto 1076 de 2016.</t>
  </si>
  <si>
    <t>Ley 1753 de 2015, Plan Nacional de Desarrollo.</t>
  </si>
  <si>
    <t>Política de Producción y Consumo Sostenible (PPyCS)</t>
  </si>
  <si>
    <t>Plan Nacional de Desarrollo PND 2015-2018</t>
  </si>
  <si>
    <r>
      <t xml:space="preserve">El Ministerio de Ambiente formuló en 2010 la </t>
    </r>
    <r>
      <rPr>
        <b/>
        <sz val="9"/>
        <color rgb="FF000000"/>
        <rFont val="Calibri"/>
        <family val="2"/>
        <scheme val="minor"/>
      </rPr>
      <t>Política Nacional de Producción y Consumo Sostenible (PPyCS)</t>
    </r>
    <r>
      <rPr>
        <sz val="9"/>
        <color rgb="FF000000"/>
        <rFont val="Calibri"/>
        <family val="2"/>
        <scheme val="minor"/>
      </rPr>
      <t>, con el propósito de orientar el cambio de los patrones de producción y consumo de la economía colombiana hacia la sostenibilidad ambiental y consecuente con ello, contribuir al mejoramiento de la competitividad empresarial.</t>
    </r>
  </si>
  <si>
    <t>Los sectores prioritarios de la PPyCS son:</t>
  </si>
  <si>
    <r>
      <t xml:space="preserve">Sector </t>
    </r>
    <r>
      <rPr>
        <b/>
        <sz val="9"/>
        <color rgb="FF000000"/>
        <rFont val="Calibri"/>
        <family val="2"/>
        <scheme val="minor"/>
      </rPr>
      <t xml:space="preserve">público </t>
    </r>
    <r>
      <rPr>
        <sz val="9"/>
        <color rgb="FF000000"/>
        <rFont val="Calibri"/>
        <family val="2"/>
        <scheme val="minor"/>
      </rPr>
      <t>(obras de infraestructura, vivienda social, tecnologías, transporte público, generación de energía). (i) Con perspectivas de incidir en avances de sostenibilidad de obras y proyectos de gran impacto; (ii) Con potencial de que sea considerado como ejemplo en las prácticas de producción y consumo sostenible.</t>
    </r>
  </si>
  <si>
    <r>
      <t xml:space="preserve">Sector de la </t>
    </r>
    <r>
      <rPr>
        <b/>
        <sz val="9"/>
        <color rgb="FF000000"/>
        <rFont val="Calibri"/>
        <family val="2"/>
        <scheme val="minor"/>
      </rPr>
      <t>construcción</t>
    </r>
    <r>
      <rPr>
        <sz val="9"/>
        <color rgb="FF000000"/>
        <rFont val="Calibri"/>
        <family val="2"/>
        <scheme val="minor"/>
      </rPr>
      <t>. (i) Con perspectivas de incidir a través de su diseño, en el consumo de energía y agua y en el manejo de residuos en el sector doméstico. (ii) Gran escala y crecimiento. (iii) Con perspectivas de utilizar materiales sostenibles y estimular a los proveedores hacia procesos de producción más sostenibles.</t>
    </r>
  </si>
  <si>
    <r>
      <t xml:space="preserve">Sector </t>
    </r>
    <r>
      <rPr>
        <b/>
        <sz val="9"/>
        <color rgb="FF000000"/>
        <rFont val="Calibri"/>
        <family val="2"/>
        <scheme val="minor"/>
      </rPr>
      <t>manufacturero</t>
    </r>
    <r>
      <rPr>
        <sz val="9"/>
        <color rgb="FF000000"/>
        <rFont val="Calibri"/>
        <family val="2"/>
        <scheme val="minor"/>
      </rPr>
      <t xml:space="preserve"> (envases y empaques, alimentos, productos químicos, metalurgia). (i)Con perspectivas de optimizar en sus procesos productivos el uso eficiente de energía, agua y materias primas. (ii) Con potencial para la reducción y el aprovechamiento de los residuos. (iii) Con potencial de reducir su huella de carbono.</t>
    </r>
  </si>
  <si>
    <r>
      <t xml:space="preserve">Sector </t>
    </r>
    <r>
      <rPr>
        <b/>
        <sz val="9"/>
        <color rgb="FF000000"/>
        <rFont val="Calibri"/>
        <family val="2"/>
        <scheme val="minor"/>
      </rPr>
      <t>agroindustrial</t>
    </r>
    <r>
      <rPr>
        <sz val="9"/>
        <color rgb="FF000000"/>
        <rFont val="Calibri"/>
        <family val="2"/>
        <scheme val="minor"/>
      </rPr>
      <t xml:space="preserve"> (azúcar, flores, banano, biocombustibles). (i) Con alto potencial de exportación. (ii) Sector en crecimiento, especialmente en relación con los biocombustibles. (iii) Sector intensivo en el uso de recursos y con alto potencial de optimización.</t>
    </r>
  </si>
  <si>
    <r>
      <t xml:space="preserve">Sector </t>
    </r>
    <r>
      <rPr>
        <b/>
        <sz val="9"/>
        <color rgb="FF000000"/>
        <rFont val="Calibri"/>
        <family val="2"/>
        <scheme val="minor"/>
      </rPr>
      <t>turismo</t>
    </r>
    <r>
      <rPr>
        <sz val="9"/>
        <color rgb="FF000000"/>
        <rFont val="Calibri"/>
        <family val="2"/>
        <scheme val="minor"/>
      </rPr>
      <t>. (i) Sector estratégico dentro las políticas de competitividad nacional. (ii) Con potencial para hacer uso eficiente de energía y agua y manejo adecuado de residuos. (iii) Con potencial para ser ejemplo por el uso racional de los recursos.</t>
    </r>
  </si>
  <si>
    <r>
      <t xml:space="preserve">Sector de </t>
    </r>
    <r>
      <rPr>
        <b/>
        <sz val="9"/>
        <color rgb="FF000000"/>
        <rFont val="Calibri"/>
        <family val="2"/>
        <scheme val="minor"/>
      </rPr>
      <t>alimentos ecológicos</t>
    </r>
    <r>
      <rPr>
        <sz val="9"/>
        <color rgb="FF000000"/>
        <rFont val="Calibri"/>
        <family val="2"/>
        <scheme val="minor"/>
      </rPr>
      <t>. (i) Con potencial de crecimiento hacia la exportación. (ii) Con potencial de ser considerado como ejemplo para prácticas de producción y consumo sostenible. Sector de productos y servicios provenientes de la biodiversidad. (i) Con potencial de crecimiento hacia la exportación. (ii) Con potencial de ser considerado como ejemplo para prácticas de producción, consumo y aprovechamiento sostenible. Pymes proveedoras de grandes empresas. (i) Con potencial de difusión de prácticas entre grupos de empresas. (ii) Con potencial de generación y conservación de empleo (iii) Con potencial para implementar prácticas de producción y consumo sostenible.</t>
    </r>
  </si>
  <si>
    <r>
      <t xml:space="preserve">Por su parte, el Plan Nacional de Desarrollo 2014-2018 incluyó la </t>
    </r>
    <r>
      <rPr>
        <b/>
        <sz val="9"/>
        <color rgb="FF000000"/>
        <rFont val="Calibri"/>
        <family val="2"/>
        <scheme val="minor"/>
      </rPr>
      <t>Estrategia Transversal y Envolvente de Crecimiento Verde</t>
    </r>
    <r>
      <rPr>
        <sz val="9"/>
        <color rgb="FF000000"/>
        <rFont val="Calibri"/>
        <family val="2"/>
        <scheme val="minor"/>
      </rPr>
      <t xml:space="preserve"> con el fin de alcanzar una Colombia en paz y un desarrollo económico sostenible. El crecimiento verde propende por un desarrollo sostenible que garantice el bienestar económico y social de la población en el largo plazo, asegurando que la base de los recursos provea los bienes y servicios ecosistémicos que el país necesita y el ambiente natural sea capaz de recuperarse ante los impactos de las actividades productivas (DNP 2014)</t>
    </r>
  </si>
  <si>
    <t>La Estrategia Nacional de Crecimiento Verde cuenta con tres objetivos:</t>
  </si>
  <si>
    <r>
      <t>1.</t>
    </r>
    <r>
      <rPr>
        <sz val="7"/>
        <color rgb="FF000000"/>
        <rFont val="Times New Roman"/>
        <family val="1"/>
      </rPr>
      <t xml:space="preserve">       </t>
    </r>
    <r>
      <rPr>
        <sz val="9"/>
        <color rgb="FF000000"/>
        <rFont val="Calibri"/>
        <family val="2"/>
      </rPr>
      <t>Avanzar hacia un crecimiento sostenible y bajo en carbono</t>
    </r>
  </si>
  <si>
    <r>
      <t>2.</t>
    </r>
    <r>
      <rPr>
        <sz val="7"/>
        <color rgb="FF000000"/>
        <rFont val="Times New Roman"/>
        <family val="1"/>
      </rPr>
      <t xml:space="preserve">       </t>
    </r>
    <r>
      <rPr>
        <sz val="9"/>
        <color rgb="FF000000"/>
        <rFont val="Calibri"/>
        <family val="2"/>
      </rPr>
      <t>Proteger y asegurar el uso sostenible del capital natural y mejorar la calidad y gobernanza ambiental</t>
    </r>
  </si>
  <si>
    <r>
      <t>3.</t>
    </r>
    <r>
      <rPr>
        <sz val="7"/>
        <color rgb="FF000000"/>
        <rFont val="Times New Roman"/>
        <family val="1"/>
      </rPr>
      <t xml:space="preserve">       </t>
    </r>
    <r>
      <rPr>
        <sz val="9"/>
        <color rgb="FF000000"/>
        <rFont val="Calibri"/>
        <family val="2"/>
      </rPr>
      <t>lograr un crecimiento resiliente y reducir la vulnerabilidad frente a los riesgos de desastres y al cambio climático.</t>
    </r>
  </si>
  <si>
    <t>En particular, la Estrategia promueve la adopción de prácticas de generación de valor agregado por parte de todos los sectores productivos; así como la identificación y aprovechamiento de las oportunidades de aumento en la competitividad, productividad y eficiencia, que a su vez reduzcan las emisiones de GEI en los diferentes sectores de la economía nacional y promuevan la resiliencia a los efectos adversos del cambio climático.</t>
  </si>
  <si>
    <t>Ahora bien, el papel de las Corporaciones Autónomas Regionales en este campo es acompañar los sectores productivos hacia la reconversión a sistemas sostenibles de producción.</t>
  </si>
  <si>
    <t>Se entiende por acompañamiento a los sectores productivos contiene las siguientes acciones:</t>
  </si>
  <si>
    <r>
      <t>·</t>
    </r>
    <r>
      <rPr>
        <sz val="7"/>
        <color rgb="FF000000"/>
        <rFont val="Times New Roman"/>
        <family val="1"/>
      </rPr>
      <t xml:space="preserve">        </t>
    </r>
    <r>
      <rPr>
        <sz val="9"/>
        <color rgb="FF000000"/>
        <rFont val="Calibri"/>
        <family val="2"/>
      </rPr>
      <t>Reuniones de construcción de agendas conjuntas de trabajo y de actualización de los convenios sectoriales de producción más limpia firmados como espacios de concertación</t>
    </r>
  </si>
  <si>
    <r>
      <t>·</t>
    </r>
    <r>
      <rPr>
        <sz val="7"/>
        <color rgb="FF000000"/>
        <rFont val="Times New Roman"/>
        <family val="1"/>
      </rPr>
      <t xml:space="preserve">        </t>
    </r>
    <r>
      <rPr>
        <sz val="9"/>
        <color rgb="FF000000"/>
        <rFont val="Calibri"/>
        <family val="2"/>
      </rPr>
      <t>Informes de seguimiento al cumplimiento de las agendas sectoriales.</t>
    </r>
  </si>
  <si>
    <r>
      <t>·</t>
    </r>
    <r>
      <rPr>
        <sz val="7"/>
        <color rgb="FF000000"/>
        <rFont val="Times New Roman"/>
        <family val="1"/>
      </rPr>
      <t xml:space="preserve">        </t>
    </r>
    <r>
      <rPr>
        <sz val="9"/>
        <color rgb="FF000000"/>
        <rFont val="Calibri"/>
        <family val="2"/>
      </rPr>
      <t>Eventos de capacitación a los sectores sobre producción y consumo sostenible.</t>
    </r>
  </si>
  <si>
    <r>
      <t>·</t>
    </r>
    <r>
      <rPr>
        <sz val="7"/>
        <color rgb="FF000000"/>
        <rFont val="Times New Roman"/>
        <family val="1"/>
      </rPr>
      <t xml:space="preserve">        </t>
    </r>
    <r>
      <rPr>
        <sz val="9"/>
        <color rgb="FF000000"/>
        <rFont val="Calibri"/>
        <family val="2"/>
      </rPr>
      <t>Eventos de socialización de experiencias exitosas de sistemas productivos sostenibles.</t>
    </r>
  </si>
  <si>
    <t>Número de sectores con acompañamiento para la reconversión hacia sistemas sostenibles de producción</t>
  </si>
  <si>
    <r>
      <t>PSA</t>
    </r>
    <r>
      <rPr>
        <vertAlign val="subscript"/>
        <sz val="9"/>
        <color rgb="FF000000"/>
        <rFont val="Calibri"/>
        <family val="2"/>
        <scheme val="minor"/>
      </rPr>
      <t xml:space="preserve"> t</t>
    </r>
    <r>
      <rPr>
        <sz val="9"/>
        <color rgb="FF000000"/>
        <rFont val="Calibri"/>
        <family val="2"/>
        <scheme val="minor"/>
      </rPr>
      <t xml:space="preserve"> = Porcentaje de sectores con acompañamiento para la reconversión hacia sistemas sostenibles de producción (PSA)</t>
    </r>
  </si>
  <si>
    <r>
      <t xml:space="preserve">SA </t>
    </r>
    <r>
      <rPr>
        <vertAlign val="subscript"/>
        <sz val="9"/>
        <color rgb="FF000000"/>
        <rFont val="Calibri"/>
        <family val="2"/>
        <scheme val="minor"/>
      </rPr>
      <t>it</t>
    </r>
    <r>
      <rPr>
        <sz val="9"/>
        <color rgb="FF000000"/>
        <rFont val="Calibri"/>
        <family val="2"/>
        <scheme val="minor"/>
      </rPr>
      <t xml:space="preserve"> = Sectores acompañados en la reconversión hacia sistemas sostenibles de producción (SA)</t>
    </r>
  </si>
  <si>
    <r>
      <t xml:space="preserve">SPA </t>
    </r>
    <r>
      <rPr>
        <vertAlign val="subscript"/>
        <sz val="9"/>
        <color rgb="FF000000"/>
        <rFont val="Calibri"/>
        <family val="2"/>
        <scheme val="minor"/>
      </rPr>
      <t>it</t>
    </r>
    <r>
      <rPr>
        <sz val="9"/>
        <color rgb="FF000000"/>
        <rFont val="Calibri"/>
        <family val="2"/>
        <scheme val="minor"/>
      </rPr>
      <t xml:space="preserve"> = Número de sectores priorizados para acompañamiento en la reconversión hacia sistemas sostenibles de producción (SPA)</t>
    </r>
  </si>
  <si>
    <t>Ejecución presupuestal de acciones relacionadas con el acompañamiento para la reconversión hacia sistemas sostenibles de producción</t>
  </si>
  <si>
    <r>
      <t xml:space="preserve">EPAARSSP </t>
    </r>
    <r>
      <rPr>
        <vertAlign val="subscript"/>
        <sz val="9"/>
        <color rgb="FF000000"/>
        <rFont val="Calibri"/>
        <family val="2"/>
        <scheme val="minor"/>
      </rPr>
      <t>t</t>
    </r>
    <r>
      <rPr>
        <sz val="9"/>
        <color rgb="FF000000"/>
        <rFont val="Calibri"/>
        <family val="2"/>
        <scheme val="minor"/>
      </rPr>
      <t xml:space="preserve"> = Ejecución presupuestal de acciones relacionadas con el acompañamiento para la reconversión hacia sistemas sostenibles de producción, en el tiempo t</t>
    </r>
  </si>
  <si>
    <r>
      <t xml:space="preserve">CARSSP </t>
    </r>
    <r>
      <rPr>
        <vertAlign val="subscript"/>
        <sz val="9"/>
        <color rgb="FF000000"/>
        <rFont val="Calibri"/>
        <family val="2"/>
        <scheme val="minor"/>
      </rPr>
      <t>it</t>
    </r>
    <r>
      <rPr>
        <sz val="9"/>
        <color rgb="FF000000"/>
        <rFont val="Calibri"/>
        <family val="2"/>
        <scheme val="minor"/>
      </rPr>
      <t xml:space="preserve"> = Compromisos correspondientes a la acción i relacionada con el acompañamiento para la reconversión hacia sistemas sostenibles de producción, en el tiempo t.</t>
    </r>
  </si>
  <si>
    <r>
      <t xml:space="preserve">PDAARSSP </t>
    </r>
    <r>
      <rPr>
        <vertAlign val="subscript"/>
        <sz val="9"/>
        <color rgb="FF000000"/>
        <rFont val="Calibri"/>
        <family val="2"/>
        <scheme val="minor"/>
      </rPr>
      <t>it</t>
    </r>
    <r>
      <rPr>
        <sz val="9"/>
        <color rgb="FF000000"/>
        <rFont val="Calibri"/>
        <family val="2"/>
        <scheme val="minor"/>
      </rPr>
      <t xml:space="preserve"> = Presupuesto definitivo a la acción i relacionada con el acompañamiento para la reconversión hacia sistemas sostenibles de producción, en el tiempo t.</t>
    </r>
  </si>
  <si>
    <t>Número de sectores priorizados para acompañamiento en la reconversión hacia sistemas sostenibles de producción (SPA)</t>
  </si>
  <si>
    <t>Indicador Complementario:</t>
  </si>
  <si>
    <t>Sector(es)</t>
  </si>
  <si>
    <t>Ejecución Presupuestal (%)</t>
  </si>
  <si>
    <t>inicial</t>
  </si>
  <si>
    <t>Ppto. Definitivo</t>
  </si>
  <si>
    <t>Construcción de agendas sectoriales conjuntas</t>
  </si>
  <si>
    <t>Seguimiento al cumplimiento de las agendas sectoriales.</t>
  </si>
  <si>
    <t>Materiales y guías para el producción y consumo sostenible</t>
  </si>
  <si>
    <t>Eventos de capacitación</t>
  </si>
  <si>
    <t>Eventos de socialización</t>
  </si>
  <si>
    <t>Cálculo de la ejecución física y presupuestal de acciones relacionadas con el acompañamiento para la reconversión hacia sistemas sostenibles de producción</t>
  </si>
  <si>
    <t>Ponderador</t>
  </si>
  <si>
    <t>Ejecución Presupuestal</t>
  </si>
  <si>
    <t>Compromisos / Ppto. Definitivo</t>
  </si>
  <si>
    <t>Pagos /</t>
  </si>
  <si>
    <t>Cuanto más cercano a cien por ciento, mayor es el cumplimiento de las metas establecidas en relación con los sectores priorizados por la Corporación para hacerles acompañamiento en la reconversión hacia sistemas sostenibles de producción.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</si>
  <si>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sectores con acompañamiento para la reconversión hacia sistemas sostenibles de producción (Versión 1.0).</t>
    </r>
    <r>
      <rPr>
        <sz val="9"/>
        <color rgb="FF000000"/>
        <rFont val="Calibri"/>
        <family val="2"/>
        <scheme val="minor"/>
      </rPr>
      <t xml:space="preserve"> Ministerio de Ambiente y Desarrollo Sostenible MADS, DGOAT-SINA y DAASU.</t>
    </r>
  </si>
  <si>
    <t>Porcentaje de ejecución de acciones en Gestión Ambiental Urbana</t>
  </si>
  <si>
    <t>Es el porcentaje de avance en la ejecución, por parte de la corporación autónoma regional, de las acciones relacionadas con la gestión ambiental urbana en el marco del Plan de Acción.</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</si>
  <si>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</si>
  <si>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Ley 1753 de 2015.</t>
  </si>
  <si>
    <t>Espacio público: Decreto 1077 de 2015.</t>
  </si>
  <si>
    <t>Estructura Ecológica Principal: Decreto 1077 de 2015.</t>
  </si>
  <si>
    <t>Política de Gestión Ambiental Urbana.</t>
  </si>
  <si>
    <t>Política para la Prevención y Control de la Contaminación del Aire.</t>
  </si>
  <si>
    <t>Política para la Gestión Integral de Residuos Sólidos.</t>
  </si>
  <si>
    <t>Política para la Gestión Integral de la Biodiversidad y sus servicios ecosistémicos.</t>
  </si>
  <si>
    <t>CONPES 3718 de 2012, Espacio público.</t>
  </si>
  <si>
    <t>CONPES 3819 de 2014</t>
  </si>
  <si>
    <t>Circular 8000-2-344415 de 2013, ICAU.</t>
  </si>
  <si>
    <t>La gestión ambiental urbana se refiere a la “gestión de los recursos naturales renovables y los problemas ambientales urbanos y sus efectos en la región o regiones vecinas. La gestión ambiental urbana es una acción conjunta entre el Estado y los actores sociales, que se articula con la gestión territorial, las políticas ambientales y las políticas o planes sectoriales que tienen relación o afectan el medio ambiente en el ámbito urbano regional. Esta gestión, demanda el uso selectivo y combinado de herramientas jurídicas, de planeación, técnicas, económicas, financieras y administrativas para lograr la protección y funcionamiento de los ecosistemas y el mejoramiento de la calidad de vida de la población, dentro de un marco de ciudad sostenible” (Política de Gestión Ambiental Urbana).</t>
  </si>
  <si>
    <t>La gestión ambiental urbana se centra en dos ejes principales:</t>
  </si>
  <si>
    <r>
      <t>1)</t>
    </r>
    <r>
      <rPr>
        <sz val="7"/>
        <color rgb="FF000000"/>
        <rFont val="Times New Roman"/>
        <family val="1"/>
      </rPr>
      <t xml:space="preserve">      </t>
    </r>
    <r>
      <rPr>
        <sz val="9"/>
        <color rgb="FF000000"/>
        <rFont val="Calibri"/>
        <family val="2"/>
        <scheme val="minor"/>
      </rPr>
      <t>La gestión ambiental de los componentes constitutivos del medio ambiente, comúnmente denominados recursos naturales renovables: agua (en cualquier estado), atmósfera (troposfera y estratosfera), suelo y subsuelo, biodiversidad (ecosistemas, especies, recursos genéticos), fuentes primarias de energía no agotable y paisaje.</t>
    </r>
  </si>
  <si>
    <r>
      <t>2)</t>
    </r>
    <r>
      <rPr>
        <sz val="7"/>
        <color rgb="FF000000"/>
        <rFont val="Times New Roman"/>
        <family val="1"/>
      </rPr>
      <t xml:space="preserve">      </t>
    </r>
    <r>
      <rPr>
        <sz val="9"/>
        <color rgb="FF000000"/>
        <rFont val="Calibri"/>
        <family val="2"/>
        <scheme val="minor"/>
      </rPr>
      <t>La gestión ambiental de los problemas ambientales, entendida como la gestión sobre los elementos o factores que interactúan e inciden sobre el ambiente en las áreas urbanas, entre los cuales se pueden mencionar: factores que ocasionan contaminación y deterioro de los recursos naturales renovables; factores que ocasionan pérdida o deterioro de la biodiversidad; factores que ocasionan pérdida o deterioro del espacio público y del paisaje; inadecuada gestión y disposición de residuos sólidos, líquidos y gaseosos; uso ineficiente de la energía y falta de uso de fuentes no convencionales de energía; riesgos de origen natural y antrópico; pasivos ambientales, patrones insostenibles de ocupación del territorio, patrones insostenibles de producción y consumo; baja o falta de conciencia y cultura ambiental de la población de las áreas urbanas; pérdida de valores socio - culturales de la población urbana, que puede llevar a la pérdida de su identidad cultural y en consecuencia de su sentido de pertenencia del entorno; e insuficiente respuesta institucional del SINA, en términos de escasos niveles de coordinación y baja capacidad técnica y operativa para atender la problemática urbana (PGAU)</t>
    </r>
  </si>
  <si>
    <t>Cabe aclarar que la gestión para el manejo de estos recursos, elementos y factores en las áreas urbanas involucra, de manera diferenciada, a las autoridades ambientales: (Corporaciones autónomas regionales y de desarrollo sostenible); Grandes Centros Urbanos a que se refiere el artículo 66 de la Ley 99 de 1993, a los establecimientos públicos de que trata del artículo 13 de la Ley 768 de 2003; el artículo 124 de la Ley 1617 de 2013; las áreas metropolitanas a que se refiere el literal J del artículo 7 de la Ley 1625 de 2013 y a los entes territoriales, dentro de su respectivo marco de competencias y jurisdicción.</t>
  </si>
  <si>
    <t>Dicha gestión se realiza en el marco de la Política de Gestión Ambiental Urbana. En tal sentido, las principales temáticas en gestión ambiental urbana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</si>
  <si>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ambiental en áreas urbanas</t>
    </r>
  </si>
  <si>
    <r>
      <t>2)</t>
    </r>
    <r>
      <rPr>
        <sz val="7"/>
        <color rgb="FF000000"/>
        <rFont val="Times New Roman"/>
        <family val="1"/>
      </rPr>
      <t xml:space="preserve">      </t>
    </r>
    <r>
      <rPr>
        <sz val="9"/>
        <color rgb="FF000000"/>
        <rFont val="Calibri"/>
        <family val="2"/>
        <scheme val="minor"/>
      </rPr>
      <t>Gestión ambiental del Riesgo en áreas urbanas</t>
    </r>
  </si>
  <si>
    <r>
      <t>3)</t>
    </r>
    <r>
      <rPr>
        <sz val="7"/>
        <color rgb="FF000000"/>
        <rFont val="Times New Roman"/>
        <family val="1"/>
      </rPr>
      <t xml:space="preserve">      </t>
    </r>
    <r>
      <rPr>
        <sz val="9"/>
        <color rgb="FF000000"/>
        <rFont val="Calibri"/>
        <family val="2"/>
        <scheme val="minor"/>
      </rPr>
      <t>Gestión ambiental del Espacio Público en áreas urbanas</t>
    </r>
  </si>
  <si>
    <r>
      <t>4)</t>
    </r>
    <r>
      <rPr>
        <sz val="7"/>
        <color rgb="FF000000"/>
        <rFont val="Times New Roman"/>
        <family val="1"/>
      </rPr>
      <t xml:space="preserve">      </t>
    </r>
    <r>
      <rPr>
        <sz val="9"/>
        <color rgb="FF000000"/>
        <rFont val="Calibri"/>
        <family val="2"/>
        <scheme val="minor"/>
      </rPr>
      <t>Prevención y Control de la Contaminación del Aire en áreas urbanas (fenómeno de acumulación o concentración de contaminantes en el aire generado por diferentes tipos entre ellos contaminantes criterio, ruido y olores ofensivos)</t>
    </r>
  </si>
  <si>
    <r>
      <t>5)</t>
    </r>
    <r>
      <rPr>
        <sz val="7"/>
        <color rgb="FF000000"/>
        <rFont val="Times New Roman"/>
        <family val="1"/>
      </rPr>
      <t xml:space="preserve">      </t>
    </r>
    <r>
      <rPr>
        <sz val="9"/>
        <color rgb="FF000000"/>
        <rFont val="Calibri"/>
        <family val="2"/>
        <scheme val="minor"/>
      </rPr>
      <t>Gestión del Recurso Hídrico en áreas urbanas</t>
    </r>
  </si>
  <si>
    <r>
      <t>6)</t>
    </r>
    <r>
      <rPr>
        <sz val="7"/>
        <color rgb="FF000000"/>
        <rFont val="Times New Roman"/>
        <family val="1"/>
      </rPr>
      <t xml:space="preserve">      </t>
    </r>
    <r>
      <rPr>
        <sz val="9"/>
        <color rgb="FF000000"/>
        <rFont val="Calibri"/>
        <family val="2"/>
        <scheme val="minor"/>
      </rPr>
      <t>Gestión de Residuos sólidos en áreas urbanas</t>
    </r>
  </si>
  <si>
    <r>
      <t>7)</t>
    </r>
    <r>
      <rPr>
        <sz val="7"/>
        <color rgb="FF000000"/>
        <rFont val="Times New Roman"/>
        <family val="1"/>
      </rPr>
      <t xml:space="preserve">      </t>
    </r>
    <r>
      <rPr>
        <sz val="9"/>
        <color rgb="FF000000"/>
        <rFont val="Calibri"/>
        <family val="2"/>
        <scheme val="minor"/>
      </rPr>
      <t>Índice de calidad ambiental urbana</t>
    </r>
  </si>
  <si>
    <r>
      <t>8)</t>
    </r>
    <r>
      <rPr>
        <sz val="7"/>
        <color rgb="FF000000"/>
        <rFont val="Times New Roman"/>
        <family val="1"/>
      </rPr>
      <t xml:space="preserve">      </t>
    </r>
    <r>
      <rPr>
        <sz val="9"/>
        <color rgb="FF000000"/>
        <rFont val="Calibri"/>
        <family val="2"/>
        <scheme val="minor"/>
      </rPr>
      <t>Participación en gestión ambiental urbana</t>
    </r>
  </si>
  <si>
    <t>Las principales acciones relacionadas con la gestión ambiental urbana son las siguientes:</t>
  </si>
  <si>
    <r>
      <t>1)</t>
    </r>
    <r>
      <rPr>
        <sz val="7"/>
        <color rgb="FF000000"/>
        <rFont val="Times New Roman"/>
        <family val="1"/>
      </rPr>
      <t xml:space="preserve">      </t>
    </r>
    <r>
      <rPr>
        <sz val="9"/>
        <color rgb="FF000000"/>
        <rFont val="Calibri"/>
        <family val="2"/>
        <scheme val="minor"/>
      </rPr>
      <t>Planificación y ordenamiento ambiental en áreas urbanas, que incluye:</t>
    </r>
  </si>
  <si>
    <r>
      <t>a)</t>
    </r>
    <r>
      <rPr>
        <sz val="7"/>
        <color rgb="FF000000"/>
        <rFont val="Times New Roman"/>
        <family val="1"/>
      </rPr>
      <t xml:space="preserve">      </t>
    </r>
    <r>
      <rPr>
        <sz val="9"/>
        <color rgb="FF000000"/>
        <rFont val="Calibri"/>
        <family val="2"/>
        <scheme val="minor"/>
      </rPr>
      <t>Identificar y gestionar la estructura ecológica urbana</t>
    </r>
  </si>
  <si>
    <r>
      <t>b)</t>
    </r>
    <r>
      <rPr>
        <sz val="7"/>
        <color rgb="FF000000"/>
        <rFont val="Times New Roman"/>
        <family val="1"/>
      </rPr>
      <t xml:space="preserve">      </t>
    </r>
    <r>
      <rPr>
        <sz val="9"/>
        <color rgb="FF000000"/>
        <rFont val="Calibri"/>
        <family val="2"/>
        <scheme val="minor"/>
      </rPr>
      <t>Asesorar a los entes territoriales en la inclusión del componente ambiental urbano en los procesos de planificación y ordenamiento territorial, incluyendo el establecimiento de determinantes ambientales urbanos.</t>
    </r>
  </si>
  <si>
    <r>
      <t>c)</t>
    </r>
    <r>
      <rPr>
        <sz val="7"/>
        <color rgb="FF000000"/>
        <rFont val="Times New Roman"/>
        <family val="1"/>
      </rPr>
      <t xml:space="preserve">       </t>
    </r>
    <r>
      <rPr>
        <sz val="9"/>
        <color rgb="FF000000"/>
        <rFont val="Calibri"/>
        <family val="2"/>
        <scheme val="minor"/>
      </rPr>
      <t>Implementar estrategias de conservación y uso sostenible de los recursos naturales renovables que conforman la base natural.</t>
    </r>
  </si>
  <si>
    <r>
      <t>2)</t>
    </r>
    <r>
      <rPr>
        <sz val="7"/>
        <color rgb="FF000000"/>
        <rFont val="Times New Roman"/>
        <family val="1"/>
      </rPr>
      <t xml:space="preserve">      </t>
    </r>
    <r>
      <rPr>
        <sz val="9"/>
        <color rgb="FF000000"/>
        <rFont val="Calibri"/>
        <family val="2"/>
        <scheme val="minor"/>
      </rPr>
      <t>Gestión ambiental del Espacio Público en áreas urbanas, sin perjuicio de las competencias de las entidades territoriales.</t>
    </r>
  </si>
  <si>
    <r>
      <t>a)</t>
    </r>
    <r>
      <rPr>
        <sz val="7"/>
        <color rgb="FF000000"/>
        <rFont val="Times New Roman"/>
        <family val="1"/>
      </rPr>
      <t xml:space="preserve">      </t>
    </r>
    <r>
      <rPr>
        <sz val="9"/>
        <color rgb="FF000000"/>
        <rFont val="Calibri"/>
        <family val="2"/>
        <scheme val="minor"/>
      </rPr>
      <t>Conservar, manejar y restaurar elementos naturales del espacio público urbano.</t>
    </r>
  </si>
  <si>
    <r>
      <t>b)</t>
    </r>
    <r>
      <rPr>
        <sz val="7"/>
        <color rgb="FF000000"/>
        <rFont val="Times New Roman"/>
        <family val="1"/>
      </rPr>
      <t xml:space="preserve">      </t>
    </r>
    <r>
      <rPr>
        <sz val="9"/>
        <color rgb="FF000000"/>
        <rFont val="Calibri"/>
        <family val="2"/>
        <scheme val="minor"/>
      </rPr>
      <t>Prevenir y controlar la afectación ambiental en el espacio público.</t>
    </r>
  </si>
  <si>
    <r>
      <t>c)</t>
    </r>
    <r>
      <rPr>
        <sz val="7"/>
        <color rgb="FF000000"/>
        <rFont val="Times New Roman"/>
        <family val="1"/>
      </rPr>
      <t xml:space="preserve">       </t>
    </r>
    <r>
      <rPr>
        <sz val="9"/>
        <color rgb="FF000000"/>
        <rFont val="Calibri"/>
        <family val="2"/>
        <scheme val="minor"/>
      </rPr>
      <t>Promover, orientar y acompañar la gestión ambiental del espacio público por parte de las entidades territoriales.</t>
    </r>
  </si>
  <si>
    <r>
      <t>3)</t>
    </r>
    <r>
      <rPr>
        <sz val="7"/>
        <color rgb="FF000000"/>
        <rFont val="Times New Roman"/>
        <family val="1"/>
      </rPr>
      <t xml:space="preserve">      </t>
    </r>
    <r>
      <rPr>
        <sz val="9"/>
        <color rgb="FF000000"/>
        <rFont val="Calibri"/>
        <family val="2"/>
        <scheme val="minor"/>
      </rPr>
      <t>Prevención y Control de la Contaminación del Aire en áreas urbanas.</t>
    </r>
  </si>
  <si>
    <r>
      <t>a)</t>
    </r>
    <r>
      <rPr>
        <sz val="7"/>
        <color rgb="FF000000"/>
        <rFont val="Times New Roman"/>
        <family val="1"/>
      </rPr>
      <t xml:space="preserve">      </t>
    </r>
    <r>
      <rPr>
        <sz val="9"/>
        <color rgb="FF000000"/>
        <rFont val="Calibri"/>
        <family val="2"/>
        <scheme val="minor"/>
      </rPr>
      <t>Diseñar y ejecutar acciones integrales para la prevención y control de la contaminación del aire.</t>
    </r>
  </si>
  <si>
    <r>
      <t>b)</t>
    </r>
    <r>
      <rPr>
        <sz val="7"/>
        <color rgb="FF000000"/>
        <rFont val="Times New Roman"/>
        <family val="1"/>
      </rPr>
      <t xml:space="preserve">      </t>
    </r>
    <r>
      <rPr>
        <sz val="9"/>
        <color rgb="FF000000"/>
        <rFont val="Calibri"/>
        <family val="2"/>
        <scheme val="minor"/>
      </rPr>
      <t>Fortalecer la capacidad institucional para el control y seguimiento de la contaminación del aire.</t>
    </r>
  </si>
  <si>
    <r>
      <t>c)</t>
    </r>
    <r>
      <rPr>
        <sz val="7"/>
        <color rgb="FF000000"/>
        <rFont val="Times New Roman"/>
        <family val="1"/>
      </rPr>
      <t xml:space="preserve">       </t>
    </r>
    <r>
      <rPr>
        <sz val="9"/>
        <color rgb="FF000000"/>
        <rFont val="Calibri"/>
        <family val="2"/>
        <scheme val="minor"/>
      </rPr>
      <t>Establecer e implementar programas de reducción de la contaminación del aire, cuando se requiera.</t>
    </r>
  </si>
  <si>
    <r>
      <t>d)</t>
    </r>
    <r>
      <rPr>
        <sz val="7"/>
        <color rgb="FF000000"/>
        <rFont val="Times New Roman"/>
        <family val="1"/>
      </rPr>
      <t xml:space="preserve">      </t>
    </r>
    <r>
      <rPr>
        <sz val="9"/>
        <color rgb="FF000000"/>
        <rFont val="Calibri"/>
        <family val="2"/>
        <scheme val="minor"/>
      </rPr>
      <t>Fortalecer las mesas regionales de calidad del aire donde se establezca la articulación entre las diferentes entidades relacionadas con la prevención y el control de la contaminación del aire.</t>
    </r>
  </si>
  <si>
    <r>
      <t>e)</t>
    </r>
    <r>
      <rPr>
        <sz val="7"/>
        <color rgb="FF000000"/>
        <rFont val="Times New Roman"/>
        <family val="1"/>
      </rPr>
      <t xml:space="preserve">      </t>
    </r>
    <r>
      <rPr>
        <sz val="9"/>
        <color rgb="FF000000"/>
        <rFont val="Calibri"/>
        <family val="2"/>
        <scheme val="minor"/>
      </rPr>
      <t>Asesorar a los entes territoriales para el mejor cumplimiento de sus funciones de control y vigilancia de los fenómenos de contaminación del aire.</t>
    </r>
  </si>
  <si>
    <r>
      <t>4)</t>
    </r>
    <r>
      <rPr>
        <sz val="7"/>
        <color rgb="FF000000"/>
        <rFont val="Times New Roman"/>
        <family val="1"/>
      </rPr>
      <t xml:space="preserve">      </t>
    </r>
    <r>
      <rPr>
        <sz val="9"/>
        <color rgb="FF000000"/>
        <rFont val="Calibri"/>
        <family val="2"/>
        <scheme val="minor"/>
      </rPr>
      <t>Gestión del Recurso Hídrico en áreas urbanas.</t>
    </r>
  </si>
  <si>
    <r>
      <t>a)</t>
    </r>
    <r>
      <rPr>
        <sz val="7"/>
        <color rgb="FF000000"/>
        <rFont val="Times New Roman"/>
        <family val="1"/>
      </rPr>
      <t xml:space="preserve">      </t>
    </r>
    <r>
      <rPr>
        <sz val="9"/>
        <color rgb="FF000000"/>
        <rFont val="Calibri"/>
        <family val="2"/>
        <scheme val="minor"/>
      </rPr>
      <t>Promover el uso eficiente y ahorro de agua.</t>
    </r>
  </si>
  <si>
    <r>
      <t>5)</t>
    </r>
    <r>
      <rPr>
        <sz val="7"/>
        <color rgb="FF000000"/>
        <rFont val="Times New Roman"/>
        <family val="1"/>
      </rPr>
      <t xml:space="preserve">      </t>
    </r>
    <r>
      <rPr>
        <sz val="9"/>
        <color rgb="FF000000"/>
        <rFont val="Calibri"/>
        <family val="2"/>
        <scheme val="minor"/>
      </rPr>
      <t>Gestión de Residuos sólidos en áreas urbanas.</t>
    </r>
  </si>
  <si>
    <r>
      <t>a)</t>
    </r>
    <r>
      <rPr>
        <sz val="7"/>
        <color rgb="FF000000"/>
        <rFont val="Times New Roman"/>
        <family val="1"/>
      </rPr>
      <t xml:space="preserve">      </t>
    </r>
    <r>
      <rPr>
        <sz val="9"/>
        <color rgb="FF000000"/>
        <rFont val="Calibri"/>
        <family val="2"/>
        <scheme val="minor"/>
      </rPr>
      <t>Promover el aprovechamiento de residuos sólidos.</t>
    </r>
  </si>
  <si>
    <r>
      <t>6)</t>
    </r>
    <r>
      <rPr>
        <sz val="7"/>
        <color rgb="FF000000"/>
        <rFont val="Times New Roman"/>
        <family val="1"/>
      </rPr>
      <t xml:space="preserve">      </t>
    </r>
    <r>
      <rPr>
        <sz val="9"/>
        <color rgb="FF000000"/>
        <rFont val="Calibri"/>
        <family val="2"/>
        <scheme val="minor"/>
      </rPr>
      <t>Compilar y reportar la información relacionada con los indicadores que conformar el Índice de Calidad Ambiental Urbana (ICAU)</t>
    </r>
  </si>
  <si>
    <r>
      <t>7)</t>
    </r>
    <r>
      <rPr>
        <sz val="7"/>
        <color rgb="FF000000"/>
        <rFont val="Times New Roman"/>
        <family val="1"/>
      </rPr>
      <t xml:space="preserve">      </t>
    </r>
    <r>
      <rPr>
        <sz val="9"/>
        <color rgb="FF000000"/>
        <rFont val="Calibri"/>
        <family val="2"/>
        <scheme val="minor"/>
      </rPr>
      <t>Participación en gestión ambiental urbana</t>
    </r>
  </si>
  <si>
    <r>
      <t>a)</t>
    </r>
    <r>
      <rPr>
        <sz val="7"/>
        <color rgb="FF000000"/>
        <rFont val="Times New Roman"/>
        <family val="1"/>
      </rPr>
      <t xml:space="preserve">      </t>
    </r>
    <r>
      <rPr>
        <sz val="9"/>
        <color rgb="FF000000"/>
        <rFont val="Calibri"/>
        <family val="2"/>
        <scheme val="minor"/>
      </rPr>
      <t xml:space="preserve">Promover y fortalecer los espacios de participación social en gestión ambiental urbana </t>
    </r>
  </si>
  <si>
    <t>Porcentaje de ejecución de acciones relacionadas con la gestión ambiental urbana.</t>
  </si>
  <si>
    <r>
      <t xml:space="preserve">ETAGAU </t>
    </r>
    <r>
      <rPr>
        <vertAlign val="subscript"/>
        <sz val="9"/>
        <color rgb="FF000000"/>
        <rFont val="Calibri"/>
        <family val="2"/>
        <scheme val="minor"/>
      </rPr>
      <t>t</t>
    </r>
    <r>
      <rPr>
        <sz val="9"/>
        <color rgb="FF000000"/>
        <rFont val="Calibri"/>
        <family val="2"/>
        <scheme val="minor"/>
      </rPr>
      <t xml:space="preserve"> = Porcentaje de ejecución total de acciones en gestión ambiental urbana, en el tiempo t.</t>
    </r>
  </si>
  <si>
    <r>
      <t xml:space="preserve">EAGAU </t>
    </r>
    <r>
      <rPr>
        <vertAlign val="subscript"/>
        <sz val="9"/>
        <color rgb="FF000000"/>
        <rFont val="Calibri"/>
        <family val="2"/>
        <scheme val="minor"/>
      </rPr>
      <t>t1t</t>
    </r>
    <r>
      <rPr>
        <sz val="9"/>
        <color rgb="FF000000"/>
        <rFont val="Calibri"/>
        <family val="2"/>
        <scheme val="minor"/>
      </rPr>
      <t xml:space="preserve"> = Porcentaje de ejecución de la acción </t>
    </r>
    <r>
      <rPr>
        <i/>
        <sz val="9"/>
        <color rgb="FF000000"/>
        <rFont val="Calibri"/>
        <family val="2"/>
        <scheme val="minor"/>
      </rPr>
      <t>1</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</si>
  <si>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2t</t>
    </r>
    <r>
      <rPr>
        <sz val="9"/>
        <color rgb="FF000000"/>
        <rFont val="Calibri"/>
        <family val="2"/>
        <scheme val="minor"/>
      </rPr>
      <t xml:space="preserve"> = Porcentaje de ejecución de la acción </t>
    </r>
    <r>
      <rPr>
        <i/>
        <sz val="9"/>
        <color rgb="FF000000"/>
        <rFont val="Calibri"/>
        <family val="2"/>
        <scheme val="minor"/>
      </rPr>
      <t>2</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</si>
  <si>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nt</t>
    </r>
    <r>
      <rPr>
        <sz val="9"/>
        <color rgb="FF000000"/>
        <rFont val="Calibri"/>
        <family val="2"/>
        <scheme val="minor"/>
      </rPr>
      <t xml:space="preserve"> = Porcentaje de ejecución de la acción </t>
    </r>
    <r>
      <rPr>
        <i/>
        <sz val="9"/>
        <color rgb="FF000000"/>
        <rFont val="Calibri"/>
        <family val="2"/>
        <scheme val="minor"/>
      </rPr>
      <t>n</t>
    </r>
    <r>
      <rPr>
        <sz val="9"/>
        <color rgb="FF000000"/>
        <rFont val="Calibri"/>
        <family val="2"/>
        <scheme val="minor"/>
      </rPr>
      <t xml:space="preserve"> relacionada con la gestión ambiental urbana, en el tiempo t.</t>
    </r>
  </si>
  <si>
    <r>
      <t>a = ponderador de EAGAU</t>
    </r>
    <r>
      <rPr>
        <vertAlign val="subscript"/>
        <sz val="9"/>
        <color rgb="FF000000"/>
        <rFont val="Calibri"/>
        <family val="2"/>
        <scheme val="minor"/>
      </rPr>
      <t>1</t>
    </r>
    <r>
      <rPr>
        <sz val="9"/>
        <color rgb="FF000000"/>
        <rFont val="Calibri"/>
        <family val="2"/>
        <scheme val="minor"/>
      </rPr>
      <t>.</t>
    </r>
  </si>
  <si>
    <r>
      <t>b = ponderador de EAGAU</t>
    </r>
    <r>
      <rPr>
        <vertAlign val="subscript"/>
        <sz val="9"/>
        <color rgb="FF000000"/>
        <rFont val="Calibri"/>
        <family val="2"/>
        <scheme val="minor"/>
      </rPr>
      <t>2</t>
    </r>
    <r>
      <rPr>
        <sz val="9"/>
        <color rgb="FF000000"/>
        <rFont val="Calibri"/>
        <family val="2"/>
        <scheme val="minor"/>
      </rPr>
      <t>.</t>
    </r>
  </si>
  <si>
    <r>
      <t>z = ponderador de EAGAU</t>
    </r>
    <r>
      <rPr>
        <vertAlign val="subscript"/>
        <sz val="9"/>
        <color rgb="FF000000"/>
        <rFont val="Calibri"/>
        <family val="2"/>
        <scheme val="minor"/>
      </rPr>
      <t>n</t>
    </r>
    <r>
      <rPr>
        <sz val="9"/>
        <color rgb="FF000000"/>
        <rFont val="Calibri"/>
        <family val="2"/>
        <scheme val="minor"/>
      </rPr>
      <t>.</t>
    </r>
  </si>
  <si>
    <t>a + b + c+…+z = 1.</t>
  </si>
  <si>
    <t>Ejecución presupuestal de acciones relacionadas con la gestión ambiental urbana.</t>
  </si>
  <si>
    <r>
      <t xml:space="preserve">EPAGAU </t>
    </r>
    <r>
      <rPr>
        <vertAlign val="subscript"/>
        <sz val="9"/>
        <color rgb="FF000000"/>
        <rFont val="Calibri"/>
        <family val="2"/>
        <scheme val="minor"/>
      </rPr>
      <t>t</t>
    </r>
    <r>
      <rPr>
        <sz val="9"/>
        <color rgb="FF000000"/>
        <rFont val="Calibri"/>
        <family val="2"/>
        <scheme val="minor"/>
      </rPr>
      <t xml:space="preserve"> = Ejecución presupuestal de acciones en gestión ambiental urbana, en el año t.</t>
    </r>
  </si>
  <si>
    <r>
      <t xml:space="preserve">CGAU </t>
    </r>
    <r>
      <rPr>
        <vertAlign val="subscript"/>
        <sz val="9"/>
        <color rgb="FF000000"/>
        <rFont val="Calibri"/>
        <family val="2"/>
        <scheme val="minor"/>
      </rPr>
      <t>it</t>
    </r>
    <r>
      <rPr>
        <sz val="9"/>
        <color rgb="FF000000"/>
        <rFont val="Calibri"/>
        <family val="2"/>
        <scheme val="minor"/>
      </rPr>
      <t xml:space="preserve"> = Compromisos correspondientes a la acción i en gestión ambiental urbana, en el año t.</t>
    </r>
  </si>
  <si>
    <r>
      <t xml:space="preserve">PDAGAU </t>
    </r>
    <r>
      <rPr>
        <vertAlign val="subscript"/>
        <sz val="9"/>
        <color rgb="FF000000"/>
        <rFont val="Calibri"/>
        <family val="2"/>
        <scheme val="minor"/>
      </rPr>
      <t>it</t>
    </r>
    <r>
      <rPr>
        <sz val="9"/>
        <color rgb="FF000000"/>
        <rFont val="Calibri"/>
        <family val="2"/>
        <scheme val="minor"/>
      </rPr>
      <t xml:space="preserve"> = Presupuesto definitivo a la acción i en gestión ambiental urbana, en el año t.</t>
    </r>
  </si>
  <si>
    <t>Número de acciones relacionadas con gestión ambiental urbana</t>
  </si>
  <si>
    <t>Ejecución física de las acciones relacionadas con la gestión ambiental urbana</t>
  </si>
  <si>
    <t>Planificación y ordenamiento ambiental en áreas urbanas</t>
  </si>
  <si>
    <t>Gestión ambiental del Espacio Público en áreas urbanas</t>
  </si>
  <si>
    <t xml:space="preserve">Prevención y Control de la Contaminación del Aire en áreas urbanas </t>
  </si>
  <si>
    <t>Gestión del Recurso Hídrico en áreas urbanas</t>
  </si>
  <si>
    <t>Gestión de Residuos sólidos en áreas urbanas</t>
  </si>
  <si>
    <t>Índice de calidad ambiental urbana</t>
  </si>
  <si>
    <t>Ejecución presupuestal de acciones relacionadas con la gestión ambiental urbana (utilice tantas filas cuantas sean necesarias)</t>
  </si>
  <si>
    <t>Presupuesto inicial</t>
  </si>
  <si>
    <t>Compromisos / Ppto Def.</t>
  </si>
  <si>
    <t>Pagos / Compromisos</t>
  </si>
  <si>
    <t>Cuanto más cercano a cien por ciento, mayor es el cumplimiento de las metas que la autoridad ambiental se ha propuesto alcanzar en relación con la gestión ambiental urbana, en el marco del Plan de Acción de la Corporación.</t>
  </si>
  <si>
    <r>
      <t xml:space="preserve">Hoja Metodológica de referencia: MADS (2016). </t>
    </r>
    <r>
      <rPr>
        <i/>
        <sz val="9"/>
        <color rgb="FF000000"/>
        <rFont val="Calibri"/>
        <family val="2"/>
        <scheme val="minor"/>
      </rPr>
      <t>Hoja metodológica Ejecución de Acciones en Gestión Ambiental Urbana (Versión 1.0).</t>
    </r>
    <r>
      <rPr>
        <sz val="9"/>
        <color rgb="FF000000"/>
        <rFont val="Calibri"/>
        <family val="2"/>
        <scheme val="minor"/>
      </rPr>
      <t xml:space="preserve"> Ministerio de Ambiente y Desarrollo Sostenible MADS, DGOAT-SINA y DAASU.</t>
    </r>
  </si>
  <si>
    <t>Implementación del Programa Regional de Negocios Verdes por la autoridad ambiental</t>
  </si>
  <si>
    <t>Es el porcentaje de avance en la implementación de las acciones a cargo de la Corporación en el marco del Programa Regional de Negocios Verdes</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</si>
  <si>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</si>
  <si>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r>
      <t xml:space="preserve"> </t>
    </r>
    <r>
      <rPr>
        <b/>
        <sz val="9"/>
        <color rgb="FF000000"/>
        <rFont val="Calibri"/>
        <family val="2"/>
        <scheme val="minor"/>
      </rPr>
      <t>Normatividad de soporte:</t>
    </r>
  </si>
  <si>
    <t>Decreto 1076 de 2016, Decreto Único Reglamentario.</t>
  </si>
  <si>
    <t>Ley 1753 de 2015, Plan Nacional de Desarrollo PND 2014-2018.</t>
  </si>
  <si>
    <t>Política Nacional de Producción y Consumo Sostenible.</t>
  </si>
  <si>
    <t>Plan Nacional de Negocios Verdes PNNV.</t>
  </si>
  <si>
    <t>Política Nacional para la Gestión Integral de la Biodiversidad y sus Servicios Ecosistémicos.</t>
  </si>
  <si>
    <t>Declaración de Crecimiento Verde de la Organización para la Cooperación y el Desarrollo Económico OCDE.</t>
  </si>
  <si>
    <t>Estrategia de Crecimiento Verde del Plan Nacional de Desarrollo.</t>
  </si>
  <si>
    <t>Metodología para la Implementación de los PRNV, elaborada y publicada con la Agencia de Cooperación Alemana- GIZ, en coordinación con el MADS.</t>
  </si>
  <si>
    <t>Programas Regionales de Negocios Verdes PRNV para las Regiones: Caribe, Pacifico, Central, Amazonia, y Orinoquia.</t>
  </si>
  <si>
    <t>Programa Nacional de Biocomercio Sostenible</t>
  </si>
  <si>
    <t>Guía de Verificación y Evaluación de Criterios de Negocios Verdes.</t>
  </si>
  <si>
    <t>https://www.minambiente.gov.co/index.php/ambientes-y-desarrollos-sostenibles/negocios-verdes-y-sostenibles</t>
  </si>
  <si>
    <t>Los Negocios Verdes y Sostenibles comprenden las actividades económicas en las que se ofrecen bienes o servicios que generan impactos ambientales positivos y que, además, incorporan buenas prácticas ambientales, sociales y económicas, con enfoque de ciclo de vida, contribuyendo a la conservación del ambiente como capital natural que soporta el desarrollo del territorio (Oficina de Negocios Verdes Sostenibles ONVS, 2014)</t>
  </si>
  <si>
    <t>El Objetivo 2 de la Estrategia Crecimiento Verde, incorporada en el PND 2014-2018, busca proteger y asegurar el uso sostenible del capital natural y mejorar la calidad y gobernanza ambiental. Para ello la Estrategia tiene como fin mejorar la calidad ambiental a partir del fortalecimiento del desempeño ambiental de los sectores productivos, buscando mejorar su competitividad; en la cual se inscribe la Meta Nacional Estratégica No. 13: Cinco (5) Programas Regionales de Negocios Verdes implementados para el aumento de la competitividad, a cargo de las CAR y la ONVS.</t>
  </si>
  <si>
    <r>
      <t xml:space="preserve">La implementación de los </t>
    </r>
    <r>
      <rPr>
        <b/>
        <sz val="9"/>
        <color rgb="FF000000"/>
        <rFont val="Calibri"/>
        <family val="2"/>
        <scheme val="minor"/>
      </rPr>
      <t>Programas Regionales de Negocios Verdes</t>
    </r>
    <r>
      <rPr>
        <sz val="9"/>
        <color rgb="FF000000"/>
        <rFont val="Calibri"/>
        <family val="2"/>
        <scheme val="minor"/>
      </rPr>
      <t>- PRNV se evaluará de acuerdo a tres (3) criterios:</t>
    </r>
  </si>
  <si>
    <t>1) Formulación de Planes de acción para la ejecución del PRNV en la jurisdicción de cada Autoridad Ambiental</t>
  </si>
  <si>
    <t>2) Conformación de la Ventanilla/Nodo de Negocios Verdes o realización de alianzas o acuerdos con otras instituciones.</t>
  </si>
  <si>
    <t>3) Contar con mínimo dos pilotos de Negocios Verdes verificados bajo los criterios descritos en el Plan Nacional de Negocios Verdes y PRNV</t>
  </si>
  <si>
    <t>Las principales acciones relacionadas con la ejecución Implementación del Programa Regional de Negocios Verdes por la autoridad ambiental son:</t>
  </si>
  <si>
    <r>
      <t>1)</t>
    </r>
    <r>
      <rPr>
        <sz val="7"/>
        <color rgb="FF000000"/>
        <rFont val="Times New Roman"/>
        <family val="1"/>
      </rPr>
      <t xml:space="preserve">      </t>
    </r>
    <r>
      <rPr>
        <sz val="9"/>
        <color rgb="FF000000"/>
        <rFont val="Calibri"/>
        <family val="2"/>
      </rPr>
      <t>Formulación de los Planes de Acción para la ejecución del Programa Regional de Negocios Verdes</t>
    </r>
  </si>
  <si>
    <r>
      <t>a)</t>
    </r>
    <r>
      <rPr>
        <sz val="7"/>
        <color rgb="FF000000"/>
        <rFont val="Times New Roman"/>
        <family val="1"/>
      </rPr>
      <t xml:space="preserve">      </t>
    </r>
    <r>
      <rPr>
        <sz val="9"/>
        <color rgb="FF000000"/>
        <rFont val="Calibri"/>
        <family val="2"/>
      </rPr>
      <t>Talleres de construcción del plan de trabajo, de la Corporación en el marco de la etapa de planeación.</t>
    </r>
  </si>
  <si>
    <r>
      <t>b)</t>
    </r>
    <r>
      <rPr>
        <sz val="7"/>
        <color rgb="FF000000"/>
        <rFont val="Times New Roman"/>
        <family val="1"/>
      </rPr>
      <t xml:space="preserve">      </t>
    </r>
    <r>
      <rPr>
        <sz val="9"/>
        <color rgb="FF000000"/>
        <rFont val="Calibri"/>
        <family val="2"/>
      </rPr>
      <t>Capacitación en criterios de Negocios Verdes</t>
    </r>
  </si>
  <si>
    <r>
      <t>c)</t>
    </r>
    <r>
      <rPr>
        <sz val="7"/>
        <color rgb="FF000000"/>
        <rFont val="Times New Roman"/>
        <family val="1"/>
      </rPr>
      <t xml:space="preserve">       </t>
    </r>
    <r>
      <rPr>
        <sz val="9"/>
        <color rgb="FF000000"/>
        <rFont val="Calibri"/>
        <family val="2"/>
      </rPr>
      <t>Levantamiento Línea Base de Negocios Verdes en la región</t>
    </r>
  </si>
  <si>
    <r>
      <t>2)</t>
    </r>
    <r>
      <rPr>
        <sz val="7"/>
        <color rgb="FF000000"/>
        <rFont val="Times New Roman"/>
        <family val="1"/>
      </rPr>
      <t xml:space="preserve">      </t>
    </r>
    <r>
      <rPr>
        <sz val="9"/>
        <color rgb="FF000000"/>
        <rFont val="Calibri"/>
        <family val="2"/>
      </rPr>
      <t>Conformación de la ventanilla o nodo de negocios verdes o realización de alianzas o acuerdos con otras instituciones para la implementación en la AA</t>
    </r>
  </si>
  <si>
    <r>
      <t>a)</t>
    </r>
    <r>
      <rPr>
        <sz val="7"/>
        <color rgb="FF000000"/>
        <rFont val="Times New Roman"/>
        <family val="1"/>
      </rPr>
      <t xml:space="preserve">      </t>
    </r>
    <r>
      <rPr>
        <sz val="9"/>
        <color rgb="FF000000"/>
        <rFont val="Calibri"/>
        <family val="2"/>
      </rPr>
      <t>Protocolización de la creación de la ventanilla o nodo de negocios verdes en la A.A.</t>
    </r>
  </si>
  <si>
    <r>
      <t>b)</t>
    </r>
    <r>
      <rPr>
        <sz val="7"/>
        <color rgb="FF000000"/>
        <rFont val="Times New Roman"/>
        <family val="1"/>
      </rPr>
      <t xml:space="preserve">      </t>
    </r>
    <r>
      <rPr>
        <sz val="9"/>
        <color rgb="FF000000"/>
        <rFont val="Calibri"/>
        <family val="2"/>
      </rPr>
      <t>Suscripción de alianzas o acuerdos publico privadas para la ejecución del PRNV (*)</t>
    </r>
  </si>
  <si>
    <r>
      <t>3)</t>
    </r>
    <r>
      <rPr>
        <sz val="7"/>
        <color rgb="FF000000"/>
        <rFont val="Times New Roman"/>
        <family val="1"/>
      </rPr>
      <t xml:space="preserve">      </t>
    </r>
    <r>
      <rPr>
        <sz val="9"/>
        <color rgb="FF000000"/>
        <rFont val="Calibri"/>
        <family val="2"/>
      </rPr>
      <t>Identificación de la línea base de negocios verdes verificados bajo la herramienta de negocios verdes (Guía de Verificación y Evaluación de Criterios de Negocios Verdes).</t>
    </r>
  </si>
  <si>
    <r>
      <t>a)</t>
    </r>
    <r>
      <rPr>
        <sz val="7"/>
        <color rgb="FF000000"/>
        <rFont val="Times New Roman"/>
        <family val="1"/>
      </rPr>
      <t xml:space="preserve">      </t>
    </r>
    <r>
      <rPr>
        <sz val="9"/>
        <color rgb="FF000000"/>
        <rFont val="Calibri"/>
        <family val="2"/>
      </rPr>
      <t>Al menos dos (2) pilotos verificados por la autoridad ambiental</t>
    </r>
  </si>
  <si>
    <r>
      <t>b)</t>
    </r>
    <r>
      <rPr>
        <sz val="7"/>
        <color rgb="FF000000"/>
        <rFont val="Times New Roman"/>
        <family val="1"/>
      </rPr>
      <t xml:space="preserve">      </t>
    </r>
    <r>
      <rPr>
        <sz val="9"/>
        <color rgb="FF000000"/>
        <rFont val="Calibri"/>
        <family val="2"/>
      </rPr>
      <t>Acompañamiento en la implementación de los planes de mejora</t>
    </r>
  </si>
  <si>
    <r>
      <t>4)</t>
    </r>
    <r>
      <rPr>
        <sz val="7"/>
        <color rgb="FF000000"/>
        <rFont val="Times New Roman"/>
        <family val="1"/>
      </rPr>
      <t xml:space="preserve">      </t>
    </r>
    <r>
      <rPr>
        <sz val="9"/>
        <color rgb="FF000000"/>
        <rFont val="Calibri"/>
        <family val="2"/>
      </rPr>
      <t>Comercialización:</t>
    </r>
  </si>
  <si>
    <r>
      <t>a)</t>
    </r>
    <r>
      <rPr>
        <sz val="7"/>
        <color rgb="FF000000"/>
        <rFont val="Times New Roman"/>
        <family val="1"/>
      </rPr>
      <t xml:space="preserve">      </t>
    </r>
    <r>
      <rPr>
        <sz val="9"/>
        <color rgb="FF000000"/>
        <rFont val="Calibri"/>
        <family val="2"/>
      </rPr>
      <t>Construcción de la estrategia regional de N.V. teniendo en cuenta la oferta y demanda regional.</t>
    </r>
  </si>
  <si>
    <r>
      <t>b)</t>
    </r>
    <r>
      <rPr>
        <sz val="7"/>
        <color rgb="FF000000"/>
        <rFont val="Times New Roman"/>
        <family val="1"/>
      </rPr>
      <t xml:space="preserve">      </t>
    </r>
    <r>
      <rPr>
        <sz val="9"/>
        <color rgb="FF000000"/>
        <rFont val="Calibri"/>
        <family val="2"/>
      </rPr>
      <t>Base de datos de N.V. verificados para alimentar el portafolio de bienes y servicios de negocios del MADS</t>
    </r>
  </si>
  <si>
    <r>
      <t>c)</t>
    </r>
    <r>
      <rPr>
        <sz val="7"/>
        <color rgb="FF000000"/>
        <rFont val="Times New Roman"/>
        <family val="1"/>
      </rPr>
      <t xml:space="preserve">       </t>
    </r>
    <r>
      <rPr>
        <sz val="9"/>
        <color rgb="FF000000"/>
        <rFont val="Calibri"/>
        <family val="2"/>
      </rPr>
      <t>Identificación, Participación y/o realización de ferias de promoción de los N.V.</t>
    </r>
  </si>
  <si>
    <t>* Nota: De manera consistente con el Indicador de Meta Nacional del Plan Nacional de Desarrollo "Programa Regional de Negocios Verdes". Este incluye en la "Metodología de Medición" la conformación de la ventanilla o nodo de negocios o la realización de alianzas o acuerdos con otras instituciones para la implementación del Programa Regional de Negocios Verdes en la autoridad ambiental. Adicionalmente, la publicación "Metodología para implementar el Programa Regional de Negocios Verdes" incluye el proceso de articulación de actores con el objetivo de iniciar el proceso con la autoridad ambiental y entes territoriales para la conformación de la Ventanilla/Nodo de NV o realización de alianzas o acuerdos con otras instituciones para la implementación del PRNV.</t>
  </si>
  <si>
    <t>El listado anterior es indicativo. Las acciones a ser realizadas por las Corporaciones deben corresponder a las acciones priorizadas en el respectivo PRNV.</t>
  </si>
  <si>
    <r>
      <t xml:space="preserve">IPRVAA </t>
    </r>
    <r>
      <rPr>
        <vertAlign val="subscript"/>
        <sz val="9"/>
        <color rgb="FF000000"/>
        <rFont val="Calibri"/>
        <family val="2"/>
        <scheme val="minor"/>
      </rPr>
      <t>t</t>
    </r>
    <r>
      <rPr>
        <sz val="9"/>
        <color rgb="FF000000"/>
        <rFont val="Calibri"/>
        <family val="2"/>
        <scheme val="minor"/>
      </rPr>
      <t xml:space="preserve"> = Implementación del Programa Regional de Negocios Verdes por la autoridad ambiental, en el tiempo t.</t>
    </r>
  </si>
  <si>
    <r>
      <t xml:space="preserve">EAPRNV </t>
    </r>
    <r>
      <rPr>
        <vertAlign val="subscript"/>
        <sz val="9"/>
        <color rgb="FF000000"/>
        <rFont val="Calibri"/>
        <family val="2"/>
        <scheme val="minor"/>
      </rPr>
      <t>1t</t>
    </r>
    <r>
      <rPr>
        <sz val="9"/>
        <color rgb="FF000000"/>
        <rFont val="Calibri"/>
        <family val="2"/>
        <scheme val="minor"/>
      </rPr>
      <t xml:space="preserve"> = Ejecución de acción 1 relacionada con el Programa Regional de Negocios Verdes, en el tiempo t.</t>
    </r>
  </si>
  <si>
    <r>
      <t xml:space="preserve">EAPRNV </t>
    </r>
    <r>
      <rPr>
        <vertAlign val="subscript"/>
        <sz val="9"/>
        <color rgb="FF000000"/>
        <rFont val="Calibri"/>
        <family val="2"/>
        <scheme val="minor"/>
      </rPr>
      <t>2t</t>
    </r>
    <r>
      <rPr>
        <sz val="9"/>
        <color rgb="FF000000"/>
        <rFont val="Calibri"/>
        <family val="2"/>
        <scheme val="minor"/>
      </rPr>
      <t xml:space="preserve"> = Ejecución de acción 2 relacionada con el Programa Regional de Negocios Verdes, en el tiempo t.</t>
    </r>
  </si>
  <si>
    <r>
      <t xml:space="preserve">EAPRNV </t>
    </r>
    <r>
      <rPr>
        <vertAlign val="subscript"/>
        <sz val="9"/>
        <color rgb="FF000000"/>
        <rFont val="Calibri"/>
        <family val="2"/>
        <scheme val="minor"/>
      </rPr>
      <t>nt</t>
    </r>
    <r>
      <rPr>
        <sz val="9"/>
        <color rgb="FF000000"/>
        <rFont val="Calibri"/>
        <family val="2"/>
        <scheme val="minor"/>
      </rPr>
      <t xml:space="preserve"> = Ejecución de acción N relacionada con el Programa Regional de Negocios Verdes, en el tiempo t.</t>
    </r>
  </si>
  <si>
    <r>
      <t>a = ponderador de EAPRNV</t>
    </r>
    <r>
      <rPr>
        <vertAlign val="subscript"/>
        <sz val="9"/>
        <color rgb="FF000000"/>
        <rFont val="Calibri"/>
        <family val="2"/>
        <scheme val="minor"/>
      </rPr>
      <t>1</t>
    </r>
  </si>
  <si>
    <r>
      <t>b = ponderador de EAPRNV</t>
    </r>
    <r>
      <rPr>
        <vertAlign val="subscript"/>
        <sz val="9"/>
        <color rgb="FF000000"/>
        <rFont val="Calibri"/>
        <family val="2"/>
        <scheme val="minor"/>
      </rPr>
      <t>2</t>
    </r>
  </si>
  <si>
    <r>
      <t>z = ponderador de EAPRNV</t>
    </r>
    <r>
      <rPr>
        <vertAlign val="subscript"/>
        <sz val="9"/>
        <color rgb="FF000000"/>
        <rFont val="Calibri"/>
        <family val="2"/>
        <scheme val="minor"/>
      </rPr>
      <t>n</t>
    </r>
  </si>
  <si>
    <t>a + b + c+…+z = 1</t>
  </si>
  <si>
    <t>Ejecución presupuestal de las acciones relacionadas con la Implementación del Programa Regional de Negocios Verdes por la autoridad ambiental</t>
  </si>
  <si>
    <r>
      <t xml:space="preserve">EAPRNV </t>
    </r>
    <r>
      <rPr>
        <vertAlign val="subscript"/>
        <sz val="9"/>
        <color rgb="FF000000"/>
        <rFont val="Calibri"/>
        <family val="2"/>
        <scheme val="minor"/>
      </rPr>
      <t>i</t>
    </r>
    <r>
      <rPr>
        <sz val="9"/>
        <color rgb="FF000000"/>
        <rFont val="Calibri"/>
        <family val="2"/>
        <scheme val="minor"/>
      </rPr>
      <t xml:space="preserve"> = Ejecución presupuestal de la acción </t>
    </r>
    <r>
      <rPr>
        <i/>
        <sz val="9"/>
        <color rgb="FF000000"/>
        <rFont val="Calibri"/>
        <family val="2"/>
        <scheme val="minor"/>
      </rPr>
      <t>i</t>
    </r>
    <r>
      <rPr>
        <sz val="9"/>
        <color rgb="FF000000"/>
        <rFont val="Calibri"/>
        <family val="2"/>
        <scheme val="minor"/>
      </rPr>
      <t xml:space="preserve"> asociada al Programa Regional de Negocios Verdes por la autoridad ambiental, en el año t.</t>
    </r>
  </si>
  <si>
    <r>
      <t xml:space="preserve">CAPRNV </t>
    </r>
    <r>
      <rPr>
        <vertAlign val="subscript"/>
        <sz val="9"/>
        <color rgb="FF000000"/>
        <rFont val="Calibri"/>
        <family val="2"/>
        <scheme val="minor"/>
      </rPr>
      <t>it</t>
    </r>
    <r>
      <rPr>
        <sz val="9"/>
        <color rgb="FF000000"/>
        <rFont val="Calibri"/>
        <family val="2"/>
        <scheme val="minor"/>
      </rPr>
      <t xml:space="preserve"> = Compromisos correspondientes a la acción i en el marco del Programa Regional de Negocios Verdes, en el año t.</t>
    </r>
  </si>
  <si>
    <r>
      <t xml:space="preserve">PDAPRNV </t>
    </r>
    <r>
      <rPr>
        <vertAlign val="subscript"/>
        <sz val="9"/>
        <color rgb="FF000000"/>
        <rFont val="Calibri"/>
        <family val="2"/>
        <scheme val="minor"/>
      </rPr>
      <t>it</t>
    </r>
    <r>
      <rPr>
        <sz val="9"/>
        <color rgb="FF000000"/>
        <rFont val="Calibri"/>
        <family val="2"/>
        <scheme val="minor"/>
      </rPr>
      <t xml:space="preserve"> = Presupuesto definitivo a la acción i en el marco del Programa Regional de Negocios Verdes, en el año t.</t>
    </r>
  </si>
  <si>
    <t>Número de acciones relacionadas con la implementación del Programa Regional de Negocios Verdes por la autoridad ambiental</t>
  </si>
  <si>
    <t>Presupuesto definitivo</t>
  </si>
  <si>
    <t>Ejecución física y financiera de acciones relacionadas con la implementación del Programa Regional de Negocios Verdes por la autoridad ambiental</t>
  </si>
  <si>
    <t xml:space="preserve">Realización de talleres </t>
  </si>
  <si>
    <t>Protocolizar la creación de la ventanilla o nodo de negocios verdes y/o la suscripción de alianza, en la A.A</t>
  </si>
  <si>
    <t>Verificar como mínimo dos negocios verdes por A.A.</t>
  </si>
  <si>
    <t>Seguimiento a los planes de acción de la A.A. y a los planes de mejora</t>
  </si>
  <si>
    <t>Participación en ferias</t>
  </si>
  <si>
    <t>(*) Nombre de la acción, actividad o proyecto en el Plan de Acción de la Corporación</t>
  </si>
  <si>
    <t>Cálculo de la ejecución física y financiera de acciones relacionadas con la implementación del Programa Regional de Negocios Verdes por la autoridad ambiental</t>
  </si>
  <si>
    <t>Avance Físico</t>
  </si>
  <si>
    <t>Ejecución Anual</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</si>
  <si>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</si>
  <si>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r>
      <t>Hoja Metodológica de referencia:</t>
    </r>
    <r>
      <rPr>
        <sz val="9"/>
        <color rgb="FF000000"/>
        <rFont val="Calibri"/>
        <family val="2"/>
        <scheme val="minor"/>
      </rPr>
      <t xml:space="preserve"> MADS (2016). </t>
    </r>
    <r>
      <rPr>
        <i/>
        <sz val="9"/>
        <color rgb="FF000000"/>
        <rFont val="Calibri"/>
        <family val="2"/>
        <scheme val="minor"/>
      </rPr>
      <t>Hoja metodológica Implementación del programa regional de negocios verdes por la autoridad ambiental (Versión 1.0).</t>
    </r>
    <r>
      <rPr>
        <sz val="9"/>
        <color rgb="FF000000"/>
        <rFont val="Calibri"/>
        <family val="2"/>
        <scheme val="minor"/>
      </rPr>
      <t xml:space="preserve"> Ministerio de Ambiente y Desarrollo Sostenible MADS, DGOAT-SINA y ONV.</t>
    </r>
  </si>
  <si>
    <t>Tiempo promedio de trámite para la resolución de autorizaciones ambientales otorgadas por la corporación</t>
  </si>
  <si>
    <t>El tiempo promedio de trámite o procedimiento para la resolución de autorizaciones ambientales otorgadas por las autoridades ambientales es el resultado de la suma de los tiempos de cada trámite (licencias ambientales, concesiones de agua, permisos de aprovechamiento forestal, permisos de emisiones atmosféricas y permisos de vertimiento de agua), dividido en el número de trámites resueltos por la autoridad ambiental.</t>
  </si>
  <si>
    <t xml:space="preserve">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</si>
  <si>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</si>
  <si>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Resolución 2202 de 2006.</t>
  </si>
  <si>
    <t>Licencias ambientales: Decreto 1076 de 2015</t>
  </si>
  <si>
    <t>Concesiones de agua: Decreto Ley 2811 de 1974, Decreto 1076 de 2015</t>
  </si>
  <si>
    <t>Permisos de vertimiento de agua: Decreto Ley 2811 de 1974, Decreto 1076 de 2015.</t>
  </si>
  <si>
    <t>Permisos de emisión: Decreto Ley 2811 de 1974, Decreto 1076 de 2015, Resolución 619 de 1997 y sus modificaciones, Resolución 909 de 2008 y sus modificaciones.</t>
  </si>
  <si>
    <t>Permisos de aprovechamiento forestal: Decreto Ley 2811 de 1974, Decreto 1076 de 2015, entre otros.</t>
  </si>
  <si>
    <r>
      <t>Las autorizaciones administrativas son 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t>
    </r>
  </si>
  <si>
    <t>A manera de ejemplo encontramos: concesiones de agua, permisos para la exploración y ocupación de cauces, playas y lechos, permisos de aprovechamiento forestal, permiso de emisiones atmosféricas y otros.</t>
  </si>
  <si>
    <t>La Ley 99 de 1993 en su artículo 70 establece como todo trámite ambiental requiere auto de iniciación para comenzar la evaluación hasta la fecha de emisión del acto administrativo definitivo que resuelve la solicitud.</t>
  </si>
  <si>
    <t>Sin embargo, cada autorización administrativa posee un procedimiento propio. El tiempo promedio de trámite para la evaluación de las licencias ambientales, permisos y autorizaciones otorgadas por las autoridades ambientales, se refiere al tiempo efectivo utilizado por la Corporación para manifestarse de manera positiva o negativa sobre la solicitud de licenciamiento o aprovechamiento de recursos, a partir de la fecha de radicación de la solicitud.</t>
  </si>
  <si>
    <t>Se debe entender como tiempo efectivo, el periodo de tiempo en días que dura el proceso en manos de la autoridad ambiental, que resulta de descontar del tiempo total desde la radicación de la solicitud hasta la manifestación final de la autoridad ambiental, descontado el tiempo utilizado por el peticionario para atender los actos de trámites expedidos en el proceso. En los casos de audiencias Públicas o consultas previas también se suspenden términos, los cuales se descuentan del tiempo efectivo de la evaluación.</t>
  </si>
  <si>
    <t xml:space="preserve">En el cálculo de las Solicitudes con vencimiento de términos dentro del periodo de reporte (Denominador del indicador), no se contabilizan las solicitudes que debieron ser resueltas en periodos de reporte anteriores, o que se resuelven antes de términos en los periodos anteriores del periodo de reporte. </t>
  </si>
  <si>
    <t>De igual forma, se aplicará la misma lógica para las solicitudes de concesiones de agua, permisos de aprovechamiento forestal, emisiones atmosféricas y permisos de vertimiento.</t>
  </si>
  <si>
    <t>Tx: Tiempo promedio efectivo de duración del trámite x.</t>
  </si>
  <si>
    <t>Ti: Tiempo de duración de cada trámite i en la categoría x.</t>
  </si>
  <si>
    <t>x = Licencias ambientales, concesiones de agua, permisos de aprovechamiento forestal, permisos de emisiones atmosféricas y permisos de vertimiento de agua.</t>
  </si>
  <si>
    <t>n: Número de trámites atendidos de cada una de las categorías analizadas (Licencia ambiental, concesión de agua, permiso de vertimiento de agua, aprovechamiento forestal, permiso de emisión).</t>
  </si>
  <si>
    <r>
      <t>Definición de las variables del indicador</t>
    </r>
    <r>
      <rPr>
        <sz val="9"/>
        <color rgb="FF000000"/>
        <rFont val="Calibri"/>
        <family val="2"/>
        <scheme val="minor"/>
      </rPr>
      <t>: Los procesos a analizar corresponderán a los trámites más comunes que se adelantan ante la autoridad ambiental, determinando su tiempo de duración así:</t>
    </r>
  </si>
  <si>
    <t>TL.A. = Tiempo efectivo de duración del trámite de otorgamiento de licencias ambientales</t>
  </si>
  <si>
    <t>TC.A. = Tiempo efectivo de duración del trámite de otorgamiento de una concesión de agua</t>
  </si>
  <si>
    <t>T.P.V. = Tiempo efectivo de duración del trámite de otorgamiento de un permiso de vertimiento</t>
  </si>
  <si>
    <t>T.A.F. = Tiempo efectivo de duración del trámite de otorgamiento de un aprovechamiento Forestal</t>
  </si>
  <si>
    <t xml:space="preserve">T.P.E. = Tiempo efectivo de duración del trámite de otorgamiento de un permiso de emisión </t>
  </si>
  <si>
    <t>Licencias ambientales</t>
  </si>
  <si>
    <t>TL.A. Tiempo efectivo de duración del trámite de otorgamiento de licencias ambientales (número de días)</t>
  </si>
  <si>
    <t xml:space="preserve">N L.A.: Número de solicitudes de licencia ambiental atendidos </t>
  </si>
  <si>
    <t>Tx L.A. Tiempo promedio efectivo de duración del trámite de licencias ambientales</t>
  </si>
  <si>
    <t>Concesiones de agua</t>
  </si>
  <si>
    <t xml:space="preserve">N C.A.S.: Número de solicitudes de concesión de agua recibidas en el periodo. </t>
  </si>
  <si>
    <t>Tx C.A.S. Tiempo promedio efectivo de duración del trámite de Concesiones de Agua.</t>
  </si>
  <si>
    <t>Permisos de vertimiento de agua</t>
  </si>
  <si>
    <t>TP.V. Tiempo efectivo de duración del trámite de otorgamiento de un permiso de vertimiento (número de días)</t>
  </si>
  <si>
    <t>N P.V.: Número de solicitudes de permisos de vertimiento recibidas en el periodo.</t>
  </si>
  <si>
    <t>Tx P.V. Tiempo promedio efectivo de duración del trámite de otorgamiento de un permiso de vertimiento.</t>
  </si>
  <si>
    <t>Permisos de aprovechamiento forestal</t>
  </si>
  <si>
    <t>TP.E. Tiempo efectivo de duración del trámite de otorgamiento de un permiso de emisión (número de días)</t>
  </si>
  <si>
    <t>N A.F. Número de solicitudes de permisos de aprovechamiento forestal recibidas en el periodo</t>
  </si>
  <si>
    <t xml:space="preserve">Tx A.F. Tiempo promedio efectivo de duración del trámite de otorgamiento de un permiso de aprovechamiento forestal </t>
  </si>
  <si>
    <t>Permisos de emisiones atmosféricas</t>
  </si>
  <si>
    <t xml:space="preserve">TP.E. Tiempo efectivo de duración del trámite de otorgamiento de un permiso de emisión (número de días) </t>
  </si>
  <si>
    <t>N P.E. Número de solicitudes de permisos de emisiones atmosféricas recibidas en el periodo</t>
  </si>
  <si>
    <t>Tx P.E. Tiempo promedio efectivo de duración del trámite de otorgamiento de un permiso de emisión</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</si>
  <si>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vertimiento de agua).</t>
  </si>
  <si>
    <r>
      <t>Hoja Metodológica de referencia:</t>
    </r>
    <r>
      <rPr>
        <sz val="9"/>
        <color rgb="FF000000"/>
        <rFont val="Calibri"/>
        <family val="2"/>
        <scheme val="minor"/>
      </rPr>
      <t xml:space="preserve"> MADS (2016). </t>
    </r>
    <r>
      <rPr>
        <b/>
        <i/>
        <sz val="9"/>
        <color rgb="FF000000"/>
        <rFont val="Calibri"/>
        <family val="2"/>
        <scheme val="minor"/>
      </rPr>
      <t>Tiempo promedio de trámite para la resolución de autorizaciones ambientales otorgadas por la corporación</t>
    </r>
    <r>
      <rPr>
        <i/>
        <sz val="9"/>
        <color rgb="FF000000"/>
        <rFont val="Calibri"/>
        <family val="2"/>
        <scheme val="minor"/>
      </rPr>
      <t xml:space="preserve"> (Versión 1.0).</t>
    </r>
    <r>
      <rPr>
        <sz val="9"/>
        <color rgb="FF000000"/>
        <rFont val="Calibri"/>
        <family val="2"/>
        <scheme val="minor"/>
      </rPr>
      <t xml:space="preserve"> Ministerio de Ambiente y Desarrollo Sostenible MADS, DGOAT-SINA.</t>
    </r>
  </si>
  <si>
    <t>Porcentaje de autorizaciones ambientales con seguimiento</t>
  </si>
  <si>
    <t xml:space="preserve"> </t>
  </si>
  <si>
    <t>Es la relación entre el número de Autorizaciones ambientales con seguimiento con respecto a la meta de seguimiento de dichas autorizaciones por parte de la autoridad ambiental.</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</si>
  <si>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</si>
  <si>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Resolución 619 de 1997 modificada por la Res 1377 de 2015 y Resolución 909 de 2008 y sus modificaciones.</t>
  </si>
  <si>
    <r>
      <t>Las autorizaciones administrativas son</t>
    </r>
    <r>
      <rPr>
        <i/>
        <sz val="9"/>
        <color rgb="FF000000"/>
        <rFont val="Calibri"/>
        <family val="2"/>
        <scheme val="minor"/>
      </rPr>
      <t xml:space="preserve"> </t>
    </r>
    <r>
      <rPr>
        <sz val="9"/>
        <color rgb="FF000000"/>
        <rFont val="Calibri"/>
        <family val="2"/>
        <scheme val="minor"/>
      </rPr>
      <t>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 A manera de ejemplo encontramos: concesiones de agua, permisos para la exploración y ocupación de cauces, playas y lechos, permisos de aprovechamiento forestal, permiso de emisiones atmosféricas y otros.</t>
    </r>
  </si>
  <si>
    <t>Una vez otorgadas las autorizaciones administrativas corresponde a la autoridad ambiental realizar su respectivo seguimiento. A manera de ejemplo en licencias ambientales la autoridad ambiental define una priorización de los sectores y/o de los proyectos, obras o actividades licenciados, durante su construcción, operación, desmantelamiento o abandono, que son objeto de control y seguimiento. Esto con el fin de: 1. Verificar la implementación del Plan de Manejo Ambiental, seguimiento y monitoreo, y de contingencia, así como la eficiencia y eficacia de las medidas de manejo implementadas; 2. Constatar y exigir el cumplimiento de todos los términos, obligaciones y condiciones que se deriven de la licencia ambiental o Plan de Manejo Ambiental; 3. Corroborar cómo es el comportamiento real del medio ambiente y de los recursos naturales frente al desarrollo del proyecto; y 4. Evaluar el desempeño ambiental considerando las medidas de manejo establecidas para controlar los impactos ambientales.</t>
  </si>
  <si>
    <t>En el desarrollo de dicha gestión, la autoridad ambiental puede realizar entre otras actividades, visitas al lugar donde se desarrolla el proyecto, hacer requerimientos de información, corroborar, técnicamente o a través de pruebas, los resultados de los monitoreos realizados por el beneficiario de la licencia.</t>
  </si>
  <si>
    <t>Así mismo, para las concesiones de agua, los permisos de aprovechamiento forestal, las emisiones atmosféricas y los permisos de vertimiento de agua, la Corporación una meta cuatrienal y para cada una de las vigencias.</t>
  </si>
  <si>
    <r>
      <t xml:space="preserve">PTAACS </t>
    </r>
    <r>
      <rPr>
        <vertAlign val="subscript"/>
        <sz val="9"/>
        <color rgb="FF000000"/>
        <rFont val="Calibri"/>
        <family val="2"/>
        <scheme val="minor"/>
      </rPr>
      <t>t</t>
    </r>
    <r>
      <rPr>
        <sz val="9"/>
        <color rgb="FF000000"/>
        <rFont val="Calibri"/>
        <family val="2"/>
        <scheme val="minor"/>
      </rPr>
      <t xml:space="preserve"> = Porcentaje total de autorizaciones ambientales con seguimiento, en el tiempo t.</t>
    </r>
  </si>
  <si>
    <r>
      <t xml:space="preserve">PAACS </t>
    </r>
    <r>
      <rPr>
        <vertAlign val="subscript"/>
        <sz val="9"/>
        <color rgb="FF000000"/>
        <rFont val="Calibri"/>
        <family val="2"/>
        <scheme val="minor"/>
      </rPr>
      <t>i</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</si>
  <si>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t>i = Licencias ambientales, concesiones de agua, permisos de aprovechamiento forestal, permisos de emisiones atmosféricas y permisos de vertimiento de agua.</t>
  </si>
  <si>
    <r>
      <t>a</t>
    </r>
    <r>
      <rPr>
        <vertAlign val="subscript"/>
        <sz val="9"/>
        <color rgb="FF000000"/>
        <rFont val="Calibri"/>
        <family val="2"/>
        <scheme val="minor"/>
      </rPr>
      <t xml:space="preserve">i = </t>
    </r>
    <r>
      <rPr>
        <sz val="9"/>
        <color rgb="FF000000"/>
        <rFont val="Calibri"/>
        <family val="2"/>
        <scheme val="minor"/>
      </rPr>
      <t>Ponderación correspondiente a cada autorización ambiental (licencias ambientales, las concesiones de agua, los permisos de aprovechamiento forestal, los permisos de emisiones atmosféricas y los permisos de vertimiento de agua y PSMV). La suma de los ponderadores es igual a 1.</t>
    </r>
  </si>
  <si>
    <t>Porcentaje de seguimiento de cada autorización ambiental</t>
  </si>
  <si>
    <r>
      <t xml:space="preserve">PAACS </t>
    </r>
    <r>
      <rPr>
        <vertAlign val="subscript"/>
        <sz val="9"/>
        <color rgb="FF000000"/>
        <rFont val="Calibri"/>
        <family val="2"/>
        <scheme val="minor"/>
      </rPr>
      <t>it</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</si>
  <si>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r>
      <t xml:space="preserve">AACS </t>
    </r>
    <r>
      <rPr>
        <vertAlign val="subscript"/>
        <sz val="9"/>
        <color rgb="FF000000"/>
        <rFont val="Calibri"/>
        <family val="2"/>
        <scheme val="minor"/>
      </rPr>
      <t>it</t>
    </r>
    <r>
      <rPr>
        <sz val="9"/>
        <color rgb="FF000000"/>
        <rFont val="Calibri"/>
        <family val="2"/>
        <scheme val="minor"/>
      </rPr>
      <t xml:space="preserve"> = Número de autorizaciones ambientales</t>
    </r>
    <r>
      <rPr>
        <i/>
        <sz val="9"/>
        <color rgb="FF000000"/>
        <rFont val="Calibri"/>
        <family val="2"/>
        <scheme val="minor"/>
      </rPr>
      <t xml:space="preserve"> i</t>
    </r>
    <r>
      <rPr>
        <sz val="9"/>
        <color rgb="FF000000"/>
        <rFont val="Calibri"/>
        <family val="2"/>
        <scheme val="minor"/>
      </rPr>
      <t xml:space="preserve"> con seguimiento, en el tiempo t.</t>
    </r>
  </si>
  <si>
    <r>
      <t xml:space="preserve">MAACS </t>
    </r>
    <r>
      <rPr>
        <vertAlign val="subscript"/>
        <sz val="9"/>
        <color rgb="FF000000"/>
        <rFont val="Calibri"/>
        <family val="2"/>
        <scheme val="minor"/>
      </rPr>
      <t>it</t>
    </r>
    <r>
      <rPr>
        <sz val="9"/>
        <color rgb="FF000000"/>
        <rFont val="Calibri"/>
        <family val="2"/>
        <scheme val="minor"/>
      </rPr>
      <t xml:space="preserve"> = Meta de autorizaciones ambientales </t>
    </r>
    <r>
      <rPr>
        <i/>
        <sz val="9"/>
        <color rgb="FF000000"/>
        <rFont val="Calibri"/>
        <family val="2"/>
        <scheme val="minor"/>
      </rPr>
      <t>i</t>
    </r>
    <r>
      <rPr>
        <sz val="9"/>
        <color rgb="FF000000"/>
        <rFont val="Calibri"/>
        <family val="2"/>
        <scheme val="minor"/>
      </rPr>
      <t xml:space="preserve"> con seguimiento, en el tiempo t.</t>
    </r>
  </si>
  <si>
    <t>La meta de número de autorizaciones ambientales sujetos a seguimiento es establecida por la Corporación tanto para el cuatrienio como para cada una de las vigencias.</t>
  </si>
  <si>
    <t>Seguimiento de licencias ambientales</t>
  </si>
  <si>
    <t>Número total de licencias ambientales priorizadas por la Corporación para hacer seguimiento en el cuatrienio:</t>
  </si>
  <si>
    <t>Meta de licencias ambientales con seguimiento (MLACS)</t>
  </si>
  <si>
    <t>Número de licencias ambientales con seguimiento (LACS)</t>
  </si>
  <si>
    <t>Porcentaje de licencias ambientales con seguimiento (PLACS)</t>
  </si>
  <si>
    <t>Detalle de seguimiento a licencias ambientales en la vigencia</t>
  </si>
  <si>
    <t>Sector</t>
  </si>
  <si>
    <t>Número de licencias por sector</t>
  </si>
  <si>
    <t>Número de expedientes activos</t>
  </si>
  <si>
    <t>Meta de seguimiento (número)</t>
  </si>
  <si>
    <t>Licencias con seguimiento</t>
  </si>
  <si>
    <t>(número)</t>
  </si>
  <si>
    <t>Seguimiento de concesiones de agua</t>
  </si>
  <si>
    <t>Valor</t>
  </si>
  <si>
    <t>Seguimiento de concesiones de agua (número)</t>
  </si>
  <si>
    <t>Meta de número de concesiones de agua con seguimiento (MCACS)</t>
  </si>
  <si>
    <t>Número de concesiones de agua con seguimiento (CACS)</t>
  </si>
  <si>
    <t>Porcentaje de concesiones de agua con seguimiento (PCACS)</t>
  </si>
  <si>
    <t>Seguimiento de concesiones de agua (metros cúbicos / segundo)</t>
  </si>
  <si>
    <t>Meta de concesiones de agua con seguimiento (MCACSMC)</t>
  </si>
  <si>
    <t>Concesiones de agua con seguimiento (CACSMC)</t>
  </si>
  <si>
    <t>Porcentaje de concesiones de agua con seguimiento (PCACSMC)</t>
  </si>
  <si>
    <t>Seguimiento de permisos de vertimiento de agua (número)</t>
  </si>
  <si>
    <t>Meta de número de permisos de vertimiento de agua con seguimiento (MVACS)</t>
  </si>
  <si>
    <t>Número de permisos de vertimiento de agua con seguimiento (VACS)</t>
  </si>
  <si>
    <t>Porcentaje de permisos de vertimiento de agua con seguimiento (PVACS)</t>
  </si>
  <si>
    <t>Seguimiento de permisos de vertimiento de agua (metros cúbicos / segundo) y PSMV</t>
  </si>
  <si>
    <t>Meta de permisos de vertimiento de agua con seguimiento (MVACSMC)</t>
  </si>
  <si>
    <t>Permisos de vertimiento de agua con seguimiento (VACSMC)</t>
  </si>
  <si>
    <t>Porcentaje de permisos de vertimiento de agua con seguimiento (PVACSMC)</t>
  </si>
  <si>
    <t>Seguimiento de permisos de aprovechamiento forestal</t>
  </si>
  <si>
    <t>Seguimiento de permisos de aprovechamiento forestal (número)</t>
  </si>
  <si>
    <t>Meta de número de permisos de aprovechamiento forestal con seguimiento (MPAFCS)</t>
  </si>
  <si>
    <t>Número de permisos de aprovechamiento forestal con seguimiento (PAFCS)</t>
  </si>
  <si>
    <t>Porcentaje de permisos de aprovechamiento forestal con seguimiento (PPAFCS)</t>
  </si>
  <si>
    <t>Seguimiento de permisos de aprovechamiento forestal (metros cúbicos)</t>
  </si>
  <si>
    <t>Meta de permisos de aprovechamiento forestal con seguimiento (MPACFSMC)</t>
  </si>
  <si>
    <t>Permisos de aprovechamiento forestal con seguimiento (PAFCSMC)</t>
  </si>
  <si>
    <t>Porcentaje de permisos de aprovechamiento forestal con seguimiento (PPAFCSMC)</t>
  </si>
  <si>
    <t>Seguimiento de permisos de emisiones atmosféricas</t>
  </si>
  <si>
    <t>Seguimiento de permisos de emisiones atmosféricas (número)</t>
  </si>
  <si>
    <t>Meta de número de permisos de emisiones atmosféricas con seguimiento (MPEACS)</t>
  </si>
  <si>
    <t>Número de permisos de emisiones atmosféricas con seguimiento (EACS)</t>
  </si>
  <si>
    <t>Porcentaje de permisos de emisiones atmosféricas con seguimiento (PEACS)</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</si>
  <si>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</si>
  <si>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autorizaciones ambientales con seguimiento (Versión 1.0).</t>
    </r>
    <r>
      <rPr>
        <sz val="9"/>
        <color rgb="FF000000"/>
        <rFont val="Calibri"/>
        <family val="2"/>
        <scheme val="minor"/>
      </rPr>
      <t xml:space="preserve"> Ministerio de Ambiente y Desarrollo Sostenible, DGOAT-SINA.</t>
    </r>
  </si>
  <si>
    <t>Porcentaje de Procesos Sancionatorios Resueltos</t>
  </si>
  <si>
    <t>Es la relación entre el número de actos administrativos de determinación de la responsabilidad o de cesación de procedimiento expedidos, con respecto al número de actos administrativos de iniciación de procedimiento sancionatorio expedidos por la autoridad ambiental.</t>
  </si>
  <si>
    <r>
      <t>E</t>
    </r>
    <r>
      <rPr>
        <sz val="9"/>
        <color rgb="FF000000"/>
        <rFont val="Calibri"/>
        <family val="2"/>
        <scheme val="minor"/>
      </rPr>
      <t>l indicador mide el cumplimiento por parte de la autoridad ambiental en la gestión de los procesos sancionatorios abiertos, con relación a la ocurrencia de infracciones en materia ambiental en su jurisdicción.</t>
    </r>
  </si>
  <si>
    <t>Ley 99 de 1993, Ley Marco del Medio Ambiente</t>
  </si>
  <si>
    <t>Ley 1333 de 2009, Procedimiento sancionatorio ambiental</t>
  </si>
  <si>
    <t>La autoridad ambiental está en la obligación de establecer la ocurrencia o no de presuntas infracciones ambientales y de determinar la existencia o no de responsabilidad, y en caso afirmativo, sancionar a los responsables de manera oportuna, de tal manera que se garantice el cumplimiento de la normatividad ambiental vigente en las respectivas jurisdicciones de las autoridades ambientales.</t>
  </si>
  <si>
    <t>De conformidad con lo establecido en el artículo 5°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</si>
  <si>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El acto administrativo de iniciación, es el acto mediante el cual se ordena el inicio del procedimiento sancionatorio para verificar los hechos u omisiones constitutivas de infracción a las normas ambientales, de conformidad con el art. 18 de la Ley 1333 de 2009.</t>
  </si>
  <si>
    <t>Cuando aparezca plenamente demostrada alguna de las causales de cesación del procedimiento, se expide un acto administrativo en tal sentido, de conformidad con el artículo 23 de la Ley 1333 de 2009.</t>
  </si>
  <si>
    <t>El acto administrativo de determinación de responsabilidad, es el acto mediante el cual se declara o no la responsabilidad del infractor por violación de la norma ambiental.</t>
  </si>
  <si>
    <r>
      <t xml:space="preserve">PPSR </t>
    </r>
    <r>
      <rPr>
        <vertAlign val="subscript"/>
        <sz val="9"/>
        <color rgb="FF000000"/>
        <rFont val="Calibri"/>
        <family val="2"/>
        <scheme val="minor"/>
      </rPr>
      <t>t</t>
    </r>
    <r>
      <rPr>
        <sz val="9"/>
        <color rgb="FF000000"/>
        <rFont val="Calibri"/>
        <family val="2"/>
        <scheme val="minor"/>
      </rPr>
      <t xml:space="preserve"> = Porcentaje de Procesos Sancionatorios Resueltos, en el tiempo t.</t>
    </r>
  </si>
  <si>
    <r>
      <t xml:space="preserve">ADR </t>
    </r>
    <r>
      <rPr>
        <vertAlign val="subscript"/>
        <sz val="9"/>
        <color rgb="FF000000"/>
        <rFont val="Calibri"/>
        <family val="2"/>
        <scheme val="minor"/>
      </rPr>
      <t>t</t>
    </r>
    <r>
      <rPr>
        <sz val="9"/>
        <color rgb="FF000000"/>
        <rFont val="Calibri"/>
        <family val="2"/>
        <scheme val="minor"/>
      </rPr>
      <t xml:space="preserve"> = Número de actos administrativos de determinación de la responsabilidad expedidos, en el tiempo t.</t>
    </r>
  </si>
  <si>
    <r>
      <t xml:space="preserve">ACP </t>
    </r>
    <r>
      <rPr>
        <vertAlign val="subscript"/>
        <sz val="9"/>
        <color rgb="FF000000"/>
        <rFont val="Calibri"/>
        <family val="2"/>
        <scheme val="minor"/>
      </rPr>
      <t>t</t>
    </r>
    <r>
      <rPr>
        <sz val="9"/>
        <color rgb="FF000000"/>
        <rFont val="Calibri"/>
        <family val="2"/>
        <scheme val="minor"/>
      </rPr>
      <t xml:space="preserve"> = Número de actos administrativos de cesación de procedimiento expedidos, en el tiempo t.</t>
    </r>
  </si>
  <si>
    <t>AIPS = Número de actos administrativos de iniciación de procedimiento sancionatorio expedidos.</t>
  </si>
  <si>
    <t>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</si>
  <si>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Número de actos administrativos de iniciación de procedimiento sancionatorio expedidos (AIPS)</t>
  </si>
  <si>
    <t>Número de actos administrativos de determinación de la responsabilidad expedidos en la vigencia (ADR)</t>
  </si>
  <si>
    <t>Número de actos administrativos de cesación de procedimiento expedidos en la vigencia (ACP)</t>
  </si>
  <si>
    <t>Porcentaje de Procesos Sancionatorios Resueltos (PPSR)</t>
  </si>
  <si>
    <t>Cuanto más cercano a cien por ciento, mayor es el cumplimiento por parte de la autoridad ambiental de su función de adelantar los procesos sancionatorios por la comisión de infracciones en materia ambiental.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</si>
  <si>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Procesos Sancionatorios Resueltos (Versión 1.0).</t>
    </r>
    <r>
      <rPr>
        <sz val="9"/>
        <color rgb="FF000000"/>
        <rFont val="Calibri"/>
        <family val="2"/>
        <scheme val="minor"/>
      </rPr>
      <t xml:space="preserve"> Ministerio de Ambiente y Desarrollo Sostenible, DGOAT-SINA.</t>
    </r>
  </si>
  <si>
    <t>Porcentaje de municipios asesorados o asistidos en la inclusión del componente ambiental en los procesos de planificación y ordenamiento territorial, con énfasis en la incorporación de las determinantes ambientales para la revisión y ajuste de los POT</t>
  </si>
  <si>
    <t>Es la relación entre el número de municipios asesorados o asistidos en temas relacionados con la inclusión del componente ambiental en los procesos de planificación y ordenamiento territorial, con énfasis en la incorporación de las determinantes ambientales para la revisión y ajuste de los POT, con respecto a la meta de municipios a ser asesorados en dicha incorporación.</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</si>
  <si>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territorial. (Incluye POT, PBOT, EOT)</t>
  </si>
  <si>
    <t>Ley 99 de 1993, Ley Marco del Medio Ambiente. artículo 31, Numerales 4) , 5) y 29) en cuanto a funciones de las CAR (Coordinar el proceso de preparación de los planes, programas y proyectos de desarrollo medioambiental que deban formular los diferentes organismos y entidades integrantes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Participar con los demás organismos y entes competentes en el ámbito de su jurisdicción, en los procesos de planificación y ordenamiento territorial a fin de que el factor ambiental sea tenido en cuenta en las decisiones que se adopten; y Apoyar a los concejos municipales, a las asambleas departamentales y a los consejos de las entidades territoriales indígenas en las funciones de planificación que les otorga la Constitución Nacional).</t>
  </si>
  <si>
    <t>Ley 388 de 1997, Planes de Ordenamiento Territorial. Artículo 10, numeral 1) Determinantes de los planes de ordenamiento territorial. En la elaboración y adopción de sus planes de ordenamiento territorial los municipios y distritos deberán tener en cuenta las siguientes determinantes, que constituyen normas de superior jerarquía, en sus propios ámbitos de competencia, de acuerdo con la Constitución y las leyes: 1.) Las relacionadas con la conservación y protección del medio ambiente, los recursos naturales la prevención de amenazas y riesgos naturales; Artículo 24) Instancias de concertación y consulta. El alcalde distrital o municipal, a través de las oficinas de planeación o de la dependencia que haga sus veces, será responsable de coordinar la formulación oportuna del proyecto del plan de Ordenamiento Territorial, y de someterlo a consideración del Consejo de Gobierno. En todo caso, antes de la presentación del proyecto de plan de ordenamiento territorial a consideración del concejo distrital o municipal, se surtirán los trámites de concertación interinstitucional y consulta ciudadana.</t>
  </si>
  <si>
    <t>Ley 507 de 1999, Artículo 1, parágrafo 6. Parágrafo 6. El Proyecto de Plan de Ordenamiento Territorial (POT) se someterá a consideración de la Corporación Autónoma Regional o autoridad ambiental competente a efectos de que conjuntamente con el municipio y/o distrito concerten lo concerniente a los asuntos exclusivamente ambientales, dentro del ámbito de su competencia de acuerdo con lo dispuesto en la Ley 99 de 1993, para lo cual dispondrán, de treinta (30) días. En relación con los temas sobre los cuales no se logre la concertación, el Ministerio del Medio Ambiente intervendrá con el fin de decidir sobre los puntos de desacuerdo para lo cual dispondrá de un término máximo de treinta (30) días contados a partir del vencimiento del plazo anteriormente señalado en este parágrafo.</t>
  </si>
  <si>
    <t>Ley 1753 de 2015, Plan Nacional de Desarrollo, bases PND estrategia Territorial A y E</t>
  </si>
  <si>
    <t>Decreto 1076 de 2015, Decreto Único Reglamentario del Ambiente.</t>
  </si>
  <si>
    <t>De acuerdo con la Ley 99 de 1993, el objeto de las Corporaciones Autónomas Regionales y las de Desarrollo Sostenible, es la ejecución de políticas, planes, programas y proyectos sobre medio ambiente y recursos naturales renovables en lo relacionado con su administración, manejo y aprovechamiento. Así, las corporaciones son las encargadas de administrar, dentro del área de su jurisdicción, el medio ambiente y los recursos naturales renovables y propender por su desarrollo sostenible, de conformidad con las disposiciones legales y las políticas del Ministerio del Medio Ambiente. Esto significa que las CAR tienen un rol preponderante en la incorporación de los temas ambientales en los ejercicios de planificación y ordenamiento territorial de los municipios y distritos, principalmente, en los modelos de ocupación territorial por ellos propuestos. Para lo anterior, las CAR en conjunto con los organismos nacionales adscritos y vinculados al MADS y con las entidades técnicas y científicas del SINA, deben adelantar estudios e investigaciones, enfocadas al análisis territorial que le permita tomar decisiones y emprender las acciones pertinentes para identificar las determinantes ambientales de su jurisdicción.</t>
  </si>
  <si>
    <t>El factor ambiental es fundamental para asegurar el desarrollo sostenible y la resiliencia territorial de los ejercicios de planificación territorial de los municipios y distritos. Complementario a lo anterior, la Ley 388 de 1997 fijó los objetivos, principios y fines del ordenamiento territorial que rigen las actuaciones de las autoridades municipales y distritales para alcanzar el objeto del ordenamiento del territorio municipal o distrital, esto es, complementar la planificación económica y social con la dimensión territorial, racionalizar las intervenciones sobre el territorio y orientar su desarrollo y aprovechamiento sostenible en los términos de los artículos 1 º, 2 º, 3 º y 6 º de la mencionada ley.</t>
  </si>
  <si>
    <t>La ley 388 de 1997 en su artículo 10º establece los Determinantes ambientales, los constituyen un conjunto de directrices, orientaciones, conceptos y normas que permiten el adecuado reconocimiento del Componente Ambiental en los Planes, Planes Básicos y Esquemas de Ordenamiento Territorial, y su articulación con otros instrumentos de planificación y uso del territorio.</t>
  </si>
  <si>
    <t>La mencionada Ley plantea que en la elaboración y adopción de los planes de ordenamiento territorial los municipios y distritos deberán tener en cuenta, entre otros determinantes, los relacionadas con la conservación y protección del medio ambiente, los recursos naturales la prevención de amenazas y riesgos naturales.</t>
  </si>
  <si>
    <t>Las autoridades ambientales juegan un papel central como asesores técnicos para procurar la inclusión del componente ambiental en los procesos de planificación y ordenamiento de las entidades territoriales, en especial en lo relacionado con la incorporación de las determinantes ambientales en los instrumentos de planificación territorial de los municipios. Una asistencia técnica de las CAR a los municipios y distritos en este sentido, permite a la autoridad ambiental incidir favorablemente en las decisiones sobre aprovechamiento racional de recursos naturales renovables y en su inclusión como elementos estructurantes y articuladores del territorio municipal o distrital, buscando de esta forma garantizar que los procesos de desarrollo territorial sean ambientalmente sostenibles.</t>
  </si>
  <si>
    <t>Por acciones de asesoría y asistencia por parte de la Corporación Autónoma Regional, se entienden las siguientes acciones:</t>
  </si>
  <si>
    <r>
      <t>·</t>
    </r>
    <r>
      <rPr>
        <sz val="7"/>
        <color rgb="FF000000"/>
        <rFont val="Times New Roman"/>
        <family val="1"/>
      </rPr>
      <t xml:space="preserve">        </t>
    </r>
    <r>
      <rPr>
        <sz val="9"/>
        <color rgb="FF000000"/>
        <rFont val="Calibri"/>
        <family val="2"/>
      </rPr>
      <t>Realizar eventos de socialización y capacitación a los municipios y distritos en la inclusión del componente ambiental en los procesos de planificación y ordenamiento territorial, con énfasis en la incorporación de las determinantes ambientales para el ordenamiento territorial municipal.</t>
    </r>
  </si>
  <si>
    <r>
      <t>·</t>
    </r>
    <r>
      <rPr>
        <sz val="7"/>
        <color rgb="FF000000"/>
        <rFont val="Times New Roman"/>
        <family val="1"/>
      </rPr>
      <t xml:space="preserve">        </t>
    </r>
    <r>
      <rPr>
        <sz val="9"/>
        <color rgb="FF000000"/>
        <rFont val="Calibri"/>
        <family val="2"/>
      </rPr>
      <t>Socializar con los municipios de su jurisdicción la información derivada de sus sistemas de información, relacionado con el conocimiento del estado del ambiente a nivel regional y local.</t>
    </r>
  </si>
  <si>
    <r>
      <t>·</t>
    </r>
    <r>
      <rPr>
        <sz val="7"/>
        <color rgb="FF000000"/>
        <rFont val="Times New Roman"/>
        <family val="1"/>
      </rPr>
      <t xml:space="preserve">        </t>
    </r>
    <r>
      <rPr>
        <sz val="9"/>
        <color rgb="FF000000"/>
        <rFont val="Calibri"/>
        <family val="2"/>
      </rPr>
      <t>Capacitar a los municipios y Distritos en lo relacionado con el proceso de Concertación de los asuntos exclusivamente ambientales de los POT</t>
    </r>
    <r>
      <rPr>
        <sz val="12"/>
        <color rgb="FF000000"/>
        <rFont val="Calibri"/>
        <family val="2"/>
      </rPr>
      <t>.</t>
    </r>
  </si>
  <si>
    <t>Porcentaje de municipios asesorados o asistidos en la incorporación de los determinantes ambientales para la revisión y ajuste de los POT</t>
  </si>
  <si>
    <r>
      <t xml:space="preserve">PMAPOT </t>
    </r>
    <r>
      <rPr>
        <vertAlign val="subscript"/>
        <sz val="9"/>
        <color rgb="FF000000"/>
        <rFont val="Calibri"/>
        <family val="2"/>
        <scheme val="minor"/>
      </rPr>
      <t>t</t>
    </r>
    <r>
      <rPr>
        <sz val="9"/>
        <color rgb="FF000000"/>
        <rFont val="Calibri"/>
        <family val="2"/>
        <scheme val="minor"/>
      </rPr>
      <t xml:space="preserve">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t>
    </r>
  </si>
  <si>
    <r>
      <t xml:space="preserve">MAPOT </t>
    </r>
    <r>
      <rPr>
        <vertAlign val="subscript"/>
        <sz val="9"/>
        <color rgb="FF000000"/>
        <rFont val="Calibri"/>
        <family val="2"/>
        <scheme val="minor"/>
      </rPr>
      <t>t</t>
    </r>
    <r>
      <rPr>
        <sz val="9"/>
        <color rgb="FF000000"/>
        <rFont val="Calibri"/>
        <family val="2"/>
        <scheme val="minor"/>
      </rPr>
      <t xml:space="preserve"> = Número de municipios asesorados en la inclusión del componente ambiental en los procesos de planificación y ordenamiento territorial, con énfasis en la incorporación de las determinantes ambientales para la revisión y ajuste de los POT, en el tiempo t.</t>
    </r>
  </si>
  <si>
    <r>
      <t xml:space="preserve">MMAPOT </t>
    </r>
    <r>
      <rPr>
        <vertAlign val="subscript"/>
        <sz val="9"/>
        <color rgb="FF000000"/>
        <rFont val="Calibri"/>
        <family val="2"/>
        <scheme val="minor"/>
      </rPr>
      <t>t</t>
    </r>
    <r>
      <rPr>
        <sz val="9"/>
        <color rgb="FF000000"/>
        <rFont val="Calibri"/>
        <family val="2"/>
        <scheme val="minor"/>
      </rPr>
      <t xml:space="preserve"> = Meta de municipios a ser asesorados en la inclusión del componente ambiental en los procesos de planificación y ordenamiento territorial, con énfasis en la incorporación de las determinantes ambientales para la revisión y ajuste de los POT, en el tiempo t.</t>
    </r>
  </si>
  <si>
    <t>Meta de municipios a ser asesorados o asistidos en la inclusión del componente ambiental en los procesos de planificación y ordenamiento territorial, con énfasis en la incorporación de las determinantes ambientales para la revisión y ajuste de los POT (MMAPOT)</t>
  </si>
  <si>
    <t>Municipios asesorados o asistidos en la inclusión del componente ambiental en los procesos de planificación y ordenamiento territorial, con énfasis en la incorporación de las determinantes ambientales para la revisión y ajuste de los POT (MAPOT)</t>
  </si>
  <si>
    <t>Porcentaje de municipios asesorados o asistidos en la inclusión del componente ambiental en los procesos de planificación y ordenamiento territorial, con énfasis en la incorporación de las determinantes ambientales para la revisión y ajuste de los POT (PMAPOT) (C = B / A)</t>
  </si>
  <si>
    <t>Detalle de acciones de asesoría o asistencia a los municipios o distritos, realizadas en la vigencia (utilice tantas filas cuantas sean necesarias)</t>
  </si>
  <si>
    <t xml:space="preserve">Número de municipios </t>
  </si>
  <si>
    <t>Nombres de municipios</t>
  </si>
  <si>
    <t>Cuanto más cercano a cien por ciento, mayor es el cumplimiento de las metas establecidas en relación con la asesoría a los municipios en la incorporación de los determinantes ambientales para la revisión y ajuste de los POT.</t>
  </si>
  <si>
    <r>
      <t>Hoja Metodológica de referencia:</t>
    </r>
    <r>
      <rPr>
        <sz val="9"/>
        <color rgb="FF000000"/>
        <rFont val="Calibri"/>
        <family val="2"/>
        <scheme val="minor"/>
      </rPr>
      <t xml:space="preserve"> MADS (2016). </t>
    </r>
    <r>
      <rPr>
        <i/>
        <sz val="9"/>
        <color rgb="FF000000"/>
        <rFont val="Calibri"/>
        <family val="2"/>
        <scheme val="minor"/>
      </rPr>
      <t xml:space="preserve">Hoja metodológica de Porcentaje de municipios asesorados o asistidos en la inclusión del componente ambiental en los procesos de planificación y ordenamiento territorial, con énfasis en la incorporación de las determinantes ambientales para la revisión y ajuste de los POT (Versión 1.0). Ministerio de Ambiente y Desarrollo Sostenible </t>
    </r>
    <r>
      <rPr>
        <sz val="9"/>
        <color rgb="FF000000"/>
        <rFont val="Calibri"/>
        <family val="2"/>
        <scheme val="minor"/>
      </rPr>
      <t>MADS, DGOAT-SINA.</t>
    </r>
  </si>
  <si>
    <t>Porcentaje de redes y estaciones de monitoreo en operación</t>
  </si>
  <si>
    <t>Es el número de redes y estaciones de monitoreo que están en operación y que cumplen con la representatividad de los datos en relación con el número de redes y estaciones de monitoreo instaladas de la Corporación.</t>
  </si>
  <si>
    <t>El indicador mide la gestión de la corporación para el mantenimiento de las redes de monitoreo, el cumplimiento de las metas que la autoridad ambiental se ha propuesto alcanzar en relación con la operación de redes y estaciones de monitoreo, que satisfacen la representatividad temporal de los datos y sigue los protocolos establecidos.</t>
  </si>
  <si>
    <t>SIRH: Decreto 1076 de 2015.</t>
  </si>
  <si>
    <t>SISAIRE: Resolución 601 de 2006, Resolución 650 de 2010, Resolución 651 de 2010, Resolución 760 de 2010, Resolución 2153 de 2010, Resolución 2154 de 2010.</t>
  </si>
  <si>
    <t>www.sisaire.gov.co</t>
  </si>
  <si>
    <t>www.sirh.ideam.gov.co</t>
  </si>
  <si>
    <t>La información sobre la cantidad y calidad de los recursos naturales y del ambiente es la herramienta necesaria para una planificación y administración adecuada de dichos recursos, que garantice su sostenibilidad ambiental.</t>
  </si>
  <si>
    <t>Por ello, el Decreto 1076 de 2015 crea el Sistema de Información del Recurso Hídrico - SIRH, como parte del Sistema de Información Ambiental para Colombia - SIAC, en lo relacionado con aguas superficiales, subterráneas, marinas y estuarinas. El Decreto 1076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t>
  </si>
  <si>
    <t>Adicionalmente, el Decreto 1076 de 2015, establece que las autoridades ambientales deberán realizar el Registro de Usuarios del Recurso Hídrico de manera gradual en las cuencas hidrográficas priorizadas en su jurisdicción.</t>
  </si>
  <si>
    <t>Por otra parte, la Resolución 651 de 2010 crea el Subsistema de Información sobre Calidad del Aire – Sisaire, como parte del Sistema de Información Ambiental para Colombia, SIAC, en lo referente a la información para el diseño, evaluación y ajuste de la política y las estrategias para la prevención y control de la contaminación del aire. La resolución estipula que las corporaciones autónomas regionales que operen Sistemas de Vigilancia de la Calidad del Aire (SVCA) deben realizar el reporte de la información de calidad del aire a nivel de inmisión. Las autoridades ambientales tienen la obligación de reportar al Sisaire la información de calidad del aire, meteorológica y de ruido.</t>
  </si>
  <si>
    <r>
      <t xml:space="preserve">PREMO </t>
    </r>
    <r>
      <rPr>
        <vertAlign val="subscript"/>
        <sz val="9"/>
        <color rgb="FF000000"/>
        <rFont val="Calibri"/>
        <family val="2"/>
        <scheme val="minor"/>
      </rPr>
      <t>t</t>
    </r>
    <r>
      <rPr>
        <sz val="9"/>
        <color rgb="FF000000"/>
        <rFont val="Calibri"/>
        <family val="2"/>
        <scheme val="minor"/>
      </rPr>
      <t xml:space="preserve"> = Porcentaje de redes y estaciones de monitoreo en operación, en el tiempo t.</t>
    </r>
  </si>
  <si>
    <r>
      <t xml:space="preserve">PREMOAG </t>
    </r>
    <r>
      <rPr>
        <vertAlign val="subscript"/>
        <sz val="9"/>
        <color rgb="FF000000"/>
        <rFont val="Calibri"/>
        <family val="2"/>
        <scheme val="minor"/>
      </rPr>
      <t>t</t>
    </r>
    <r>
      <rPr>
        <sz val="9"/>
        <color rgb="FF000000"/>
        <rFont val="Calibri"/>
        <family val="2"/>
        <scheme val="minor"/>
      </rPr>
      <t xml:space="preserve"> = Porcentaje de estaciones de monitoreo de calidad del agua en operación, en el tiempo t.</t>
    </r>
  </si>
  <si>
    <r>
      <t xml:space="preserve">PREMOAR </t>
    </r>
    <r>
      <rPr>
        <vertAlign val="subscript"/>
        <sz val="9"/>
        <color rgb="FF000000"/>
        <rFont val="Calibri"/>
        <family val="2"/>
        <scheme val="minor"/>
      </rPr>
      <t>t</t>
    </r>
    <r>
      <rPr>
        <sz val="9"/>
        <color rgb="FF000000"/>
        <rFont val="Calibri"/>
        <family val="2"/>
        <scheme val="minor"/>
      </rPr>
      <t xml:space="preserve"> = Porcentaje de redes y estaciones de monitoreo de calidad del aire en operación, en el tiempo t.</t>
    </r>
  </si>
  <si>
    <r>
      <t xml:space="preserve">PREMOO </t>
    </r>
    <r>
      <rPr>
        <vertAlign val="subscript"/>
        <sz val="9"/>
        <color rgb="FF000000"/>
        <rFont val="Calibri"/>
        <family val="2"/>
        <scheme val="minor"/>
      </rPr>
      <t>t</t>
    </r>
    <r>
      <rPr>
        <sz val="9"/>
        <color rgb="FF000000"/>
        <rFont val="Calibri"/>
        <family val="2"/>
        <scheme val="minor"/>
      </rPr>
      <t xml:space="preserve"> = Porcentaje de otras redes y estaciones de monitoreo en operación, en el tiempo t.</t>
    </r>
  </si>
  <si>
    <r>
      <t xml:space="preserve">a = ponderador de PREMOAG </t>
    </r>
    <r>
      <rPr>
        <vertAlign val="subscript"/>
        <sz val="9"/>
        <color rgb="FF000000"/>
        <rFont val="Calibri"/>
        <family val="2"/>
        <scheme val="minor"/>
      </rPr>
      <t>t</t>
    </r>
  </si>
  <si>
    <r>
      <t xml:space="preserve">b = ponderador de PREMOAR </t>
    </r>
    <r>
      <rPr>
        <vertAlign val="subscript"/>
        <sz val="9"/>
        <color rgb="FF000000"/>
        <rFont val="Calibri"/>
        <family val="2"/>
        <scheme val="minor"/>
      </rPr>
      <t>t</t>
    </r>
  </si>
  <si>
    <r>
      <t xml:space="preserve">c = ponderador de PREMOO </t>
    </r>
    <r>
      <rPr>
        <vertAlign val="subscript"/>
        <sz val="9"/>
        <color rgb="FF000000"/>
        <rFont val="Calibri"/>
        <family val="2"/>
        <scheme val="minor"/>
      </rPr>
      <t>t</t>
    </r>
  </si>
  <si>
    <t>Nota: los ponderadores serán definidos por cada CAR teniendo en cuenta la proporción de redes y estaciones de monitoreo a cargo de la autoridad ambiental regional.</t>
  </si>
  <si>
    <t>AGUA</t>
  </si>
  <si>
    <t>Información de estaciones hidrometeorológicas</t>
  </si>
  <si>
    <t>Tipo de estación</t>
  </si>
  <si>
    <t>Automáticas</t>
  </si>
  <si>
    <t>Manuales</t>
  </si>
  <si>
    <t>Instaladas</t>
  </si>
  <si>
    <t>En operación</t>
  </si>
  <si>
    <t>Estaciones hidrometeorológicas</t>
  </si>
  <si>
    <t>Número total de estaciones hidrometeorológicas instaladas:</t>
  </si>
  <si>
    <t>Número total de estaciones hidrometeorológicas en operación:</t>
  </si>
  <si>
    <t>Porcentaje de estaciones hidrometeorológicas en operación:</t>
  </si>
  <si>
    <t>AIRE</t>
  </si>
  <si>
    <t>MONITOREO DE PM10</t>
  </si>
  <si>
    <t>Número de Sistemas de Vigilancia de Calidad del Aire:</t>
  </si>
  <si>
    <t>Número de estaciones de monitoreo del aire instaladas:</t>
  </si>
  <si>
    <t>Número de Sistemas de Vigilancia de Calidad del Aire acreditados:</t>
  </si>
  <si>
    <t>Información de estaciones de monitoreo de aire</t>
  </si>
  <si>
    <t>Número de red</t>
  </si>
  <si>
    <t>Estación</t>
  </si>
  <si>
    <t>Localización</t>
  </si>
  <si>
    <t>Número de días con datos esperados al año</t>
  </si>
  <si>
    <t>Número de días con datos reportados al año</t>
  </si>
  <si>
    <t>Representatividad temporal igual o superior a 75%</t>
  </si>
  <si>
    <t>(E = D/ C). Si E≥75%, escriba 1; si no, escriba 0.</t>
  </si>
  <si>
    <t>Observaciones / comentarios</t>
  </si>
  <si>
    <t>Información de redes (Sistemas de Vigilancia de Calidad del Aire)</t>
  </si>
  <si>
    <t>Número / red</t>
  </si>
  <si>
    <t>Redes instaladas en la Corporación</t>
  </si>
  <si>
    <t>Red1</t>
  </si>
  <si>
    <t>Red2</t>
  </si>
  <si>
    <t>Red3</t>
  </si>
  <si>
    <t>Número de estaciones en operación</t>
  </si>
  <si>
    <t xml:space="preserve">Número de estaciones con representatividad temporal igual o superior a 75%. </t>
  </si>
  <si>
    <t>J</t>
  </si>
  <si>
    <t>Redes con representatividad temporal a 75%</t>
  </si>
  <si>
    <t>J = I / H. Si J≥75%, escriba 1; si no, escriba 0.</t>
  </si>
  <si>
    <t>K</t>
  </si>
  <si>
    <t>Porcentaje de redes en operación (K = ΣJ / G)</t>
  </si>
  <si>
    <t>MONITOREO DE PM2,5</t>
  </si>
  <si>
    <t>(E = D/ C) Si E≥75%, escriba 1; si no, escriba 0.</t>
  </si>
  <si>
    <t>Número de estaciones con representatividad temporal igual o superior a 75%</t>
  </si>
  <si>
    <t>SUBTOTAL RECURSO AIRE</t>
  </si>
  <si>
    <t>L</t>
  </si>
  <si>
    <t>Porcentaje de redes en operación PM 10</t>
  </si>
  <si>
    <t>M</t>
  </si>
  <si>
    <t>Porcentaje de redes en operación PM 2,5</t>
  </si>
  <si>
    <t>Subtotal monitoreo aire: Porcentaje de redes de monitoreo del recurso aire en operación (N = Promedio (M, N)</t>
  </si>
  <si>
    <t>CALCULO FINAL DEL INDICADOR</t>
  </si>
  <si>
    <t>Porcentaje</t>
  </si>
  <si>
    <t>Ponderación</t>
  </si>
  <si>
    <t>Porcentaje de estaciones hidrometeorológicas en operación</t>
  </si>
  <si>
    <t>Porcentaje de redes de monitoreo del recurso aire en operación</t>
  </si>
  <si>
    <t>Cuanto más cercano a cien por ciento, mayor es el cumplimiento de las metas que la autoridad ambiental se ha propuesto alcanzar en relación con la operación de redes y estaciones de monitoreo,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</si>
  <si>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Porcentaje de redes y estaciones de monitoreo en operación (Versión 1.0).</t>
    </r>
    <r>
      <rPr>
        <sz val="9"/>
        <color rgb="FF000000"/>
        <rFont val="Calibri"/>
        <family val="2"/>
        <scheme val="minor"/>
      </rPr>
      <t xml:space="preserve"> Ministerio de Ambiente y Desarrollo Sostenible, DGOAT-SINA.</t>
    </r>
  </si>
  <si>
    <t>Porcentaje de actualización y reporte de la información en el SIAC</t>
  </si>
  <si>
    <t>Es la relación entre el número de registros que la Corporación migra a los diferentes subsistemas del SIAC y el número de registros esperados reportados en dichos subsistemas.</t>
  </si>
  <si>
    <t>El indicador mide el cumplimiento de los requerimientos de reporte por parte de las Corporaciones Autónomas Regionales a los diferentes subsistemas del SIAC.</t>
  </si>
  <si>
    <t>SIUR, RUA Manufacturero: Resolución 1023 de 2010.</t>
  </si>
  <si>
    <t>RESPEL: Resolución 1362 de 2007.</t>
  </si>
  <si>
    <t>Documentación de soporte:</t>
  </si>
  <si>
    <t>Protocolo para la utilización y reporte de información para las diferentes redes de monitoreo de calidad del aire en Colombia. Protocolo para el monitoreo y seguimiento del agua.</t>
  </si>
  <si>
    <t>100% de los registros esperados reportados en el SIAC</t>
  </si>
  <si>
    <t>El Sistema de Información Ambiental de Colombia SIAC se define como el “conjunto integrado de actores, políticas, procesos, y tecnologías involucrados en la gestión de información ambiental del país, para facilitar la generación de conocimiento, la toma de decisiones, la educación y la participación social para el desarrollo sostenible”.</t>
  </si>
  <si>
    <t>La información sobre la cantidad y calidad de los recursos naturales y del ambiente es la herramienta necesaria para una planificación y administración adecuada de dichos recursos, que garantice su sostenibilidad ambiental. En tal sentido, el SIAC ha desarrollado, entre otros subsistemas, el Sistema de Información del Recurso Hídrico – SIRH, el Sistema de información sobre Calidad de Aire – SISAIRE (IDEAM), el Sistema Nacional de Información Forestal – SNIF y el Sistema de Información sobre Uso de Recursos Naturales – SIUR. Como parte del SIUR, se dispone del Registro Único Ambiental RUA para diferentes sectores, entre otros, el manufacturero.</t>
  </si>
  <si>
    <t>En efecto, el Decreto 1076 de 2015 crea el Sistema de Información del Recurso Hídrico, SIRH, como parte del Sistema de Información Ambiental para Colombia, SIAC, en lo relacionado con aguas superficiales, subterráneas, marinas y estuarinas. El Artículo 2.2.3.5.1.9 de dicho Decreto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 (Artículo 2.2.3.5.1.10).</t>
  </si>
  <si>
    <t>Adicionalmente, el Decreto 1076 de 2015, art. 2.2.3.4.1.1. establece que las autoridades ambientales deberán realizar el Registro de Usuarios del Recurso Hídrico de manera gradual en las cuencas hidrográficas priorizadas en su jurisdicción.</t>
  </si>
  <si>
    <t>El Sistema Nacional de Información Forestal- SNIF constituye la herramienta informática para el montaje y operación del Sistema de Información del Programa de Monitoreo de Bosques. Propende por la captura, análisis, procesamiento y difusión de la información sobre aprovechamientos de productos forestales, maderables y no maderables, movilizaciones de productos forestales maderables y no maderables, decomisos forestales, plantaciones forestales productoras y protectoras, remisiones de madera de plantaciones forestales e incendios de la cobertura vegetal.</t>
  </si>
  <si>
    <t>La Resolución 1362 de 2007 establecen los requisitos y el procedimiento para el Registro de Generadores de Residuos o Desechos Peligrosos, y la Directiva Ministerial 8000-2-25332 de 2015, por su parte, recuerda a las Corporaciones a reportar y mantener actualizada la información sobre residuos peligrosos en el marco del SIAC, en cumplimiento de la Política Ambiental para la Gestión Integral de Residuos Peligrosos.</t>
  </si>
  <si>
    <t>Porcentaje de actualización y reporte de la información al SIAC</t>
  </si>
  <si>
    <r>
      <t xml:space="preserve">PARSIAC </t>
    </r>
    <r>
      <rPr>
        <vertAlign val="subscript"/>
        <sz val="9"/>
        <color rgb="FF000000"/>
        <rFont val="Calibri"/>
        <family val="2"/>
        <scheme val="minor"/>
      </rPr>
      <t>t</t>
    </r>
    <r>
      <rPr>
        <sz val="9"/>
        <color rgb="FF000000"/>
        <rFont val="Calibri"/>
        <family val="2"/>
        <scheme val="minor"/>
      </rPr>
      <t xml:space="preserve"> = Porcentaje de actualización y reporte de la información al SIAC, en el tiempo t.</t>
    </r>
  </si>
  <si>
    <r>
      <t xml:space="preserve">PARS </t>
    </r>
    <r>
      <rPr>
        <vertAlign val="subscript"/>
        <sz val="9"/>
        <color rgb="FF000000"/>
        <rFont val="Calibri"/>
        <family val="2"/>
        <scheme val="minor"/>
      </rPr>
      <t>i</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</si>
  <si>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t>i = SIRH, SISAIRE, SNIF, RESPEL.</t>
  </si>
  <si>
    <r>
      <t>a</t>
    </r>
    <r>
      <rPr>
        <vertAlign val="subscript"/>
        <sz val="9"/>
        <color rgb="FF000000"/>
        <rFont val="Calibri"/>
        <family val="2"/>
        <scheme val="minor"/>
      </rPr>
      <t xml:space="preserve">i = </t>
    </r>
    <r>
      <rPr>
        <sz val="9"/>
        <color rgb="FF000000"/>
        <rFont val="Calibri"/>
        <family val="2"/>
        <scheme val="minor"/>
      </rPr>
      <t>Ponderación correspondiente a cada subsistema del SIAC (SIRH, SISAIRE, SNIF, RESPEL, SIUR). La suma de los ponderadores es igual a 1.</t>
    </r>
  </si>
  <si>
    <t>Nota: los ponderadores para cada subsistema son establecidos por cada Corporación con base en los registros esperados o estimados por cada subsistema.</t>
  </si>
  <si>
    <t>En términos generales, el porcentaje de actualización y reporte de la información por cada subsistema se calcula de la siguiente manera:</t>
  </si>
  <si>
    <t>Porcentaje de actualización y reporte de la información por cada subsistema</t>
  </si>
  <si>
    <r>
      <t xml:space="preserve">PARS </t>
    </r>
    <r>
      <rPr>
        <vertAlign val="subscript"/>
        <sz val="9"/>
        <color rgb="FF000000"/>
        <rFont val="Calibri"/>
        <family val="2"/>
        <scheme val="minor"/>
      </rPr>
      <t>it</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</si>
  <si>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r>
      <t xml:space="preserve">RRS </t>
    </r>
    <r>
      <rPr>
        <vertAlign val="subscript"/>
        <sz val="9"/>
        <color rgb="FF000000"/>
        <rFont val="Calibri"/>
        <family val="2"/>
        <scheme val="minor"/>
      </rPr>
      <t>it</t>
    </r>
    <r>
      <rPr>
        <sz val="9"/>
        <color rgb="FF000000"/>
        <rFont val="Calibri"/>
        <family val="2"/>
        <scheme val="minor"/>
      </rPr>
      <t xml:space="preserve"> = Número de registros reportados en el subsistema </t>
    </r>
    <r>
      <rPr>
        <i/>
        <sz val="9"/>
        <color rgb="FF000000"/>
        <rFont val="Calibri"/>
        <family val="2"/>
        <scheme val="minor"/>
      </rPr>
      <t>i</t>
    </r>
    <r>
      <rPr>
        <sz val="9"/>
        <color rgb="FF000000"/>
        <rFont val="Calibri"/>
        <family val="2"/>
        <scheme val="minor"/>
      </rPr>
      <t xml:space="preserve"> del SIAC, en el tiempo t.</t>
    </r>
  </si>
  <si>
    <r>
      <t xml:space="preserve">RES </t>
    </r>
    <r>
      <rPr>
        <vertAlign val="subscript"/>
        <sz val="9"/>
        <color rgb="FF000000"/>
        <rFont val="Calibri"/>
        <family val="2"/>
        <scheme val="minor"/>
      </rPr>
      <t>it</t>
    </r>
    <r>
      <rPr>
        <sz val="9"/>
        <color rgb="FF000000"/>
        <rFont val="Calibri"/>
        <family val="2"/>
        <scheme val="minor"/>
      </rPr>
      <t xml:space="preserve"> = Número de registros esperados reportados en el subsistema </t>
    </r>
    <r>
      <rPr>
        <i/>
        <sz val="9"/>
        <color rgb="FF000000"/>
        <rFont val="Calibri"/>
        <family val="2"/>
        <scheme val="minor"/>
      </rPr>
      <t>i</t>
    </r>
    <r>
      <rPr>
        <sz val="9"/>
        <color rgb="FF000000"/>
        <rFont val="Calibri"/>
        <family val="2"/>
        <scheme val="minor"/>
      </rPr>
      <t xml:space="preserve"> del SIAC, en el tiempo t.</t>
    </r>
  </si>
  <si>
    <r>
      <t>i</t>
    </r>
    <r>
      <rPr>
        <sz val="9"/>
        <color rgb="FF000000"/>
        <rFont val="Calibri"/>
        <family val="2"/>
        <scheme val="minor"/>
      </rPr>
      <t xml:space="preserve"> = SIRH, SISAIRE, SNIF</t>
    </r>
  </si>
  <si>
    <t>Para el caso de la información validada por parte de las corporaciones autónomas regionales, el porcentaje de actualización y reporte de la información por cada subsistema se calcula de la siguiente manera:</t>
  </si>
  <si>
    <t>Porcentaje de actualización y reporte de la información por cada subsistema (información validada)</t>
  </si>
  <si>
    <r>
      <t xml:space="preserve">PARSIV </t>
    </r>
    <r>
      <rPr>
        <vertAlign val="subscript"/>
        <sz val="9"/>
        <color rgb="FF000000"/>
        <rFont val="Calibri"/>
        <family val="2"/>
        <scheme val="minor"/>
      </rPr>
      <t>it</t>
    </r>
    <r>
      <rPr>
        <sz val="9"/>
        <color rgb="FF000000"/>
        <rFont val="Calibri"/>
        <family val="2"/>
        <scheme val="minor"/>
      </rPr>
      <t xml:space="preserve"> = Porcentaje de actualización y reporte de la información por cada subsistema (información validada), en el tiempo t.</t>
    </r>
  </si>
  <si>
    <r>
      <t xml:space="preserve">RVS </t>
    </r>
    <r>
      <rPr>
        <vertAlign val="subscript"/>
        <sz val="9"/>
        <color rgb="FF000000"/>
        <rFont val="Calibri"/>
        <family val="2"/>
        <scheme val="minor"/>
      </rPr>
      <t>it</t>
    </r>
    <r>
      <rPr>
        <sz val="9"/>
        <color rgb="FF000000"/>
        <rFont val="Calibri"/>
        <family val="2"/>
        <scheme val="minor"/>
      </rPr>
      <t xml:space="preserve"> = Número de registros validados en el Subsistema </t>
    </r>
    <r>
      <rPr>
        <i/>
        <sz val="9"/>
        <color rgb="FF000000"/>
        <rFont val="Calibri"/>
        <family val="2"/>
        <scheme val="minor"/>
      </rPr>
      <t>i</t>
    </r>
    <r>
      <rPr>
        <sz val="9"/>
        <color rgb="FF000000"/>
        <rFont val="Calibri"/>
        <family val="2"/>
        <scheme val="minor"/>
      </rPr>
      <t xml:space="preserve"> del SIAC relacionados con las funciones en gestión de información de la Corporación, en el tiempo t.</t>
    </r>
  </si>
  <si>
    <r>
      <t xml:space="preserve">RTVS </t>
    </r>
    <r>
      <rPr>
        <vertAlign val="subscript"/>
        <sz val="9"/>
        <color rgb="FF000000"/>
        <rFont val="Calibri"/>
        <family val="2"/>
        <scheme val="minor"/>
      </rPr>
      <t>it</t>
    </r>
    <r>
      <rPr>
        <sz val="9"/>
        <color rgb="FF000000"/>
        <rFont val="Calibri"/>
        <family val="2"/>
        <scheme val="minor"/>
      </rPr>
      <t xml:space="preserve"> = Número de registros totales a ser validados por la Corporación en el Subsistema </t>
    </r>
    <r>
      <rPr>
        <i/>
        <sz val="9"/>
        <color rgb="FF000000"/>
        <rFont val="Calibri"/>
        <family val="2"/>
        <scheme val="minor"/>
      </rPr>
      <t>i</t>
    </r>
    <r>
      <rPr>
        <sz val="9"/>
        <color rgb="FF000000"/>
        <rFont val="Calibri"/>
        <family val="2"/>
        <scheme val="minor"/>
      </rPr>
      <t xml:space="preserve"> del SIAC, en el tiempo t.</t>
    </r>
  </si>
  <si>
    <t>i = SIRH, SISAIRE, SNIF, RESPEL, SIUR (RUA).</t>
  </si>
  <si>
    <t>Información reportada por las CAR:</t>
  </si>
  <si>
    <t>Subsistema</t>
  </si>
  <si>
    <t>SIRH</t>
  </si>
  <si>
    <t>SISAIRE</t>
  </si>
  <si>
    <t>SNIF</t>
  </si>
  <si>
    <t>Número de registros reportados en el año (RRS)</t>
  </si>
  <si>
    <t>Número de registros esperados reportados en el año (RES)</t>
  </si>
  <si>
    <t>Porcentaje de actualización y reporte por subsistema (C = B / A) (PARS)</t>
  </si>
  <si>
    <t>RESPEL</t>
  </si>
  <si>
    <t>SIUR (RUA)</t>
  </si>
  <si>
    <t>Número de registros validados al año (RVS)</t>
  </si>
  <si>
    <t>Número de registros totales a ser validados por la Corporación (RTVS)</t>
  </si>
  <si>
    <t>Cuanto más cercano a cien por ciento, mayor es el cumplimiento de los requerimientos de reporte por parte de las Corporaciones Autónomas Regionales a los diferentes subsistemas del SIAC.</t>
  </si>
  <si>
    <t>Se pueden presentar situaciones de orden operativo, político y social que pueden afectar la ejecución de los presupuestos y el cumplimiento de los cronogramas definidos en el Plan de Acción de la Corporación. Pueden existir limitaciones de la información disponible para el cálculo de los indicadores.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</si>
  <si>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actualización y reporte de la información en el SIAC (Versión 1.0).</t>
    </r>
    <r>
      <rPr>
        <sz val="9"/>
        <color rgb="FF000000"/>
        <rFont val="Calibri"/>
        <family val="2"/>
        <scheme val="minor"/>
      </rPr>
      <t xml:space="preserve"> Ministerio de Ambiente y Desarrollo Sostenible, DGOAT-SINA.</t>
    </r>
  </si>
  <si>
    <t>Ejecución de Acciones en Educación Ambiental</t>
  </si>
  <si>
    <t>Es el porcentaje de avance en la implementación, por parte de la corporación autónoma regional, de las acciones relacionadas con la Educación Ambiental en el marco del Plan de Acción.</t>
  </si>
  <si>
    <t>El indicador mide el cumplimiento de las metas relacionadas con la educación ambiental, en el marco del Plan de Acción de la Corporación. De esta manera, contribuye a la implementación de Política de Educación Ambiental a nivel regional.</t>
  </si>
  <si>
    <t>Ley 1549 de 2012, Educación Ambiental</t>
  </si>
  <si>
    <t>Política Nacional de Educación Ambiental</t>
  </si>
  <si>
    <t>La Ley 1549 de 2012 define la Educación Ambiental como “un proceso dinámico y participativo, orientado a la formación de personas críticas y reflexivas, con capacidades para comprender las problemáticas ambientales de sus contextos (locales, regionales y nacionales)”.</t>
  </si>
  <si>
    <t>La mencionada Ley, en su artículo 5º., establece como una “responsabilidad de las entidades territoriales y de las Corporaciones Autónomas Regionales y de Desarrollo Sostenible: a) Desarrollar instrumentos técnico-políticos, que contextualicen la política y la adecúen a las necesidades de construcción de una cultura ambiental para el desarrollo sostenible; b) Promover la creación de estrategias económicas, fondos u otros mecanismos de cooperación, que permitan viabilizar la instalación efectiva del tema en el territorio, y c) Generar y apoyar mecanismos para el cumplimiento, seguimiento y control, de las acciones que se implementen en este marco político”.</t>
  </si>
  <si>
    <t>Adicionalmente, el artículo 9º. estipula que todos los sectores e instituciones que conforman el Sistema Nacional Ambiental (SINA), deben participar técnica y financieramente, en: a) el acompañamiento e implementación de los PRAE, de los Proyectos Ciudadanos y Comunitarios de Educación Ambiental (Proceda), y de los Comités Técnicos Interinstitucionales de Educación Ambiental (Cidea); estos últimos, concebidos como mecanismos de apoyo a la articulación e institucionalización del tema y de cualificación de la gestión ambiental del territorio, y b) En la puesta en marcha de las demás estrategias de esta política, en el marco de los propósitos de construcción de un proyecto de sociedad ambientalmente sostenible.</t>
  </si>
  <si>
    <t>El Artículo 2.2.8.6.1.3 del Decreto 1076 de 2015 establece que “las Corporaciones promoverán en los municipios y distritos, programas de educación ambiental y de planificación, acorde con la Constitución, la Ley 99 de 1993, la Ley 152 de 1994 y las normas que las complementen o adicione”.</t>
  </si>
  <si>
    <t>Las principales acciones relacionadas con la Educación Ambiental son las siguientes:</t>
  </si>
  <si>
    <r>
      <t>a)</t>
    </r>
    <r>
      <rPr>
        <sz val="7"/>
        <color rgb="FF000000"/>
        <rFont val="Times New Roman"/>
        <family val="1"/>
      </rPr>
      <t xml:space="preserve">      </t>
    </r>
    <r>
      <rPr>
        <sz val="9"/>
        <color rgb="FF000000"/>
        <rFont val="Calibri"/>
        <family val="2"/>
        <scheme val="minor"/>
      </rPr>
      <t>Participación en los Comités Técnicos Interinstitucionales de Educación Ambiental (Cidea).</t>
    </r>
  </si>
  <si>
    <r>
      <t>b)</t>
    </r>
    <r>
      <rPr>
        <sz val="7"/>
        <color rgb="FF000000"/>
        <rFont val="Times New Roman"/>
        <family val="1"/>
      </rPr>
      <t xml:space="preserve">      </t>
    </r>
    <r>
      <rPr>
        <sz val="9"/>
        <color rgb="FF000000"/>
        <rFont val="Calibri"/>
        <family val="2"/>
        <scheme val="minor"/>
      </rPr>
      <t>Suscripción de acuerdos o alianzas para la implementación de estrategias de educación ambiental.</t>
    </r>
  </si>
  <si>
    <r>
      <t>c)</t>
    </r>
    <r>
      <rPr>
        <sz val="7"/>
        <color rgb="FF000000"/>
        <rFont val="Times New Roman"/>
        <family val="1"/>
      </rPr>
      <t xml:space="preserve">       </t>
    </r>
    <r>
      <rPr>
        <sz val="9"/>
        <color rgb="FF000000"/>
        <rFont val="Calibri"/>
        <family val="2"/>
        <scheme val="minor"/>
      </rPr>
      <t>Acompañamiento e implementación de los PRAE.</t>
    </r>
  </si>
  <si>
    <r>
      <t>d)</t>
    </r>
    <r>
      <rPr>
        <sz val="7"/>
        <color rgb="FF000000"/>
        <rFont val="Times New Roman"/>
        <family val="1"/>
      </rPr>
      <t xml:space="preserve">      </t>
    </r>
    <r>
      <rPr>
        <sz val="9"/>
        <color rgb="FF000000"/>
        <rFont val="Calibri"/>
        <family val="2"/>
        <scheme val="minor"/>
      </rPr>
      <t>Acompañamiento de los Proyectos Ciudadanos y Comunitarios de Educación Ambiental (Proceda).</t>
    </r>
  </si>
  <si>
    <r>
      <t>e)</t>
    </r>
    <r>
      <rPr>
        <sz val="7"/>
        <color rgb="FF000000"/>
        <rFont val="Times New Roman"/>
        <family val="1"/>
      </rPr>
      <t xml:space="preserve">      </t>
    </r>
    <r>
      <rPr>
        <sz val="9"/>
        <color rgb="FF000000"/>
        <rFont val="Calibri"/>
        <family val="2"/>
        <scheme val="minor"/>
      </rPr>
      <t>Acciones específicas de educación ambiental a cargo de las autoridades ambientales regionales.</t>
    </r>
  </si>
  <si>
    <t>El listado anterior es indicativo. Las acciones a ser realizadas por las Corporaciones deben corresponder a las competencias otorgadas por la normatividad y en el marco de sus funciones misionales.</t>
  </si>
  <si>
    <t>Ejecución de acciones relacionadas con la Educación Ambiental</t>
  </si>
  <si>
    <r>
      <t xml:space="preserve">ETAEA </t>
    </r>
    <r>
      <rPr>
        <vertAlign val="subscript"/>
        <sz val="9"/>
        <color rgb="FF000000"/>
        <rFont val="Calibri"/>
        <family val="2"/>
        <scheme val="minor"/>
      </rPr>
      <t>t</t>
    </r>
    <r>
      <rPr>
        <sz val="9"/>
        <color rgb="FF000000"/>
        <rFont val="Calibri"/>
        <family val="2"/>
        <scheme val="minor"/>
      </rPr>
      <t xml:space="preserve"> = Ejecución total de acciones en Educación Ambiental, en el tiempo t.</t>
    </r>
  </si>
  <si>
    <r>
      <t xml:space="preserve">EAEA </t>
    </r>
    <r>
      <rPr>
        <vertAlign val="subscript"/>
        <sz val="9"/>
        <color rgb="FF000000"/>
        <rFont val="Calibri"/>
        <family val="2"/>
        <scheme val="minor"/>
      </rPr>
      <t>1t</t>
    </r>
    <r>
      <rPr>
        <sz val="9"/>
        <color rgb="FF000000"/>
        <rFont val="Calibri"/>
        <family val="2"/>
        <scheme val="minor"/>
      </rPr>
      <t xml:space="preserve"> = Ejecución de acción </t>
    </r>
    <r>
      <rPr>
        <i/>
        <sz val="9"/>
        <color rgb="FF000000"/>
        <rFont val="Calibri"/>
        <family val="2"/>
        <scheme val="minor"/>
      </rPr>
      <t>1</t>
    </r>
    <r>
      <rPr>
        <sz val="9"/>
        <color rgb="FF000000"/>
        <rFont val="Calibri"/>
        <family val="2"/>
        <scheme val="minor"/>
      </rPr>
      <t xml:space="preserve"> relacionada con la Educación Ambiental, en el tiempo t.</t>
    </r>
  </si>
  <si>
    <r>
      <t xml:space="preserve">EAEA </t>
    </r>
    <r>
      <rPr>
        <vertAlign val="subscript"/>
        <sz val="9"/>
        <color rgb="FF000000"/>
        <rFont val="Calibri"/>
        <family val="2"/>
        <scheme val="minor"/>
      </rPr>
      <t>2t</t>
    </r>
    <r>
      <rPr>
        <sz val="9"/>
        <color rgb="FF000000"/>
        <rFont val="Calibri"/>
        <family val="2"/>
        <scheme val="minor"/>
      </rPr>
      <t xml:space="preserve"> = Ejecución de acción </t>
    </r>
    <r>
      <rPr>
        <i/>
        <sz val="9"/>
        <color rgb="FF000000"/>
        <rFont val="Calibri"/>
        <family val="2"/>
        <scheme val="minor"/>
      </rPr>
      <t>2</t>
    </r>
    <r>
      <rPr>
        <sz val="9"/>
        <color rgb="FF000000"/>
        <rFont val="Calibri"/>
        <family val="2"/>
        <scheme val="minor"/>
      </rPr>
      <t xml:space="preserve"> relacionada con la Educación Ambiental, en el tiempo t.</t>
    </r>
  </si>
  <si>
    <r>
      <t xml:space="preserve">EAEU </t>
    </r>
    <r>
      <rPr>
        <vertAlign val="subscript"/>
        <sz val="9"/>
        <color rgb="FF000000"/>
        <rFont val="Calibri"/>
        <family val="2"/>
        <scheme val="minor"/>
      </rPr>
      <t>nt</t>
    </r>
    <r>
      <rPr>
        <sz val="9"/>
        <color rgb="FF000000"/>
        <rFont val="Calibri"/>
        <family val="2"/>
        <scheme val="minor"/>
      </rPr>
      <t xml:space="preserve"> = Ejecución de acción </t>
    </r>
    <r>
      <rPr>
        <i/>
        <sz val="9"/>
        <color rgb="FF000000"/>
        <rFont val="Calibri"/>
        <family val="2"/>
        <scheme val="minor"/>
      </rPr>
      <t>n</t>
    </r>
    <r>
      <rPr>
        <sz val="9"/>
        <color rgb="FF000000"/>
        <rFont val="Calibri"/>
        <family val="2"/>
        <scheme val="minor"/>
      </rPr>
      <t xml:space="preserve"> relacionada con la Educación Ambiental, en el tiempo t.</t>
    </r>
  </si>
  <si>
    <r>
      <t>a = ponderador de EAEA</t>
    </r>
    <r>
      <rPr>
        <vertAlign val="subscript"/>
        <sz val="9"/>
        <color rgb="FF000000"/>
        <rFont val="Calibri"/>
        <family val="2"/>
        <scheme val="minor"/>
      </rPr>
      <t>1</t>
    </r>
  </si>
  <si>
    <r>
      <t>b = ponderador de EAEA</t>
    </r>
    <r>
      <rPr>
        <vertAlign val="subscript"/>
        <sz val="9"/>
        <color rgb="FF000000"/>
        <rFont val="Calibri"/>
        <family val="2"/>
        <scheme val="minor"/>
      </rPr>
      <t>2</t>
    </r>
  </si>
  <si>
    <r>
      <t>z = ponderador de EAEA</t>
    </r>
    <r>
      <rPr>
        <vertAlign val="subscript"/>
        <sz val="9"/>
        <color rgb="FF000000"/>
        <rFont val="Calibri"/>
        <family val="2"/>
        <scheme val="minor"/>
      </rPr>
      <t>n</t>
    </r>
  </si>
  <si>
    <t>Ejecución presupuestal de acciones relacionadas con la Educación Ambiental</t>
  </si>
  <si>
    <r>
      <t xml:space="preserve">EPAEA </t>
    </r>
    <r>
      <rPr>
        <vertAlign val="subscript"/>
        <sz val="9"/>
        <color rgb="FF000000"/>
        <rFont val="Calibri"/>
        <family val="2"/>
        <scheme val="minor"/>
      </rPr>
      <t>t</t>
    </r>
    <r>
      <rPr>
        <sz val="9"/>
        <color rgb="FF000000"/>
        <rFont val="Calibri"/>
        <family val="2"/>
        <scheme val="minor"/>
      </rPr>
      <t xml:space="preserve"> = Ejecución presupuestal de acciones en Educación Ambiental, en el año t.</t>
    </r>
  </si>
  <si>
    <r>
      <t xml:space="preserve">CAEA </t>
    </r>
    <r>
      <rPr>
        <vertAlign val="subscript"/>
        <sz val="9"/>
        <color rgb="FF000000"/>
        <rFont val="Calibri"/>
        <family val="2"/>
        <scheme val="minor"/>
      </rPr>
      <t>it</t>
    </r>
    <r>
      <rPr>
        <sz val="9"/>
        <color rgb="FF000000"/>
        <rFont val="Calibri"/>
        <family val="2"/>
        <scheme val="minor"/>
      </rPr>
      <t xml:space="preserve"> = Compromisos correspondientes a la acción i en Educación Ambiental, en el año t.</t>
    </r>
  </si>
  <si>
    <r>
      <t xml:space="preserve">PDAEA </t>
    </r>
    <r>
      <rPr>
        <vertAlign val="subscript"/>
        <sz val="9"/>
        <color rgb="FF000000"/>
        <rFont val="Calibri"/>
        <family val="2"/>
        <scheme val="minor"/>
      </rPr>
      <t>it</t>
    </r>
    <r>
      <rPr>
        <sz val="9"/>
        <color rgb="FF000000"/>
        <rFont val="Calibri"/>
        <family val="2"/>
        <scheme val="minor"/>
      </rPr>
      <t xml:space="preserve"> = Presupuesto definitivo a la acción i en Educación Ambiental, en el año t.</t>
    </r>
  </si>
  <si>
    <t>Número de acciones relacionadas con Educación Ambiental</t>
  </si>
  <si>
    <t>Ejecución física y financiera de acciones relacionadas con la Educación Ambiental</t>
  </si>
  <si>
    <t>Cálculo de la ejecución física y financiera de acciones relacionadas con la Educación Ambiental</t>
  </si>
  <si>
    <t>Ejecución Anual (%)</t>
  </si>
  <si>
    <t>Cuanto más cercano a cien por ciento, mayor es el cumplimiento de las metas relacionadas con la Educación Ambiental,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</si>
  <si>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Ejecución de Acciones en Educación Ambiental (Versión 1.0).</t>
    </r>
    <r>
      <rPr>
        <sz val="9"/>
        <color rgb="FF000000"/>
        <rFont val="Calibri"/>
        <family val="2"/>
        <scheme val="minor"/>
      </rPr>
      <t xml:space="preserve"> Ministerio de Ambiente y Desarrollo Sostenible MADS, DGOAT-SINA.</t>
    </r>
  </si>
  <si>
    <t>1.</t>
  </si>
  <si>
    <t>Porcentaje de avance en la formulación y/o ajuste de los Planes de Ordenación y Manejo de Cuencas (POMCAS), Planes de Manejo de Acuíferos (PMA) y Planes de Manejo de Microcuencas (PMM)</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</si>
  <si>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</si>
  <si>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</si>
  <si>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</si>
  <si>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</si>
  <si>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</si>
  <si>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</si>
  <si>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</si>
  <si>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</si>
  <si>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</si>
  <si>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</si>
  <si>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</si>
  <si>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</si>
  <si>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</si>
  <si>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</si>
  <si>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</si>
  <si>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</si>
  <si>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</si>
  <si>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</si>
  <si>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</si>
  <si>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</si>
  <si>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</si>
  <si>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</si>
  <si>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</si>
  <si>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</si>
  <si>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</si>
  <si>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</si>
  <si>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Marinas, costeras  e Insulares (*)</t>
  </si>
  <si>
    <t>Porcentaje de sectores con acompañamiento para la reconversión hacia sistemas sostenibles de producción (PSA = SA / SPA)</t>
  </si>
  <si>
    <t>Sectores acompañados en la reconversión hacia sistemas sostenibles de producción (SA)</t>
  </si>
  <si>
    <t>BORRE O AGREGUE REDES</t>
  </si>
  <si>
    <t>Porcentaje de información validada por la Corporación (PARSIV ) (C = B / A)</t>
  </si>
  <si>
    <t>Observación</t>
  </si>
  <si>
    <t>No. Hoja</t>
  </si>
  <si>
    <t>Indicador</t>
  </si>
  <si>
    <t>Observaciones para la mejora de la aplicación de los indicadores</t>
  </si>
  <si>
    <t xml:space="preserve">Año </t>
  </si>
  <si>
    <t>VOLVER AL INDICE</t>
  </si>
  <si>
    <t>Área (Has)</t>
  </si>
  <si>
    <t>Hoja de fórmulas</t>
  </si>
  <si>
    <t>Relación de páramos delimitados por el MADS, con zonificación y régimen de usos adoptados por la CAR</t>
  </si>
  <si>
    <t>Nombre del páramo</t>
  </si>
  <si>
    <t>Estado de avance</t>
  </si>
  <si>
    <t>* Valor Acumulado</t>
  </si>
  <si>
    <t>Variable  (*)</t>
  </si>
  <si>
    <t>Minero</t>
  </si>
  <si>
    <t>*</t>
  </si>
  <si>
    <t>Hidroeléctrico</t>
  </si>
  <si>
    <t>infraestructura</t>
  </si>
  <si>
    <t>Talleres de contrucción del plan regional</t>
  </si>
  <si>
    <t>Verificación de negocios verdes</t>
  </si>
  <si>
    <t>Participación en FIMA</t>
  </si>
  <si>
    <t>Conocer e identificar la identificación de la base natural que soporta el territorio</t>
  </si>
  <si>
    <t>Identificar, prevenir y mitigar amenazas y vulnerabilidades de origen natural, socio natural y antrópico</t>
  </si>
  <si>
    <t>Conservar, preservar y recuperar elementos naturales del espacio público</t>
  </si>
  <si>
    <t>Implementar el programa de acreditación de laboratorios de medición de calidad del aire y ruido ambiental</t>
  </si>
  <si>
    <t>Operar el sistema de vigilancia de calidad del aire</t>
  </si>
  <si>
    <t>Realizar el seguimiento de los Planes de saneamiento y manejo de vertimientos (PSMV)</t>
  </si>
  <si>
    <t>Gestión del recurso hídrico en áreas urbanas</t>
  </si>
  <si>
    <t>Promedio de Planes en ejecución</t>
  </si>
  <si>
    <t>Inscrita en el RUNAP</t>
  </si>
  <si>
    <t>Inscritas en el RUNAP</t>
  </si>
  <si>
    <t>Resumen del Indicador</t>
  </si>
  <si>
    <t>Meta de áreas inscritas en el RUNAP (ha)</t>
  </si>
  <si>
    <t>Superficie total de áreas protegidas regionales declaradas, homologadas o recategorizadas, inscritas en el RUNAP</t>
  </si>
  <si>
    <t xml:space="preserve">Meta total de nuevas áreas protegidas a ser inscritas en el RUNAP en el cuatrienio (ha) </t>
  </si>
  <si>
    <t>Superfice de avance anual (ha)</t>
  </si>
  <si>
    <t>Avance Cuatrienal (%)</t>
  </si>
  <si>
    <t>Ponderador acumulado esperado en cada fase</t>
  </si>
  <si>
    <t>Ponderaciones de referencia</t>
  </si>
  <si>
    <t>Formulación</t>
  </si>
  <si>
    <t>Aprestamiento</t>
  </si>
  <si>
    <t>Logística</t>
  </si>
  <si>
    <t>Oficina</t>
  </si>
  <si>
    <t>Preparación</t>
  </si>
  <si>
    <t>Avance (Ponderación acumulada)</t>
  </si>
  <si>
    <t>Meta de avance anual (%)</t>
  </si>
  <si>
    <t>Determinación de la Meta de Avance Anual</t>
  </si>
  <si>
    <t>Hectareas</t>
  </si>
  <si>
    <t>Avance esperado (Ponderación acumulada)</t>
  </si>
  <si>
    <t>Meta de avance anual (ha)</t>
  </si>
  <si>
    <t>Meta de avance anual ponderada (ha)</t>
  </si>
  <si>
    <t>Descripción</t>
  </si>
  <si>
    <t xml:space="preserve">Definición de la unidad objeto de ordenación forestal
Asignación de recursos
Inicio del proceso pre y contractual
Conformación del equipo de trabajo  </t>
  </si>
  <si>
    <t>Actividades de referencia  en el proceso de formulación, implementación y seguimiento del Plan de Ordenación Forestal</t>
  </si>
  <si>
    <t>Consulta, validación y digitalización de información secundaria
Procesamiento e interpretación de imágenes satelitales
Generación de información cartográfica preliminar
Definición de metodología para levantamiento de información primaria</t>
  </si>
  <si>
    <t>Socialización y acuerdos con actores regionales y locales
Chequeo cartografía en campo
Desarrollo del premuestreo, ajuste y realización del inventario forestal
Desarrollo del componente fauna
Desarrollo del componente socieconomico
Desarrollo del componente suelos</t>
  </si>
  <si>
    <t xml:space="preserve">Procesamiento y análisis de información primaria
Propuesta zonificación inicial de la UOF
Propuesta de zonificación de las áreas forestales que componen la UOF
 Formulación del POF para cada área forestal de la UOF
</t>
  </si>
  <si>
    <t>Socialización versión premiminar de los POF
Armonización de los POF con actores locales y regionales
Edición y ajustes de los POF</t>
  </si>
  <si>
    <t>Aprobación de los POF por el Consejo Directivo de la autoridad ambiental competente</t>
  </si>
  <si>
    <t>Aprobación</t>
  </si>
  <si>
    <t>Seguimiento de permisos de vertimiento de agua</t>
  </si>
  <si>
    <t>Porcentaje de autorizaciones ambientales con seguimiento (promedio simple)</t>
  </si>
  <si>
    <t>Cálculo del indicador global</t>
  </si>
  <si>
    <t>% Seguimiento</t>
  </si>
  <si>
    <t>Seguimiento ponderado</t>
  </si>
  <si>
    <t>S</t>
  </si>
  <si>
    <t>Tiempo Promedio</t>
  </si>
  <si>
    <t>Meta anual</t>
  </si>
  <si>
    <t>% Meta alcanzada</t>
  </si>
  <si>
    <t>Porcentaje de actualización y reporte de la información al SIAC (Promedio)</t>
  </si>
  <si>
    <t>NO APLICA</t>
  </si>
  <si>
    <t>SI APLICA</t>
  </si>
  <si>
    <t>NO SE REPORTA</t>
  </si>
  <si>
    <t>SI SE REPORTA</t>
  </si>
  <si>
    <t xml:space="preserve"> ¿El Indicador aplica por las especificades ambientales regionales? </t>
  </si>
  <si>
    <t>Acuerdo Consejo Directivo</t>
  </si>
  <si>
    <t xml:space="preserve">Observaciones </t>
  </si>
  <si>
    <t>Acuerdo</t>
  </si>
  <si>
    <t>Programas</t>
  </si>
  <si>
    <t>Programa o Proyecto asociado</t>
  </si>
  <si>
    <t>PAFP t =</t>
  </si>
  <si>
    <t>COMPORTAMIENTO META FISICA 
PLAN DE ACCION</t>
  </si>
  <si>
    <t>META FINANCIERA                                                                                                  PLAN DE ACCION</t>
  </si>
  <si>
    <t xml:space="preserve">   (2)                                      UNIDAD DE MEDIDA</t>
  </si>
  <si>
    <t>(3)                                      META FISICA ANUAL             (Según unidad de medida)</t>
  </si>
  <si>
    <t>(4)
AVANCE DE LA META
FISICA  (Según unidad de medida y Periodo Evaluado)</t>
  </si>
  <si>
    <t xml:space="preserve">(5)
PORCENTAJE DE AVANCE 
FISICO %
(Periodo Evaluado)
((4/3)*100)
</t>
  </si>
  <si>
    <t>(5-A) DESCRIPCIÓN DEL AVANCE 
(Se puede describir en texto lo que se desea aclarar del avance númerico respectivo)</t>
  </si>
  <si>
    <t>(6)
PORCENTAJE DE AVANCE PROCESO DE GESTION DE LA META
FISICA
(aplica unicamente para el informe del primer semestre)</t>
  </si>
  <si>
    <t xml:space="preserve"> (7)                                                    META FISICA DEL PLAN             (Según unidad de medida)</t>
  </si>
  <si>
    <t>(8)
ACUMULADO DE LA META
FISICA
(Según unidad de medida)</t>
  </si>
  <si>
    <t xml:space="preserve">(9)
PORCENTAJE DE AVANCE 
FISICO ACUMULADO %
((8/7)*100)
</t>
  </si>
  <si>
    <t>(10)               PONDERACIONES DE PROGRAMAS  Y PROYECTOS (OPCIONAL DE ACUERDO AL PLAN DE ACCIÓN)</t>
  </si>
  <si>
    <t>(11)                          META FINANCIERA ANUAL             ($)</t>
  </si>
  <si>
    <t xml:space="preserve">(12)
AVANCE DE LA META
FINANCIERA
(Recursos comprometidos periodo Evaluado)
($)
</t>
  </si>
  <si>
    <t>(13)                           PORCENTAJE DEL AVANCE 
FINANCIERO %
(Periodo Evaluado)
((12/11)*100)</t>
  </si>
  <si>
    <t>::::::::</t>
  </si>
  <si>
    <t>Proyecto No 2.n.</t>
  </si>
  <si>
    <t xml:space="preserve">    Actividad No 2.n.1</t>
  </si>
  <si>
    <t xml:space="preserve">    Actividad No 2.n.n</t>
  </si>
  <si>
    <t>PROGRAMA No N</t>
  </si>
  <si>
    <t>Proyecto No N.1.</t>
  </si>
  <si>
    <t xml:space="preserve">    Actividad No N.1.1</t>
  </si>
  <si>
    <t xml:space="preserve">    Actividad No N.1.n</t>
  </si>
  <si>
    <t>Proyecto No N.2.</t>
  </si>
  <si>
    <t xml:space="preserve">    Actividad No N.2.1</t>
  </si>
  <si>
    <t xml:space="preserve">    Actividad No N.2.n</t>
  </si>
  <si>
    <t>Proyecto No N.n.</t>
  </si>
  <si>
    <t xml:space="preserve">    Actividad No N.n.1</t>
  </si>
  <si>
    <t xml:space="preserve">    Actividad No N.n.n</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</si>
  <si>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</si>
  <si>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</si>
  <si>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ANEXO No. 2.PROTOCOLO O GUÍA DE DILIGENCIAMIENTO</t>
  </si>
  <si>
    <t xml:space="preserve">MATRIZ DE SEGUIMIENTO A LA GESTIÓN Y DE AVANCE EN LAS METAS FÍSICAS Y FINANCIERAS DEL PLAN DE ACCIÓN </t>
  </si>
  <si>
    <t xml:space="preserve">ITEM </t>
  </si>
  <si>
    <t>DEFINICIONES</t>
  </si>
  <si>
    <t>Enuncie el nombre del total de los programas y proyectos aprobados en el Plan de Acción,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</si>
  <si>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(2) UNIDAD DE MEDIDA</t>
  </si>
  <si>
    <t>(3) META FÍSICA ANUAL</t>
  </si>
  <si>
    <t>Identifique el valor de la meta anual programada para el año que se este evaluando, con relación al programa o proyecto reportado en la columna (1). Ejemplo: hectáreas reforestadas, microcuencas con plan de ordenamiento formulado, # de vertimientos reglamentados, etc.</t>
  </si>
  <si>
    <t>(4) AVANCE DE LA META FISICA  (Según unidad de medida y Periodo Evaluado)</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</si>
  <si>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</si>
  <si>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</si>
  <si>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</si>
  <si>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</si>
  <si>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Cuando el avance de la meta física prevista para cada proyecto no es cuantificable, 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</si>
  <si>
    <t>(7) META FÍSICA DEL PLAN</t>
  </si>
  <si>
    <t>Identifique el valor  (en numero) de la meta del plan de acción con relación al programa y/o proyecto reportado en la columna (1). Ejemplo: hectáreas reforestadas, microcuencas con plan de ordenamiento formulado, # de vertimientos reglamentados, etc.</t>
  </si>
  <si>
    <t>(8) ACUMULADO DE LA META FISICA</t>
  </si>
  <si>
    <t>(9) PORCENTAJE DE AVANCE FISICO ACUMULADO</t>
  </si>
  <si>
    <t>Calcule el porcentaje del avance de la Meta física acumulada. Divida el valor de la columna  (8) con el valor de la columna (7) y multiplique por 100.</t>
  </si>
  <si>
    <t>(10) PONDERACIONES DE PROGRAMAS (OPCIONAL DE ACUERDO AL Plan de Acción)</t>
  </si>
  <si>
    <t>Si el Plan de Acción contempla ponderaciones de programas o proyectos, relacione aquí las ponderaciones o pesos dados a cada programa, de acuerdo al porcentaje o valor asignado.</t>
  </si>
  <si>
    <t xml:space="preserve">Relacione aquí de acuerdo al plan de inversión vigente (incluye adiciones o modificaciones) los montos de inversión anual previstos para cada programa o proyecto </t>
  </si>
  <si>
    <t>(12) AVANCE DE LA META FINANCIERA PROGRAMADA (Periodo Evaluado)</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</si>
  <si>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</si>
  <si>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(13)  PORCENTAJE DE AVANCE FINANCIERO (Periodo evaluado)</t>
  </si>
  <si>
    <t xml:space="preserve">Calcule el porcentaje del avance anual de la Meta financiera programada. Divida el valor de la columna  (12) con el valor de la columna (11) y multiplique por 100. </t>
  </si>
  <si>
    <t>Realice las respectivas observaciones que sean necesarias, principalmente cuando se requiera hacer alguna precisión sobre el avance de las metas físicas y financieras..</t>
  </si>
  <si>
    <t>(18) TOTAL DE  METAS  FISICAS Y FINANCIERAS</t>
  </si>
  <si>
    <t>Sume los recursos de las metas financieras del plan,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Plan de Acción en el periodo evaluado y el acumulado, así: sume el porcentaje de avance de cada programa y dividalo en el número de programas, con los datos respectivos, en las columnas 5 y 9  (Si es el caso, tenga en cuenta las ponderaciones que estén estipuladas en el Plan de Acción, las cuales debe quedar registradas en la columna 10).</t>
  </si>
  <si>
    <t>NIVEL RENTISTICO</t>
  </si>
  <si>
    <t>Convenios</t>
  </si>
  <si>
    <t>Multas y sanciones</t>
  </si>
  <si>
    <t>Donaciones</t>
  </si>
  <si>
    <t>CONCEPTO</t>
  </si>
  <si>
    <t>GASTOS DE PERSONAL</t>
  </si>
  <si>
    <t>TRANSFERENCIAS CORRIENTES</t>
  </si>
  <si>
    <t>SENTENCIAS Y CONCILIACIONES</t>
  </si>
  <si>
    <t>Nombre de la Corporación</t>
  </si>
  <si>
    <t>Corporación Autónoma Regional del Alto Magdalena - CAM</t>
  </si>
  <si>
    <t>Corporación Autónoma Regional de Cundinamarca – CAR</t>
  </si>
  <si>
    <t>Corporación Autónoma Regional del Canal del Dique – CARDIQUE</t>
  </si>
  <si>
    <t>Corporación Autónoma Regional de Sucre – CARSUCRE</t>
  </si>
  <si>
    <t>Corporación Autónoma Regional de Santander – CAS</t>
  </si>
  <si>
    <t>Corporación para el Desarrollo Sostenible del Norte y el Oriente Amazónico – CDA</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</si>
  <si>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</si>
  <si>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</si>
  <si>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</si>
  <si>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</si>
  <si>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</si>
  <si>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</si>
  <si>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</si>
  <si>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</si>
  <si>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</si>
  <si>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</si>
  <si>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</si>
  <si>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</si>
  <si>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</si>
  <si>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</si>
  <si>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</si>
  <si>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</si>
  <si>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</si>
  <si>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</si>
  <si>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</si>
  <si>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</si>
  <si>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</si>
  <si>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</si>
  <si>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</si>
  <si>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</si>
  <si>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</si>
  <si>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</si>
  <si>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</si>
  <si>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</si>
  <si>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</si>
  <si>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</si>
  <si>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</si>
  <si>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</si>
  <si>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</si>
  <si>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</si>
  <si>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Periodo a reportar</t>
  </si>
  <si>
    <t>Nombre de la persona responsable del reporte</t>
  </si>
  <si>
    <t xml:space="preserve">MATRIZ DE SEGUIMIENTO DEL PLAN DE ACCIÓN
ANEXO No. 1. AVANCE EN LAS METAS FÍSICAS Y FINANCIERAS DEL PLAN DE ACCIÓN  </t>
  </si>
  <si>
    <t>PERIODO REPORTADO:</t>
  </si>
  <si>
    <t xml:space="preserve">ANEXO NO. 3. MATRIZ DE REPORTE DE AVANCE DE INDICADORES MÍNIMOS DE GESTIÓN INCORPORADOS EN LA RESOLUCIÓN 667 DE 2016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</si>
  <si>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</si>
  <si>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</si>
  <si>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</si>
  <si>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</si>
  <si>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</si>
  <si>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</si>
  <si>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</si>
  <si>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</si>
  <si>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</si>
  <si>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</si>
  <si>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</si>
  <si>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</si>
  <si>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</si>
  <si>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SUBNIVEL RENTISTICO</t>
  </si>
  <si>
    <t>NIVEL 1</t>
  </si>
  <si>
    <t>NIVEL 2</t>
  </si>
  <si>
    <t>NIVEL 3</t>
  </si>
  <si>
    <t>NIVEL 4</t>
  </si>
  <si>
    <t>NIVEL 5</t>
  </si>
  <si>
    <t>(4)
ADICIÓN</t>
  </si>
  <si>
    <t>(5)
REDUCCIÓN</t>
  </si>
  <si>
    <t>(7)
FUNCIONAMIENTO</t>
  </si>
  <si>
    <t>(8)
INVERSIÓN</t>
  </si>
  <si>
    <t>(9)
FCA</t>
  </si>
  <si>
    <t>(10)
SERVICIO A LA DEUDA</t>
  </si>
  <si>
    <t>1</t>
  </si>
  <si>
    <t>Ingresos</t>
  </si>
  <si>
    <t>-</t>
  </si>
  <si>
    <t>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t>
  </si>
  <si>
    <t>01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</si>
  <si>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</si>
  <si>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</si>
  <si>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Ingresos tributarios</t>
  </si>
  <si>
    <t>Son aquellos establecidos como impuestos y estampillas por la ley. Estos representan la obligación de hacer un pago, sin que exista una retribución particular por parte del Estado.</t>
  </si>
  <si>
    <t>Corte Constitucional, Sentencia C-545/1994.</t>
  </si>
  <si>
    <t>Impuestos directos</t>
  </si>
  <si>
    <t>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t>
  </si>
  <si>
    <t>Corte Constitucional, Sentencia C- 426/2005.</t>
  </si>
  <si>
    <t>Sobretasa ambiental - Peajes</t>
  </si>
  <si>
    <t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t>
  </si>
  <si>
    <t>Ley 981 de 2005 modificada por Ley 1718 de 2014 y Ley 1753 de 2015</t>
  </si>
  <si>
    <t>Sobretasa ambiental - Peajes (vigencia actual)</t>
  </si>
  <si>
    <t>02</t>
  </si>
  <si>
    <t>Sobretasa ambiental - Peajes (vigencia anterior)</t>
  </si>
  <si>
    <t>Participación de intereses de mora sobre la sobretasa ambiental-peajes</t>
  </si>
  <si>
    <t>Son las transferencias de recursos de los intereses recaudados por la mora en el pago de la sobretasa ambiental. Los intereses que se causen por mora en el pago del Impuesto Predial Unificado, también se causan para el pago y transferencia de la sobretasa ambiental.</t>
  </si>
  <si>
    <t>Decreto Reglamentario 1339 de 1994, artículo 2.</t>
  </si>
  <si>
    <t>Participación de intereses de mora sobre la sobretasa ambiental-peajes (vigencia actual)</t>
  </si>
  <si>
    <t>Participación de intereses de mora sobre la sobretasa ambiental-peajes (vigencia anterior)</t>
  </si>
  <si>
    <t>Ingresos no tributarios</t>
  </si>
  <si>
    <t>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t>
  </si>
  <si>
    <t>Decreto 111 de 1996, art. 27</t>
  </si>
  <si>
    <t>Contribuciones</t>
  </si>
  <si>
    <t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t>
  </si>
  <si>
    <t xml:space="preserve">Corte Constitucional, Sentencia C-545/1994.
Constitución política Art. 338 </t>
  </si>
  <si>
    <t>Contribuciones diversas</t>
  </si>
  <si>
    <t>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t>
  </si>
  <si>
    <t>Contribución sector eléctrico</t>
  </si>
  <si>
    <t>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t>
  </si>
  <si>
    <t xml:space="preserve"> Ley 99 de 1993, art. 45</t>
  </si>
  <si>
    <t>Contribución sector eléctrico - Hidroeléctrica</t>
  </si>
  <si>
    <t>Contribución sector eléctrico - Hidroeléctrica (vigencia actual)</t>
  </si>
  <si>
    <t>Contribución sector eléctrico - Hidroeléctrica (vigencia anterior)</t>
  </si>
  <si>
    <t>Contribución sector eléctrico - Termoeléctrica</t>
  </si>
  <si>
    <t>Contribución sector eléctrico - Termoeléctrica (vigencia actual)</t>
  </si>
  <si>
    <t>Contribución sector eléctrico - Termoeléctrica (vigencia anterior)</t>
  </si>
  <si>
    <t>03</t>
  </si>
  <si>
    <t>Contribución sector eléctrico - Energia Alternativa</t>
  </si>
  <si>
    <t>Contribución sector eléctrico - Energia Alternativa (vigencia actual)</t>
  </si>
  <si>
    <t>Contribución sector eléctrico - Energia Alternativa (vigencia anterior)</t>
  </si>
  <si>
    <t>04</t>
  </si>
  <si>
    <t>Participación de intereses de mora sobre contribución sector eléctrico</t>
  </si>
  <si>
    <t>Participación de intereses de mora sobre contribución sector eléctrico (vigencia actual)</t>
  </si>
  <si>
    <t>Participación de intereses de mora sobre contribución sector eléctrico (vigencia anterior)</t>
  </si>
  <si>
    <t>Tasas y derechos administrativos</t>
  </si>
  <si>
    <t>Tasa retributiva (vigencia actual)</t>
  </si>
  <si>
    <t>Tasa retributiva (vigencia anterior)</t>
  </si>
  <si>
    <t>Tasa por el uso del agua (vigencia actual)</t>
  </si>
  <si>
    <t>Tasa por el uso del agua (vigencia anterior)</t>
  </si>
  <si>
    <t>Tasa de aprovechamiento Forestal</t>
  </si>
  <si>
    <t>Tasa de aprovechamiento Forestal (vigencia anterior)</t>
  </si>
  <si>
    <t>Tasa compensatoria por caza de Fauna Silvestre</t>
  </si>
  <si>
    <t>se dirige a las autoridades ambientales competentes a que se refiere el artículo 2.2.9.10.1 .3, y a
léls personas naturales o jurídicas que cacen la fauna silvestre nativa en el país, en adelante denominadas usuarios</t>
  </si>
  <si>
    <t>Decreto 1272 de 2016, adiciona un capítulo al Título 9 de la Parte 2 del Libro 2 del Decreto 1076 de 2015, destinarán a la protección y renovación del recurso fauna silvestre, lo cual comprende actividades tales como la formulación e implementación de planes y programas de conservación y de uso
sostenible de especies animales silvestres, la repoblación, el control poblacional, estrategias para el control al tráFico ilegal, la restauración de áreas de importancia faunística, entre otras, así como el monitoreo y la elaboración de estudios de investigación básica y aplicada, estas últimas prioritarias para efectos de la inversión de la tasa, teniendo en cuenta las directrices del Ministerio de Ambiente y Desarrollo Sostenible</t>
  </si>
  <si>
    <t>Tasa compensatoria por caza de Fauna Silvestre (vigencia actual)</t>
  </si>
  <si>
    <t>Tasa compensatoria por caza de Fauna Silvestre (vigencia anterior)</t>
  </si>
  <si>
    <t>05</t>
  </si>
  <si>
    <t>Otras tasas</t>
  </si>
  <si>
    <t>Otras tasas (vigencia actual)</t>
  </si>
  <si>
    <t>Otras tasas (vigencia anterior)</t>
  </si>
  <si>
    <t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t>
  </si>
  <si>
    <t>Decreto 111 de 1996, art. 35</t>
  </si>
  <si>
    <t>Ley 633 de 2002</t>
  </si>
  <si>
    <t>Evaluación de licencias, permisos, concesiones, autorizaciones y demás trámites ambientales (vigencia anterior)</t>
  </si>
  <si>
    <t>Seguimiento a licencias, permisos, concesiones, autorizaciones y demás trámites ambientales (vigencia anterior)</t>
  </si>
  <si>
    <t>Salvoconductos</t>
  </si>
  <si>
    <t>Salvoconductos (vigencia actual)</t>
  </si>
  <si>
    <t>Salvoconductos (vigencia anterior)</t>
  </si>
  <si>
    <t>Venta de productos forestales</t>
  </si>
  <si>
    <t>Venta de productos forestales (vigencia actual)</t>
  </si>
  <si>
    <t>Venta de productos forestales (vigencia anterior)</t>
  </si>
  <si>
    <t>Venta de Servicios de Laboratorio e Información</t>
  </si>
  <si>
    <t>Venta de Servicios de Laboratorio e Información (vigencia actual)</t>
  </si>
  <si>
    <t>Venta de Servicios de Laboratorio e Información (vigencia anterior)</t>
  </si>
  <si>
    <t>06</t>
  </si>
  <si>
    <t>Pruebas de Bombeo y Videos de Pozos</t>
  </si>
  <si>
    <t>Pruebas de Bombeo y Videos de Pozos (vigencia actual)</t>
  </si>
  <si>
    <t>Pruebas de Bombeo y Videos de Pozos (vigencia anterior)</t>
  </si>
  <si>
    <t>07</t>
  </si>
  <si>
    <t>Aprovechamientos por parques</t>
  </si>
  <si>
    <t>Aprovechamientos por parques (vigencia actual)</t>
  </si>
  <si>
    <t>Aprovechamientos por parques (vigencia anterior)</t>
  </si>
  <si>
    <t>08</t>
  </si>
  <si>
    <t>Otros servicios</t>
  </si>
  <si>
    <t>Otros servicios (vigencia actual)</t>
  </si>
  <si>
    <t>Otros servicios (vigencia anterior)</t>
  </si>
  <si>
    <t>Multas, sanciones e intereses de mora</t>
  </si>
  <si>
    <t>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t>
  </si>
  <si>
    <t>Ley 6 de 1992, art. 124; Decreto 410 de 1971, art. 10, 20 y 78; Decreto 393 de 2002, art. 25</t>
  </si>
  <si>
    <t>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t>
  </si>
  <si>
    <t>Sentencia C-134/2009
Decreto 1609 de 2015</t>
  </si>
  <si>
    <t>Multas ambientales</t>
  </si>
  <si>
    <t>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t>
  </si>
  <si>
    <t>Ley 1333 de 2009. Ley 99 de 1993</t>
  </si>
  <si>
    <t>Multas ambientales (vigencia actual)</t>
  </si>
  <si>
    <t>Multas ambientales (vigencia anterior)</t>
  </si>
  <si>
    <t>Intereses de mora</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</si>
  <si>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t>
  </si>
  <si>
    <t>Sentencia C-604/2012</t>
  </si>
  <si>
    <t>Intereses de mora (vigencia actual)</t>
  </si>
  <si>
    <t>Intereses de mora (vigencia anterior)</t>
  </si>
  <si>
    <t>Venta de bienes y servicios</t>
  </si>
  <si>
    <t>Ventas de establecimientos de mercado</t>
  </si>
  <si>
    <t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t>
  </si>
  <si>
    <t>Agricultura, silvicultura y productos de la pesca</t>
  </si>
  <si>
    <t>Productos de la silvicultura y de la explotación forestal</t>
  </si>
  <si>
    <t>Madera en bruto</t>
  </si>
  <si>
    <t>Madera en bruto (vigencia actual)</t>
  </si>
  <si>
    <t>Madera en bruto  (vigencia anterior)</t>
  </si>
  <si>
    <t>Productos forestales diferentes a la madera</t>
  </si>
  <si>
    <t>Productos forestales diferentes a la madera (vigencia actual)</t>
  </si>
  <si>
    <t>Productos forestales diferentes a la madera  (vigencia anterior)</t>
  </si>
  <si>
    <t>Otras ventas incidentales de establecimiento de mercado</t>
  </si>
  <si>
    <t>Otras ventas incidentales de establecimiento de mercado (vigencia actual)</t>
  </si>
  <si>
    <t>Otras ventas incidentales de establecimiento de mercado (vigencia anterior)</t>
  </si>
  <si>
    <t>Ventas incidentales de establecimiento de no mercado</t>
  </si>
  <si>
    <t>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t>
  </si>
  <si>
    <t>Productos metálicos, maquinaria y equipo</t>
  </si>
  <si>
    <t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t>
  </si>
  <si>
    <t xml:space="preserve"> Clasificación Central de Productos (CPC Ver. 2.0)</t>
  </si>
  <si>
    <t>Productos metálicos, maquinaria y equipo (vigencia actual)</t>
  </si>
  <si>
    <t>Productos metálicos, maquinaria y equipo (vigencia anterior)</t>
  </si>
  <si>
    <t>Alquiler de Maquinaria y Equipos</t>
  </si>
  <si>
    <t>Alquiler de Maquinaria y Equipos (vigencia actual)</t>
  </si>
  <si>
    <t>Alquiler de Maquinaria y Equipos (vigencia anterior)</t>
  </si>
  <si>
    <t>Aprovechamiento por arriendos</t>
  </si>
  <si>
    <t>Aprovechamiento por arriendos (vigencia actual)</t>
  </si>
  <si>
    <t>Aprovechamiento por arriendos (vigencia anterior)</t>
  </si>
  <si>
    <t>Otras ventas incidentales de establecimiento no de mercado</t>
  </si>
  <si>
    <t>Otras ventas incidentales de establecimiento no de mercado (vigencia actual)</t>
  </si>
  <si>
    <t>Otras ventas incidentales de establecimiento no de mercado (vigencia anterior)</t>
  </si>
  <si>
    <t>Transferencias corrientes</t>
  </si>
  <si>
    <t>Transferencias del sector central Nacional - PGN</t>
  </si>
  <si>
    <t>Agrupación que comprende las transferencias de recursos que reciben las unidades del PGSP y cuyo origen es el sector central Nacional, entendido como el Presupuesto General de Nación.</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</si>
  <si>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</si>
  <si>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Ley  99 de 1993, art. 44; Decreto 1339 de 1994, art.1</t>
  </si>
  <si>
    <t>Participación de la sobretasa ambiental - Corporaciones Autónomas Regionales (vigencia actual)</t>
  </si>
  <si>
    <t>Participación de la sobretasa ambiental - Corporaciones Autónomas Regionales (vigencia anterior)</t>
  </si>
  <si>
    <t>Participación del porcentaje ambiental - Corporaciones Autónomas Regionales</t>
  </si>
  <si>
    <t>Participación del porcentaje ambiental - Corporaciones Autónomas Regionales (vigencia actual)</t>
  </si>
  <si>
    <t>Participación del porcentaje ambiental - Corporaciones Autónomas Regionales (vigencia anterior)</t>
  </si>
  <si>
    <t>Participación de intereses de mora sobre la sobretasa ambiental</t>
  </si>
  <si>
    <t>Participación de intereses de mora sobre la sobretasa ambiental (vigencia actual)</t>
  </si>
  <si>
    <t>Participación de intereses de mora sobre la sobretasa ambiental (vigencia anterior)</t>
  </si>
  <si>
    <t>Participación de intereses de mora sobre el porcentaje ambiental</t>
  </si>
  <si>
    <t>Participación de intereses de mora sobre el porcentaje ambiental (vigencia actual)</t>
  </si>
  <si>
    <t>Participación de intereses de mora sobre el porcentaje ambiental (vigencia anterior)</t>
  </si>
  <si>
    <t>Aportes Nación</t>
  </si>
  <si>
    <t>Corresponde a los recursos del Presupuesto de la Nación que el gobierno transfiere a las entidades descentralizadas del orden nacional con el objeto de contribuir a la atención de sus compromisos y al cumplimiento de sus funciones.</t>
  </si>
  <si>
    <t>Aportes Nación para Funcionamiento</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</si>
  <si>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</si>
  <si>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</si>
  <si>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</si>
  <si>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</si>
  <si>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</si>
  <si>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</si>
  <si>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</si>
  <si>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de la Nación para Inversión</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</si>
  <si>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</si>
  <si>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</si>
  <si>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</si>
  <si>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</si>
  <si>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</si>
  <si>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</si>
  <si>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</si>
  <si>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t>
  </si>
  <si>
    <t>Disposición de activos</t>
  </si>
  <si>
    <t>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t>
  </si>
  <si>
    <t>Disposición de activos no financieros</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</si>
  <si>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</si>
  <si>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Disposición de activos fijos</t>
  </si>
  <si>
    <t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t>
  </si>
  <si>
    <t>Disposición de edificaciones y estructuras</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</si>
  <si>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</si>
  <si>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Disposición de maquinaria y equipo</t>
  </si>
  <si>
    <t>Ingresos por la concepto de la venta de activos como equipo de transporte, maquinaria relacionada con tecnologías de la información y las comunicaciones y otras maquinarias y equipos no clasificados en otra partida.</t>
  </si>
  <si>
    <t>Disposición de otros activos fijos</t>
  </si>
  <si>
    <t xml:space="preserve">Ingresos por la disposición de activos no mencionados en los rubros anteriores, a saber, recursos biológicos cultivados y productos de propiedad intelectual. </t>
  </si>
  <si>
    <t>Disposición de productos de la propiedad intelectual</t>
  </si>
  <si>
    <t xml:space="preserve">Ingresos por la disposición de  productos de la propiedad intelectual, los cuales son el resultado de la investigación, el desarrollo o la innovación conducente a conocimientos que pueden venderse en el mercado.  </t>
  </si>
  <si>
    <t>Disposición de activos no producidos</t>
  </si>
  <si>
    <t>Ingresos por la disposición de activos no producidos, los cuales incluyen los activos de origen natural e intangible. Los activos de origen natural son recursos naturales sobre los que se ejercen derechos de propiedad (Fondo Monetario Internacional, 2014, pág. 207).</t>
  </si>
  <si>
    <t>Disposición de  tierras y terrenos</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</si>
  <si>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</si>
  <si>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Rendimientos financieros</t>
  </si>
  <si>
    <t>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t>
  </si>
  <si>
    <t>Rendimientos financieros de títulos participativos</t>
  </si>
  <si>
    <t>Corresponde a los ingresos por concepto de rendimientos financieros sobre títulos participativos. Los títulos participativos otorgan al titular la calidad de copropietario e  incorporan derechos sobre los resultados obtenidos por la entidad emisora.</t>
  </si>
  <si>
    <t>Rendimientos financieros de depósitos</t>
  </si>
  <si>
    <t>Son los ingresos por rendimientos financieros de los depósitos que tengan las entidades de gobierno en las entidades vigiladas por la Superintendencia Financiera.</t>
  </si>
  <si>
    <t>Rendimientos financieros de otros depósitos</t>
  </si>
  <si>
    <t>Corresponden a los ingresos por rendimientos financieros de otros depósitos distintos a los de la Cuenta Única Nacional.</t>
  </si>
  <si>
    <t>Rendimientos financieros Ingresos tributarios</t>
  </si>
  <si>
    <t>Rendimientos financieros Impuestos directos</t>
  </si>
  <si>
    <t>Rendimientos financieros Contribuciones</t>
  </si>
  <si>
    <t>Rendimientos financieros Tasas retributivas y compensatorias</t>
  </si>
  <si>
    <t>Rendimientos financieros Tasa retributiva</t>
  </si>
  <si>
    <t>Rendimientos financierosTasa por el uso del agua</t>
  </si>
  <si>
    <t>Rendimientos financieros Tasa de aprovechamiento Forestal</t>
  </si>
  <si>
    <t>Rendimientos financieros Tasa compensatoria por caza de Fauna Silvestre</t>
  </si>
  <si>
    <t>Rendimientos financieros Otras tasas</t>
  </si>
  <si>
    <t>Rendimientos financiero Multas, sanciones e intereses de mora</t>
  </si>
  <si>
    <t>Rendimientos financiero Venta de bienes y servicios</t>
  </si>
  <si>
    <t>Rendimientos financiero Recursos de crédito externo</t>
  </si>
  <si>
    <t>Rendimientos financiero Recursos de crédito interno</t>
  </si>
  <si>
    <t>Rendimientos financieros Compensaciones</t>
  </si>
  <si>
    <t>Rendimientos financieros Compensación resguardos indígenas</t>
  </si>
  <si>
    <t>Rendimientos financieros Transferencias de capital</t>
  </si>
  <si>
    <t>Rendimientos financieros Convenios</t>
  </si>
  <si>
    <t>Rendimientos financieros  Convenios con Departamentos</t>
  </si>
  <si>
    <t xml:space="preserve">Rendimientos financieros  Convenios con Municipios </t>
  </si>
  <si>
    <t>Rendimientos financieros  Otros Convenios</t>
  </si>
  <si>
    <t>Rendimientos financieros Transferencias del sector central Nacional - PGN</t>
  </si>
  <si>
    <t>Rendimientos financieros Transferencias del sector descentralizado - Estapublicos Nacionales</t>
  </si>
  <si>
    <t>Rendimientos financieros Transferencias del sector descentralizado - Empresas Nacionales</t>
  </si>
  <si>
    <t>Rendimientos financieros Transferencias del sector central Territorial</t>
  </si>
  <si>
    <t>Rendimientos financieros Transferencias del sector descentralizado - Estapublicos Territoriales</t>
  </si>
  <si>
    <t>Rendimientos financieros Transferencias del sector descentralizado - Empresas Territoriales</t>
  </si>
  <si>
    <t>Rendimientos financieros Transferencias de esquemas asociativos</t>
  </si>
  <si>
    <t>09</t>
  </si>
  <si>
    <t>Rendimientos financieros Transferencias de órganos autónomos e independientes</t>
  </si>
  <si>
    <t>10</t>
  </si>
  <si>
    <t>Rendimientos financieros Transferencias de  privados que administran recursos públicos</t>
  </si>
  <si>
    <t>11</t>
  </si>
  <si>
    <t>Rendimientos financieros Indemnizaciones relacionadas con seguros no de vida</t>
  </si>
  <si>
    <t>12</t>
  </si>
  <si>
    <t>Rendimientos financieros Donaciones</t>
  </si>
  <si>
    <t>Rendimientos financieros de valores distintos de acciones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</si>
  <si>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t>
  </si>
  <si>
    <t>Rendimientos financieros Intereses por préstamos</t>
  </si>
  <si>
    <t>Corresponde a los ingresos por el concepto de intereses de fondos en préstamos que tienen las entidades de gobierno. Los intereses son una forma de renta de inversión cobradas por el acreedor del préstamo.</t>
  </si>
  <si>
    <t>Recursos de crédito externo</t>
  </si>
  <si>
    <t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t>
  </si>
  <si>
    <t>Recursos de contratos de empréstitos externos</t>
  </si>
  <si>
    <t>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t>
  </si>
  <si>
    <t>Decreto 1068 de 2015</t>
  </si>
  <si>
    <t>Bancos comerciales</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</si>
  <si>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</si>
  <si>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Decreto 1068 de 2015, art. 2.2.1.2.1.2</t>
  </si>
  <si>
    <t>Entidades de fomento</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</si>
  <si>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</si>
  <si>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Recursos de crédito de títulos de deuda pública externa</t>
  </si>
  <si>
    <t>Corresponde a los ingresos por emisión y colocación de bonos y demás valores de contenido crediticio y con plazo para su redención, emitidos por las entidades de gobierno en el exterior o empresas financieros y no financieras.</t>
  </si>
  <si>
    <t>Recursos de crédito de proveedores</t>
  </si>
  <si>
    <t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t>
  </si>
  <si>
    <t>Decreto 1068 de 2015, art. 2.2.1.2.3.1</t>
  </si>
  <si>
    <t>Recursos de crédito interno</t>
  </si>
  <si>
    <t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t>
  </si>
  <si>
    <t>Recursos de contratos de empréstitos internos</t>
  </si>
  <si>
    <t>Corresponde a los recursos provenientes de contratos de empréstitos internos de las entidades del PGSP. Para las entidades de gobierno, estas operaciones están reguladas por el Decreto 1068 de 2015 y el Decreto 2681 de 1993, art. 22.</t>
  </si>
  <si>
    <t>Decreto 1068 de 2015; Decreto 2681 de 1993, art. 22</t>
  </si>
  <si>
    <t>Recursos de contratos de empréstitos internos con bancos comerciales</t>
  </si>
  <si>
    <t>Corresponde a los ingresos por adquisición de deuda con aquellos bancos comerciales que ofrecen sus recursos a tasas y condiciones vigentes del mercado. Estos recursos pueden dirigirse a cualquier sector.</t>
  </si>
  <si>
    <t>Recursos de contratos de empréstitos internos con bancos comerciales públicos</t>
  </si>
  <si>
    <t>Corresponde a los ingresos por concepto de los desembolsos realizados por bancos comerciales públicos en razón de los créditos otorgados a la entidad del PGSP.</t>
  </si>
  <si>
    <t>Recursos de contratos de empréstitos internos con bancos comerciales privados</t>
  </si>
  <si>
    <t>Corresponde a los ingresos por concepto de los desembolsos realizados por bancos comerciales privados en razón de los créditos otorgados a la entidad del PGSP.</t>
  </si>
  <si>
    <t>Recursos de contratos de empréstitos internos con entidades del sector público</t>
  </si>
  <si>
    <t>Ingresos por contratación de créditos públicos con entidades del sector público, excluyendo a los bancos comerciales públicos que están en otra categoría.</t>
  </si>
  <si>
    <t>Recursos de contratos de empréstitos internos con la Nación</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</si>
  <si>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</si>
  <si>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Recursos de contratos de empréstitos internos con Findeter</t>
  </si>
  <si>
    <t>Corresponde a los ingresos por desembolsos de créditos realizados durante la vigencia por la Financiera de Desarrollo Territorial S.A. (FINDETER).</t>
  </si>
  <si>
    <t>Recursos de contratos de empréstitos internos con Fonade</t>
  </si>
  <si>
    <t>Corresponde a los ingresos por desembolsos de créditos realizados durante la vigencia por el Fondo Financiero de Proyectos de Desarrollo (FONADE).</t>
  </si>
  <si>
    <t>Recursos de contratos de empréstitos internos con Institutos de Desarrollo Departamental y/o Municipal</t>
  </si>
  <si>
    <t>Corresponde a los ingresos por desembolsos realizados durante la vigencia por concepto de los créditos concedidos a la entidad de gobierno por parte de los fondos o institutos de desarrollo.</t>
  </si>
  <si>
    <t>Banco de la República</t>
  </si>
  <si>
    <t>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</si>
  <si>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Constitución de 1991,  art. 371</t>
  </si>
  <si>
    <t>Recursos de contratos de empréstitos internos con otras instituciones financieras y otros</t>
  </si>
  <si>
    <t xml:space="preserve">Corresponde a los ingresos por contratación de créditos con entidades financieras distintas a las mencionadas. También incluyre los montos de dinero transferidos al Tesoro Nacional por concepto de cuentas inactivas, por parte de las entidades financieras. </t>
  </si>
  <si>
    <t>Recursos de crédito de títulos de deuda pública interna</t>
  </si>
  <si>
    <t>Comprende los recursos provenientes de los títulos de deuda pública (bonos y demás valores de contenido crediticio) emitidos por las entidades de gobierno en el mercado local de capitales con plazo para su rendición</t>
  </si>
  <si>
    <t>Decreto 1068 de 2015, art. 2.2.1.3.1.</t>
  </si>
  <si>
    <t>Colocación y títulos TES clase B del Gobierno Nacional</t>
  </si>
  <si>
    <t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t>
  </si>
  <si>
    <t>Colocación y títulos TES clase B a corto plazo</t>
  </si>
  <si>
    <t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t>
  </si>
  <si>
    <t>Colocación y títulos TES clase B a largo plazo</t>
  </si>
  <si>
    <t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t>
  </si>
  <si>
    <t>Bonos y otros títulos emitidos por el Gobierno Nacional</t>
  </si>
  <si>
    <t xml:space="preserve">Comprende  los  recursos provenientes  de  la  colocación  de  bonos  definidos  por  ley,  y  de  títulos diferentes a los TES, que tienen un contenido crediticio con plazo para su redención. </t>
  </si>
  <si>
    <t>Bonos y otros títulos de deuda emitidos por las entidades territoriales</t>
  </si>
  <si>
    <t>Corresponde a los ingresos por emisión y colocación de bonos y demás valores de contenido crediticio y con plazo para su redención, emitidos por las entidades territoriales.</t>
  </si>
  <si>
    <t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t>
  </si>
  <si>
    <t xml:space="preserve">Transferencias de capital </t>
  </si>
  <si>
    <t>Son las transferencias de recursos que reciben las entidades del PGSP, sin ser regulares o predecibles, y sin dar ningún bien, servicio o activo como contraprestación directa. 
En oposición a las transferencias corrientes, las transferencias de capital se caracterizan por:
•	No permitir un cálculo predecible o una estimación de estos gastos
•	No son disponibilidades regulares 
•	Dependen de la discrecionalidad de la entidad que realiza la transferencia.
•	Tener un plazo limitado de vigencia</t>
  </si>
  <si>
    <t>Convenios con Departamentos</t>
  </si>
  <si>
    <t xml:space="preserve">Convenios con  Municipios </t>
  </si>
  <si>
    <t>Otros Convenios</t>
  </si>
  <si>
    <t>Transferencias a  órganos autónomos e independientes</t>
  </si>
  <si>
    <t>Transferencias del sector descentralizado - Estapublicos Nacionales</t>
  </si>
  <si>
    <t>Transferencias del sector descentralizado - Empresas Nacionales</t>
  </si>
  <si>
    <t>Transferencias del sector central Territorial</t>
  </si>
  <si>
    <t>Transferencias de Departamentos</t>
  </si>
  <si>
    <t xml:space="preserve">Transferencias de Municipios </t>
  </si>
  <si>
    <t>Transferencias del sector descentralizado - Estapublicos Territoriales</t>
  </si>
  <si>
    <t>Transferencias del sector descentralizado - Empresas Territoriales</t>
  </si>
  <si>
    <t>Transferencias de esquemas asociativos</t>
  </si>
  <si>
    <t>Transferencias de órganos autónomos e independientes</t>
  </si>
  <si>
    <t>Transferencias de  privados que administran recursos públicos</t>
  </si>
  <si>
    <t>Indemnizaciones relacionadas con seguros no de vida</t>
  </si>
  <si>
    <t>Son las transferencias de recursos que reciben las entidades del orden nacional y territorial por concepto de las indemnizaciones que se generan en el desarrollo de contratos de seguros no de vida, tras la ocurrencia de un siniestro.</t>
  </si>
  <si>
    <t>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t>
  </si>
  <si>
    <t>Donaciones de gobiernos extranjeros</t>
  </si>
  <si>
    <t>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t>
  </si>
  <si>
    <t>Donaciones de organizaciones internacionales</t>
  </si>
  <si>
    <t>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t>
  </si>
  <si>
    <t>Donaciones del sector privado nacional y extranjero</t>
  </si>
  <si>
    <t>Son las transferencias de recursos por concepto de donaciones que realizan las personas naturales o personas jurídicas del sector privado nacional o extranjero a las entidades.</t>
  </si>
  <si>
    <t>13</t>
  </si>
  <si>
    <t>Compensaciones</t>
  </si>
  <si>
    <t>Son las transferencias de recursos por pagos de gran cuantía, no recurrentes, para compensar daños extensos o lesiones graves, como las que resultan de desastres naturales no cubiertos por pólizas de seguros.</t>
  </si>
  <si>
    <t xml:space="preserve">Compensación resguardos indígenas </t>
  </si>
  <si>
    <t>Corresponde al impuesto predial unificado de los resguardos indígenas de la jurisdicción del municipio con cargo al presupuesto general de la Nación</t>
  </si>
  <si>
    <t>Compensación resguardos indígenas (vigencia actual)</t>
  </si>
  <si>
    <t>Compensación resguardos indígenas (vigencia anterior)</t>
  </si>
  <si>
    <t>Intereses de mora Compensación resguardos indígenas</t>
  </si>
  <si>
    <t>14</t>
  </si>
  <si>
    <t xml:space="preserve">Cooperación </t>
  </si>
  <si>
    <t xml:space="preserve">Acuerdos </t>
  </si>
  <si>
    <t>Subacuerdos</t>
  </si>
  <si>
    <t>Recuperación de cartera</t>
  </si>
  <si>
    <t>Ingresos por concepto de la amortización de préstamos realizados por las unidades del PGSP Gobierno nacional, las entidades territoriales, las empresas financieras y no financieras, los órganos autónomos y particulares que administran recursos públicos</t>
  </si>
  <si>
    <t>Ley 1066 de 2006</t>
  </si>
  <si>
    <t>Recuperación de cartera Ingresos tributarios</t>
  </si>
  <si>
    <t>Recuperación de cartera Impuestos directos</t>
  </si>
  <si>
    <t>Recuperación de cartera Contribuciones</t>
  </si>
  <si>
    <t>Recuperación de cartera Tasas retributivas y compensatorias</t>
  </si>
  <si>
    <t>Recuperación de carteraTasa retributiva</t>
  </si>
  <si>
    <t>Recuperación de cartera Tasa por el uso del agua</t>
  </si>
  <si>
    <t>Recuperación de cartera Tasa de aprovechamiento Forestal</t>
  </si>
  <si>
    <t>Recuperación de cartera Tasa compensatoria por caza de Fauna Silvestre</t>
  </si>
  <si>
    <t>Recuperación de cartera Otras tasas</t>
  </si>
  <si>
    <t>Recuperación de cartera Multas, sanciones e intereses de mora</t>
  </si>
  <si>
    <t>Recuperación de cartera Venta de bienes y servicios</t>
  </si>
  <si>
    <t>Recuperación cuotas partes pensionales</t>
  </si>
  <si>
    <t>Recursos del balance</t>
  </si>
  <si>
    <t>Recursos provenientes del saldo del ejercicio fiscal de la vigencia inmediatamente anterior, que quedan disponibles para la vigencia siguiente.</t>
  </si>
  <si>
    <t>Mayores Ingresos No Aforados</t>
  </si>
  <si>
    <t>Mayores Ingresos No Aforados Ingresos tributarios</t>
  </si>
  <si>
    <t>Mayores Ingresos No Aforados Impuestos directos</t>
  </si>
  <si>
    <t>Mayores Ingresos No Aforados Contribuciones</t>
  </si>
  <si>
    <t>Mayores Ingresos No Aforados Tasas retributivas y compensatorias</t>
  </si>
  <si>
    <t>Mayores Ingresos No Aforados Tasa retributiva</t>
  </si>
  <si>
    <t>Mayores Ingresos No Aforados Tasa por el uso del agua</t>
  </si>
  <si>
    <t>Mayores Ingresos No Aforados Tasa de aprovechamiento Forestal</t>
  </si>
  <si>
    <t>Mayores Ingresos No Aforados Tasa compensatoria por caza de Fauna Silvestre</t>
  </si>
  <si>
    <t>Mayores Ingresos No Aforados Otras tasas</t>
  </si>
  <si>
    <t>Mayores Ingresos No Aforados Multas, sanciones e intereses de mora</t>
  </si>
  <si>
    <t>Mayores Ingresos No Aforados Venta de bienes y servicios</t>
  </si>
  <si>
    <t>Menores Ejecuciones en Gasto</t>
  </si>
  <si>
    <t>Menores Ejecuciones en Gasto Ingresos tributarios</t>
  </si>
  <si>
    <t>IMenores Ejecuciones en Gasto mpuestos directos</t>
  </si>
  <si>
    <t>Menores Ejecuciones en Gasto Contribuciones</t>
  </si>
  <si>
    <t>Menores Ejecuciones en Gasto Tasas retributivas y compensatorias</t>
  </si>
  <si>
    <t>Menores Ejecuciones en Gasto Tasa retributiva</t>
  </si>
  <si>
    <t>Menores Ejecuciones en Gasto Tasa por el uso del agua</t>
  </si>
  <si>
    <t>Menores Ejecuciones en Gasto Tasa de aprovechamiento Forestal</t>
  </si>
  <si>
    <t>Menores Ejecuciones en Gasto Tasa compensatoria por caza de Fauna Silvestre</t>
  </si>
  <si>
    <t>Menores Ejecuciones en Gasto Otras tasas</t>
  </si>
  <si>
    <t>Menores Ejecuciones en Gasto Multas, sanciones e intereses de mora</t>
  </si>
  <si>
    <t>Menores Ejecuciones en Gasto Venta de bienes y servicios</t>
  </si>
  <si>
    <t>Cancelación de reservas</t>
  </si>
  <si>
    <t>Cancelación de reservas Ingresos tributarios</t>
  </si>
  <si>
    <t>Cancelación de reservas Impuestos directos</t>
  </si>
  <si>
    <t>Cancelación de reservas Contribuciones</t>
  </si>
  <si>
    <t>Cancelación de reservas Tasas retributivas y compensatorias</t>
  </si>
  <si>
    <t>Cancelación de reservas Tasa retributiva</t>
  </si>
  <si>
    <t>Cancelación de reservas Tasa por el uso del agua</t>
  </si>
  <si>
    <t>Cancelación de reservas Tasa de aprovechamiento Forestal</t>
  </si>
  <si>
    <t>Cancelación de reservas Tasa compensatoria por caza de Fauna Silvestre</t>
  </si>
  <si>
    <t>Cancelación de reservas Otras tasas</t>
  </si>
  <si>
    <t>Cancelación de reservas Multas, sanciones e intereses de mora</t>
  </si>
  <si>
    <t>Cancelación de reservas Venta de bienes y servicios</t>
  </si>
  <si>
    <t>Cancelación de reservas Recursos de crédito externo</t>
  </si>
  <si>
    <t>Cancelación de reservas Recursos de crédito interno</t>
  </si>
  <si>
    <t>Cancelación de reservas Transferencias de capital</t>
  </si>
  <si>
    <t>Cancelación de reservas Convenios</t>
  </si>
  <si>
    <t>Cancelación de reservas Convenios Departamentos</t>
  </si>
  <si>
    <t xml:space="preserve">Cancelación de reservas Convenios Municipios </t>
  </si>
  <si>
    <t>Cancelación de reservas Otros convenios</t>
  </si>
  <si>
    <t>Cancelación de reservas Compensaciones</t>
  </si>
  <si>
    <t>Cancelación de reservas Compensación resguardos indígenas</t>
  </si>
  <si>
    <t xml:space="preserve"> INFORME DE EJECUCION PRESUPUESTAL DE INGRESOS </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</si>
  <si>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</si>
  <si>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</si>
  <si>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</si>
  <si>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</si>
  <si>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</si>
  <si>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</si>
  <si>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</si>
  <si>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</si>
  <si>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</si>
  <si>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</si>
  <si>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</si>
  <si>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2</t>
  </si>
  <si>
    <t>GASTOS DE FUNCIONAMIENTO</t>
  </si>
  <si>
    <t>ADQUISICIÓN DE BIENES Y SERVICIOS</t>
  </si>
  <si>
    <t>Adquisición de activos no financieros</t>
  </si>
  <si>
    <t>Adquisiciones diferentes de activos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</si>
  <si>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</si>
  <si>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</si>
  <si>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</si>
  <si>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</si>
  <si>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</si>
  <si>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</si>
  <si>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</si>
  <si>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</si>
  <si>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</si>
  <si>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</si>
  <si>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</si>
  <si>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Comisiones y otros gastos</t>
  </si>
  <si>
    <t>Conciliaciones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</si>
  <si>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</si>
  <si>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</si>
  <si>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</si>
  <si>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</si>
  <si>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</si>
  <si>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</si>
  <si>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</si>
  <si>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</si>
  <si>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</si>
  <si>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</si>
  <si>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</si>
  <si>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</si>
  <si>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</si>
  <si>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</si>
  <si>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</si>
  <si>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</si>
  <si>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</si>
  <si>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t>TOTAL GASTOS DE INVERSIÓN</t>
  </si>
  <si>
    <t>CONCEPTO 
(2)</t>
  </si>
  <si>
    <t>Reporte el avance acumulado en la vigencia del Plan de Acción, desde su aprobación hasta el periodo del informe.  Ejemplo $100'000.000.oo (2020) + $150'000.000.oo (2021), da un acumulado de inversión del Plan de Acción de $250'000.000.oo</t>
  </si>
  <si>
    <t>Número de cuencas con POMCAS aprobados, bajo el nuevo marco normativo (Decreto 1076 de 2015) a 31 de diciembre de 2019:</t>
  </si>
  <si>
    <t>Meta de POMCAS aprobados para el cuatrienio 2020-2023 (número):</t>
  </si>
  <si>
    <t>Meta de PMA aprobados para el cuatrienio 2020-2023 (número):</t>
  </si>
  <si>
    <t>Meta de PMM aprobados para el cuatrienio 2020-2023 (número):</t>
  </si>
  <si>
    <t>Estado de avance a 31 de diciembre de 2019 (c)</t>
  </si>
  <si>
    <t>Estado de avance a 31 de diciembre de 2019 (%)</t>
  </si>
  <si>
    <t>Número total de cuerpos de agua sujeto de reglamentación de planes de ordenamiento del recurso hídrico (PORH) adoptados a 31/12/2019:</t>
  </si>
  <si>
    <t>Número total de cuerpos de agua con reglamentación del uso de las aguas a 31/12/2019:</t>
  </si>
  <si>
    <t>Número total de Programas de Uso Eficiente y Ahorro del Agua (PUEAA) aprobados por la Corporación a 31/12/2019:</t>
  </si>
  <si>
    <t>Número de áreas protegidas inscritas en el RUNAP a 31/12/2019 (número)</t>
  </si>
  <si>
    <t>Superficie de áreas protegidas inscritas en el RUNAP a 31/12/2019 (ha)</t>
  </si>
  <si>
    <t>Número total de áreas protegidas regionales declaradas, homologadas o recategorizadas, e inscritas en el RUNAP a 31/12/2023 (número)</t>
  </si>
  <si>
    <t>Superficie total de áreas protegidas regionales declaradas, homologadas o recategorizadas, inscritas en el RUNAP a 31/12/2023 (ha) (C+D)</t>
  </si>
  <si>
    <t>Superficie cubierta en el Plan de Ordenación Forestal adoptado a 31/12/2019 (ha)</t>
  </si>
  <si>
    <t>Superficie total del Plan de Ordenación Forestal a 31/12/2023 (ha)</t>
  </si>
  <si>
    <t>Número total de licencias ambientales vigentes y aprobadas por la Corporación a 31/12/2109:</t>
  </si>
  <si>
    <t>Número de usuarios de agua a 31/12/2019</t>
  </si>
  <si>
    <t>Número de concesiones de agua otorgadas a 31/12/2019</t>
  </si>
  <si>
    <t>Número de captaciones de agua otorgadas a 31/12/2019</t>
  </si>
  <si>
    <t>Número de usuarios de vertimientos de agua a 31/12/2019</t>
  </si>
  <si>
    <t>Número de permisos de vertimiento de agua otorgadas a 31/12/2019</t>
  </si>
  <si>
    <t>Número de puntos de vertimientos a 31/12/2019</t>
  </si>
  <si>
    <t>Número de usuarios de permisos de aprovechamiento forestal a 31/12/2019</t>
  </si>
  <si>
    <t>Número de permisos de aprovechamiento forestal vigentes a 31/12/2019</t>
  </si>
  <si>
    <t>Número de usuarios de permisos de emisiones atmosféricas a 31/12/2019</t>
  </si>
  <si>
    <t>Número de permisos de emisiones atmosféricas vigentes a 31/12/2019</t>
  </si>
  <si>
    <t>ANEXOS INFORME DE SEGUIMIENTO AL PLAN DE ACCIÓN 2020-2023</t>
  </si>
  <si>
    <t xml:space="preserve">(1) PROGRAMAS - PROYECTOS  DEL Plan de Acción 2020-2023 </t>
  </si>
  <si>
    <t>Relacione aquí de acuerdo al plan de inversión del Plan de Acción  los montos de inversión previstos para cada programa o proyecto para los cuatro años. (incluye adiciones o modificaciones).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</si>
  <si>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</si>
  <si>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 xml:space="preserve">(5-A) DESCRIPCIÓN DEL AVANCE </t>
  </si>
  <si>
    <t>Reporte el avance acumulado de la meta física que se obtenga desde la aprobación del Plan de Acción, incluyendo el periodo evaluado.  Ejemplo 100 Ha reforestadas (2020), más 140 Ha reforestadas (2021), para un acumulado de 240 Ha (2020+2021)</t>
  </si>
  <si>
    <t>(11) META FINANCIERA ANUAL</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</si>
  <si>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</si>
  <si>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</si>
  <si>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</si>
  <si>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</si>
  <si>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</si>
  <si>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</si>
  <si>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</si>
  <si>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</si>
  <si>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</si>
  <si>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</si>
  <si>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</si>
  <si>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</si>
  <si>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</si>
  <si>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</si>
  <si>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</si>
  <si>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</si>
  <si>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</si>
  <si>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</si>
  <si>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</si>
  <si>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</si>
  <si>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</si>
  <si>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</si>
  <si>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</si>
  <si>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</si>
  <si>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</si>
  <si>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</si>
  <si>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</si>
  <si>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</si>
  <si>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</si>
  <si>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</si>
  <si>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ANEXO No. 5.2. PROTOCOLO O GUÍA DE DILIGENCIAMIENTO</t>
  </si>
  <si>
    <t>Cuentas que conforma el presupuesto de los gastos.</t>
  </si>
  <si>
    <t>(3) RECURSOS PROPIOS</t>
  </si>
  <si>
    <t>Por cada cuenta que conforma el presupuesto de gastos por concepto de recursos propios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</si>
  <si>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(4) RECURSOS NACIÓN</t>
  </si>
  <si>
    <t>Por cada cuenta que conforma el presupuesto de gastos por concepto de los recursos recibidos por el Presupuesto General de la Nación,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</si>
  <si>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(5) RECURSOS FONDO DE COMPENSACIÓN AMBIENTAL</t>
  </si>
  <si>
    <t>Por cada cuenta que conforma el presupuesto de gastos por concepto de los recursos recibidos por el Fondo de Compensación Ambiental,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</si>
  <si>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(6) RECURSOS DE REGALÍAS</t>
  </si>
  <si>
    <t>Por cada cuenta que conforma el presupuesto de gastos por concepto de los recursos recibidos por el Sistema General de Regalías,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</si>
  <si>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(7) TOTAL RECURSOS</t>
  </si>
  <si>
    <t>Es la sumatoria del gasto realizado por recursos propios, Nación, Regalías y Fondo de Compensación Ambiental.</t>
  </si>
  <si>
    <t>(8) OBSERVACIONES</t>
  </si>
  <si>
    <t>(27)
PROGRAMA DE INVERSIÓN PUBLICA A LA QUE APORTA</t>
  </si>
  <si>
    <t>(28)
IMG AL QUE  APORTA</t>
  </si>
  <si>
    <t>(29)
ODS AL QUE LE APORTA</t>
  </si>
  <si>
    <t>3201 – Fortalecimiento del desempeño ambiental de los sectores productivos.</t>
  </si>
  <si>
    <t>3202 – Conservación de la biodiversidad y sus servicios ecosistémicos.</t>
  </si>
  <si>
    <t>3203 – Gestión integral del recurso hídrico.</t>
  </si>
  <si>
    <t>3204 – Gestión de la información y el conocimiento ambiental.</t>
  </si>
  <si>
    <t>3205 – Ordenamiento ambiental territorial.</t>
  </si>
  <si>
    <t>3206 – Gestión del cambio climático para un desarrollo bajo en carbono y resiliente al clima.</t>
  </si>
  <si>
    <t>3207 – Gestión integral de mares, costas y recursos acuáticos.</t>
  </si>
  <si>
    <t>3208 – Educación Ambiental.</t>
  </si>
  <si>
    <t>3299 – Fortalecimiento de la gestión y dirección del Sector Ambiente y Desarrollo Sostenible.</t>
  </si>
  <si>
    <t>No Aplica</t>
  </si>
  <si>
    <t>2020-I</t>
  </si>
  <si>
    <t>2020-II</t>
  </si>
  <si>
    <t>2021-I</t>
  </si>
  <si>
    <t>2021-II</t>
  </si>
  <si>
    <t>2022-I</t>
  </si>
  <si>
    <t>2022-II</t>
  </si>
  <si>
    <t>2023-I</t>
  </si>
  <si>
    <t>2023-II</t>
  </si>
  <si>
    <t>2024-I</t>
  </si>
  <si>
    <t>2024-II</t>
  </si>
  <si>
    <t>2025-I</t>
  </si>
  <si>
    <t>2025-II</t>
  </si>
  <si>
    <r>
      <t xml:space="preserve">(1)
PROGRAMAS - PROYECTOS  DEL PLAN DE ACCIÓN 2020-2023
(inserte filas cuando sea necesario)
</t>
    </r>
    <r>
      <rPr>
        <b/>
        <sz val="10"/>
        <color indexed="10"/>
        <rFont val="Arial Narrow"/>
        <family val="2"/>
      </rPr>
      <t/>
    </r>
  </si>
  <si>
    <t>Corporación Autónoma Regional de Risaralda – CARDER</t>
  </si>
  <si>
    <t>Año 0 (2019) (*)</t>
  </si>
  <si>
    <t>Aportes Fondo de Compensación Ambiental -FCA,</t>
  </si>
  <si>
    <t>(16) RESERVA PRESUPUESTAL</t>
  </si>
  <si>
    <t>(17) META FINANCIERA DEL PLAN</t>
  </si>
  <si>
    <t xml:space="preserve">(18) AVANCE ACUMULADO DE LA META FINANCIERA </t>
  </si>
  <si>
    <t>(19) PORCENTAJE DE AVANCE FINANCIERO ACUMULADO %</t>
  </si>
  <si>
    <t>(20) OBSERVACIONES</t>
  </si>
  <si>
    <t>(17)                                         META FINANCIERA   DEL PLAN             ($)</t>
  </si>
  <si>
    <t xml:space="preserve">(18)
ACUMULADO DE LA META
FINANCIERA
$
</t>
  </si>
  <si>
    <t xml:space="preserve">(19)
PORCENTAJE DE  AVANCE FINANCIERO ACUMULADO %
((18/17)*100)
</t>
  </si>
  <si>
    <t>(20)
OBSERVACIONES</t>
  </si>
  <si>
    <t>Calcule el porcentaje del avance acumulado de la Meta financiera programada en el Plan de Acción. Divida el valor de la columna  (17) con el valor de la columna (18) y multiplique por 100.</t>
  </si>
  <si>
    <t>(14)
AVANCE DE LOS RECURSOS OBLIGADOS
$</t>
  </si>
  <si>
    <t>(14) AVANCE DE LOS RECURSOS OBLIGADOS $</t>
  </si>
  <si>
    <t>(15) PORCENTAJE DE AVANCE DE LOS RECURSOS OBLIGADOS</t>
  </si>
  <si>
    <t>Relacione aquí los recursos obligados a corte del reporte, los recursos obligadoss son aquellos que presupuestalmente son reconocidos para pago estos recursos pueden generarse el pago efectivo o quedan en cuentas por pagar.</t>
  </si>
  <si>
    <t>se calcula la diferencia entre los el avance de la meta financiera (12) y los recursos obligados (14)</t>
  </si>
  <si>
    <t>Se calcula el avance porcentual a la relación entre el avance de la meta financiera (12) y los recursos obligados (14)</t>
  </si>
  <si>
    <t>En esta columna para el informe a corte junio 30 puede describir en texto lo que se desea justificar, describir y aclarar del avance del programa, proyecto, actividad, para el informe a 31 de diciembre indicar la cantidad y donde establecio el producto recibido (municipio)</t>
  </si>
  <si>
    <t>(15)
PORCENTAJE DE AVANCE DE LOS RECURSOS OBLIGADOS
((14/12)*100)</t>
  </si>
  <si>
    <t>(16)
RESERVA PRESUPUESTAL
$
(12-14)</t>
  </si>
  <si>
    <t>CORPORACIÓN AUTÓMA REGIONAL DEL ALTO MAGDALENA "CAM"</t>
  </si>
  <si>
    <t>RECURSOS VIGENCIA :  ENERO-JUNIO-2021</t>
  </si>
  <si>
    <t>01-900-01 Gestion Integral de la Biodiversidad y sus Servicios Ecosistemicos</t>
  </si>
  <si>
    <t>01-0900-02 Conservacion y  Uso Eficiente del Recurso Hidrico</t>
  </si>
  <si>
    <t>02-0900-01 Desarrollo Sectorial Sostenible</t>
  </si>
  <si>
    <t>02-900-02 Negocios Verdes</t>
  </si>
  <si>
    <t>03-900-01 Fortalecimiento de los Procesos de Ordeanmiento y Planificacion Territorial</t>
  </si>
  <si>
    <t>03-900-02 Gestion del conocimiento y Reduccion del Riesgo de Desastres</t>
  </si>
  <si>
    <t>04-0900-01 Autoridad, Reglamentacion   y Regulacion Ambiental</t>
  </si>
  <si>
    <t>04-0900-02 Fortalecimiento Institucional para la Gestion Ambiental</t>
  </si>
  <si>
    <t>04-0900-03 Educacion y Cultura Ambiental</t>
  </si>
  <si>
    <t>ARMONIZACION</t>
  </si>
  <si>
    <t>320201  Gestión integral de la biodiversidad y sus servicios ecosistémicos</t>
  </si>
  <si>
    <t>320203,  Restauración, reforestación y protección de ecosistemas estratégicos en cuencas hidrográficas</t>
  </si>
  <si>
    <t>320301.  Conservación y uso eficiente del recurso hídrico</t>
  </si>
  <si>
    <t>320101.  Desarrollo sectorial sostenible</t>
  </si>
  <si>
    <t>320601.  Gestión del cambio climático</t>
  </si>
  <si>
    <t xml:space="preserve">320102.  Negocios verdes </t>
  </si>
  <si>
    <t xml:space="preserve">320302. Administración del recurso hidrico </t>
  </si>
  <si>
    <t>320501.  Fortalecimiento de los procesos de ordenamiento y planificación territorial</t>
  </si>
  <si>
    <t>320502.  Gestión del conocimiento y reducción del  riesgo de desastres</t>
  </si>
  <si>
    <t>320504. Gestión del conocimiento y reducción del riesgo de desastres-pasivo exigible vigencias expiradas</t>
  </si>
  <si>
    <t>320503.  Gestión ambiental con comunidades étnicas</t>
  </si>
  <si>
    <t>320103.  Control y vigilancia al desarrollo sectorial sostenible</t>
  </si>
  <si>
    <t>320202.  Control, seguimiento y monitoreo al uso y manejo de recursos de la oferta natural</t>
  </si>
  <si>
    <t>320401.  Información y conocimiento ambiental</t>
  </si>
  <si>
    <t>329901. Fortalecimiento institucional para la gestión ambiental</t>
  </si>
  <si>
    <t>320801.  Educación y cultura ambiental</t>
  </si>
  <si>
    <t>TOTAL PROYECTOS ARMONIZACION</t>
  </si>
  <si>
    <t xml:space="preserve">TOTAL PROYECTOS INVERSION </t>
  </si>
  <si>
    <t>3. DESARROLLO TERRITORIAL SOSTENIBLE Y ADAPTACIÓN AL CAMBIO CLIMÁTICO</t>
  </si>
  <si>
    <t>4. INSTITUCIÓN AMBIENTAL MODERNA Y GENERACIÓN DE CAPACIDADES</t>
  </si>
  <si>
    <t>PROGRAMA 3203: GESTIÓN INTEGRAL DEL RECURSO HÍDRICO.</t>
  </si>
  <si>
    <t>PROGRAMA 3202: CONSERVACION DE LA BIODIVERSIDAD Y SUS SERVICIOS ECOSISTEMICOS</t>
  </si>
  <si>
    <t>PROGRAMA 3204 GESTIÓN DE LA INFORMACIÓN Y EL CONOCIMIENTO AMBIENTAL</t>
  </si>
  <si>
    <t>PROGRAMA 3205 ORDENAMIENTO AMBIENTAL TERRITORIAL.</t>
  </si>
  <si>
    <t xml:space="preserve">PROYECTO 320601: GESTIÓN DEL CAMBIO CLIMÁTICO </t>
  </si>
  <si>
    <t>PROGRAMA: 3208 EDUCACIÓN AMBIENTAL</t>
  </si>
  <si>
    <t>PROGRAMA  3299: FORTALECIMIENTO DE LA GESTIÓN Y DIRECCIÓN DEL SECTOR AMBIENTE Y DESARROLLO SOSTENIBLE</t>
  </si>
  <si>
    <t xml:space="preserve">PROGRAMA 1. GESTIÓN Y CONSERVACION DE LA RIQUEZA NATURAL </t>
  </si>
  <si>
    <t>PROGRAMA 2. CONSERVACIÓN DE LOS RECURSOS NATURALES EN EL DESARROLLO SECTORIAL PRODUCTIVO</t>
  </si>
  <si>
    <t>TOTAL INVERSION</t>
  </si>
  <si>
    <t xml:space="preserve">PROGRAMA 3201: FORTALECIMIENTO DEL DESEMPEÑO AMBIENTAL DE LOS  SECTORES PRODUCTIVOS </t>
  </si>
  <si>
    <t>Sobretasa Ambiental Corporaciones Autonomas Regionales</t>
  </si>
  <si>
    <t>Sobretasa Ambiental Urbano</t>
  </si>
  <si>
    <t>36</t>
  </si>
  <si>
    <t>37</t>
  </si>
  <si>
    <t>Evaluación de licencias y trámites ambientales</t>
  </si>
  <si>
    <t>Seguimiento a licencias y trámites ambientales</t>
  </si>
  <si>
    <t>55</t>
  </si>
  <si>
    <t>Tasa por uso del Agua</t>
  </si>
  <si>
    <t>88</t>
  </si>
  <si>
    <t>Tasas retributivas</t>
  </si>
  <si>
    <t>22</t>
  </si>
  <si>
    <t>Particiopaciones Distintas del SGP</t>
  </si>
  <si>
    <t xml:space="preserve">A entidades territoriales distintas de participaciones y compensaciones </t>
  </si>
  <si>
    <t>Transferencias de otras entidades del gobierno general</t>
  </si>
  <si>
    <t>014</t>
  </si>
  <si>
    <t>Participación en Impuestos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</si>
</sst>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0.0"/>
    <numFmt numFmtId="165" formatCode="_-* #,##0_-;\-* #,##0_-;_-* &quot;-&quot;??_-;_-@_-"/>
    <numFmt numFmtId="166" formatCode="_(* #,##0.00_);_(* \(#,##0.00\);_(* &quot;-&quot;??_);_(@_)"/>
    <numFmt numFmtId="167" formatCode="_(* #,##0_);_(* \(#,##0\);_(* &quot;-&quot;??_);_(@_)"/>
    <numFmt numFmtId="168" formatCode="_(* #,##0.000_);_(* \(#,##0.000\);_(* &quot;-&quot;??_);_(@_)"/>
    <numFmt numFmtId="169" formatCode="0.0%"/>
    <numFmt numFmtId="170" formatCode="_-* #,##0.000_-;\-* #,##0.000_-;_-* &quot;-&quot;???_-;_-@_-"/>
  </numFmts>
  <fonts count="54" x14ac:knownFonts="1">
    <font>
      <sz val="11"/>
      <color theme="1"/>
      <name val="Calibri"/>
      <family val="2"/>
      <scheme val="minor"/>
    </font>
    <font>
      <sz val="11"/>
      <color rgb="FF006100"/>
      <name val="Calibri"/>
      <family val="2"/>
      <scheme val="minor"/>
    </font>
    <font>
      <b/>
      <sz val="11"/>
      <color rgb="FF000000"/>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i/>
      <sz val="9"/>
      <color rgb="FF000000"/>
      <name val="Calibri"/>
      <family val="2"/>
      <scheme val="minor"/>
    </font>
    <font>
      <sz val="9"/>
      <color theme="1"/>
      <name val="Calibri"/>
      <family val="2"/>
      <scheme val="minor"/>
    </font>
    <font>
      <sz val="8"/>
      <color rgb="FF000000"/>
      <name val="Calibri"/>
      <family val="2"/>
      <scheme val="minor"/>
    </font>
    <font>
      <sz val="9"/>
      <color rgb="FF000000"/>
      <name val="Calibri"/>
      <family val="2"/>
    </font>
    <font>
      <sz val="7"/>
      <color rgb="FF000000"/>
      <name val="Times New Roman"/>
      <family val="1"/>
    </font>
    <font>
      <vertAlign val="subscript"/>
      <sz val="9"/>
      <color rgb="FF000000"/>
      <name val="Calibri"/>
      <family val="2"/>
      <scheme val="minor"/>
    </font>
    <font>
      <b/>
      <u/>
      <sz val="9"/>
      <color rgb="FF000000"/>
      <name val="Calibri"/>
      <family val="2"/>
      <scheme val="minor"/>
    </font>
    <font>
      <i/>
      <sz val="7"/>
      <color rgb="FF000000"/>
      <name val="Times New Roman"/>
      <family val="1"/>
    </font>
    <font>
      <sz val="10"/>
      <color theme="1"/>
      <name val="Calibri"/>
      <family val="2"/>
      <scheme val="minor"/>
    </font>
    <font>
      <u/>
      <sz val="9"/>
      <color rgb="FF000000"/>
      <name val="Calibri"/>
      <family val="2"/>
      <scheme val="minor"/>
    </font>
    <font>
      <sz val="9"/>
      <color rgb="FF000000"/>
      <name val="Symbol"/>
      <family val="1"/>
      <charset val="2"/>
    </font>
    <font>
      <u/>
      <sz val="11"/>
      <color theme="10"/>
      <name val="Calibri"/>
      <family val="2"/>
      <scheme val="minor"/>
    </font>
    <font>
      <sz val="12"/>
      <color rgb="FF000000"/>
      <name val="Calibri"/>
      <family val="2"/>
    </font>
    <font>
      <sz val="7"/>
      <color rgb="FF000000"/>
      <name val="Calibri"/>
      <family val="2"/>
      <scheme val="minor"/>
    </font>
    <font>
      <b/>
      <i/>
      <sz val="9"/>
      <color indexed="8"/>
      <name val="Calibri"/>
      <family val="2"/>
      <scheme val="minor"/>
    </font>
    <font>
      <sz val="11"/>
      <color theme="1"/>
      <name val="Calibri"/>
      <family val="2"/>
      <scheme val="minor"/>
    </font>
    <font>
      <b/>
      <sz val="11"/>
      <color theme="1"/>
      <name val="Calibri"/>
      <family val="2"/>
      <scheme val="minor"/>
    </font>
    <font>
      <sz val="10"/>
      <color rgb="FF006100"/>
      <name val="Calibri"/>
      <family val="2"/>
      <scheme val="minor"/>
    </font>
    <font>
      <u/>
      <sz val="10"/>
      <color theme="10"/>
      <name val="Calibri"/>
      <family val="2"/>
      <scheme val="minor"/>
    </font>
    <font>
      <sz val="10"/>
      <color rgb="FF000000"/>
      <name val="Calibri"/>
      <family val="2"/>
      <scheme val="minor"/>
    </font>
    <font>
      <sz val="18"/>
      <color rgb="FF000000"/>
      <name val="Calibri"/>
      <family val="2"/>
      <scheme val="minor"/>
    </font>
    <font>
      <sz val="9"/>
      <color rgb="FFFF0000"/>
      <name val="Calibri"/>
      <family val="2"/>
      <scheme val="minor"/>
    </font>
    <font>
      <sz val="8"/>
      <color theme="1"/>
      <name val="Calibri"/>
      <family val="2"/>
      <scheme val="minor"/>
    </font>
    <font>
      <b/>
      <sz val="8"/>
      <color rgb="FF000000"/>
      <name val="Calibri"/>
      <family val="2"/>
      <scheme val="minor"/>
    </font>
    <font>
      <sz val="10"/>
      <name val="Arial Narrow"/>
      <family val="2"/>
    </font>
    <font>
      <b/>
      <sz val="12"/>
      <name val="Arial Narrow"/>
      <family val="2"/>
    </font>
    <font>
      <sz val="10"/>
      <name val="Arial"/>
      <family val="2"/>
    </font>
    <font>
      <b/>
      <sz val="10"/>
      <name val="Arial Narrow"/>
      <family val="2"/>
    </font>
    <font>
      <b/>
      <sz val="10"/>
      <color indexed="10"/>
      <name val="Arial Narrow"/>
      <family val="2"/>
    </font>
    <font>
      <b/>
      <sz val="11"/>
      <name val="Arial Narrow"/>
      <family val="2"/>
    </font>
    <font>
      <b/>
      <sz val="8"/>
      <name val="Arial Narrow"/>
      <family val="2"/>
    </font>
    <font>
      <sz val="8"/>
      <name val="Arial Narrow"/>
      <family val="2"/>
    </font>
    <font>
      <b/>
      <sz val="10"/>
      <color indexed="81"/>
      <name val="Tahoma"/>
      <family val="2"/>
    </font>
    <font>
      <b/>
      <sz val="9"/>
      <name val="Arial Narrow"/>
      <family val="2"/>
    </font>
    <font>
      <b/>
      <sz val="7"/>
      <name val="Arial Narrow"/>
      <family val="2"/>
    </font>
    <font>
      <sz val="7"/>
      <name val="Arial Narrow"/>
      <family val="2"/>
    </font>
    <font>
      <u/>
      <sz val="7"/>
      <name val="Arial Narrow"/>
      <family val="2"/>
    </font>
    <font>
      <b/>
      <sz val="9"/>
      <color theme="1"/>
      <name val="Verdana"/>
      <family val="2"/>
    </font>
    <font>
      <b/>
      <sz val="9"/>
      <name val="Verdana"/>
      <family val="2"/>
    </font>
    <font>
      <sz val="9"/>
      <color theme="1"/>
      <name val="Verdana"/>
      <family val="2"/>
    </font>
    <font>
      <b/>
      <sz val="9"/>
      <color rgb="FF000000"/>
      <name val="Verdana"/>
      <family val="2"/>
    </font>
    <font>
      <sz val="9"/>
      <name val="Verdana"/>
      <family val="2"/>
    </font>
    <font>
      <sz val="9"/>
      <color rgb="FF000000"/>
      <name val="Verdana"/>
      <family val="2"/>
    </font>
    <font>
      <sz val="10"/>
      <color theme="1"/>
      <name val="Arial Narrow"/>
      <family val="2"/>
    </font>
    <font>
      <b/>
      <sz val="10"/>
      <color theme="1"/>
      <name val="Arial Narrow"/>
      <family val="2"/>
    </font>
    <font>
      <sz val="10"/>
      <color rgb="FF000000"/>
      <name val="Arial Narrow"/>
      <family val="2"/>
    </font>
    <font>
      <b/>
      <sz val="10"/>
      <color indexed="8"/>
      <name val="Arial Narrow"/>
      <family val="2"/>
    </font>
    <font>
      <b/>
      <sz val="9"/>
      <color rgb="FFFFFFFF"/>
      <name val="Verdana"/>
      <family val="2"/>
    </font>
  </fonts>
  <fills count="37">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D9D9D9"/>
        <bgColor indexed="64"/>
      </patternFill>
    </fill>
    <fill>
      <patternFill patternType="solid">
        <fgColor rgb="FFF7CAA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rgb="FF70AD47"/>
        <bgColor rgb="FF70AD47"/>
      </patternFill>
    </fill>
    <fill>
      <patternFill patternType="solid">
        <fgColor indexed="11"/>
        <bgColor indexed="64"/>
      </patternFill>
    </fill>
    <fill>
      <patternFill patternType="solid">
        <fgColor theme="9" tint="0.59999389629810485"/>
        <bgColor indexed="64"/>
      </patternFill>
    </fill>
    <fill>
      <patternFill patternType="solid">
        <fgColor rgb="FF92D050"/>
        <bgColor indexed="64"/>
      </patternFill>
    </fill>
    <fill>
      <patternFill patternType="solid">
        <fgColor rgb="FF92D050"/>
        <bgColor rgb="FFA8D08D"/>
      </patternFill>
    </fill>
    <fill>
      <patternFill patternType="solid">
        <fgColor rgb="FF92D050"/>
        <bgColor rgb="FFC5E0B3"/>
      </patternFill>
    </fill>
    <fill>
      <patternFill patternType="solid">
        <fgColor theme="9" tint="0.59999389629810485"/>
        <bgColor rgb="FFC5E0B3"/>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39997558519241921"/>
        <bgColor indexed="64"/>
      </patternFill>
    </fill>
  </fills>
  <borders count="7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double">
        <color rgb="FFFF800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s>
  <cellStyleXfs count="8">
    <xf numFmtId="0" fontId="0" fillId="0" borderId="0"/>
    <xf numFmtId="0" fontId="1" fillId="2" borderId="0" applyNumberFormat="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32" fillId="0" borderId="0"/>
    <xf numFmtId="43" fontId="21" fillId="0" borderId="0" applyFont="0" applyFill="0" applyBorder="0" applyAlignment="0" applyProtection="0"/>
    <xf numFmtId="41" fontId="21" fillId="0" borderId="0" applyFont="0" applyFill="0" applyBorder="0" applyAlignment="0" applyProtection="0"/>
  </cellStyleXfs>
  <cellXfs count="1307">
    <xf numFmtId="0" fontId="0" fillId="0" borderId="0" xfId="0"/>
    <xf numFmtId="0" fontId="0" fillId="0" borderId="0" xfId="0" applyAlignment="1"/>
    <xf numFmtId="0" fontId="4" fillId="0" borderId="0" xfId="0" applyFont="1" applyAlignment="1">
      <alignment vertical="top"/>
    </xf>
    <xf numFmtId="0" fontId="4" fillId="0" borderId="8"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vertical="top" wrapText="1"/>
    </xf>
    <xf numFmtId="0" fontId="0" fillId="0" borderId="0" xfId="0" applyAlignment="1">
      <alignment vertical="top"/>
    </xf>
    <xf numFmtId="0" fontId="4" fillId="3" borderId="7"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4" fillId="0" borderId="8"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0" fillId="0" borderId="8" xfId="0" applyBorder="1"/>
    <xf numFmtId="0" fontId="0" fillId="0" borderId="5" xfId="0" applyBorder="1"/>
    <xf numFmtId="0" fontId="0" fillId="0" borderId="13" xfId="0" applyBorder="1"/>
    <xf numFmtId="0" fontId="0" fillId="0" borderId="6" xfId="0" applyBorder="1"/>
    <xf numFmtId="0" fontId="0" fillId="0" borderId="11" xfId="0" applyBorder="1"/>
    <xf numFmtId="0" fontId="4" fillId="0" borderId="8" xfId="0" applyFont="1" applyBorder="1" applyAlignment="1">
      <alignment horizontal="left" vertical="center" wrapText="1"/>
    </xf>
    <xf numFmtId="0" fontId="0" fillId="0" borderId="6" xfId="0" applyBorder="1" applyAlignment="1">
      <alignment vertical="top" wrapText="1"/>
    </xf>
    <xf numFmtId="0" fontId="0" fillId="7" borderId="16" xfId="0" applyFill="1" applyBorder="1" applyAlignment="1">
      <alignment vertical="top"/>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4" fillId="0" borderId="7" xfId="0" applyFont="1" applyBorder="1" applyAlignment="1" applyProtection="1">
      <alignment horizontal="center" vertical="top" wrapText="1"/>
      <protection locked="0"/>
    </xf>
    <xf numFmtId="0" fontId="0" fillId="0" borderId="6" xfId="0" applyBorder="1" applyAlignment="1">
      <alignment vertical="top"/>
    </xf>
    <xf numFmtId="0" fontId="0" fillId="0" borderId="11" xfId="0" applyBorder="1" applyAlignment="1">
      <alignment vertical="top"/>
    </xf>
    <xf numFmtId="0" fontId="0" fillId="0" borderId="8" xfId="0" applyBorder="1" applyAlignment="1">
      <alignment vertical="top"/>
    </xf>
    <xf numFmtId="0" fontId="14" fillId="0" borderId="7" xfId="0" applyFont="1" applyBorder="1" applyAlignment="1">
      <alignment vertical="top"/>
    </xf>
    <xf numFmtId="0" fontId="9" fillId="0" borderId="6" xfId="0" applyFont="1" applyBorder="1" applyAlignment="1">
      <alignment vertical="top" wrapText="1"/>
    </xf>
    <xf numFmtId="0" fontId="14" fillId="0" borderId="8" xfId="0" applyFont="1" applyBorder="1" applyAlignment="1">
      <alignment vertical="top"/>
    </xf>
    <xf numFmtId="0" fontId="5" fillId="0" borderId="0" xfId="0" applyFont="1" applyBorder="1" applyAlignment="1">
      <alignment vertical="top"/>
    </xf>
    <xf numFmtId="0" fontId="7" fillId="0" borderId="0" xfId="0" applyFont="1" applyAlignment="1" applyProtection="1">
      <alignment vertical="top"/>
      <protection locked="0"/>
    </xf>
    <xf numFmtId="0" fontId="4" fillId="3" borderId="8" xfId="0" applyFont="1" applyFill="1" applyBorder="1" applyAlignment="1" applyProtection="1">
      <alignment vertical="top" wrapText="1"/>
      <protection locked="0"/>
    </xf>
    <xf numFmtId="0" fontId="4" fillId="3" borderId="8" xfId="0" applyFont="1" applyFill="1" applyBorder="1" applyAlignment="1" applyProtection="1">
      <alignment vertical="top"/>
      <protection locked="0"/>
    </xf>
    <xf numFmtId="9" fontId="4" fillId="3" borderId="8" xfId="0" applyNumberFormat="1" applyFont="1" applyFill="1" applyBorder="1" applyAlignment="1" applyProtection="1">
      <alignment vertical="top"/>
      <protection locked="0"/>
    </xf>
    <xf numFmtId="9" fontId="4" fillId="0" borderId="8" xfId="0" applyNumberFormat="1" applyFont="1" applyFill="1" applyBorder="1" applyAlignment="1" applyProtection="1">
      <alignment vertical="top"/>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protection locked="0"/>
    </xf>
    <xf numFmtId="17" fontId="4" fillId="0" borderId="13" xfId="0" applyNumberFormat="1"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7" fillId="0" borderId="0" xfId="0" applyFont="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8" xfId="0" applyFont="1" applyBorder="1" applyAlignment="1">
      <alignment vertical="top" wrapText="1"/>
    </xf>
    <xf numFmtId="0" fontId="4" fillId="3" borderId="8" xfId="0" applyFont="1" applyFill="1" applyBorder="1" applyAlignment="1">
      <alignment vertical="top"/>
    </xf>
    <xf numFmtId="0" fontId="4" fillId="4" borderId="8" xfId="0" applyFont="1" applyFill="1" applyBorder="1" applyAlignment="1">
      <alignment vertical="top"/>
    </xf>
    <xf numFmtId="0" fontId="4" fillId="0" borderId="7" xfId="0" applyFont="1" applyBorder="1" applyAlignment="1">
      <alignment vertical="top" wrapText="1"/>
    </xf>
    <xf numFmtId="0" fontId="4" fillId="3" borderId="8" xfId="0" applyFont="1" applyFill="1" applyBorder="1" applyAlignment="1">
      <alignment vertical="top" wrapText="1"/>
    </xf>
    <xf numFmtId="0" fontId="4" fillId="0" borderId="13" xfId="0" applyFont="1" applyBorder="1" applyAlignment="1">
      <alignment vertical="top"/>
    </xf>
    <xf numFmtId="0" fontId="4" fillId="0" borderId="6" xfId="0" applyFont="1" applyBorder="1" applyAlignment="1">
      <alignment vertical="top" wrapText="1"/>
    </xf>
    <xf numFmtId="0" fontId="4" fillId="0" borderId="13" xfId="0" applyFont="1" applyBorder="1" applyAlignment="1">
      <alignment vertical="top" wrapText="1"/>
    </xf>
    <xf numFmtId="0" fontId="5" fillId="0" borderId="8" xfId="0" applyFont="1" applyBorder="1" applyAlignment="1">
      <alignment vertical="top" wrapText="1"/>
    </xf>
    <xf numFmtId="17" fontId="4" fillId="0" borderId="13" xfId="0" applyNumberFormat="1" applyFont="1" applyBorder="1" applyAlignment="1">
      <alignment vertical="top" wrapText="1"/>
    </xf>
    <xf numFmtId="0" fontId="6" fillId="0" borderId="8" xfId="0" applyFont="1" applyBorder="1" applyAlignment="1">
      <alignment vertical="top" wrapText="1"/>
    </xf>
    <xf numFmtId="0" fontId="12" fillId="0" borderId="12" xfId="0" applyFont="1" applyBorder="1" applyAlignment="1">
      <alignment vertical="top" wrapText="1"/>
    </xf>
    <xf numFmtId="0" fontId="4" fillId="0" borderId="12" xfId="0" applyFont="1" applyBorder="1" applyAlignment="1">
      <alignment vertical="top" wrapText="1"/>
    </xf>
    <xf numFmtId="0" fontId="3" fillId="0" borderId="6" xfId="0" applyFont="1" applyBorder="1" applyAlignment="1">
      <alignment vertical="top" wrapText="1"/>
    </xf>
    <xf numFmtId="0" fontId="15" fillId="0" borderId="6" xfId="0" applyFont="1" applyBorder="1" applyAlignment="1">
      <alignment vertical="top" wrapText="1"/>
    </xf>
    <xf numFmtId="0" fontId="17" fillId="0" borderId="6" xfId="2" applyBorder="1" applyAlignment="1">
      <alignment vertical="top" wrapText="1"/>
    </xf>
    <xf numFmtId="0" fontId="17" fillId="0" borderId="8" xfId="2" applyBorder="1" applyAlignment="1">
      <alignment vertical="top" wrapText="1"/>
    </xf>
    <xf numFmtId="0" fontId="12" fillId="0" borderId="6" xfId="0" applyFont="1"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19" fillId="0" borderId="13"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8" fillId="0" borderId="6" xfId="0" applyFont="1" applyBorder="1" applyAlignment="1">
      <alignment vertical="top" wrapText="1"/>
    </xf>
    <xf numFmtId="0" fontId="3" fillId="0" borderId="7" xfId="0" applyFont="1" applyBorder="1" applyAlignment="1">
      <alignment vertical="top" wrapText="1"/>
    </xf>
    <xf numFmtId="0" fontId="15" fillId="0" borderId="8" xfId="0" applyFont="1" applyBorder="1" applyAlignment="1">
      <alignment vertical="top" wrapText="1"/>
    </xf>
    <xf numFmtId="0" fontId="8" fillId="0" borderId="13" xfId="0" applyFont="1" applyBorder="1" applyAlignment="1">
      <alignment vertical="top" wrapText="1"/>
    </xf>
    <xf numFmtId="0" fontId="8" fillId="0" borderId="4" xfId="0" applyFont="1" applyBorder="1" applyAlignment="1">
      <alignment vertical="top" wrapText="1"/>
    </xf>
    <xf numFmtId="0" fontId="0" fillId="3" borderId="16" xfId="0" applyFill="1" applyBorder="1" applyAlignment="1">
      <alignment vertical="top"/>
    </xf>
    <xf numFmtId="0" fontId="20" fillId="0" borderId="0" xfId="0" applyFont="1" applyBorder="1" applyAlignment="1">
      <alignment vertical="top"/>
    </xf>
    <xf numFmtId="0" fontId="4" fillId="0" borderId="0" xfId="0" applyFont="1" applyAlignment="1">
      <alignment horizontal="center" vertical="top"/>
    </xf>
    <xf numFmtId="0" fontId="6" fillId="0" borderId="0" xfId="0" applyFont="1" applyBorder="1" applyAlignment="1">
      <alignment horizontal="center" vertical="top" wrapText="1"/>
    </xf>
    <xf numFmtId="0" fontId="7" fillId="0" borderId="0" xfId="0" applyFont="1" applyAlignment="1" applyProtection="1">
      <alignment horizontal="center" vertical="top"/>
      <protection locked="0"/>
    </xf>
    <xf numFmtId="0" fontId="4" fillId="0" borderId="13" xfId="0" applyFont="1" applyBorder="1" applyAlignment="1" applyProtection="1">
      <alignment horizontal="center" vertical="top" wrapText="1"/>
      <protection locked="0"/>
    </xf>
    <xf numFmtId="0" fontId="0" fillId="0" borderId="0" xfId="0"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0"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0" xfId="0" applyAlignment="1">
      <alignment horizontal="center" vertical="top"/>
    </xf>
    <xf numFmtId="0" fontId="7" fillId="0" borderId="0" xfId="0" applyFont="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3" fillId="0" borderId="0" xfId="0" applyFont="1" applyAlignment="1">
      <alignment horizontal="center" vertical="top"/>
    </xf>
    <xf numFmtId="0" fontId="3" fillId="0" borderId="0" xfId="0" applyFont="1" applyBorder="1" applyAlignment="1">
      <alignment horizontal="center" vertical="top" wrapText="1"/>
    </xf>
    <xf numFmtId="0" fontId="12" fillId="0" borderId="0" xfId="0" applyFont="1" applyBorder="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19" fillId="0" borderId="10" xfId="0" applyFont="1" applyBorder="1" applyAlignment="1">
      <alignment horizontal="center" vertical="top" wrapText="1"/>
    </xf>
    <xf numFmtId="0" fontId="4" fillId="0" borderId="4" xfId="0" applyFont="1" applyBorder="1" applyAlignment="1">
      <alignment horizontal="center" vertical="top" wrapText="1"/>
    </xf>
    <xf numFmtId="0" fontId="3" fillId="0" borderId="8" xfId="0" applyFont="1" applyBorder="1" applyAlignment="1">
      <alignment horizontal="center" vertical="top" wrapText="1"/>
    </xf>
    <xf numFmtId="0" fontId="4" fillId="0" borderId="0" xfId="0" applyFont="1" applyBorder="1" applyAlignment="1">
      <alignment horizontal="center" vertical="top"/>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14" fillId="0" borderId="8" xfId="0" applyFont="1" applyBorder="1" applyAlignment="1">
      <alignment horizontal="center" vertical="top"/>
    </xf>
    <xf numFmtId="0" fontId="4" fillId="0" borderId="8" xfId="0" applyFont="1" applyFill="1" applyBorder="1" applyAlignment="1">
      <alignment vertical="top" wrapText="1"/>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0" fontId="0" fillId="0" borderId="1" xfId="0" applyBorder="1"/>
    <xf numFmtId="0" fontId="4" fillId="4" borderId="13" xfId="0" applyFont="1" applyFill="1" applyBorder="1" applyAlignment="1">
      <alignment horizontal="left" vertical="center" wrapText="1"/>
    </xf>
    <xf numFmtId="0" fontId="12" fillId="0" borderId="14" xfId="0" applyFont="1" applyBorder="1" applyAlignment="1">
      <alignment vertical="top"/>
    </xf>
    <xf numFmtId="0" fontId="12" fillId="0" borderId="15" xfId="0" applyFont="1" applyBorder="1" applyAlignment="1">
      <alignment vertical="top"/>
    </xf>
    <xf numFmtId="0" fontId="12" fillId="0" borderId="7" xfId="0" applyFont="1" applyBorder="1" applyAlignment="1">
      <alignment vertical="top"/>
    </xf>
    <xf numFmtId="0" fontId="4" fillId="0" borderId="7"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vertical="top"/>
    </xf>
    <xf numFmtId="0" fontId="4" fillId="0" borderId="15" xfId="0" applyFont="1" applyBorder="1" applyAlignment="1">
      <alignment vertical="top"/>
    </xf>
    <xf numFmtId="0" fontId="4" fillId="0" borderId="7" xfId="0" applyFont="1" applyBorder="1" applyAlignment="1">
      <alignment vertical="top"/>
    </xf>
    <xf numFmtId="0" fontId="4" fillId="3" borderId="8" xfId="0" applyFont="1" applyFill="1" applyBorder="1" applyAlignment="1">
      <alignment horizontal="center" vertical="top"/>
    </xf>
    <xf numFmtId="0" fontId="3" fillId="0" borderId="1" xfId="0" applyFont="1" applyBorder="1" applyAlignment="1">
      <alignment vertical="top" wrapText="1"/>
    </xf>
    <xf numFmtId="0" fontId="4"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0" fontId="4" fillId="3" borderId="8" xfId="0" applyFont="1" applyFill="1" applyBorder="1" applyAlignment="1">
      <alignment horizontal="left" vertical="top"/>
    </xf>
    <xf numFmtId="3" fontId="4" fillId="4" borderId="8" xfId="0" applyNumberFormat="1" applyFont="1" applyFill="1" applyBorder="1" applyAlignment="1">
      <alignment vertical="top"/>
    </xf>
    <xf numFmtId="3" fontId="4" fillId="4" borderId="13" xfId="0" applyNumberFormat="1" applyFont="1" applyFill="1" applyBorder="1" applyAlignment="1">
      <alignment vertical="top"/>
    </xf>
    <xf numFmtId="3" fontId="4" fillId="4" borderId="13" xfId="0" applyNumberFormat="1" applyFont="1" applyFill="1" applyBorder="1" applyAlignment="1">
      <alignment horizontal="center" vertical="top"/>
    </xf>
    <xf numFmtId="9" fontId="4" fillId="4" borderId="12" xfId="3" applyFont="1" applyFill="1" applyBorder="1" applyAlignment="1">
      <alignment horizontal="center" vertical="top"/>
    </xf>
    <xf numFmtId="3" fontId="4" fillId="4" borderId="13" xfId="0" applyNumberFormat="1" applyFont="1" applyFill="1" applyBorder="1" applyAlignment="1">
      <alignment horizontal="right" vertical="top"/>
    </xf>
    <xf numFmtId="3" fontId="4" fillId="4" borderId="8" xfId="0" applyNumberFormat="1" applyFont="1" applyFill="1" applyBorder="1" applyAlignment="1">
      <alignment vertical="top" wrapText="1"/>
    </xf>
    <xf numFmtId="9" fontId="4" fillId="4" borderId="12" xfId="3" applyFont="1" applyFill="1" applyBorder="1" applyAlignment="1">
      <alignment vertical="top" wrapText="1"/>
    </xf>
    <xf numFmtId="9" fontId="4" fillId="4" borderId="8" xfId="3" applyFont="1" applyFill="1" applyBorder="1" applyAlignment="1">
      <alignment vertical="top"/>
    </xf>
    <xf numFmtId="9" fontId="4" fillId="4" borderId="8" xfId="0" applyNumberFormat="1" applyFont="1" applyFill="1" applyBorder="1" applyAlignment="1">
      <alignment vertical="top"/>
    </xf>
    <xf numFmtId="9" fontId="4" fillId="4" borderId="8" xfId="3" applyFont="1" applyFill="1" applyBorder="1" applyAlignment="1">
      <alignment vertical="top" wrapText="1"/>
    </xf>
    <xf numFmtId="0" fontId="4" fillId="4" borderId="8" xfId="0" applyFont="1" applyFill="1" applyBorder="1" applyAlignment="1">
      <alignment horizontal="center" vertical="top"/>
    </xf>
    <xf numFmtId="164" fontId="4" fillId="4" borderId="8" xfId="0" applyNumberFormat="1" applyFont="1" applyFill="1" applyBorder="1" applyAlignment="1">
      <alignment horizontal="center" vertical="top"/>
    </xf>
    <xf numFmtId="3" fontId="4" fillId="3" borderId="7" xfId="0" applyNumberFormat="1" applyFont="1" applyFill="1" applyBorder="1" applyAlignment="1" applyProtection="1">
      <alignment horizontal="right" vertical="top" wrapText="1"/>
      <protection locked="0"/>
    </xf>
    <xf numFmtId="9" fontId="4" fillId="4" borderId="12" xfId="3" applyFont="1" applyFill="1" applyBorder="1" applyAlignment="1">
      <alignment horizontal="center" vertical="center"/>
    </xf>
    <xf numFmtId="9" fontId="4" fillId="4" borderId="12" xfId="3"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7" xfId="0" applyFont="1" applyFill="1" applyBorder="1" applyAlignment="1" applyProtection="1">
      <alignment horizontal="center" vertical="top" wrapText="1"/>
      <protection locked="0"/>
    </xf>
    <xf numFmtId="9" fontId="4" fillId="6" borderId="12" xfId="3" applyFont="1" applyFill="1" applyBorder="1" applyAlignment="1">
      <alignment horizontal="center" vertical="top" wrapText="1"/>
    </xf>
    <xf numFmtId="9" fontId="4" fillId="6" borderId="8" xfId="3" applyNumberFormat="1" applyFont="1" applyFill="1" applyBorder="1" applyAlignment="1">
      <alignment horizontal="center" vertical="top" wrapText="1"/>
    </xf>
    <xf numFmtId="9" fontId="4" fillId="4" borderId="7" xfId="0" applyNumberFormat="1" applyFont="1" applyFill="1" applyBorder="1" applyAlignment="1">
      <alignment horizontal="center" vertical="top"/>
    </xf>
    <xf numFmtId="9" fontId="4" fillId="4" borderId="8" xfId="0" applyNumberFormat="1" applyFont="1" applyFill="1" applyBorder="1" applyAlignment="1">
      <alignment horizontal="center" vertical="top"/>
    </xf>
    <xf numFmtId="0" fontId="22" fillId="0" borderId="0" xfId="0" applyFont="1" applyAlignment="1">
      <alignment vertical="top"/>
    </xf>
    <xf numFmtId="9" fontId="4" fillId="3" borderId="8" xfId="0" applyNumberFormat="1" applyFont="1" applyFill="1" applyBorder="1" applyAlignment="1" applyProtection="1">
      <alignment horizontal="center" vertical="top"/>
      <protection locked="0"/>
    </xf>
    <xf numFmtId="9" fontId="4" fillId="4" borderId="14" xfId="0" applyNumberFormat="1" applyFont="1" applyFill="1" applyBorder="1" applyAlignment="1" applyProtection="1">
      <alignment horizontal="center" vertical="top"/>
    </xf>
    <xf numFmtId="0" fontId="0" fillId="0" borderId="16" xfId="0" applyBorder="1"/>
    <xf numFmtId="0" fontId="4" fillId="3" borderId="8" xfId="0" applyFont="1" applyFill="1" applyBorder="1" applyAlignment="1" applyProtection="1">
      <alignment horizontal="left" vertical="top"/>
      <protection locked="0"/>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2" fillId="0" borderId="14" xfId="0" applyFont="1" applyBorder="1" applyAlignment="1">
      <alignment horizontal="left" vertical="top"/>
    </xf>
    <xf numFmtId="0" fontId="4" fillId="5" borderId="8" xfId="0" applyFont="1" applyFill="1" applyBorder="1" applyAlignment="1" applyProtection="1">
      <alignment horizontal="left" vertical="top"/>
      <protection locked="0"/>
    </xf>
    <xf numFmtId="0" fontId="4" fillId="5" borderId="8" xfId="0" applyFont="1" applyFill="1" applyBorder="1" applyAlignment="1">
      <alignment vertical="top"/>
    </xf>
    <xf numFmtId="0" fontId="4" fillId="0" borderId="14" xfId="0" applyFont="1" applyBorder="1" applyAlignment="1">
      <alignment horizontal="left" vertical="top"/>
    </xf>
    <xf numFmtId="0" fontId="4" fillId="5" borderId="8" xfId="0" applyFont="1" applyFill="1" applyBorder="1" applyAlignment="1">
      <alignment horizontal="left" vertical="top" wrapText="1"/>
    </xf>
    <xf numFmtId="0" fontId="4" fillId="5" borderId="8" xfId="0" applyFont="1" applyFill="1" applyBorder="1" applyAlignment="1">
      <alignment horizontal="left" vertical="top"/>
    </xf>
    <xf numFmtId="0" fontId="7" fillId="0" borderId="0" xfId="0" applyFont="1" applyAlignment="1">
      <alignment horizontal="right" vertical="top"/>
    </xf>
    <xf numFmtId="0" fontId="4" fillId="0" borderId="0" xfId="0" applyFont="1" applyAlignment="1">
      <alignment horizontal="right" vertical="top"/>
    </xf>
    <xf numFmtId="0" fontId="0" fillId="0" borderId="0" xfId="0" applyAlignment="1">
      <alignment horizontal="right" vertical="top"/>
    </xf>
    <xf numFmtId="0" fontId="0" fillId="0" borderId="0" xfId="0" applyFill="1"/>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22" fillId="0" borderId="0" xfId="0" applyFont="1"/>
    <xf numFmtId="0" fontId="6" fillId="0" borderId="8"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8" xfId="0" applyFont="1" applyBorder="1" applyAlignment="1">
      <alignment vertical="top" wrapText="1"/>
    </xf>
    <xf numFmtId="0" fontId="3" fillId="0" borderId="1" xfId="0" applyFont="1" applyBorder="1" applyAlignment="1">
      <alignment vertical="top" wrapText="1"/>
    </xf>
    <xf numFmtId="9" fontId="4" fillId="4" borderId="12" xfId="3" applyFont="1" applyFill="1" applyBorder="1" applyAlignment="1" applyProtection="1">
      <alignment horizontal="center" vertical="top"/>
    </xf>
    <xf numFmtId="3" fontId="4" fillId="3" borderId="8" xfId="0" applyNumberFormat="1" applyFont="1" applyFill="1" applyBorder="1" applyAlignment="1" applyProtection="1">
      <alignment vertical="top" wrapText="1"/>
      <protection locked="0"/>
    </xf>
    <xf numFmtId="0" fontId="0" fillId="3" borderId="16" xfId="0" applyFill="1" applyBorder="1" applyAlignment="1" applyProtection="1">
      <alignment vertical="top"/>
      <protection locked="0"/>
    </xf>
    <xf numFmtId="0" fontId="0" fillId="0" borderId="0" xfId="0" applyProtection="1">
      <protection locked="0"/>
    </xf>
    <xf numFmtId="3" fontId="4" fillId="4" borderId="8" xfId="0" applyNumberFormat="1" applyFont="1" applyFill="1" applyBorder="1" applyAlignment="1" applyProtection="1">
      <alignment vertical="top"/>
      <protection locked="0"/>
    </xf>
    <xf numFmtId="3" fontId="4" fillId="4" borderId="13" xfId="0" applyNumberFormat="1" applyFont="1" applyFill="1" applyBorder="1" applyAlignment="1" applyProtection="1">
      <alignment vertical="top"/>
      <protection locked="0"/>
    </xf>
    <xf numFmtId="0" fontId="0" fillId="0" borderId="8" xfId="0" applyBorder="1" applyAlignment="1" applyProtection="1">
      <alignment vertical="top"/>
      <protection locked="0"/>
    </xf>
    <xf numFmtId="0" fontId="12" fillId="0" borderId="1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9" fontId="25" fillId="6" borderId="8" xfId="0" applyNumberFormat="1" applyFont="1" applyFill="1" applyBorder="1" applyAlignment="1" applyProtection="1">
      <alignment horizontal="center" vertical="top"/>
    </xf>
    <xf numFmtId="9" fontId="4" fillId="4" borderId="14" xfId="0" applyNumberFormat="1" applyFont="1" applyFill="1" applyBorder="1" applyAlignment="1" applyProtection="1">
      <alignment horizontal="right" vertical="top"/>
    </xf>
    <xf numFmtId="9" fontId="26" fillId="4" borderId="8" xfId="0" applyNumberFormat="1" applyFont="1" applyFill="1" applyBorder="1" applyAlignment="1">
      <alignment vertical="top"/>
    </xf>
    <xf numFmtId="0" fontId="14" fillId="0" borderId="16" xfId="0" applyFont="1"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vertical="top" wrapText="1"/>
    </xf>
    <xf numFmtId="9" fontId="4" fillId="6" borderId="8" xfId="3" applyFont="1" applyFill="1" applyBorder="1" applyAlignment="1">
      <alignment horizontal="center" vertical="top"/>
    </xf>
    <xf numFmtId="9" fontId="8" fillId="4" borderId="14" xfId="0" applyNumberFormat="1" applyFont="1" applyFill="1" applyBorder="1" applyAlignment="1" applyProtection="1">
      <alignment horizontal="distributed" vertical="top"/>
    </xf>
    <xf numFmtId="0" fontId="4" fillId="3" borderId="7" xfId="0" applyFont="1" applyFill="1" applyBorder="1" applyAlignment="1" applyProtection="1">
      <alignment horizontal="center" vertical="top"/>
      <protection locked="0"/>
    </xf>
    <xf numFmtId="3" fontId="4" fillId="3" borderId="8" xfId="0" applyNumberFormat="1" applyFont="1" applyFill="1" applyBorder="1" applyAlignment="1" applyProtection="1">
      <alignment vertical="top"/>
      <protection locked="0"/>
    </xf>
    <xf numFmtId="165" fontId="4" fillId="4" borderId="12" xfId="4" applyNumberFormat="1" applyFont="1" applyFill="1" applyBorder="1" applyAlignment="1">
      <alignment horizontal="center" vertical="top" wrapText="1"/>
    </xf>
    <xf numFmtId="9" fontId="25" fillId="6" borderId="8" xfId="3" applyNumberFormat="1" applyFont="1" applyFill="1" applyBorder="1" applyAlignment="1">
      <alignment horizontal="center" vertical="top" wrapText="1"/>
    </xf>
    <xf numFmtId="0" fontId="0" fillId="3" borderId="30" xfId="0" applyFill="1" applyBorder="1" applyAlignment="1">
      <alignment vertical="top"/>
    </xf>
    <xf numFmtId="0" fontId="23" fillId="6" borderId="18" xfId="0" applyFont="1" applyFill="1" applyBorder="1" applyAlignment="1">
      <alignment vertical="top"/>
    </xf>
    <xf numFmtId="0" fontId="0" fillId="6" borderId="20" xfId="0" applyFill="1" applyBorder="1" applyAlignment="1">
      <alignment vertical="top"/>
    </xf>
    <xf numFmtId="9" fontId="0" fillId="8" borderId="12" xfId="0" applyNumberFormat="1" applyFill="1" applyBorder="1" applyAlignment="1">
      <alignment horizontal="center" vertical="top"/>
    </xf>
    <xf numFmtId="9" fontId="7" fillId="3" borderId="16" xfId="0" applyNumberFormat="1" applyFont="1" applyFill="1" applyBorder="1" applyAlignment="1">
      <alignment horizontal="right" vertical="top"/>
    </xf>
    <xf numFmtId="9" fontId="0" fillId="0" borderId="0" xfId="3" applyFont="1"/>
    <xf numFmtId="9" fontId="0" fillId="6" borderId="12" xfId="0" applyNumberFormat="1" applyFill="1" applyBorder="1" applyAlignment="1">
      <alignment horizontal="center" vertical="top"/>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8" xfId="0" applyFont="1" applyBorder="1" applyAlignment="1" applyProtection="1">
      <alignment horizontal="center" vertical="top" wrapText="1"/>
      <protection locked="0"/>
    </xf>
    <xf numFmtId="0" fontId="4" fillId="0" borderId="14"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protection locked="0"/>
    </xf>
    <xf numFmtId="0" fontId="4" fillId="0" borderId="6"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0" fillId="7" borderId="20" xfId="0" applyFill="1" applyBorder="1" applyAlignment="1">
      <alignment vertical="top"/>
    </xf>
    <xf numFmtId="9" fontId="4" fillId="3" borderId="8" xfId="0" applyNumberFormat="1" applyFont="1" applyFill="1" applyBorder="1" applyAlignment="1" applyProtection="1">
      <alignment horizontal="center" vertical="top" wrapText="1"/>
      <protection locked="0"/>
    </xf>
    <xf numFmtId="0" fontId="0" fillId="0" borderId="0" xfId="0" applyAlignment="1" applyProtection="1">
      <protection locked="0"/>
    </xf>
    <xf numFmtId="0" fontId="4" fillId="6" borderId="8" xfId="0" applyFont="1" applyFill="1" applyBorder="1" applyAlignment="1" applyProtection="1">
      <alignment horizontal="left" vertical="top"/>
      <protection locked="0"/>
    </xf>
    <xf numFmtId="0" fontId="0" fillId="0" borderId="0" xfId="0" applyProtection="1"/>
    <xf numFmtId="0" fontId="2" fillId="0" borderId="0" xfId="0" applyFont="1" applyAlignment="1" applyProtection="1">
      <alignment vertical="top"/>
    </xf>
    <xf numFmtId="0" fontId="2" fillId="0" borderId="0" xfId="0" applyFont="1" applyAlignment="1" applyProtection="1">
      <alignment horizontal="center" vertical="top"/>
    </xf>
    <xf numFmtId="0" fontId="0" fillId="0" borderId="0" xfId="0"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center" vertical="top"/>
    </xf>
    <xf numFmtId="0" fontId="20" fillId="0" borderId="0" xfId="0" applyFont="1" applyBorder="1" applyAlignment="1" applyProtection="1">
      <alignment vertical="top"/>
    </xf>
    <xf numFmtId="0" fontId="6" fillId="0" borderId="0" xfId="0" applyFont="1" applyBorder="1" applyAlignment="1" applyProtection="1">
      <alignment horizontal="center" vertical="top" wrapText="1"/>
    </xf>
    <xf numFmtId="0" fontId="0" fillId="7" borderId="16" xfId="0" applyFill="1" applyBorder="1" applyAlignment="1" applyProtection="1">
      <alignment vertical="top"/>
    </xf>
    <xf numFmtId="0" fontId="0" fillId="0" borderId="0" xfId="0" applyFont="1" applyAlignment="1" applyProtection="1">
      <alignment vertical="top"/>
    </xf>
    <xf numFmtId="0" fontId="7" fillId="0" borderId="0" xfId="0" applyFont="1" applyAlignment="1" applyProtection="1">
      <alignment horizontal="right" vertical="top"/>
    </xf>
    <xf numFmtId="0" fontId="23" fillId="6" borderId="18" xfId="1" applyFont="1" applyFill="1" applyBorder="1" applyAlignment="1" applyProtection="1">
      <alignment vertical="top"/>
    </xf>
    <xf numFmtId="9" fontId="0" fillId="6" borderId="12" xfId="0" applyNumberFormat="1" applyFill="1" applyBorder="1" applyAlignment="1" applyProtection="1">
      <alignment horizontal="center" vertical="top"/>
    </xf>
    <xf numFmtId="0" fontId="1" fillId="6" borderId="20" xfId="1" applyFill="1" applyBorder="1" applyAlignment="1" applyProtection="1">
      <alignment vertical="top"/>
    </xf>
    <xf numFmtId="0" fontId="0" fillId="3" borderId="16" xfId="0" applyFill="1" applyBorder="1" applyAlignment="1" applyProtection="1">
      <alignment vertical="top"/>
    </xf>
    <xf numFmtId="0" fontId="4" fillId="0" borderId="0" xfId="0" applyFont="1" applyBorder="1" applyAlignment="1" applyProtection="1">
      <alignment horizontal="center" vertical="top"/>
    </xf>
    <xf numFmtId="0" fontId="4" fillId="0" borderId="0" xfId="0" applyFont="1" applyAlignment="1" applyProtection="1">
      <alignment horizontal="right" vertical="top"/>
    </xf>
    <xf numFmtId="0" fontId="23" fillId="6" borderId="18" xfId="0" applyFont="1" applyFill="1" applyBorder="1" applyAlignment="1" applyProtection="1">
      <alignment vertical="top"/>
    </xf>
    <xf numFmtId="9" fontId="7" fillId="6" borderId="12" xfId="0" applyNumberFormat="1" applyFont="1" applyFill="1" applyBorder="1" applyAlignment="1" applyProtection="1">
      <alignment horizontal="center" vertical="top"/>
    </xf>
    <xf numFmtId="0" fontId="0" fillId="6" borderId="20" xfId="0" applyFill="1" applyBorder="1" applyAlignment="1" applyProtection="1">
      <alignment vertical="top"/>
    </xf>
    <xf numFmtId="0" fontId="0" fillId="0" borderId="0" xfId="0" applyAlignment="1" applyProtection="1">
      <alignment horizontal="center" vertical="top"/>
    </xf>
    <xf numFmtId="0" fontId="7" fillId="0" borderId="0" xfId="0" applyFont="1" applyBorder="1" applyAlignment="1" applyProtection="1">
      <alignment vertical="top" wrapText="1"/>
    </xf>
    <xf numFmtId="0" fontId="4" fillId="0" borderId="1" xfId="0" applyFont="1" applyBorder="1" applyAlignment="1" applyProtection="1">
      <alignment vertical="top" wrapText="1"/>
    </xf>
    <xf numFmtId="0" fontId="4" fillId="0" borderId="2" xfId="0" applyFont="1" applyBorder="1" applyAlignment="1" applyProtection="1">
      <alignment horizontal="center" vertical="top" wrapText="1"/>
    </xf>
    <xf numFmtId="0" fontId="4" fillId="0" borderId="2" xfId="0" applyFont="1" applyBorder="1" applyAlignment="1" applyProtection="1">
      <alignment vertical="top" wrapText="1"/>
    </xf>
    <xf numFmtId="0" fontId="4" fillId="0" borderId="3" xfId="0" applyFont="1" applyBorder="1" applyAlignment="1" applyProtection="1">
      <alignment vertical="top" wrapText="1"/>
    </xf>
    <xf numFmtId="0" fontId="4" fillId="0" borderId="4"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7" xfId="0" applyFont="1" applyBorder="1" applyAlignment="1" applyProtection="1">
      <alignment vertical="top" wrapText="1"/>
    </xf>
    <xf numFmtId="0" fontId="0" fillId="0" borderId="6" xfId="0" applyBorder="1" applyAlignment="1" applyProtection="1">
      <alignment vertical="top"/>
    </xf>
    <xf numFmtId="0" fontId="4" fillId="0" borderId="8" xfId="0" applyFont="1" applyBorder="1" applyAlignment="1" applyProtection="1">
      <alignment vertical="top" wrapText="1"/>
    </xf>
    <xf numFmtId="0" fontId="4" fillId="0" borderId="9" xfId="0" applyFont="1" applyBorder="1" applyAlignment="1" applyProtection="1">
      <alignment horizontal="center" vertical="top" wrapText="1"/>
    </xf>
    <xf numFmtId="0" fontId="4" fillId="0" borderId="11" xfId="0" applyFont="1" applyBorder="1" applyAlignment="1" applyProtection="1">
      <alignment vertical="top" wrapText="1"/>
    </xf>
    <xf numFmtId="0" fontId="4" fillId="0" borderId="8" xfId="0" applyFont="1" applyBorder="1" applyAlignment="1" applyProtection="1">
      <alignment vertical="top" wrapText="1"/>
    </xf>
    <xf numFmtId="0" fontId="4" fillId="0" borderId="7" xfId="0" applyFont="1" applyBorder="1" applyAlignment="1" applyProtection="1">
      <alignment horizontal="center" vertical="top" wrapText="1"/>
    </xf>
    <xf numFmtId="0" fontId="4" fillId="0" borderId="7" xfId="0" applyFont="1" applyBorder="1" applyAlignment="1" applyProtection="1">
      <alignment vertical="top"/>
    </xf>
    <xf numFmtId="0" fontId="0" fillId="0" borderId="1" xfId="0" applyBorder="1" applyAlignment="1" applyProtection="1">
      <alignment vertical="top"/>
    </xf>
    <xf numFmtId="0" fontId="4" fillId="0" borderId="8" xfId="0" applyFont="1" applyBorder="1" applyAlignment="1" applyProtection="1">
      <alignment horizontal="center" vertical="top" wrapText="1"/>
    </xf>
    <xf numFmtId="0" fontId="4" fillId="4" borderId="8" xfId="0" applyFont="1" applyFill="1" applyBorder="1" applyAlignment="1" applyProtection="1">
      <alignment vertical="top"/>
    </xf>
    <xf numFmtId="0" fontId="0" fillId="0" borderId="13" xfId="0" applyBorder="1" applyAlignment="1" applyProtection="1">
      <alignment vertical="top"/>
    </xf>
    <xf numFmtId="0" fontId="4" fillId="0" borderId="13" xfId="0" applyFont="1" applyBorder="1" applyAlignment="1" applyProtection="1">
      <alignment vertical="top" wrapText="1"/>
    </xf>
    <xf numFmtId="0" fontId="4" fillId="0" borderId="10" xfId="0" applyFont="1" applyBorder="1" applyAlignment="1" applyProtection="1">
      <alignment horizontal="center" vertical="top" wrapText="1"/>
    </xf>
    <xf numFmtId="0" fontId="4" fillId="0" borderId="7" xfId="0" applyFont="1" applyBorder="1" applyAlignment="1" applyProtection="1">
      <alignment vertical="top" wrapText="1"/>
    </xf>
    <xf numFmtId="0" fontId="12" fillId="0" borderId="14" xfId="0" applyFont="1" applyBorder="1" applyAlignment="1" applyProtection="1">
      <alignment vertical="top" wrapText="1"/>
    </xf>
    <xf numFmtId="0" fontId="5" fillId="0" borderId="8" xfId="0" applyFont="1" applyBorder="1" applyAlignment="1" applyProtection="1">
      <alignment vertical="top" wrapText="1"/>
    </xf>
    <xf numFmtId="0" fontId="4" fillId="3" borderId="8" xfId="0" applyFont="1" applyFill="1" applyBorder="1" applyAlignment="1" applyProtection="1">
      <alignment vertical="top"/>
    </xf>
    <xf numFmtId="0" fontId="12" fillId="0" borderId="14" xfId="0" applyFont="1" applyBorder="1" applyAlignment="1" applyProtection="1">
      <alignment vertical="top"/>
    </xf>
    <xf numFmtId="0" fontId="12" fillId="0" borderId="15" xfId="0" applyFont="1" applyBorder="1" applyAlignment="1" applyProtection="1">
      <alignment vertical="top"/>
    </xf>
    <xf numFmtId="0" fontId="12" fillId="0" borderId="7" xfId="0" applyFont="1" applyBorder="1" applyAlignment="1" applyProtection="1">
      <alignment vertical="top"/>
    </xf>
    <xf numFmtId="0" fontId="4" fillId="0" borderId="8" xfId="0" applyFont="1" applyBorder="1" applyAlignment="1" applyProtection="1">
      <alignment vertical="top"/>
    </xf>
    <xf numFmtId="17" fontId="4" fillId="0" borderId="13" xfId="0" applyNumberFormat="1" applyFont="1" applyBorder="1" applyAlignment="1" applyProtection="1">
      <alignment vertical="top" wrapText="1"/>
    </xf>
    <xf numFmtId="0" fontId="6" fillId="0" borderId="8" xfId="0" applyFont="1" applyBorder="1" applyAlignment="1" applyProtection="1">
      <alignment vertical="top" wrapText="1"/>
    </xf>
    <xf numFmtId="0" fontId="3" fillId="0" borderId="1" xfId="0" applyFont="1" applyBorder="1" applyAlignment="1" applyProtection="1">
      <alignment vertical="top" wrapText="1"/>
    </xf>
    <xf numFmtId="0" fontId="3" fillId="0" borderId="0" xfId="0" applyFont="1" applyBorder="1" applyAlignment="1" applyProtection="1">
      <alignment horizontal="center" vertical="top" wrapText="1"/>
    </xf>
    <xf numFmtId="0" fontId="4" fillId="0" borderId="12" xfId="0" applyFont="1" applyBorder="1" applyAlignment="1" applyProtection="1">
      <alignment vertical="top" wrapText="1"/>
    </xf>
    <xf numFmtId="0" fontId="4" fillId="0" borderId="14" xfId="0" applyFont="1" applyBorder="1" applyAlignment="1" applyProtection="1">
      <alignment horizontal="center" vertical="top" wrapText="1"/>
    </xf>
    <xf numFmtId="0" fontId="4" fillId="0" borderId="9" xfId="0" applyFont="1" applyBorder="1" applyAlignment="1" applyProtection="1">
      <alignment vertical="top" wrapText="1"/>
    </xf>
    <xf numFmtId="0" fontId="4" fillId="0" borderId="8" xfId="0" applyFont="1" applyBorder="1" applyAlignment="1" applyProtection="1">
      <alignment horizontal="left" vertical="top"/>
      <protection locked="0"/>
    </xf>
    <xf numFmtId="0" fontId="4" fillId="5" borderId="8" xfId="0" applyFont="1" applyFill="1" applyBorder="1" applyAlignment="1" applyProtection="1">
      <alignment vertical="top" wrapText="1"/>
      <protection locked="0"/>
    </xf>
    <xf numFmtId="0" fontId="7" fillId="0" borderId="0" xfId="0" applyFont="1" applyAlignment="1" applyProtection="1">
      <alignment horizontal="center" vertical="top"/>
    </xf>
    <xf numFmtId="9" fontId="4" fillId="9" borderId="12" xfId="3" applyFont="1" applyFill="1" applyBorder="1" applyAlignment="1" applyProtection="1">
      <alignment horizontal="center" vertical="top"/>
    </xf>
    <xf numFmtId="0" fontId="12" fillId="0" borderId="14" xfId="0" applyFont="1" applyBorder="1" applyAlignment="1" applyProtection="1">
      <alignment horizontal="center" vertical="top"/>
    </xf>
    <xf numFmtId="0" fontId="3" fillId="0" borderId="8" xfId="0" applyFont="1" applyBorder="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horizontal="center" vertical="top"/>
    </xf>
    <xf numFmtId="0" fontId="12" fillId="0" borderId="12" xfId="0" applyFont="1" applyBorder="1" applyAlignment="1" applyProtection="1">
      <alignment vertical="top" wrapText="1"/>
    </xf>
    <xf numFmtId="0" fontId="12" fillId="0" borderId="0" xfId="0" applyFont="1" applyBorder="1" applyAlignment="1" applyProtection="1">
      <alignment horizontal="center" vertical="top" wrapText="1"/>
    </xf>
    <xf numFmtId="0" fontId="3" fillId="0" borderId="6" xfId="0" applyFont="1" applyBorder="1" applyAlignment="1" applyProtection="1">
      <alignment vertical="top" wrapText="1"/>
    </xf>
    <xf numFmtId="0" fontId="4" fillId="0" borderId="6" xfId="0" applyFont="1" applyBorder="1" applyAlignment="1" applyProtection="1">
      <alignment vertical="top" wrapText="1"/>
    </xf>
    <xf numFmtId="0" fontId="0" fillId="0" borderId="6" xfId="0" applyBorder="1" applyAlignment="1" applyProtection="1">
      <alignment vertical="top" wrapText="1"/>
    </xf>
    <xf numFmtId="0" fontId="4" fillId="5" borderId="8" xfId="0" applyFont="1" applyFill="1" applyBorder="1" applyAlignment="1" applyProtection="1">
      <alignment vertical="top"/>
      <protection locked="0"/>
    </xf>
    <xf numFmtId="0" fontId="7" fillId="0" borderId="0" xfId="0" applyFont="1" applyAlignment="1" applyProtection="1">
      <alignment vertical="top" wrapText="1"/>
    </xf>
    <xf numFmtId="0" fontId="4" fillId="0" borderId="7" xfId="0" applyFont="1" applyBorder="1" applyAlignment="1" applyProtection="1">
      <alignment horizontal="center" vertical="top"/>
    </xf>
    <xf numFmtId="0" fontId="7" fillId="0" borderId="0" xfId="0" applyFont="1" applyAlignment="1" applyProtection="1">
      <alignment vertical="top"/>
    </xf>
    <xf numFmtId="0" fontId="0" fillId="0" borderId="7" xfId="0" applyBorder="1" applyAlignment="1" applyProtection="1">
      <alignment vertical="top"/>
    </xf>
    <xf numFmtId="0" fontId="12" fillId="0" borderId="15" xfId="0" applyFont="1" applyBorder="1" applyAlignment="1" applyProtection="1">
      <alignment vertical="top" wrapText="1"/>
    </xf>
    <xf numFmtId="0" fontId="12" fillId="0" borderId="7" xfId="0" applyFont="1" applyBorder="1" applyAlignment="1" applyProtection="1">
      <alignment vertical="top" wrapText="1"/>
    </xf>
    <xf numFmtId="0" fontId="5" fillId="0" borderId="14" xfId="0" applyFont="1" applyBorder="1" applyAlignment="1" applyProtection="1">
      <alignment vertical="top" wrapText="1"/>
    </xf>
    <xf numFmtId="0" fontId="0" fillId="0" borderId="4" xfId="0" applyBorder="1" applyAlignment="1" applyProtection="1">
      <alignment vertical="top"/>
    </xf>
    <xf numFmtId="0" fontId="4" fillId="0" borderId="14" xfId="0" applyFont="1" applyBorder="1" applyAlignment="1" applyProtection="1">
      <alignment vertical="top" wrapText="1"/>
    </xf>
    <xf numFmtId="0" fontId="7" fillId="0" borderId="11" xfId="0" applyFont="1" applyBorder="1" applyAlignment="1" applyProtection="1">
      <alignment vertical="top" wrapText="1"/>
    </xf>
    <xf numFmtId="0" fontId="0" fillId="0" borderId="8" xfId="0" applyBorder="1" applyAlignment="1" applyProtection="1">
      <alignment vertical="top"/>
    </xf>
    <xf numFmtId="0" fontId="5" fillId="0" borderId="14" xfId="0" applyFont="1" applyBorder="1" applyAlignment="1" applyProtection="1">
      <alignment vertical="top"/>
    </xf>
    <xf numFmtId="0" fontId="4" fillId="0" borderId="14" xfId="0" applyFont="1" applyBorder="1" applyAlignment="1" applyProtection="1">
      <alignment vertical="top"/>
    </xf>
    <xf numFmtId="0" fontId="4" fillId="0" borderId="10" xfId="0" applyFont="1" applyBorder="1" applyAlignment="1" applyProtection="1">
      <alignment vertical="top" wrapText="1"/>
    </xf>
    <xf numFmtId="0" fontId="4" fillId="0" borderId="11" xfId="0" applyFont="1" applyBorder="1" applyAlignment="1" applyProtection="1">
      <alignment horizontal="center" vertical="top" wrapText="1"/>
    </xf>
    <xf numFmtId="0" fontId="4" fillId="0" borderId="15" xfId="0" applyFont="1" applyBorder="1" applyAlignment="1" applyProtection="1">
      <alignment vertical="top" wrapText="1"/>
    </xf>
    <xf numFmtId="0" fontId="3" fillId="0" borderId="7" xfId="0" applyFont="1" applyBorder="1" applyAlignment="1" applyProtection="1">
      <alignment vertical="top"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3" fillId="0" borderId="12" xfId="0" applyFont="1" applyBorder="1" applyAlignment="1" applyProtection="1">
      <alignment vertical="top" wrapText="1"/>
    </xf>
    <xf numFmtId="0" fontId="4" fillId="3" borderId="7" xfId="0" applyFont="1" applyFill="1" applyBorder="1" applyAlignment="1" applyProtection="1">
      <alignment vertical="top"/>
      <protection locked="0"/>
    </xf>
    <xf numFmtId="0" fontId="4" fillId="0" borderId="5" xfId="0" applyFont="1" applyBorder="1" applyAlignment="1" applyProtection="1">
      <alignment vertical="top" wrapText="1"/>
    </xf>
    <xf numFmtId="0" fontId="4" fillId="0" borderId="5" xfId="0" applyFont="1" applyBorder="1" applyAlignment="1">
      <alignment horizontal="left" vertical="top" wrapText="1"/>
    </xf>
    <xf numFmtId="0" fontId="4" fillId="0" borderId="12" xfId="0" applyFont="1" applyBorder="1" applyAlignment="1">
      <alignment vertical="top"/>
    </xf>
    <xf numFmtId="0" fontId="4" fillId="9" borderId="8" xfId="0" applyFont="1" applyFill="1" applyBorder="1" applyAlignment="1" applyProtection="1">
      <alignment vertical="top"/>
      <protection locked="0"/>
    </xf>
    <xf numFmtId="0" fontId="4" fillId="9" borderId="8" xfId="0" applyFont="1" applyFill="1" applyBorder="1" applyAlignment="1" applyProtection="1">
      <alignment horizontal="center" vertical="top"/>
      <protection locked="0"/>
    </xf>
    <xf numFmtId="0" fontId="4" fillId="9" borderId="7" xfId="0" applyFont="1" applyFill="1" applyBorder="1" applyAlignment="1" applyProtection="1">
      <alignment vertical="top"/>
    </xf>
    <xf numFmtId="0" fontId="4" fillId="0" borderId="8" xfId="0" applyFont="1" applyBorder="1" applyAlignment="1" applyProtection="1">
      <alignment horizontal="left" vertical="top" wrapText="1"/>
    </xf>
    <xf numFmtId="0" fontId="4" fillId="0" borderId="4"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17" fillId="0" borderId="8" xfId="2" applyBorder="1" applyAlignment="1" applyProtection="1">
      <alignment vertical="top" wrapText="1"/>
    </xf>
    <xf numFmtId="0" fontId="16" fillId="0" borderId="6" xfId="0" applyFont="1" applyBorder="1" applyAlignment="1" applyProtection="1">
      <alignment vertical="top" wrapText="1"/>
    </xf>
    <xf numFmtId="0" fontId="16" fillId="0" borderId="8" xfId="0" applyFont="1" applyBorder="1" applyAlignment="1" applyProtection="1">
      <alignment vertical="top" wrapText="1"/>
    </xf>
    <xf numFmtId="0" fontId="4" fillId="0" borderId="1" xfId="0" applyFont="1" applyBorder="1" applyAlignment="1" applyProtection="1">
      <alignment horizontal="center" vertical="top" wrapText="1"/>
    </xf>
    <xf numFmtId="0" fontId="0" fillId="0" borderId="9" xfId="0" applyBorder="1" applyProtection="1">
      <protection locked="0"/>
    </xf>
    <xf numFmtId="3" fontId="4" fillId="4" borderId="13" xfId="0" applyNumberFormat="1" applyFont="1" applyFill="1" applyBorder="1" applyAlignment="1" applyProtection="1">
      <alignment horizontal="center" vertical="top"/>
    </xf>
    <xf numFmtId="0" fontId="0" fillId="0" borderId="13" xfId="0" applyBorder="1" applyProtection="1"/>
    <xf numFmtId="0" fontId="8" fillId="0" borderId="13" xfId="0" applyFont="1" applyBorder="1" applyAlignment="1" applyProtection="1">
      <alignment vertical="top" wrapText="1"/>
    </xf>
    <xf numFmtId="0" fontId="8" fillId="0" borderId="10"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15" fillId="0" borderId="6" xfId="0" applyFont="1" applyBorder="1" applyAlignment="1" applyProtection="1">
      <alignment vertical="top" wrapText="1"/>
    </xf>
    <xf numFmtId="0" fontId="14" fillId="0" borderId="16" xfId="0" applyFont="1" applyBorder="1" applyAlignment="1" applyProtection="1">
      <alignment horizontal="left" vertical="top"/>
    </xf>
    <xf numFmtId="0" fontId="24" fillId="0" borderId="16" xfId="2" applyFont="1" applyBorder="1" applyAlignment="1" applyProtection="1">
      <alignment horizontal="left" vertical="top" wrapText="1"/>
    </xf>
    <xf numFmtId="0" fontId="0" fillId="0" borderId="0" xfId="0" applyAlignment="1" applyProtection="1"/>
    <xf numFmtId="0" fontId="8" fillId="0" borderId="2" xfId="0" applyFont="1" applyBorder="1" applyAlignment="1" applyProtection="1">
      <alignment horizontal="center" vertical="top" wrapText="1"/>
    </xf>
    <xf numFmtId="0" fontId="8" fillId="0" borderId="6"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7" xfId="0" applyFont="1" applyBorder="1" applyAlignment="1" applyProtection="1">
      <alignment horizontal="center" vertical="top" wrapText="1"/>
    </xf>
    <xf numFmtId="0" fontId="0" fillId="0" borderId="5" xfId="0" applyBorder="1" applyAlignment="1" applyProtection="1">
      <alignment vertical="top"/>
    </xf>
    <xf numFmtId="0" fontId="3" fillId="0" borderId="7" xfId="0" applyFont="1" applyBorder="1" applyAlignment="1" applyProtection="1">
      <alignment horizontal="center" vertical="top" wrapText="1"/>
    </xf>
    <xf numFmtId="0" fontId="3" fillId="0" borderId="7" xfId="0" applyFont="1" applyBorder="1" applyAlignment="1" applyProtection="1">
      <alignment vertical="top"/>
    </xf>
    <xf numFmtId="0" fontId="4" fillId="6" borderId="8" xfId="0" applyFont="1" applyFill="1" applyBorder="1" applyAlignment="1" applyProtection="1">
      <alignment vertical="top"/>
    </xf>
    <xf numFmtId="9" fontId="4" fillId="6" borderId="8" xfId="0" applyNumberFormat="1" applyFont="1" applyFill="1" applyBorder="1" applyAlignment="1" applyProtection="1">
      <alignment horizontal="center" vertical="top"/>
    </xf>
    <xf numFmtId="0" fontId="3" fillId="0" borderId="12" xfId="0" applyFont="1" applyBorder="1" applyAlignment="1" applyProtection="1">
      <alignment horizontal="center" vertical="top" wrapText="1"/>
    </xf>
    <xf numFmtId="0" fontId="3" fillId="0" borderId="7" xfId="0" applyFont="1" applyFill="1" applyBorder="1" applyAlignment="1" applyProtection="1">
      <alignment vertical="top"/>
    </xf>
    <xf numFmtId="9" fontId="4" fillId="4" borderId="8" xfId="0" applyNumberFormat="1" applyFont="1" applyFill="1" applyBorder="1" applyAlignment="1" applyProtection="1">
      <alignment horizontal="center" vertical="top"/>
    </xf>
    <xf numFmtId="0" fontId="12" fillId="0" borderId="4" xfId="0" applyFont="1" applyBorder="1" applyAlignment="1" applyProtection="1">
      <alignment vertical="top"/>
    </xf>
    <xf numFmtId="0" fontId="4" fillId="0" borderId="12" xfId="0" applyFont="1" applyBorder="1" applyAlignment="1" applyProtection="1">
      <alignment vertical="top"/>
    </xf>
    <xf numFmtId="0" fontId="12" fillId="0" borderId="12" xfId="0" applyFont="1" applyBorder="1" applyAlignment="1" applyProtection="1">
      <alignment vertical="top"/>
    </xf>
    <xf numFmtId="9" fontId="4" fillId="5" borderId="8" xfId="0" applyNumberFormat="1" applyFont="1" applyFill="1" applyBorder="1" applyAlignment="1" applyProtection="1">
      <alignment vertical="top" wrapText="1"/>
    </xf>
    <xf numFmtId="9" fontId="0" fillId="0" borderId="0" xfId="0" applyNumberFormat="1" applyAlignment="1" applyProtection="1">
      <alignment vertical="top"/>
    </xf>
    <xf numFmtId="0" fontId="4" fillId="0" borderId="0" xfId="0" applyFont="1" applyBorder="1" applyAlignment="1" applyProtection="1">
      <alignment vertical="top" wrapText="1"/>
    </xf>
    <xf numFmtId="0" fontId="8" fillId="0" borderId="5" xfId="0" applyFont="1" applyBorder="1" applyAlignment="1" applyProtection="1">
      <alignment vertical="top" wrapText="1"/>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3" fontId="4" fillId="4" borderId="8" xfId="0" applyNumberFormat="1" applyFont="1" applyFill="1" applyBorder="1" applyAlignment="1" applyProtection="1">
      <alignment vertical="top"/>
    </xf>
    <xf numFmtId="3" fontId="4" fillId="4" borderId="8" xfId="0" applyNumberFormat="1" applyFont="1" applyFill="1" applyBorder="1" applyAlignment="1" applyProtection="1">
      <alignment horizontal="center" vertical="top"/>
    </xf>
    <xf numFmtId="0" fontId="3" fillId="0" borderId="9" xfId="0" applyFont="1" applyBorder="1" applyAlignment="1" applyProtection="1">
      <alignment vertical="top"/>
    </xf>
    <xf numFmtId="3" fontId="4" fillId="9" borderId="13" xfId="0" applyNumberFormat="1" applyFont="1" applyFill="1" applyBorder="1" applyAlignment="1" applyProtection="1">
      <alignment horizontal="right" vertical="top"/>
    </xf>
    <xf numFmtId="3" fontId="4" fillId="9" borderId="13" xfId="0" applyNumberFormat="1" applyFont="1" applyFill="1" applyBorder="1" applyAlignment="1" applyProtection="1">
      <alignment horizontal="center" vertical="top"/>
    </xf>
    <xf numFmtId="0" fontId="4" fillId="9" borderId="8" xfId="0" applyFont="1" applyFill="1" applyBorder="1" applyAlignment="1" applyProtection="1">
      <alignment vertical="top"/>
    </xf>
    <xf numFmtId="0" fontId="4" fillId="0" borderId="31" xfId="0" applyFont="1" applyBorder="1" applyAlignment="1" applyProtection="1">
      <alignment vertical="top"/>
    </xf>
    <xf numFmtId="0" fontId="4" fillId="0" borderId="32" xfId="0" applyFont="1" applyBorder="1" applyAlignment="1" applyProtection="1">
      <alignment vertical="top"/>
    </xf>
    <xf numFmtId="0" fontId="4" fillId="0" borderId="33" xfId="0" applyFont="1" applyBorder="1" applyAlignment="1" applyProtection="1">
      <alignment vertical="top"/>
    </xf>
    <xf numFmtId="0" fontId="4" fillId="0" borderId="34" xfId="0" applyFont="1" applyBorder="1" applyAlignment="1" applyProtection="1">
      <alignment vertical="top"/>
    </xf>
    <xf numFmtId="3" fontId="4" fillId="6" borderId="16" xfId="0" applyNumberFormat="1" applyFont="1" applyFill="1" applyBorder="1" applyAlignment="1" applyProtection="1">
      <alignment horizontal="center" vertical="top"/>
    </xf>
    <xf numFmtId="3" fontId="4" fillId="6" borderId="35" xfId="0" applyNumberFormat="1" applyFont="1" applyFill="1" applyBorder="1" applyAlignment="1" applyProtection="1">
      <alignment horizontal="center" vertical="top"/>
    </xf>
    <xf numFmtId="0" fontId="4" fillId="0" borderId="34" xfId="0" applyFont="1" applyBorder="1" applyAlignment="1" applyProtection="1">
      <alignment vertical="top" wrapText="1"/>
    </xf>
    <xf numFmtId="9" fontId="4" fillId="6" borderId="36" xfId="3" applyFont="1" applyFill="1" applyBorder="1" applyAlignment="1" applyProtection="1">
      <alignment horizontal="center" vertical="top"/>
    </xf>
    <xf numFmtId="0" fontId="4" fillId="3" borderId="12"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0" xfId="0" applyBorder="1" applyProtection="1">
      <protection locked="0"/>
    </xf>
    <xf numFmtId="0" fontId="0" fillId="0" borderId="6" xfId="0" applyBorder="1" applyProtection="1">
      <protection locked="0"/>
    </xf>
    <xf numFmtId="0" fontId="0" fillId="0" borderId="10" xfId="0" applyBorder="1" applyAlignment="1" applyProtection="1">
      <alignment vertical="top"/>
      <protection locked="0"/>
    </xf>
    <xf numFmtId="0" fontId="0" fillId="0" borderId="11" xfId="0" applyBorder="1" applyProtection="1">
      <protection locked="0"/>
    </xf>
    <xf numFmtId="0" fontId="0" fillId="0" borderId="8" xfId="0" applyBorder="1" applyProtection="1">
      <protection locked="0"/>
    </xf>
    <xf numFmtId="0" fontId="0" fillId="0" borderId="2" xfId="0" applyBorder="1" applyAlignment="1" applyProtection="1">
      <alignment vertical="top"/>
    </xf>
    <xf numFmtId="0" fontId="0" fillId="0" borderId="3" xfId="0" applyBorder="1" applyProtection="1"/>
    <xf numFmtId="0" fontId="0" fillId="0" borderId="4" xfId="0" applyBorder="1" applyProtection="1"/>
    <xf numFmtId="0" fontId="4" fillId="0" borderId="0" xfId="0" applyFont="1" applyBorder="1" applyAlignment="1" applyProtection="1">
      <alignment horizontal="center" vertical="top" wrapText="1"/>
    </xf>
    <xf numFmtId="3" fontId="4" fillId="0" borderId="8" xfId="0" applyNumberFormat="1" applyFont="1" applyFill="1" applyBorder="1" applyAlignment="1">
      <alignment vertical="top"/>
    </xf>
    <xf numFmtId="3" fontId="4" fillId="4" borderId="16" xfId="0" applyNumberFormat="1" applyFont="1" applyFill="1" applyBorder="1" applyAlignment="1">
      <alignment horizontal="right" vertical="top"/>
    </xf>
    <xf numFmtId="3" fontId="4" fillId="6" borderId="13" xfId="0" applyNumberFormat="1" applyFont="1" applyFill="1" applyBorder="1" applyAlignment="1">
      <alignment horizontal="right" vertical="top"/>
    </xf>
    <xf numFmtId="9" fontId="4" fillId="4" borderId="16" xfId="3" applyFont="1" applyFill="1" applyBorder="1" applyAlignment="1">
      <alignment horizontal="right" vertical="top"/>
    </xf>
    <xf numFmtId="9" fontId="4" fillId="3" borderId="16" xfId="0" applyNumberFormat="1" applyFont="1" applyFill="1" applyBorder="1" applyAlignment="1" applyProtection="1">
      <alignment horizontal="center" vertical="top"/>
      <protection locked="0"/>
    </xf>
    <xf numFmtId="0" fontId="28" fillId="0" borderId="16" xfId="0" applyFont="1" applyBorder="1" applyAlignment="1">
      <alignment vertical="top"/>
    </xf>
    <xf numFmtId="0" fontId="0" fillId="0" borderId="0" xfId="0"/>
    <xf numFmtId="0" fontId="0" fillId="0" borderId="0" xfId="0"/>
    <xf numFmtId="9" fontId="4" fillId="0" borderId="16" xfId="0" applyNumberFormat="1" applyFont="1" applyFill="1" applyBorder="1" applyAlignment="1" applyProtection="1">
      <alignment horizontal="center" vertical="top"/>
      <protection locked="0"/>
    </xf>
    <xf numFmtId="9" fontId="4" fillId="3" borderId="20" xfId="0" applyNumberFormat="1" applyFont="1" applyFill="1" applyBorder="1" applyAlignment="1" applyProtection="1">
      <alignment horizontal="right" vertical="top"/>
      <protection locked="0"/>
    </xf>
    <xf numFmtId="1" fontId="4" fillId="4" borderId="12" xfId="3" applyNumberFormat="1" applyFont="1" applyFill="1" applyBorder="1" applyAlignment="1">
      <alignment horizontal="center" vertical="top"/>
    </xf>
    <xf numFmtId="0" fontId="8" fillId="0" borderId="0" xfId="0" applyFont="1" applyBorder="1" applyAlignment="1">
      <alignment vertical="top" wrapText="1"/>
    </xf>
    <xf numFmtId="0" fontId="8" fillId="0" borderId="12" xfId="0" applyFont="1" applyBorder="1" applyAlignment="1">
      <alignment vertical="top" wrapText="1"/>
    </xf>
    <xf numFmtId="9" fontId="0" fillId="6" borderId="12" xfId="3" applyFont="1" applyFill="1" applyBorder="1" applyAlignment="1">
      <alignment horizontal="center" vertical="top"/>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4" fillId="0" borderId="7" xfId="0" applyFont="1" applyBorder="1" applyAlignment="1" applyProtection="1">
      <alignment vertical="top" wrapText="1"/>
    </xf>
    <xf numFmtId="0" fontId="12" fillId="0" borderId="14" xfId="0" applyFont="1" applyBorder="1" applyAlignment="1" applyProtection="1">
      <alignment vertical="top" wrapText="1"/>
    </xf>
    <xf numFmtId="0" fontId="12" fillId="0" borderId="15" xfId="0" applyFont="1" applyBorder="1" applyAlignment="1" applyProtection="1">
      <alignment vertical="top" wrapText="1"/>
    </xf>
    <xf numFmtId="0" fontId="12" fillId="0" borderId="7" xfId="0" applyFont="1" applyBorder="1" applyAlignment="1" applyProtection="1">
      <alignment vertical="top" wrapText="1"/>
    </xf>
    <xf numFmtId="0" fontId="4" fillId="0" borderId="13" xfId="0" applyFont="1" applyBorder="1" applyAlignment="1" applyProtection="1">
      <alignment vertical="top" wrapText="1"/>
    </xf>
    <xf numFmtId="0" fontId="4" fillId="0" borderId="8" xfId="0" applyFont="1" applyBorder="1" applyAlignment="1" applyProtection="1">
      <alignment vertical="top" wrapText="1"/>
    </xf>
    <xf numFmtId="0" fontId="6" fillId="0" borderId="8" xfId="0" applyFont="1" applyBorder="1" applyAlignment="1" applyProtection="1">
      <alignment vertical="top" wrapText="1"/>
    </xf>
    <xf numFmtId="0" fontId="4" fillId="0" borderId="8" xfId="0" applyFont="1" applyBorder="1" applyAlignment="1" applyProtection="1">
      <alignment horizontal="center" vertical="top" wrapText="1"/>
    </xf>
    <xf numFmtId="0" fontId="3" fillId="0" borderId="4" xfId="0" applyFont="1" applyBorder="1" applyAlignment="1">
      <alignment vertical="top" wrapText="1"/>
    </xf>
    <xf numFmtId="0" fontId="4" fillId="0" borderId="14" xfId="0" applyFont="1" applyBorder="1" applyAlignment="1">
      <alignment horizontal="center" vertical="top" wrapText="1"/>
    </xf>
    <xf numFmtId="0" fontId="3" fillId="0" borderId="3" xfId="0" applyFont="1" applyBorder="1" applyAlignment="1">
      <alignment vertical="top" wrapText="1"/>
    </xf>
    <xf numFmtId="0" fontId="4" fillId="0" borderId="14" xfId="0" applyFont="1" applyBorder="1" applyAlignment="1" applyProtection="1">
      <alignment vertical="top"/>
      <protection locked="0"/>
    </xf>
    <xf numFmtId="0" fontId="28" fillId="0" borderId="16" xfId="0" applyFont="1" applyBorder="1" applyAlignment="1">
      <alignment vertical="top" wrapText="1"/>
    </xf>
    <xf numFmtId="0" fontId="4" fillId="0" borderId="7" xfId="0" applyFont="1" applyBorder="1" applyAlignment="1" applyProtection="1">
      <alignment vertical="top" wrapText="1"/>
    </xf>
    <xf numFmtId="0" fontId="4" fillId="3" borderId="7" xfId="0" applyFont="1" applyFill="1" applyBorder="1" applyAlignment="1" applyProtection="1">
      <alignment vertical="top"/>
      <protection locked="0"/>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vertical="top" wrapText="1"/>
    </xf>
    <xf numFmtId="0" fontId="4" fillId="0" borderId="11" xfId="0" applyFont="1" applyBorder="1" applyAlignment="1">
      <alignment vertical="top" wrapText="1"/>
    </xf>
    <xf numFmtId="0" fontId="4" fillId="0" borderId="15" xfId="0" applyFont="1" applyBorder="1" applyAlignment="1">
      <alignment vertical="top"/>
    </xf>
    <xf numFmtId="0" fontId="4" fillId="0" borderId="8" xfId="0" applyFont="1" applyBorder="1" applyAlignment="1">
      <alignment horizontal="center" vertical="top" wrapText="1"/>
    </xf>
    <xf numFmtId="0" fontId="8" fillId="0" borderId="7" xfId="0" applyFont="1" applyBorder="1" applyAlignment="1">
      <alignment vertical="top" wrapText="1"/>
    </xf>
    <xf numFmtId="0" fontId="3" fillId="0" borderId="1" xfId="0" applyFont="1" applyBorder="1" applyAlignment="1">
      <alignment vertical="top" wrapText="1"/>
    </xf>
    <xf numFmtId="0" fontId="4" fillId="0" borderId="14" xfId="0" applyFont="1" applyBorder="1" applyAlignment="1" applyProtection="1">
      <alignment vertical="top"/>
      <protection locked="0"/>
    </xf>
    <xf numFmtId="9" fontId="4" fillId="3" borderId="12" xfId="0" applyNumberFormat="1" applyFont="1" applyFill="1" applyBorder="1" applyAlignment="1" applyProtection="1">
      <alignment vertical="top"/>
      <protection locked="0"/>
    </xf>
    <xf numFmtId="9" fontId="4" fillId="4" borderId="12" xfId="0" applyNumberFormat="1" applyFont="1" applyFill="1" applyBorder="1" applyAlignment="1" applyProtection="1">
      <alignment horizontal="right" vertical="top"/>
    </xf>
    <xf numFmtId="0" fontId="0" fillId="0" borderId="6" xfId="0" applyBorder="1" applyAlignment="1" applyProtection="1">
      <alignment horizontal="center" vertical="top"/>
    </xf>
    <xf numFmtId="3" fontId="4" fillId="4" borderId="8" xfId="0" applyNumberFormat="1" applyFont="1" applyFill="1" applyBorder="1" applyAlignment="1" applyProtection="1">
      <alignment horizontal="right" vertical="top"/>
    </xf>
    <xf numFmtId="3" fontId="4" fillId="4" borderId="8" xfId="0" applyNumberFormat="1" applyFont="1" applyFill="1" applyBorder="1" applyAlignment="1" applyProtection="1">
      <alignment horizontal="right" vertical="top" wrapText="1"/>
    </xf>
    <xf numFmtId="9" fontId="4" fillId="4" borderId="3" xfId="3" applyFont="1" applyFill="1" applyBorder="1" applyAlignment="1" applyProtection="1">
      <alignment horizontal="center" vertical="top"/>
    </xf>
    <xf numFmtId="9" fontId="4" fillId="4" borderId="4" xfId="3" applyFont="1" applyFill="1" applyBorder="1" applyAlignment="1" applyProtection="1">
      <alignment horizontal="center" vertical="top"/>
    </xf>
    <xf numFmtId="0" fontId="4" fillId="0" borderId="14" xfId="0" applyFont="1" applyBorder="1" applyAlignment="1" applyProtection="1">
      <alignment horizontal="left" vertical="top"/>
      <protection locked="0"/>
    </xf>
    <xf numFmtId="9" fontId="4" fillId="4" borderId="8" xfId="3" applyFont="1" applyFill="1" applyBorder="1" applyAlignment="1" applyProtection="1">
      <alignment horizontal="right" vertical="top"/>
    </xf>
    <xf numFmtId="0" fontId="4" fillId="0" borderId="12" xfId="0" applyFont="1" applyBorder="1" applyAlignment="1" applyProtection="1">
      <alignment horizontal="center" vertical="center" wrapText="1"/>
    </xf>
    <xf numFmtId="0" fontId="3" fillId="3" borderId="8" xfId="0" applyFont="1" applyFill="1" applyBorder="1" applyAlignment="1" applyProtection="1">
      <alignment horizontal="center" vertical="top" wrapText="1"/>
      <protection locked="0"/>
    </xf>
    <xf numFmtId="9" fontId="25" fillId="6" borderId="16" xfId="0" applyNumberFormat="1" applyFont="1" applyFill="1" applyBorder="1" applyAlignment="1" applyProtection="1">
      <alignment horizontal="right" vertical="top"/>
    </xf>
    <xf numFmtId="9" fontId="25" fillId="6" borderId="16" xfId="3" applyFont="1" applyFill="1" applyBorder="1" applyAlignment="1" applyProtection="1">
      <alignment horizontal="right" vertical="top"/>
    </xf>
    <xf numFmtId="0" fontId="14" fillId="6" borderId="16" xfId="0" applyFont="1" applyFill="1" applyBorder="1" applyAlignment="1">
      <alignment horizontal="right"/>
    </xf>
    <xf numFmtId="0" fontId="14" fillId="6" borderId="37" xfId="0" applyFont="1" applyFill="1" applyBorder="1" applyAlignment="1">
      <alignment horizontal="right"/>
    </xf>
    <xf numFmtId="3" fontId="4" fillId="4" borderId="16" xfId="0" applyNumberFormat="1" applyFont="1" applyFill="1" applyBorder="1" applyAlignment="1" applyProtection="1">
      <alignment horizontal="right" vertical="top"/>
    </xf>
    <xf numFmtId="0" fontId="14" fillId="6" borderId="30" xfId="0" applyFont="1" applyFill="1" applyBorder="1" applyAlignment="1">
      <alignment horizontal="right"/>
    </xf>
    <xf numFmtId="9" fontId="25" fillId="6" borderId="16" xfId="0" applyNumberFormat="1" applyFont="1" applyFill="1" applyBorder="1" applyAlignment="1">
      <alignment horizontal="right" vertical="top" wrapText="1"/>
    </xf>
    <xf numFmtId="9" fontId="25" fillId="6" borderId="16" xfId="3" applyFont="1" applyFill="1" applyBorder="1" applyAlignment="1">
      <alignment horizontal="right" vertical="top"/>
    </xf>
    <xf numFmtId="9" fontId="25" fillId="6" borderId="16" xfId="0" applyNumberFormat="1" applyFont="1" applyFill="1" applyBorder="1" applyAlignment="1">
      <alignment horizontal="right" vertical="top"/>
    </xf>
    <xf numFmtId="0" fontId="0" fillId="3" borderId="16" xfId="0" applyFill="1" applyBorder="1" applyAlignment="1" applyProtection="1">
      <alignment horizont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0" fontId="4" fillId="3" borderId="15" xfId="0" applyFont="1" applyFill="1" applyBorder="1" applyAlignment="1" applyProtection="1">
      <alignment horizontal="center" vertical="top" wrapText="1"/>
      <protection locked="0"/>
    </xf>
    <xf numFmtId="9" fontId="4" fillId="4" borderId="14" xfId="3" applyFont="1" applyFill="1" applyBorder="1" applyAlignment="1">
      <alignment horizontal="center" vertical="center"/>
    </xf>
    <xf numFmtId="0" fontId="0" fillId="0" borderId="2" xfId="0" applyBorder="1" applyAlignment="1">
      <alignment vertical="top"/>
    </xf>
    <xf numFmtId="0" fontId="0" fillId="0" borderId="4" xfId="0" applyBorder="1" applyAlignment="1">
      <alignment vertical="top"/>
    </xf>
    <xf numFmtId="0" fontId="0" fillId="0" borderId="9" xfId="0" applyBorder="1" applyAlignment="1">
      <alignment vertical="top"/>
    </xf>
    <xf numFmtId="0" fontId="0" fillId="0" borderId="10" xfId="0" applyBorder="1" applyAlignment="1">
      <alignment vertical="top"/>
    </xf>
    <xf numFmtId="0" fontId="4" fillId="7" borderId="8" xfId="0" applyFont="1" applyFill="1" applyBorder="1" applyAlignment="1" applyProtection="1">
      <alignment horizontal="left" vertical="top"/>
      <protection locked="0"/>
    </xf>
    <xf numFmtId="3" fontId="4" fillId="3" borderId="16" xfId="0" applyNumberFormat="1" applyFont="1" applyFill="1" applyBorder="1" applyAlignment="1" applyProtection="1">
      <alignment vertical="top"/>
      <protection locked="0"/>
    </xf>
    <xf numFmtId="0" fontId="4" fillId="10" borderId="8" xfId="0" applyFont="1" applyFill="1" applyBorder="1" applyAlignment="1" applyProtection="1">
      <alignment vertical="top" wrapText="1"/>
    </xf>
    <xf numFmtId="3" fontId="4" fillId="3" borderId="13" xfId="0" applyNumberFormat="1" applyFont="1" applyFill="1" applyBorder="1" applyAlignment="1" applyProtection="1">
      <alignment vertical="top" wrapText="1"/>
      <protection locked="0"/>
    </xf>
    <xf numFmtId="0" fontId="8" fillId="3" borderId="8" xfId="0" applyFont="1" applyFill="1" applyBorder="1" applyAlignment="1" applyProtection="1">
      <alignment vertical="top"/>
      <protection locked="0"/>
    </xf>
    <xf numFmtId="0" fontId="4" fillId="3" borderId="8" xfId="0" applyFont="1" applyFill="1" applyBorder="1" applyAlignment="1" applyProtection="1">
      <alignment horizontal="left" vertical="top" wrapText="1"/>
      <protection locked="0"/>
    </xf>
    <xf numFmtId="0" fontId="4" fillId="3" borderId="1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14" fillId="3" borderId="8" xfId="0" applyFont="1" applyFill="1" applyBorder="1" applyAlignment="1" applyProtection="1">
      <alignment horizontal="center" vertical="top"/>
      <protection locked="0"/>
    </xf>
    <xf numFmtId="3" fontId="7" fillId="3" borderId="16" xfId="0" applyNumberFormat="1" applyFont="1" applyFill="1" applyBorder="1" applyAlignment="1" applyProtection="1">
      <alignment horizontal="right" vertical="top"/>
      <protection locked="0"/>
    </xf>
    <xf numFmtId="165" fontId="7" fillId="3" borderId="16" xfId="0" applyNumberFormat="1" applyFont="1" applyFill="1" applyBorder="1" applyAlignment="1" applyProtection="1">
      <alignment horizontal="right" vertical="top"/>
      <protection locked="0"/>
    </xf>
    <xf numFmtId="165" fontId="7" fillId="3" borderId="16" xfId="4" applyNumberFormat="1" applyFont="1" applyFill="1" applyBorder="1" applyAlignment="1" applyProtection="1">
      <alignment horizontal="right" vertical="top"/>
      <protection locked="0"/>
    </xf>
    <xf numFmtId="9" fontId="3" fillId="3" borderId="8" xfId="0" applyNumberFormat="1" applyFont="1" applyFill="1" applyBorder="1" applyAlignment="1" applyProtection="1">
      <alignment horizontal="center" vertical="top"/>
      <protection locked="0"/>
    </xf>
    <xf numFmtId="0" fontId="29" fillId="0" borderId="1" xfId="0" applyFont="1" applyBorder="1" applyAlignment="1">
      <alignment vertical="top" wrapText="1"/>
    </xf>
    <xf numFmtId="164" fontId="4" fillId="3" borderId="8" xfId="0" applyNumberFormat="1" applyFont="1" applyFill="1" applyBorder="1" applyAlignment="1" applyProtection="1">
      <alignment horizontal="center" vertical="top"/>
      <protection locked="0"/>
    </xf>
    <xf numFmtId="165" fontId="4" fillId="8" borderId="15" xfId="0" applyNumberFormat="1" applyFont="1" applyFill="1" applyBorder="1" applyAlignment="1" applyProtection="1">
      <alignment horizontal="center" wrapText="1"/>
      <protection locked="0"/>
    </xf>
    <xf numFmtId="0" fontId="4" fillId="0" borderId="0" xfId="0" applyFont="1" applyAlignment="1">
      <alignment vertical="center" wrapText="1"/>
    </xf>
    <xf numFmtId="0" fontId="4" fillId="0" borderId="6" xfId="0" applyFont="1" applyBorder="1" applyAlignment="1">
      <alignment vertical="center" wrapText="1"/>
    </xf>
    <xf numFmtId="0" fontId="0" fillId="3" borderId="30" xfId="0" applyFill="1" applyBorder="1" applyAlignment="1" applyProtection="1">
      <alignment vertical="top"/>
      <protection locked="0"/>
    </xf>
    <xf numFmtId="0" fontId="4" fillId="0" borderId="16" xfId="0" applyFont="1" applyBorder="1" applyAlignment="1">
      <alignment vertical="top"/>
    </xf>
    <xf numFmtId="0" fontId="4" fillId="3" borderId="6" xfId="0" applyFont="1" applyFill="1" applyBorder="1" applyAlignment="1" applyProtection="1">
      <alignment vertical="top"/>
      <protection locked="0"/>
    </xf>
    <xf numFmtId="0" fontId="4" fillId="3" borderId="6" xfId="0" applyFont="1" applyFill="1" applyBorder="1" applyAlignment="1" applyProtection="1">
      <alignment horizontal="left" vertical="center"/>
      <protection locked="0"/>
    </xf>
    <xf numFmtId="9" fontId="4" fillId="4" borderId="13" xfId="3" applyFont="1" applyFill="1" applyBorder="1" applyAlignment="1">
      <alignment horizontal="center" vertical="top" wrapText="1"/>
    </xf>
    <xf numFmtId="0" fontId="4" fillId="3" borderId="31" xfId="0" applyFont="1" applyFill="1" applyBorder="1" applyAlignment="1" applyProtection="1">
      <alignment vertical="top"/>
      <protection locked="0"/>
    </xf>
    <xf numFmtId="0" fontId="4" fillId="3" borderId="32" xfId="0" applyFont="1" applyFill="1" applyBorder="1" applyAlignment="1" applyProtection="1">
      <alignment vertical="top"/>
      <protection locked="0"/>
    </xf>
    <xf numFmtId="0" fontId="4" fillId="3" borderId="33" xfId="0" applyFont="1" applyFill="1" applyBorder="1" applyAlignment="1" applyProtection="1">
      <alignment vertical="top"/>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0" borderId="1" xfId="0" applyFont="1" applyBorder="1" applyAlignment="1" applyProtection="1">
      <alignment vertical="top" wrapText="1"/>
      <protection locked="0"/>
    </xf>
    <xf numFmtId="9" fontId="4" fillId="3" borderId="12" xfId="3" applyFont="1" applyFill="1" applyBorder="1" applyAlignment="1" applyProtection="1">
      <alignment horizontal="center" vertical="top"/>
      <protection locked="0"/>
    </xf>
    <xf numFmtId="0" fontId="4" fillId="0" borderId="14" xfId="0" applyFont="1" applyBorder="1" applyAlignment="1" applyProtection="1">
      <alignment vertical="top"/>
      <protection locked="0"/>
    </xf>
    <xf numFmtId="0" fontId="17" fillId="0" borderId="0" xfId="2" applyFill="1"/>
    <xf numFmtId="0" fontId="0" fillId="0" borderId="16" xfId="0" applyBorder="1" applyAlignment="1">
      <alignment horizontal="center"/>
    </xf>
    <xf numFmtId="0" fontId="0" fillId="0" borderId="0" xfId="0" applyFill="1" applyBorder="1" applyAlignment="1">
      <alignment vertical="top"/>
    </xf>
    <xf numFmtId="0" fontId="17" fillId="0" borderId="0" xfId="2" applyFill="1" applyBorder="1"/>
    <xf numFmtId="0" fontId="7" fillId="0" borderId="0" xfId="0" applyFont="1" applyBorder="1" applyAlignment="1" applyProtection="1">
      <alignment horizontal="center" vertical="top"/>
    </xf>
    <xf numFmtId="0" fontId="4" fillId="0" borderId="0" xfId="0" applyFont="1" applyBorder="1" applyAlignment="1" applyProtection="1">
      <alignment horizontal="right" vertical="top"/>
    </xf>
    <xf numFmtId="0" fontId="4" fillId="3" borderId="16"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protection locked="0"/>
    </xf>
    <xf numFmtId="0" fontId="7" fillId="0" borderId="16" xfId="0" applyFont="1"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6" xfId="0" applyBorder="1" applyAlignment="1" applyProtection="1">
      <alignment vertical="center"/>
    </xf>
    <xf numFmtId="0" fontId="0" fillId="0" borderId="16" xfId="0" applyBorder="1" applyAlignment="1" applyProtection="1">
      <alignment horizontal="center" vertical="center"/>
    </xf>
    <xf numFmtId="0" fontId="4" fillId="0" borderId="6"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8" xfId="0" applyFont="1" applyBorder="1" applyAlignment="1" applyProtection="1">
      <alignment horizontal="center" vertical="top" wrapText="1"/>
    </xf>
    <xf numFmtId="0" fontId="0" fillId="6" borderId="16" xfId="3" applyNumberFormat="1" applyFont="1" applyFill="1" applyBorder="1" applyAlignment="1" applyProtection="1">
      <alignment horizontal="left" vertical="top"/>
    </xf>
    <xf numFmtId="0" fontId="0" fillId="0" borderId="16" xfId="0" applyBorder="1" applyAlignment="1" applyProtection="1">
      <alignment vertical="center"/>
      <protection locked="0"/>
    </xf>
    <xf numFmtId="9" fontId="0" fillId="0" borderId="16" xfId="0" applyNumberFormat="1"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7" fillId="0" borderId="18" xfId="0" applyFont="1"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6" borderId="20" xfId="3" applyNumberFormat="1" applyFont="1" applyFill="1" applyBorder="1" applyAlignment="1" applyProtection="1">
      <alignment horizontal="left" vertical="top"/>
      <protection locked="0"/>
    </xf>
    <xf numFmtId="0" fontId="7" fillId="0" borderId="19" xfId="0" applyFont="1" applyBorder="1" applyAlignment="1" applyProtection="1">
      <alignment horizontal="center" vertical="center"/>
    </xf>
    <xf numFmtId="0" fontId="7" fillId="6" borderId="19" xfId="3" applyNumberFormat="1" applyFont="1" applyFill="1" applyBorder="1" applyAlignment="1" applyProtection="1">
      <alignment horizontal="left" vertical="top"/>
    </xf>
    <xf numFmtId="0" fontId="7" fillId="0" borderId="16" xfId="0" applyFont="1" applyBorder="1" applyAlignment="1">
      <alignment horizontal="center" vertical="center"/>
    </xf>
    <xf numFmtId="0" fontId="17" fillId="0" borderId="0" xfId="2" applyFill="1" applyProtection="1"/>
    <xf numFmtId="0" fontId="17" fillId="0" borderId="0" xfId="2" applyFill="1" applyBorder="1" applyProtection="1"/>
    <xf numFmtId="0" fontId="4" fillId="0" borderId="8" xfId="0" applyFont="1" applyBorder="1" applyAlignment="1" applyProtection="1">
      <alignment horizontal="center" vertical="top"/>
    </xf>
    <xf numFmtId="0" fontId="4" fillId="0" borderId="13" xfId="0" applyFont="1" applyBorder="1" applyAlignment="1" applyProtection="1">
      <alignment vertical="top"/>
    </xf>
    <xf numFmtId="3" fontId="4" fillId="4" borderId="13" xfId="0" applyNumberFormat="1" applyFont="1" applyFill="1" applyBorder="1" applyAlignment="1" applyProtection="1">
      <alignment vertical="top"/>
    </xf>
    <xf numFmtId="9" fontId="4" fillId="4" borderId="8" xfId="3" applyFont="1" applyFill="1" applyBorder="1" applyAlignment="1" applyProtection="1">
      <alignment vertical="top"/>
    </xf>
    <xf numFmtId="9" fontId="0" fillId="0" borderId="0" xfId="0" applyNumberFormat="1" applyProtection="1"/>
    <xf numFmtId="9" fontId="4" fillId="4" borderId="12" xfId="0" applyNumberFormat="1" applyFont="1" applyFill="1" applyBorder="1" applyAlignment="1" applyProtection="1">
      <alignment horizontal="center" vertical="top"/>
    </xf>
    <xf numFmtId="0" fontId="0" fillId="0" borderId="11" xfId="0" applyBorder="1" applyAlignment="1" applyProtection="1">
      <alignment vertical="top"/>
    </xf>
    <xf numFmtId="0" fontId="0" fillId="3" borderId="16" xfId="0" applyFill="1" applyBorder="1" applyAlignment="1" applyProtection="1">
      <alignment horizontal="left" vertical="top"/>
      <protection locked="0"/>
    </xf>
    <xf numFmtId="0" fontId="0" fillId="3" borderId="16" xfId="0" applyFill="1" applyBorder="1" applyAlignment="1" applyProtection="1">
      <alignment horizontal="left" vertical="top" wrapText="1"/>
      <protection locked="0"/>
    </xf>
    <xf numFmtId="0" fontId="17" fillId="0" borderId="0" xfId="2" applyProtection="1">
      <protection locked="0"/>
    </xf>
    <xf numFmtId="9" fontId="0" fillId="6" borderId="0" xfId="3" applyFont="1" applyFill="1" applyAlignment="1" applyProtection="1">
      <alignment horizontal="center" vertical="top"/>
      <protection hidden="1"/>
    </xf>
    <xf numFmtId="9" fontId="0" fillId="6" borderId="16" xfId="3" applyFont="1" applyFill="1" applyBorder="1" applyAlignment="1" applyProtection="1">
      <alignment horizontal="center" vertical="top"/>
      <protection hidden="1"/>
    </xf>
    <xf numFmtId="0" fontId="7" fillId="6" borderId="16" xfId="3" applyNumberFormat="1" applyFont="1" applyFill="1" applyBorder="1" applyAlignment="1" applyProtection="1">
      <alignment horizontal="left" vertical="top" wrapText="1"/>
      <protection hidden="1"/>
    </xf>
    <xf numFmtId="0" fontId="7" fillId="6" borderId="18" xfId="3" applyNumberFormat="1" applyFont="1" applyFill="1" applyBorder="1" applyAlignment="1" applyProtection="1">
      <alignment horizontal="left" vertical="top" wrapText="1"/>
      <protection hidden="1"/>
    </xf>
    <xf numFmtId="0" fontId="4" fillId="0" borderId="6" xfId="0" applyFont="1" applyBorder="1" applyAlignment="1" applyProtection="1">
      <alignment horizontal="center" vertical="top"/>
    </xf>
    <xf numFmtId="0" fontId="4" fillId="3" borderId="7" xfId="0" applyFont="1" applyFill="1" applyBorder="1" applyAlignment="1" applyProtection="1">
      <alignment horizontal="center" vertical="top"/>
    </xf>
    <xf numFmtId="0" fontId="4" fillId="0" borderId="0" xfId="0" applyFont="1" applyBorder="1" applyAlignment="1" applyProtection="1">
      <alignment horizontal="right" vertical="top" wrapText="1"/>
    </xf>
    <xf numFmtId="0" fontId="30" fillId="0" borderId="0" xfId="0" applyFont="1" applyFill="1" applyAlignment="1">
      <alignment vertical="center" wrapText="1"/>
    </xf>
    <xf numFmtId="0" fontId="30" fillId="0" borderId="0" xfId="0" applyFont="1" applyBorder="1" applyAlignment="1">
      <alignment vertical="center"/>
    </xf>
    <xf numFmtId="0" fontId="30" fillId="0" borderId="0" xfId="5" applyFont="1" applyFill="1" applyAlignment="1">
      <alignment vertical="center" wrapText="1"/>
    </xf>
    <xf numFmtId="0" fontId="30" fillId="0" borderId="0" xfId="5" applyFont="1" applyBorder="1" applyAlignment="1">
      <alignment vertical="center"/>
    </xf>
    <xf numFmtId="0" fontId="36" fillId="15" borderId="12" xfId="5" applyFont="1" applyFill="1" applyBorder="1" applyAlignment="1">
      <alignment horizontal="center" vertical="top" wrapText="1"/>
    </xf>
    <xf numFmtId="0" fontId="36" fillId="16" borderId="12" xfId="5" applyFont="1" applyFill="1" applyBorder="1" applyAlignment="1">
      <alignment horizontal="center" vertical="top" wrapText="1"/>
    </xf>
    <xf numFmtId="0" fontId="36" fillId="16" borderId="14" xfId="5" applyFont="1" applyFill="1" applyBorder="1" applyAlignment="1">
      <alignment horizontal="center" vertical="top" wrapText="1"/>
    </xf>
    <xf numFmtId="0" fontId="36" fillId="17" borderId="12" xfId="5" applyFont="1" applyFill="1" applyBorder="1" applyAlignment="1">
      <alignment horizontal="center" vertical="top" wrapText="1"/>
    </xf>
    <xf numFmtId="0" fontId="36" fillId="18" borderId="12" xfId="5" applyFont="1" applyFill="1" applyBorder="1" applyAlignment="1">
      <alignment horizontal="center" vertical="top" wrapText="1"/>
    </xf>
    <xf numFmtId="0" fontId="36" fillId="18" borderId="1" xfId="5" applyFont="1" applyFill="1" applyBorder="1" applyAlignment="1">
      <alignment horizontal="center" vertical="top" wrapText="1"/>
    </xf>
    <xf numFmtId="0" fontId="37" fillId="0" borderId="31" xfId="5" applyFont="1" applyFill="1" applyBorder="1" applyAlignment="1">
      <alignment horizontal="left" vertical="center" wrapText="1"/>
    </xf>
    <xf numFmtId="3" fontId="37" fillId="0" borderId="40" xfId="5" applyNumberFormat="1" applyFont="1" applyFill="1" applyBorder="1" applyAlignment="1">
      <alignment vertical="center" wrapText="1"/>
    </xf>
    <xf numFmtId="0" fontId="33" fillId="0" borderId="9" xfId="5" applyFont="1" applyFill="1" applyBorder="1" applyAlignment="1">
      <alignment horizontal="center" vertical="top" wrapText="1"/>
    </xf>
    <xf numFmtId="3" fontId="37" fillId="0" borderId="1" xfId="5" applyNumberFormat="1" applyFont="1" applyFill="1" applyBorder="1" applyAlignment="1">
      <alignment vertical="center" wrapText="1"/>
    </xf>
    <xf numFmtId="3" fontId="36" fillId="0" borderId="42" xfId="5" applyNumberFormat="1" applyFont="1" applyFill="1" applyBorder="1" applyAlignment="1">
      <alignment vertical="center" wrapText="1"/>
    </xf>
    <xf numFmtId="3" fontId="36" fillId="0" borderId="40" xfId="5" applyNumberFormat="1" applyFont="1" applyFill="1" applyBorder="1" applyAlignment="1">
      <alignment vertical="center" wrapText="1"/>
    </xf>
    <xf numFmtId="0" fontId="37" fillId="0" borderId="34" xfId="5" applyFont="1" applyFill="1" applyBorder="1" applyAlignment="1">
      <alignment horizontal="left" vertical="center" wrapText="1" indent="2"/>
    </xf>
    <xf numFmtId="3" fontId="37" fillId="0" borderId="43" xfId="5" applyNumberFormat="1" applyFont="1" applyFill="1" applyBorder="1" applyAlignment="1">
      <alignment vertical="center" wrapText="1"/>
    </xf>
    <xf numFmtId="3" fontId="37" fillId="0" borderId="44" xfId="5" applyNumberFormat="1" applyFont="1" applyFill="1" applyBorder="1" applyAlignment="1">
      <alignment vertical="center" wrapText="1"/>
    </xf>
    <xf numFmtId="3" fontId="37" fillId="0" borderId="19" xfId="5" applyNumberFormat="1" applyFont="1" applyFill="1" applyBorder="1" applyAlignment="1">
      <alignment vertical="center" wrapText="1"/>
    </xf>
    <xf numFmtId="3" fontId="36" fillId="0" borderId="44" xfId="5" applyNumberFormat="1" applyFont="1" applyFill="1" applyBorder="1" applyAlignment="1">
      <alignment vertical="center" wrapText="1"/>
    </xf>
    <xf numFmtId="3" fontId="36" fillId="0" borderId="43" xfId="5" applyNumberFormat="1" applyFont="1" applyFill="1" applyBorder="1" applyAlignment="1">
      <alignment vertical="center" wrapText="1"/>
    </xf>
    <xf numFmtId="0" fontId="37" fillId="0" borderId="44" xfId="5" applyFont="1" applyFill="1" applyBorder="1" applyAlignment="1">
      <alignment horizontal="left" vertical="center" wrapText="1" indent="2"/>
    </xf>
    <xf numFmtId="0" fontId="37" fillId="0" borderId="45" xfId="5" applyFont="1" applyFill="1" applyBorder="1" applyAlignment="1">
      <alignment horizontal="left" vertical="center" wrapText="1" indent="2"/>
    </xf>
    <xf numFmtId="0" fontId="37" fillId="0" borderId="43" xfId="5" applyFont="1" applyFill="1" applyBorder="1" applyAlignment="1">
      <alignment horizontal="left" vertical="center" wrapText="1" indent="2"/>
    </xf>
    <xf numFmtId="3" fontId="37" fillId="0" borderId="46" xfId="5" applyNumberFormat="1" applyFont="1" applyFill="1" applyBorder="1" applyAlignment="1">
      <alignment vertical="center" wrapText="1"/>
    </xf>
    <xf numFmtId="3" fontId="37" fillId="0" borderId="47" xfId="5" applyNumberFormat="1" applyFont="1" applyFill="1" applyBorder="1" applyAlignment="1">
      <alignment vertical="center" wrapText="1"/>
    </xf>
    <xf numFmtId="3" fontId="37" fillId="0" borderId="22" xfId="5" applyNumberFormat="1" applyFont="1" applyFill="1" applyBorder="1" applyAlignment="1">
      <alignment vertical="center" wrapText="1"/>
    </xf>
    <xf numFmtId="3" fontId="36" fillId="0" borderId="47" xfId="5" applyNumberFormat="1" applyFont="1" applyFill="1" applyBorder="1" applyAlignment="1">
      <alignment vertical="center" wrapText="1"/>
    </xf>
    <xf numFmtId="3" fontId="36" fillId="0" borderId="46" xfId="5" applyNumberFormat="1" applyFont="1" applyFill="1" applyBorder="1" applyAlignment="1">
      <alignment vertical="center" wrapText="1"/>
    </xf>
    <xf numFmtId="0" fontId="37" fillId="0" borderId="38" xfId="5" applyFont="1" applyFill="1" applyBorder="1" applyAlignment="1">
      <alignment horizontal="left" vertical="center" wrapText="1" indent="2"/>
    </xf>
    <xf numFmtId="3" fontId="37" fillId="0" borderId="48" xfId="5" applyNumberFormat="1" applyFont="1" applyFill="1" applyBorder="1" applyAlignment="1">
      <alignment vertical="center" wrapText="1"/>
    </xf>
    <xf numFmtId="3" fontId="37" fillId="0" borderId="49" xfId="5" applyNumberFormat="1" applyFont="1" applyFill="1" applyBorder="1" applyAlignment="1">
      <alignment vertical="center" wrapText="1"/>
    </xf>
    <xf numFmtId="3" fontId="37" fillId="0" borderId="50" xfId="5" applyNumberFormat="1" applyFont="1" applyFill="1" applyBorder="1" applyAlignment="1">
      <alignment vertical="center" wrapText="1"/>
    </xf>
    <xf numFmtId="3" fontId="36" fillId="0" borderId="49" xfId="5" applyNumberFormat="1" applyFont="1" applyFill="1" applyBorder="1" applyAlignment="1">
      <alignment vertical="center" wrapText="1"/>
    </xf>
    <xf numFmtId="3" fontId="36" fillId="0" borderId="48" xfId="5" applyNumberFormat="1" applyFont="1" applyFill="1" applyBorder="1" applyAlignment="1">
      <alignment vertical="center" wrapText="1"/>
    </xf>
    <xf numFmtId="3" fontId="37" fillId="0" borderId="42" xfId="5" applyNumberFormat="1" applyFont="1" applyFill="1" applyBorder="1" applyAlignment="1">
      <alignment vertical="center" wrapText="1"/>
    </xf>
    <xf numFmtId="3" fontId="36" fillId="0" borderId="51" xfId="5" applyNumberFormat="1" applyFont="1" applyFill="1" applyBorder="1" applyAlignment="1">
      <alignment vertical="center" wrapText="1"/>
    </xf>
    <xf numFmtId="0" fontId="37" fillId="0" borderId="45" xfId="5" applyFont="1" applyFill="1" applyBorder="1" applyAlignment="1">
      <alignment horizontal="left" vertical="center" wrapText="1"/>
    </xf>
    <xf numFmtId="0" fontId="37" fillId="0" borderId="41" xfId="5" applyFont="1" applyFill="1" applyBorder="1" applyAlignment="1">
      <alignment vertical="center" wrapText="1"/>
    </xf>
    <xf numFmtId="0" fontId="37" fillId="0" borderId="51" xfId="5" applyFont="1" applyFill="1" applyBorder="1" applyAlignment="1">
      <alignment vertical="center" wrapText="1"/>
    </xf>
    <xf numFmtId="0" fontId="37" fillId="0" borderId="46" xfId="5" applyFont="1" applyFill="1" applyBorder="1" applyAlignment="1">
      <alignment vertical="center" wrapText="1"/>
    </xf>
    <xf numFmtId="0" fontId="37" fillId="0" borderId="47" xfId="5" applyFont="1" applyFill="1" applyBorder="1" applyAlignment="1">
      <alignment vertical="center" wrapText="1"/>
    </xf>
    <xf numFmtId="0" fontId="37" fillId="0" borderId="49" xfId="5" applyFont="1" applyFill="1" applyBorder="1" applyAlignment="1">
      <alignment vertical="center" wrapText="1"/>
    </xf>
    <xf numFmtId="0" fontId="34" fillId="13" borderId="7" xfId="5" applyFont="1" applyFill="1" applyBorder="1" applyAlignment="1">
      <alignment horizontal="center" vertical="center" wrapText="1"/>
    </xf>
    <xf numFmtId="0" fontId="37" fillId="13" borderId="12" xfId="5" applyFont="1" applyFill="1" applyBorder="1" applyAlignment="1">
      <alignment vertical="center" wrapText="1"/>
    </xf>
    <xf numFmtId="3" fontId="36" fillId="13" borderId="12" xfId="5" applyNumberFormat="1" applyFont="1" applyFill="1" applyBorder="1" applyAlignment="1">
      <alignment vertical="center" wrapText="1"/>
    </xf>
    <xf numFmtId="0" fontId="33" fillId="0" borderId="0" xfId="5" applyFont="1" applyBorder="1" applyAlignment="1">
      <alignment horizontal="right" vertical="top"/>
    </xf>
    <xf numFmtId="0" fontId="33" fillId="0" borderId="0" xfId="5" applyFont="1" applyFill="1" applyBorder="1" applyAlignment="1">
      <alignment horizontal="center" vertical="center" wrapText="1"/>
    </xf>
    <xf numFmtId="0" fontId="33" fillId="0" borderId="0" xfId="5" applyFont="1" applyFill="1" applyBorder="1" applyAlignment="1">
      <alignment horizontal="left" vertical="center" wrapText="1"/>
    </xf>
    <xf numFmtId="0" fontId="32" fillId="0" borderId="0" xfId="5" applyAlignment="1">
      <alignment vertical="center"/>
    </xf>
    <xf numFmtId="0" fontId="40" fillId="13" borderId="1" xfId="5" applyFont="1" applyFill="1" applyBorder="1" applyAlignment="1">
      <alignment horizontal="center" vertical="center" wrapText="1"/>
    </xf>
    <xf numFmtId="0" fontId="40" fillId="0" borderId="44" xfId="5" applyFont="1" applyBorder="1" applyAlignment="1">
      <alignment vertical="center" wrapText="1"/>
    </xf>
    <xf numFmtId="0" fontId="41" fillId="0" borderId="44" xfId="5" applyFont="1" applyBorder="1" applyAlignment="1">
      <alignment horizontal="justify" vertical="center" wrapText="1"/>
    </xf>
    <xf numFmtId="0" fontId="40" fillId="0" borderId="49" xfId="5" applyFont="1" applyBorder="1" applyAlignment="1">
      <alignment vertical="center" wrapText="1"/>
    </xf>
    <xf numFmtId="0" fontId="41" fillId="0" borderId="49" xfId="5" applyFont="1" applyBorder="1" applyAlignment="1">
      <alignment horizontal="justify" vertical="center" wrapText="1"/>
    </xf>
    <xf numFmtId="0" fontId="0" fillId="0" borderId="0" xfId="0" applyAlignment="1">
      <alignment vertical="center"/>
    </xf>
    <xf numFmtId="0" fontId="22" fillId="0" borderId="31" xfId="0" applyFont="1" applyBorder="1" applyAlignment="1">
      <alignment vertical="center"/>
    </xf>
    <xf numFmtId="0" fontId="0" fillId="0" borderId="33" xfId="0" applyBorder="1" applyAlignment="1">
      <alignment vertical="center"/>
    </xf>
    <xf numFmtId="0" fontId="22" fillId="0" borderId="34" xfId="0" applyFont="1" applyBorder="1" applyAlignment="1">
      <alignment vertical="center"/>
    </xf>
    <xf numFmtId="0" fontId="0" fillId="0" borderId="35" xfId="0" applyBorder="1" applyAlignment="1">
      <alignment vertical="center"/>
    </xf>
    <xf numFmtId="0" fontId="22" fillId="0" borderId="38" xfId="0" applyFont="1" applyBorder="1" applyAlignment="1">
      <alignment vertical="center"/>
    </xf>
    <xf numFmtId="0" fontId="0" fillId="0" borderId="39" xfId="0" applyBorder="1" applyAlignment="1">
      <alignment vertical="center"/>
    </xf>
    <xf numFmtId="0" fontId="31" fillId="12" borderId="14" xfId="5" applyFont="1" applyFill="1" applyBorder="1" applyAlignment="1">
      <alignment vertical="center" wrapText="1"/>
    </xf>
    <xf numFmtId="0" fontId="31" fillId="12" borderId="15" xfId="5" applyFont="1" applyFill="1" applyBorder="1" applyAlignment="1">
      <alignment vertical="center" wrapText="1"/>
    </xf>
    <xf numFmtId="0" fontId="31" fillId="12" borderId="7" xfId="5" applyFont="1" applyFill="1" applyBorder="1" applyAlignment="1">
      <alignment vertical="center" wrapText="1"/>
    </xf>
    <xf numFmtId="0" fontId="31" fillId="12" borderId="15" xfId="0" applyFont="1" applyFill="1" applyBorder="1" applyAlignment="1">
      <alignment vertical="center" wrapText="1"/>
    </xf>
    <xf numFmtId="0" fontId="31" fillId="12" borderId="7" xfId="0" applyFont="1" applyFill="1" applyBorder="1" applyAlignment="1">
      <alignment vertical="center" wrapText="1"/>
    </xf>
    <xf numFmtId="0" fontId="30" fillId="11" borderId="14" xfId="0" applyFont="1" applyFill="1" applyBorder="1" applyAlignment="1">
      <alignment vertical="center" wrapText="1"/>
    </xf>
    <xf numFmtId="0" fontId="30" fillId="11" borderId="15" xfId="0" applyFont="1" applyFill="1" applyBorder="1" applyAlignment="1">
      <alignment vertical="center" wrapText="1"/>
    </xf>
    <xf numFmtId="0" fontId="30" fillId="11" borderId="7" xfId="0" applyFont="1" applyFill="1" applyBorder="1" applyAlignment="1">
      <alignment vertical="center" wrapText="1"/>
    </xf>
    <xf numFmtId="0" fontId="4" fillId="3" borderId="30" xfId="0" applyFont="1" applyFill="1" applyBorder="1" applyAlignment="1" applyProtection="1">
      <alignment vertical="top" wrapText="1"/>
    </xf>
    <xf numFmtId="49" fontId="43" fillId="0" borderId="59" xfId="5" applyNumberFormat="1" applyFont="1" applyBorder="1" applyAlignment="1">
      <alignment vertical="center" wrapText="1"/>
    </xf>
    <xf numFmtId="49" fontId="43" fillId="0" borderId="59" xfId="5" quotePrefix="1" applyNumberFormat="1" applyFont="1" applyBorder="1" applyAlignment="1">
      <alignment vertical="center" wrapText="1"/>
    </xf>
    <xf numFmtId="0" fontId="43" fillId="0" borderId="59" xfId="5" applyFont="1" applyBorder="1" applyAlignment="1">
      <alignment vertical="center" wrapText="1"/>
    </xf>
    <xf numFmtId="49" fontId="44" fillId="0" borderId="58" xfId="5" applyNumberFormat="1" applyFont="1" applyBorder="1" applyAlignment="1">
      <alignment horizontal="center" vertical="center" wrapText="1"/>
    </xf>
    <xf numFmtId="49" fontId="43" fillId="9" borderId="58" xfId="5" applyNumberFormat="1" applyFont="1" applyFill="1" applyBorder="1" applyAlignment="1">
      <alignment horizontal="center" vertical="center" wrapText="1"/>
    </xf>
    <xf numFmtId="49" fontId="43" fillId="19" borderId="58" xfId="5" applyNumberFormat="1" applyFont="1" applyFill="1" applyBorder="1" applyAlignment="1">
      <alignment horizontal="center" vertical="center"/>
    </xf>
    <xf numFmtId="49" fontId="45" fillId="19" borderId="58" xfId="5" applyNumberFormat="1" applyFont="1" applyFill="1" applyBorder="1" applyAlignment="1">
      <alignment horizontal="center" vertical="center"/>
    </xf>
    <xf numFmtId="0" fontId="45" fillId="19" borderId="58" xfId="5" applyNumberFormat="1" applyFont="1" applyFill="1" applyBorder="1" applyAlignment="1">
      <alignment horizontal="left" vertical="center"/>
    </xf>
    <xf numFmtId="167" fontId="43" fillId="19" borderId="58" xfId="4" applyNumberFormat="1" applyFont="1" applyFill="1" applyBorder="1" applyAlignment="1">
      <alignment horizontal="right" vertical="center"/>
    </xf>
    <xf numFmtId="49" fontId="43" fillId="0" borderId="0" xfId="5" applyNumberFormat="1" applyFont="1" applyFill="1" applyBorder="1" applyAlignment="1">
      <alignment horizontal="center" vertical="center"/>
    </xf>
    <xf numFmtId="0" fontId="43" fillId="20" borderId="58" xfId="5" applyNumberFormat="1" applyFont="1" applyFill="1" applyBorder="1" applyAlignment="1">
      <alignment horizontal="center" vertical="center"/>
    </xf>
    <xf numFmtId="49" fontId="43" fillId="20" borderId="58" xfId="5" applyNumberFormat="1" applyFont="1" applyFill="1" applyBorder="1" applyAlignment="1">
      <alignment horizontal="center" vertical="center"/>
    </xf>
    <xf numFmtId="49" fontId="45" fillId="20" borderId="58" xfId="5" applyNumberFormat="1" applyFont="1" applyFill="1" applyBorder="1" applyAlignment="1">
      <alignment horizontal="center" vertical="center"/>
    </xf>
    <xf numFmtId="167" fontId="43" fillId="20" borderId="58" xfId="4" applyNumberFormat="1" applyFont="1" applyFill="1" applyBorder="1" applyAlignment="1">
      <alignment horizontal="right" vertical="center"/>
    </xf>
    <xf numFmtId="0" fontId="43" fillId="21" borderId="58" xfId="5" applyNumberFormat="1" applyFont="1" applyFill="1" applyBorder="1" applyAlignment="1">
      <alignment horizontal="center" vertical="center"/>
    </xf>
    <xf numFmtId="49" fontId="43" fillId="21" borderId="58" xfId="5" applyNumberFormat="1" applyFont="1" applyFill="1" applyBorder="1" applyAlignment="1">
      <alignment horizontal="center" vertical="center"/>
    </xf>
    <xf numFmtId="49" fontId="45" fillId="21" borderId="58" xfId="5" applyNumberFormat="1" applyFont="1" applyFill="1" applyBorder="1" applyAlignment="1">
      <alignment horizontal="center" vertical="center"/>
    </xf>
    <xf numFmtId="167" fontId="43" fillId="21" borderId="58" xfId="4" applyNumberFormat="1" applyFont="1" applyFill="1" applyBorder="1" applyAlignment="1">
      <alignment horizontal="right" vertical="center"/>
    </xf>
    <xf numFmtId="10" fontId="43" fillId="21" borderId="58" xfId="3" applyNumberFormat="1" applyFont="1" applyFill="1" applyBorder="1" applyAlignment="1">
      <alignment horizontal="right" vertical="center"/>
    </xf>
    <xf numFmtId="0" fontId="43" fillId="22" borderId="58" xfId="5" applyNumberFormat="1" applyFont="1" applyFill="1" applyBorder="1" applyAlignment="1">
      <alignment horizontal="center" vertical="center"/>
    </xf>
    <xf numFmtId="49" fontId="43" fillId="22" borderId="58" xfId="5" applyNumberFormat="1" applyFont="1" applyFill="1" applyBorder="1" applyAlignment="1">
      <alignment horizontal="center" vertical="center"/>
    </xf>
    <xf numFmtId="49" fontId="45" fillId="22" borderId="58" xfId="5" applyNumberFormat="1" applyFont="1" applyFill="1" applyBorder="1" applyAlignment="1">
      <alignment horizontal="center" vertical="center"/>
    </xf>
    <xf numFmtId="0" fontId="43" fillId="22" borderId="58" xfId="5" applyNumberFormat="1" applyFont="1" applyFill="1" applyBorder="1" applyAlignment="1">
      <alignment horizontal="left" vertical="center"/>
    </xf>
    <xf numFmtId="167" fontId="43" fillId="22" borderId="58" xfId="4" applyNumberFormat="1" applyFont="1" applyFill="1" applyBorder="1" applyAlignment="1">
      <alignment horizontal="right" vertical="center"/>
    </xf>
    <xf numFmtId="10" fontId="43" fillId="22" borderId="58" xfId="3" applyNumberFormat="1" applyFont="1" applyFill="1" applyBorder="1" applyAlignment="1">
      <alignment horizontal="right" vertical="center"/>
    </xf>
    <xf numFmtId="0" fontId="43" fillId="22" borderId="58" xfId="5" applyFont="1" applyFill="1" applyBorder="1" applyAlignment="1">
      <alignment horizontal="center" vertical="center"/>
    </xf>
    <xf numFmtId="49" fontId="43" fillId="0" borderId="58" xfId="5" applyNumberFormat="1" applyFont="1" applyBorder="1" applyAlignment="1">
      <alignment horizontal="center" vertical="center"/>
    </xf>
    <xf numFmtId="49" fontId="43" fillId="0" borderId="58" xfId="5" applyNumberFormat="1" applyFont="1" applyFill="1" applyBorder="1" applyAlignment="1">
      <alignment horizontal="center" vertical="center"/>
    </xf>
    <xf numFmtId="49" fontId="45" fillId="0" borderId="58" xfId="5" applyNumberFormat="1" applyFont="1" applyBorder="1" applyAlignment="1">
      <alignment horizontal="center" vertical="center"/>
    </xf>
    <xf numFmtId="0" fontId="43" fillId="0" borderId="58" xfId="5" applyNumberFormat="1" applyFont="1" applyBorder="1" applyAlignment="1">
      <alignment horizontal="left" vertical="center"/>
    </xf>
    <xf numFmtId="167" fontId="43" fillId="0" borderId="58" xfId="4" applyNumberFormat="1" applyFont="1" applyBorder="1" applyAlignment="1">
      <alignment horizontal="right" vertical="center"/>
    </xf>
    <xf numFmtId="10" fontId="43" fillId="0" borderId="58" xfId="3" applyNumberFormat="1" applyFont="1" applyBorder="1" applyAlignment="1">
      <alignment horizontal="right" vertical="center"/>
    </xf>
    <xf numFmtId="0" fontId="43" fillId="0" borderId="58" xfId="5" applyNumberFormat="1" applyFont="1" applyBorder="1" applyAlignment="1">
      <alignment horizontal="center" vertical="center"/>
    </xf>
    <xf numFmtId="0" fontId="43" fillId="0" borderId="58" xfId="5" applyFont="1" applyBorder="1" applyAlignment="1">
      <alignment horizontal="center" vertical="center"/>
    </xf>
    <xf numFmtId="49" fontId="45" fillId="0" borderId="58" xfId="5" applyNumberFormat="1" applyFont="1" applyFill="1" applyBorder="1" applyAlignment="1">
      <alignment horizontal="center" vertical="center"/>
    </xf>
    <xf numFmtId="0" fontId="45" fillId="0" borderId="58" xfId="5" applyNumberFormat="1" applyFont="1" applyBorder="1" applyAlignment="1">
      <alignment horizontal="left" vertical="center"/>
    </xf>
    <xf numFmtId="167" fontId="45" fillId="0" borderId="58" xfId="4" applyNumberFormat="1" applyFont="1" applyBorder="1" applyAlignment="1">
      <alignment horizontal="right" vertical="center"/>
    </xf>
    <xf numFmtId="10" fontId="45" fillId="0" borderId="58" xfId="3" applyNumberFormat="1" applyFont="1" applyBorder="1" applyAlignment="1">
      <alignment horizontal="right" vertical="center"/>
    </xf>
    <xf numFmtId="0" fontId="45" fillId="0" borderId="58" xfId="5" applyNumberFormat="1" applyFont="1" applyBorder="1" applyAlignment="1">
      <alignment horizontal="center" vertical="center"/>
    </xf>
    <xf numFmtId="0" fontId="45" fillId="0" borderId="58" xfId="5" applyFont="1" applyBorder="1" applyAlignment="1">
      <alignment horizontal="center" vertical="center"/>
    </xf>
    <xf numFmtId="0" fontId="0" fillId="0" borderId="0" xfId="0" applyFont="1"/>
    <xf numFmtId="0" fontId="43" fillId="0" borderId="58" xfId="5" applyNumberFormat="1" applyFont="1" applyFill="1" applyBorder="1" applyAlignment="1">
      <alignment horizontal="left" vertical="center"/>
    </xf>
    <xf numFmtId="167" fontId="43" fillId="0" borderId="58" xfId="4" applyNumberFormat="1" applyFont="1" applyFill="1" applyBorder="1" applyAlignment="1">
      <alignment horizontal="right" vertical="center"/>
    </xf>
    <xf numFmtId="10" fontId="43" fillId="0" borderId="58" xfId="3" applyNumberFormat="1" applyFont="1" applyFill="1" applyBorder="1" applyAlignment="1">
      <alignment horizontal="right" vertical="center"/>
    </xf>
    <xf numFmtId="0" fontId="45" fillId="0" borderId="58" xfId="5" applyNumberFormat="1" applyFont="1" applyFill="1" applyBorder="1" applyAlignment="1">
      <alignment horizontal="left" vertical="center"/>
    </xf>
    <xf numFmtId="167" fontId="45" fillId="0" borderId="58" xfId="4" applyNumberFormat="1" applyFont="1" applyFill="1" applyBorder="1" applyAlignment="1">
      <alignment horizontal="right" vertical="center"/>
    </xf>
    <xf numFmtId="10" fontId="45" fillId="0" borderId="58" xfId="3" applyNumberFormat="1" applyFont="1" applyFill="1" applyBorder="1" applyAlignment="1">
      <alignment horizontal="right" vertical="center"/>
    </xf>
    <xf numFmtId="43" fontId="43" fillId="22" borderId="58" xfId="4" applyFont="1" applyFill="1" applyBorder="1" applyAlignment="1">
      <alignment horizontal="right" vertical="center"/>
    </xf>
    <xf numFmtId="43" fontId="43" fillId="0" borderId="58" xfId="4" applyFont="1" applyFill="1" applyBorder="1" applyAlignment="1">
      <alignment horizontal="right" vertical="center"/>
    </xf>
    <xf numFmtId="43" fontId="45" fillId="0" borderId="58" xfId="4" applyFont="1" applyFill="1" applyBorder="1" applyAlignment="1">
      <alignment horizontal="right" vertical="center"/>
    </xf>
    <xf numFmtId="43" fontId="43" fillId="0" borderId="58" xfId="4" applyFont="1" applyBorder="1" applyAlignment="1">
      <alignment horizontal="right" vertical="center"/>
    </xf>
    <xf numFmtId="43" fontId="45" fillId="0" borderId="58" xfId="4" applyFont="1" applyBorder="1" applyAlignment="1">
      <alignment horizontal="right" vertical="center"/>
    </xf>
    <xf numFmtId="0" fontId="45" fillId="0" borderId="58" xfId="5" applyNumberFormat="1" applyFont="1" applyFill="1" applyBorder="1" applyAlignment="1">
      <alignment horizontal="center" vertical="center"/>
    </xf>
    <xf numFmtId="0" fontId="43" fillId="9" borderId="58" xfId="5" applyNumberFormat="1" applyFont="1" applyFill="1" applyBorder="1" applyAlignment="1">
      <alignment horizontal="left" vertical="center"/>
    </xf>
    <xf numFmtId="0" fontId="45" fillId="9" borderId="58" xfId="5" applyNumberFormat="1" applyFont="1" applyFill="1" applyBorder="1" applyAlignment="1">
      <alignment horizontal="left" vertical="center"/>
    </xf>
    <xf numFmtId="43" fontId="43" fillId="21" borderId="58" xfId="4" applyFont="1" applyFill="1" applyBorder="1" applyAlignment="1">
      <alignment horizontal="right" vertical="center"/>
    </xf>
    <xf numFmtId="49" fontId="43" fillId="9" borderId="58" xfId="5" applyNumberFormat="1" applyFont="1" applyFill="1" applyBorder="1" applyAlignment="1">
      <alignment horizontal="center" vertical="center"/>
    </xf>
    <xf numFmtId="49" fontId="45" fillId="9" borderId="58" xfId="5" applyNumberFormat="1" applyFont="1" applyFill="1" applyBorder="1" applyAlignment="1">
      <alignment horizontal="center" vertical="center"/>
    </xf>
    <xf numFmtId="43" fontId="43" fillId="0" borderId="58" xfId="4" applyFont="1" applyBorder="1" applyAlignment="1">
      <alignment horizontal="left" vertical="center"/>
    </xf>
    <xf numFmtId="10" fontId="43" fillId="0" borderId="58" xfId="3" applyNumberFormat="1" applyFont="1" applyBorder="1" applyAlignment="1">
      <alignment horizontal="left" vertical="center"/>
    </xf>
    <xf numFmtId="43" fontId="45" fillId="0" borderId="58" xfId="4" applyFont="1" applyBorder="1" applyAlignment="1">
      <alignment horizontal="left" vertical="center"/>
    </xf>
    <xf numFmtId="10" fontId="45" fillId="0" borderId="58" xfId="3" applyNumberFormat="1" applyFont="1" applyBorder="1" applyAlignment="1">
      <alignment horizontal="left" vertical="center"/>
    </xf>
    <xf numFmtId="43" fontId="43" fillId="22" borderId="58" xfId="4" applyFont="1" applyFill="1" applyBorder="1" applyAlignment="1">
      <alignment horizontal="left" vertical="center"/>
    </xf>
    <xf numFmtId="10" fontId="43" fillId="22" borderId="58" xfId="3" applyNumberFormat="1" applyFont="1" applyFill="1" applyBorder="1" applyAlignment="1">
      <alignment horizontal="left" vertical="center"/>
    </xf>
    <xf numFmtId="43" fontId="43" fillId="21" borderId="58" xfId="4" applyFont="1" applyFill="1" applyBorder="1" applyAlignment="1">
      <alignment horizontal="center" vertical="center"/>
    </xf>
    <xf numFmtId="10" fontId="43" fillId="21" borderId="58" xfId="3" applyNumberFormat="1" applyFont="1" applyFill="1" applyBorder="1" applyAlignment="1">
      <alignment horizontal="center" vertical="center"/>
    </xf>
    <xf numFmtId="43" fontId="45" fillId="0" borderId="58" xfId="4" applyFont="1" applyFill="1" applyBorder="1" applyAlignment="1">
      <alignment horizontal="left" vertical="center"/>
    </xf>
    <xf numFmtId="10" fontId="45" fillId="0" borderId="58" xfId="3" applyNumberFormat="1" applyFont="1" applyFill="1" applyBorder="1" applyAlignment="1">
      <alignment horizontal="left" vertical="center"/>
    </xf>
    <xf numFmtId="43" fontId="43" fillId="0" borderId="58" xfId="4" applyFont="1" applyFill="1" applyBorder="1" applyAlignment="1">
      <alignment horizontal="left" vertical="center"/>
    </xf>
    <xf numFmtId="10" fontId="43" fillId="0" borderId="58" xfId="3" applyNumberFormat="1" applyFont="1" applyFill="1" applyBorder="1" applyAlignment="1">
      <alignment horizontal="left" vertical="center"/>
    </xf>
    <xf numFmtId="43" fontId="43" fillId="21" borderId="58" xfId="4" applyFont="1" applyFill="1" applyBorder="1" applyAlignment="1">
      <alignment horizontal="left" vertical="center"/>
    </xf>
    <xf numFmtId="10" fontId="43" fillId="21" borderId="58" xfId="3" applyNumberFormat="1" applyFont="1" applyFill="1" applyBorder="1" applyAlignment="1">
      <alignment horizontal="left" vertical="center"/>
    </xf>
    <xf numFmtId="0" fontId="43" fillId="0" borderId="0" xfId="5" applyNumberFormat="1" applyFont="1" applyFill="1" applyBorder="1" applyAlignment="1">
      <alignment horizontal="left" vertical="center"/>
    </xf>
    <xf numFmtId="49" fontId="43" fillId="0" borderId="60" xfId="5" applyNumberFormat="1" applyFont="1" applyFill="1" applyBorder="1" applyAlignment="1">
      <alignment horizontal="center" vertical="center"/>
    </xf>
    <xf numFmtId="0" fontId="0" fillId="0" borderId="0" xfId="0" applyFont="1" applyAlignment="1"/>
    <xf numFmtId="166" fontId="46" fillId="23" borderId="64" xfId="0" applyNumberFormat="1" applyFont="1" applyFill="1" applyBorder="1" applyAlignment="1">
      <alignment horizontal="center" vertical="center" wrapText="1"/>
    </xf>
    <xf numFmtId="0" fontId="49" fillId="0" borderId="0" xfId="0" applyFont="1" applyAlignment="1">
      <alignment horizontal="left" vertical="center"/>
    </xf>
    <xf numFmtId="0" fontId="33" fillId="13" borderId="12" xfId="5" applyFont="1" applyFill="1" applyBorder="1" applyAlignment="1">
      <alignment horizontal="center" vertical="center" wrapText="1"/>
    </xf>
    <xf numFmtId="49" fontId="50" fillId="0" borderId="55" xfId="5" quotePrefix="1" applyNumberFormat="1" applyFont="1" applyBorder="1" applyAlignment="1">
      <alignment horizontal="left" vertical="center" wrapText="1"/>
    </xf>
    <xf numFmtId="0" fontId="51" fillId="0" borderId="55" xfId="0" quotePrefix="1" applyFont="1" applyBorder="1" applyAlignment="1">
      <alignment horizontal="left" vertical="center" wrapText="1"/>
    </xf>
    <xf numFmtId="49" fontId="50" fillId="0" borderId="58" xfId="5" applyNumberFormat="1" applyFont="1" applyBorder="1" applyAlignment="1">
      <alignment horizontal="left" vertical="center" wrapText="1"/>
    </xf>
    <xf numFmtId="0" fontId="51" fillId="0" borderId="55" xfId="0" applyFont="1" applyBorder="1" applyAlignment="1">
      <alignment vertical="center" wrapText="1"/>
    </xf>
    <xf numFmtId="49" fontId="33" fillId="0" borderId="58" xfId="5" applyNumberFormat="1" applyFont="1" applyBorder="1" applyAlignment="1">
      <alignment horizontal="left" vertical="center" wrapText="1"/>
    </xf>
    <xf numFmtId="49" fontId="50" fillId="9" borderId="58" xfId="5" applyNumberFormat="1" applyFont="1" applyFill="1" applyBorder="1" applyAlignment="1">
      <alignment horizontal="left" vertical="center" wrapText="1"/>
    </xf>
    <xf numFmtId="49" fontId="50" fillId="9" borderId="59" xfId="5" applyNumberFormat="1" applyFont="1" applyFill="1" applyBorder="1" applyAlignment="1">
      <alignment horizontal="left" vertical="center" wrapText="1"/>
    </xf>
    <xf numFmtId="49" fontId="50" fillId="0" borderId="59" xfId="5" applyNumberFormat="1" applyFont="1" applyBorder="1" applyAlignment="1">
      <alignment horizontal="left" vertical="center" wrapText="1"/>
    </xf>
    <xf numFmtId="49" fontId="49" fillId="0" borderId="58" xfId="5" quotePrefix="1" applyNumberFormat="1" applyFont="1" applyBorder="1" applyAlignment="1">
      <alignment horizontal="left" vertical="center" wrapText="1"/>
    </xf>
    <xf numFmtId="49" fontId="50" fillId="0" borderId="58" xfId="5" quotePrefix="1" applyNumberFormat="1" applyFont="1" applyBorder="1" applyAlignment="1">
      <alignment horizontal="left" vertical="center" wrapText="1"/>
    </xf>
    <xf numFmtId="0" fontId="49" fillId="0" borderId="0" xfId="0" applyFont="1"/>
    <xf numFmtId="0" fontId="30" fillId="0" borderId="16" xfId="2" applyFont="1" applyBorder="1" applyAlignment="1" applyProtection="1">
      <alignment horizontal="left" vertical="top"/>
    </xf>
    <xf numFmtId="3" fontId="36" fillId="0" borderId="67" xfId="5" applyNumberFormat="1" applyFont="1" applyFill="1" applyBorder="1" applyAlignment="1">
      <alignment vertical="center" wrapText="1"/>
    </xf>
    <xf numFmtId="3" fontId="36" fillId="0" borderId="19" xfId="5" applyNumberFormat="1" applyFont="1" applyFill="1" applyBorder="1" applyAlignment="1">
      <alignment vertical="center" wrapText="1"/>
    </xf>
    <xf numFmtId="3" fontId="36" fillId="0" borderId="22" xfId="5" applyNumberFormat="1" applyFont="1" applyFill="1" applyBorder="1" applyAlignment="1">
      <alignment vertical="center" wrapText="1"/>
    </xf>
    <xf numFmtId="3" fontId="36" fillId="0" borderId="50" xfId="5" applyNumberFormat="1" applyFont="1" applyFill="1" applyBorder="1" applyAlignment="1">
      <alignment vertical="center" wrapText="1"/>
    </xf>
    <xf numFmtId="3" fontId="36" fillId="0" borderId="41" xfId="5" applyNumberFormat="1" applyFont="1" applyFill="1" applyBorder="1" applyAlignment="1">
      <alignment vertical="center" wrapText="1"/>
    </xf>
    <xf numFmtId="3" fontId="36" fillId="0" borderId="16" xfId="5" applyNumberFormat="1" applyFont="1" applyFill="1" applyBorder="1" applyAlignment="1">
      <alignment vertical="center" wrapText="1"/>
    </xf>
    <xf numFmtId="3" fontId="36" fillId="0" borderId="34" xfId="5" applyNumberFormat="1" applyFont="1" applyFill="1" applyBorder="1" applyAlignment="1">
      <alignment vertical="center" wrapText="1"/>
    </xf>
    <xf numFmtId="3" fontId="36" fillId="0" borderId="35" xfId="5" applyNumberFormat="1" applyFont="1" applyFill="1" applyBorder="1" applyAlignment="1">
      <alignment vertical="center" wrapText="1"/>
    </xf>
    <xf numFmtId="3" fontId="36" fillId="0" borderId="38" xfId="5" applyNumberFormat="1" applyFont="1" applyFill="1" applyBorder="1" applyAlignment="1">
      <alignment vertical="center" wrapText="1"/>
    </xf>
    <xf numFmtId="3" fontId="36" fillId="0" borderId="36" xfId="5" applyNumberFormat="1" applyFont="1" applyFill="1" applyBorder="1" applyAlignment="1">
      <alignment vertical="center" wrapText="1"/>
    </xf>
    <xf numFmtId="3" fontId="36" fillId="0" borderId="39" xfId="5" applyNumberFormat="1" applyFont="1" applyFill="1" applyBorder="1" applyAlignment="1">
      <alignment vertical="center" wrapText="1"/>
    </xf>
    <xf numFmtId="3" fontId="36" fillId="0" borderId="45" xfId="5" applyNumberFormat="1" applyFont="1" applyFill="1" applyBorder="1" applyAlignment="1">
      <alignment vertical="center" wrapText="1"/>
    </xf>
    <xf numFmtId="3" fontId="36" fillId="0" borderId="30" xfId="5" applyNumberFormat="1" applyFont="1" applyFill="1" applyBorder="1" applyAlignment="1">
      <alignment vertical="center" wrapText="1"/>
    </xf>
    <xf numFmtId="3" fontId="36" fillId="0" borderId="68" xfId="5" applyNumberFormat="1" applyFont="1" applyFill="1" applyBorder="1" applyAlignment="1">
      <alignment vertical="center" wrapText="1"/>
    </xf>
    <xf numFmtId="0" fontId="37" fillId="0" borderId="31" xfId="5" applyFont="1" applyFill="1" applyBorder="1" applyAlignment="1">
      <alignment vertical="center" wrapText="1"/>
    </xf>
    <xf numFmtId="0" fontId="37" fillId="0" borderId="34" xfId="5" applyFont="1" applyFill="1" applyBorder="1" applyAlignment="1">
      <alignment vertical="center" wrapText="1"/>
    </xf>
    <xf numFmtId="9" fontId="37" fillId="0" borderId="44" xfId="3" applyFont="1" applyFill="1" applyBorder="1" applyAlignment="1">
      <alignment vertical="center" wrapText="1"/>
    </xf>
    <xf numFmtId="9" fontId="37" fillId="0" borderId="47" xfId="3" applyFont="1" applyFill="1" applyBorder="1" applyAlignment="1">
      <alignment vertical="center" wrapText="1"/>
    </xf>
    <xf numFmtId="9" fontId="33" fillId="0" borderId="1" xfId="3" applyFont="1" applyFill="1" applyBorder="1" applyAlignment="1">
      <alignment horizontal="right" vertical="top" wrapText="1"/>
    </xf>
    <xf numFmtId="9" fontId="37" fillId="0" borderId="19" xfId="3" applyFont="1" applyFill="1" applyBorder="1" applyAlignment="1">
      <alignment vertical="center" wrapText="1"/>
    </xf>
    <xf numFmtId="9" fontId="37" fillId="0" borderId="43" xfId="3" applyFont="1" applyFill="1" applyBorder="1" applyAlignment="1">
      <alignment vertical="center" wrapText="1"/>
    </xf>
    <xf numFmtId="169" fontId="37" fillId="0" borderId="44" xfId="3" applyNumberFormat="1" applyFont="1" applyFill="1" applyBorder="1" applyAlignment="1">
      <alignment vertical="center" wrapText="1"/>
    </xf>
    <xf numFmtId="10" fontId="37" fillId="0" borderId="44" xfId="3" applyNumberFormat="1" applyFont="1" applyFill="1" applyBorder="1" applyAlignment="1">
      <alignment vertical="center" wrapText="1"/>
    </xf>
    <xf numFmtId="10" fontId="30" fillId="0" borderId="1" xfId="3" applyNumberFormat="1" applyFont="1" applyFill="1" applyBorder="1" applyAlignment="1">
      <alignment horizontal="right" vertical="top" wrapText="1"/>
    </xf>
    <xf numFmtId="10" fontId="37" fillId="0" borderId="19" xfId="3" applyNumberFormat="1" applyFont="1" applyFill="1" applyBorder="1" applyAlignment="1">
      <alignment vertical="center" wrapText="1"/>
    </xf>
    <xf numFmtId="10" fontId="36" fillId="0" borderId="43" xfId="3" applyNumberFormat="1" applyFont="1" applyFill="1" applyBorder="1" applyAlignment="1">
      <alignment vertical="center" wrapText="1"/>
    </xf>
    <xf numFmtId="9" fontId="36" fillId="0" borderId="44" xfId="3" applyFont="1" applyFill="1" applyBorder="1" applyAlignment="1">
      <alignment vertical="center" wrapText="1"/>
    </xf>
    <xf numFmtId="10" fontId="34" fillId="13" borderId="7" xfId="3" applyNumberFormat="1" applyFont="1" applyFill="1" applyBorder="1" applyAlignment="1">
      <alignment horizontal="center" vertical="center" wrapText="1"/>
    </xf>
    <xf numFmtId="10" fontId="36" fillId="13" borderId="12" xfId="3" applyNumberFormat="1" applyFont="1" applyFill="1" applyBorder="1" applyAlignment="1">
      <alignment vertical="center" wrapText="1"/>
    </xf>
    <xf numFmtId="9" fontId="4" fillId="3" borderId="7" xfId="0" applyNumberFormat="1" applyFont="1" applyFill="1" applyBorder="1" applyAlignment="1" applyProtection="1">
      <alignment vertical="top"/>
      <protection locked="0"/>
    </xf>
    <xf numFmtId="49" fontId="43" fillId="0" borderId="58" xfId="5" applyNumberFormat="1" applyFont="1" applyBorder="1" applyAlignment="1">
      <alignment horizontal="center" vertical="center"/>
    </xf>
    <xf numFmtId="169" fontId="4" fillId="6" borderId="8" xfId="0" applyNumberFormat="1" applyFont="1" applyFill="1" applyBorder="1" applyAlignment="1" applyProtection="1">
      <alignment horizontal="center" vertical="top"/>
    </xf>
    <xf numFmtId="10" fontId="4" fillId="4" borderId="8" xfId="0" applyNumberFormat="1" applyFont="1" applyFill="1" applyBorder="1" applyAlignment="1" applyProtection="1">
      <alignment horizontal="center" vertical="top"/>
    </xf>
    <xf numFmtId="10" fontId="25" fillId="6" borderId="8" xfId="0" applyNumberFormat="1" applyFont="1" applyFill="1" applyBorder="1" applyAlignment="1" applyProtection="1">
      <alignment horizontal="center" vertical="top"/>
    </xf>
    <xf numFmtId="10" fontId="36" fillId="0" borderId="41" xfId="3" applyNumberFormat="1" applyFont="1" applyFill="1" applyBorder="1" applyAlignment="1">
      <alignment vertical="center" wrapText="1"/>
    </xf>
    <xf numFmtId="165" fontId="36" fillId="13" borderId="12" xfId="4" applyNumberFormat="1" applyFont="1" applyFill="1" applyBorder="1" applyAlignment="1">
      <alignment vertical="center" wrapText="1"/>
    </xf>
    <xf numFmtId="165" fontId="36" fillId="0" borderId="51" xfId="4" applyNumberFormat="1" applyFont="1" applyFill="1" applyBorder="1" applyAlignment="1">
      <alignment vertical="center" wrapText="1"/>
    </xf>
    <xf numFmtId="165" fontId="36" fillId="0" borderId="43" xfId="4" applyNumberFormat="1" applyFont="1" applyFill="1" applyBorder="1" applyAlignment="1">
      <alignment vertical="center" wrapText="1"/>
    </xf>
    <xf numFmtId="165" fontId="36" fillId="0" borderId="46" xfId="4" applyNumberFormat="1" applyFont="1" applyFill="1" applyBorder="1" applyAlignment="1">
      <alignment vertical="center" wrapText="1"/>
    </xf>
    <xf numFmtId="165" fontId="36" fillId="0" borderId="48" xfId="4" applyNumberFormat="1" applyFont="1" applyFill="1" applyBorder="1" applyAlignment="1">
      <alignment vertical="center" wrapText="1"/>
    </xf>
    <xf numFmtId="165" fontId="36" fillId="0" borderId="42" xfId="4" applyNumberFormat="1" applyFont="1" applyFill="1" applyBorder="1" applyAlignment="1">
      <alignment vertical="center" wrapText="1"/>
    </xf>
    <xf numFmtId="165" fontId="36" fillId="0" borderId="44" xfId="4" applyNumberFormat="1" applyFont="1" applyFill="1" applyBorder="1" applyAlignment="1">
      <alignment vertical="center" wrapText="1"/>
    </xf>
    <xf numFmtId="165" fontId="36" fillId="0" borderId="47" xfId="4" applyNumberFormat="1" applyFont="1" applyFill="1" applyBorder="1" applyAlignment="1">
      <alignment vertical="center" wrapText="1"/>
    </xf>
    <xf numFmtId="165" fontId="36" fillId="0" borderId="49" xfId="4" applyNumberFormat="1" applyFont="1" applyFill="1" applyBorder="1" applyAlignment="1">
      <alignment vertical="center" wrapText="1"/>
    </xf>
    <xf numFmtId="167" fontId="43" fillId="0" borderId="59" xfId="4" applyNumberFormat="1" applyFont="1" applyBorder="1" applyAlignment="1">
      <alignment horizontal="right" vertical="center"/>
    </xf>
    <xf numFmtId="167" fontId="45" fillId="0" borderId="0" xfId="6" applyNumberFormat="1" applyFont="1" applyBorder="1" applyAlignment="1">
      <alignment horizontal="right" vertical="center"/>
    </xf>
    <xf numFmtId="167" fontId="43" fillId="0" borderId="0" xfId="6" applyNumberFormat="1" applyFont="1" applyBorder="1" applyAlignment="1">
      <alignment horizontal="right" vertical="center"/>
    </xf>
    <xf numFmtId="43" fontId="43" fillId="0" borderId="70" xfId="4" applyFont="1" applyFill="1" applyBorder="1" applyAlignment="1">
      <alignment horizontal="right" vertical="center"/>
    </xf>
    <xf numFmtId="43" fontId="43" fillId="0" borderId="58" xfId="4" applyFont="1" applyFill="1" applyBorder="1" applyAlignment="1">
      <alignment horizontal="center" vertical="center"/>
    </xf>
    <xf numFmtId="49" fontId="43" fillId="0" borderId="58" xfId="5" applyNumberFormat="1" applyFont="1" applyBorder="1" applyAlignment="1">
      <alignment horizontal="center" vertical="center" wrapText="1"/>
    </xf>
    <xf numFmtId="49" fontId="43" fillId="0" borderId="58" xfId="5" applyNumberFormat="1" applyFont="1" applyBorder="1" applyAlignment="1">
      <alignment horizontal="center" vertical="center"/>
    </xf>
    <xf numFmtId="49" fontId="46" fillId="23" borderId="64" xfId="0" applyNumberFormat="1" applyFont="1" applyFill="1" applyBorder="1" applyAlignment="1">
      <alignment horizontal="center" vertical="center" wrapText="1"/>
    </xf>
    <xf numFmtId="167" fontId="45" fillId="0" borderId="71" xfId="6" applyNumberFormat="1" applyFont="1" applyBorder="1" applyAlignment="1">
      <alignment horizontal="right" vertical="center"/>
    </xf>
    <xf numFmtId="0" fontId="45" fillId="0" borderId="58" xfId="5" applyFont="1" applyBorder="1" applyAlignment="1">
      <alignment horizontal="justify" vertical="center" wrapText="1"/>
    </xf>
    <xf numFmtId="0" fontId="43" fillId="0" borderId="58" xfId="5" applyFont="1" applyBorder="1" applyAlignment="1">
      <alignment horizontal="justify" vertical="center" wrapText="1"/>
    </xf>
    <xf numFmtId="0" fontId="45" fillId="0" borderId="58" xfId="5" applyFont="1" applyFill="1" applyBorder="1" applyAlignment="1">
      <alignment horizontal="justify" vertical="center" wrapText="1"/>
    </xf>
    <xf numFmtId="49" fontId="45" fillId="0" borderId="58" xfId="5" applyNumberFormat="1" applyFont="1" applyFill="1" applyBorder="1" applyAlignment="1">
      <alignment horizontal="justify" vertical="center" wrapText="1"/>
    </xf>
    <xf numFmtId="0" fontId="45" fillId="0" borderId="0" xfId="0" applyFont="1"/>
    <xf numFmtId="0" fontId="45" fillId="0" borderId="72" xfId="0" applyFont="1" applyBorder="1"/>
    <xf numFmtId="0" fontId="43" fillId="0" borderId="0" xfId="0" applyFont="1" applyAlignment="1">
      <alignment horizontal="center" wrapText="1"/>
    </xf>
    <xf numFmtId="167" fontId="45" fillId="0" borderId="0" xfId="0" applyNumberFormat="1" applyFont="1"/>
    <xf numFmtId="0" fontId="45" fillId="0" borderId="16" xfId="0" applyFont="1" applyBorder="1" applyAlignment="1">
      <alignment wrapText="1"/>
    </xf>
    <xf numFmtId="43" fontId="45" fillId="0" borderId="0" xfId="0" applyNumberFormat="1" applyFont="1"/>
    <xf numFmtId="0" fontId="45" fillId="0" borderId="0" xfId="0" applyFont="1" applyFill="1"/>
    <xf numFmtId="0" fontId="43" fillId="0" borderId="0" xfId="0" applyFont="1"/>
    <xf numFmtId="0" fontId="46" fillId="0" borderId="60" xfId="0" applyFont="1" applyFill="1" applyBorder="1" applyAlignment="1">
      <alignment vertical="center"/>
    </xf>
    <xf numFmtId="43" fontId="46" fillId="0" borderId="70" xfId="0" applyNumberFormat="1" applyFont="1" applyFill="1" applyBorder="1" applyAlignment="1">
      <alignment vertical="center"/>
    </xf>
    <xf numFmtId="0" fontId="43" fillId="0" borderId="0" xfId="0" applyFont="1" applyFill="1"/>
    <xf numFmtId="0" fontId="45" fillId="0" borderId="0" xfId="0" applyFont="1" applyAlignment="1"/>
    <xf numFmtId="0" fontId="45" fillId="0" borderId="0" xfId="0" applyFont="1" applyAlignment="1">
      <alignment horizontal="justify" wrapText="1"/>
    </xf>
    <xf numFmtId="0" fontId="45" fillId="0" borderId="0" xfId="0" applyFont="1" applyBorder="1"/>
    <xf numFmtId="0" fontId="43" fillId="19" borderId="58" xfId="5" applyFont="1" applyFill="1" applyBorder="1" applyAlignment="1">
      <alignment horizontal="left" vertical="center" wrapText="1"/>
    </xf>
    <xf numFmtId="0" fontId="43" fillId="20" borderId="58" xfId="5" applyNumberFormat="1" applyFont="1" applyFill="1" applyBorder="1" applyAlignment="1">
      <alignment horizontal="left" vertical="center" wrapText="1"/>
    </xf>
    <xf numFmtId="0" fontId="43" fillId="21" borderId="58" xfId="5" applyNumberFormat="1" applyFont="1" applyFill="1" applyBorder="1" applyAlignment="1">
      <alignment horizontal="left" vertical="center" wrapText="1"/>
    </xf>
    <xf numFmtId="0" fontId="43" fillId="22" borderId="58" xfId="5" applyNumberFormat="1" applyFont="1" applyFill="1" applyBorder="1" applyAlignment="1">
      <alignment horizontal="left" vertical="center" wrapText="1"/>
    </xf>
    <xf numFmtId="0" fontId="45" fillId="0" borderId="58" xfId="5" applyNumberFormat="1" applyFont="1" applyBorder="1" applyAlignment="1">
      <alignment horizontal="left" vertical="center" wrapText="1"/>
    </xf>
    <xf numFmtId="0" fontId="43" fillId="0" borderId="58" xfId="5" applyNumberFormat="1" applyFont="1" applyBorder="1" applyAlignment="1">
      <alignment horizontal="left" vertical="center" wrapText="1"/>
    </xf>
    <xf numFmtId="0" fontId="47" fillId="9" borderId="0" xfId="0" applyFont="1" applyFill="1" applyAlignment="1">
      <alignment horizontal="left" vertical="center" wrapText="1"/>
    </xf>
    <xf numFmtId="0" fontId="47" fillId="9" borderId="56" xfId="0" applyFont="1" applyFill="1" applyBorder="1" applyAlignment="1">
      <alignment vertical="center" wrapText="1"/>
    </xf>
    <xf numFmtId="0" fontId="43" fillId="0" borderId="58" xfId="5" applyNumberFormat="1" applyFont="1" applyFill="1" applyBorder="1" applyAlignment="1">
      <alignment horizontal="left" vertical="center" wrapText="1"/>
    </xf>
    <xf numFmtId="0" fontId="43" fillId="0" borderId="69" xfId="5" applyNumberFormat="1" applyFont="1" applyFill="1" applyBorder="1" applyAlignment="1">
      <alignment horizontal="left" vertical="center" wrapText="1"/>
    </xf>
    <xf numFmtId="0" fontId="46" fillId="0" borderId="69" xfId="0" applyFont="1" applyFill="1" applyBorder="1" applyAlignment="1">
      <alignment vertical="center" wrapText="1"/>
    </xf>
    <xf numFmtId="0" fontId="45" fillId="0" borderId="58" xfId="5" applyNumberFormat="1" applyFont="1" applyFill="1" applyBorder="1" applyAlignment="1">
      <alignment horizontal="left" vertical="center" wrapText="1"/>
    </xf>
    <xf numFmtId="0" fontId="45" fillId="9" borderId="58" xfId="5" applyNumberFormat="1" applyFont="1" applyFill="1" applyBorder="1" applyAlignment="1">
      <alignment horizontal="left" vertical="center" wrapText="1"/>
    </xf>
    <xf numFmtId="49" fontId="43" fillId="21" borderId="58" xfId="5" applyNumberFormat="1" applyFont="1" applyFill="1" applyBorder="1" applyAlignment="1">
      <alignment horizontal="left" vertical="center" wrapText="1"/>
    </xf>
    <xf numFmtId="0" fontId="45" fillId="0" borderId="0" xfId="0" applyFont="1" applyAlignment="1">
      <alignment wrapText="1"/>
    </xf>
    <xf numFmtId="43" fontId="43" fillId="0" borderId="69" xfId="4" applyFont="1" applyFill="1" applyBorder="1" applyAlignment="1">
      <alignment horizontal="right" vertical="center"/>
    </xf>
    <xf numFmtId="43" fontId="43" fillId="0" borderId="60" xfId="4" applyFont="1" applyFill="1" applyBorder="1" applyAlignment="1">
      <alignment horizontal="right" vertical="center"/>
    </xf>
    <xf numFmtId="43" fontId="46" fillId="0" borderId="69" xfId="0" applyNumberFormat="1" applyFont="1" applyFill="1" applyBorder="1" applyAlignment="1">
      <alignment vertical="center"/>
    </xf>
    <xf numFmtId="0" fontId="46" fillId="0" borderId="58" xfId="0" applyFont="1" applyFill="1" applyBorder="1" applyAlignment="1">
      <alignment vertical="center"/>
    </xf>
    <xf numFmtId="43" fontId="46" fillId="0" borderId="58" xfId="0" applyNumberFormat="1" applyFont="1" applyFill="1" applyBorder="1" applyAlignment="1">
      <alignment vertical="center"/>
    </xf>
    <xf numFmtId="49" fontId="45" fillId="19" borderId="58" xfId="5" applyNumberFormat="1" applyFont="1" applyFill="1" applyBorder="1" applyAlignment="1">
      <alignment horizontal="justify" vertical="center" wrapText="1"/>
    </xf>
    <xf numFmtId="0" fontId="45" fillId="20" borderId="58" xfId="5" applyFont="1" applyFill="1" applyBorder="1" applyAlignment="1">
      <alignment horizontal="justify" vertical="center" wrapText="1"/>
    </xf>
    <xf numFmtId="0" fontId="45" fillId="21" borderId="58" xfId="5" applyFont="1" applyFill="1" applyBorder="1" applyAlignment="1">
      <alignment horizontal="justify" vertical="center" wrapText="1"/>
    </xf>
    <xf numFmtId="0" fontId="45" fillId="22" borderId="58" xfId="5" applyFont="1" applyFill="1" applyBorder="1" applyAlignment="1">
      <alignment horizontal="justify" vertical="center" wrapText="1"/>
    </xf>
    <xf numFmtId="49" fontId="45" fillId="22" borderId="58" xfId="5" applyNumberFormat="1" applyFont="1" applyFill="1" applyBorder="1" applyAlignment="1">
      <alignment horizontal="justify" vertical="center" wrapText="1"/>
    </xf>
    <xf numFmtId="0" fontId="45" fillId="21" borderId="58" xfId="5" applyNumberFormat="1" applyFont="1" applyFill="1" applyBorder="1" applyAlignment="1">
      <alignment horizontal="justify" vertical="center" wrapText="1"/>
    </xf>
    <xf numFmtId="49" fontId="45" fillId="21" borderId="58" xfId="5" applyNumberFormat="1" applyFont="1" applyFill="1" applyBorder="1" applyAlignment="1">
      <alignment horizontal="justify" vertical="center" wrapText="1"/>
    </xf>
    <xf numFmtId="41" fontId="46" fillId="0" borderId="58" xfId="7" applyFont="1" applyFill="1" applyBorder="1" applyAlignment="1">
      <alignment vertical="center"/>
    </xf>
    <xf numFmtId="9" fontId="43" fillId="0" borderId="58" xfId="4" applyNumberFormat="1" applyFont="1" applyFill="1" applyBorder="1" applyAlignment="1">
      <alignment horizontal="right" vertical="center"/>
    </xf>
    <xf numFmtId="9" fontId="43" fillId="19" borderId="58" xfId="3" applyNumberFormat="1" applyFont="1" applyFill="1" applyBorder="1" applyAlignment="1">
      <alignment horizontal="right" vertical="center"/>
    </xf>
    <xf numFmtId="9" fontId="43" fillId="20" borderId="58" xfId="3" applyNumberFormat="1" applyFont="1" applyFill="1" applyBorder="1" applyAlignment="1">
      <alignment horizontal="right" vertical="center"/>
    </xf>
    <xf numFmtId="9" fontId="43" fillId="21" borderId="58" xfId="3" applyNumberFormat="1" applyFont="1" applyFill="1" applyBorder="1" applyAlignment="1">
      <alignment horizontal="right" vertical="center"/>
    </xf>
    <xf numFmtId="9" fontId="43" fillId="22" borderId="58" xfId="3" applyNumberFormat="1" applyFont="1" applyFill="1" applyBorder="1" applyAlignment="1">
      <alignment horizontal="right" vertical="center"/>
    </xf>
    <xf numFmtId="9" fontId="43" fillId="0" borderId="58" xfId="3" applyNumberFormat="1" applyFont="1" applyBorder="1" applyAlignment="1">
      <alignment horizontal="right" vertical="center"/>
    </xf>
    <xf numFmtId="9" fontId="45" fillId="0" borderId="58" xfId="3" applyNumberFormat="1" applyFont="1" applyBorder="1" applyAlignment="1">
      <alignment horizontal="right" vertical="center"/>
    </xf>
    <xf numFmtId="9" fontId="45" fillId="0" borderId="58" xfId="3" applyNumberFormat="1" applyFont="1" applyFill="1" applyBorder="1" applyAlignment="1">
      <alignment horizontal="right" vertical="center"/>
    </xf>
    <xf numFmtId="9" fontId="43" fillId="0" borderId="58" xfId="3" applyNumberFormat="1" applyFont="1" applyFill="1" applyBorder="1" applyAlignment="1">
      <alignment horizontal="right" vertical="center"/>
    </xf>
    <xf numFmtId="0" fontId="44" fillId="0" borderId="63" xfId="0" applyFont="1" applyBorder="1" applyAlignment="1">
      <alignment horizontal="center" vertical="center" wrapText="1"/>
    </xf>
    <xf numFmtId="49" fontId="46" fillId="24" borderId="65" xfId="0" applyNumberFormat="1" applyFont="1" applyFill="1" applyBorder="1" applyAlignment="1">
      <alignment horizontal="center" vertical="center" wrapText="1"/>
    </xf>
    <xf numFmtId="0" fontId="47" fillId="0" borderId="63" xfId="0" applyFont="1" applyBorder="1" applyAlignment="1">
      <alignment horizontal="left" vertical="center" wrapText="1"/>
    </xf>
    <xf numFmtId="49" fontId="46" fillId="25" borderId="65" xfId="0" applyNumberFormat="1" applyFont="1" applyFill="1" applyBorder="1" applyAlignment="1">
      <alignment horizontal="center" vertical="center" wrapText="1"/>
    </xf>
    <xf numFmtId="4" fontId="47" fillId="0" borderId="63" xfId="0" applyNumberFormat="1" applyFont="1" applyBorder="1" applyAlignment="1">
      <alignment horizontal="left" vertical="center" wrapText="1"/>
    </xf>
    <xf numFmtId="0" fontId="46" fillId="25" borderId="65" xfId="0" applyFont="1" applyFill="1" applyBorder="1" applyAlignment="1">
      <alignment horizontal="center" vertical="center" wrapText="1"/>
    </xf>
    <xf numFmtId="0" fontId="48" fillId="0" borderId="65" xfId="0" applyFont="1" applyBorder="1" applyAlignment="1">
      <alignment horizontal="center" vertical="center" wrapText="1"/>
    </xf>
    <xf numFmtId="49" fontId="48" fillId="0" borderId="65" xfId="0" applyNumberFormat="1" applyFont="1" applyBorder="1" applyAlignment="1">
      <alignment horizontal="center" vertical="center" wrapText="1"/>
    </xf>
    <xf numFmtId="49" fontId="46" fillId="0" borderId="65" xfId="0" applyNumberFormat="1" applyFont="1" applyBorder="1" applyAlignment="1">
      <alignment horizontal="center" vertical="center" wrapText="1"/>
    </xf>
    <xf numFmtId="0" fontId="46" fillId="26" borderId="65" xfId="0" applyFont="1" applyFill="1" applyBorder="1" applyAlignment="1">
      <alignment horizontal="center" vertical="center" wrapText="1"/>
    </xf>
    <xf numFmtId="49" fontId="46" fillId="26" borderId="65" xfId="0" applyNumberFormat="1" applyFont="1" applyFill="1" applyBorder="1" applyAlignment="1">
      <alignment horizontal="center" vertical="center" wrapText="1"/>
    </xf>
    <xf numFmtId="170" fontId="47" fillId="0" borderId="63" xfId="0" applyNumberFormat="1" applyFont="1" applyBorder="1" applyAlignment="1">
      <alignment horizontal="left" vertical="center" wrapText="1"/>
    </xf>
    <xf numFmtId="0" fontId="48" fillId="0" borderId="65" xfId="0" applyFont="1" applyFill="1" applyBorder="1" applyAlignment="1">
      <alignment horizontal="center" vertical="center" wrapText="1"/>
    </xf>
    <xf numFmtId="49" fontId="48" fillId="0" borderId="65" xfId="0" applyNumberFormat="1" applyFont="1" applyFill="1" applyBorder="1" applyAlignment="1">
      <alignment horizontal="center" vertical="center" wrapText="1"/>
    </xf>
    <xf numFmtId="0" fontId="46" fillId="0" borderId="65" xfId="0" applyFont="1" applyFill="1" applyBorder="1" applyAlignment="1">
      <alignment horizontal="center" vertical="center" wrapText="1"/>
    </xf>
    <xf numFmtId="49" fontId="46" fillId="0" borderId="65" xfId="0" applyNumberFormat="1" applyFont="1" applyFill="1" applyBorder="1" applyAlignment="1">
      <alignment horizontal="center" vertical="center" wrapText="1"/>
    </xf>
    <xf numFmtId="0" fontId="48" fillId="26" borderId="65" xfId="0" applyFont="1" applyFill="1" applyBorder="1" applyAlignment="1">
      <alignment horizontal="center" vertical="center" wrapText="1"/>
    </xf>
    <xf numFmtId="49" fontId="48" fillId="26" borderId="65" xfId="0" applyNumberFormat="1" applyFont="1" applyFill="1" applyBorder="1" applyAlignment="1">
      <alignment horizontal="center" vertical="center" wrapText="1"/>
    </xf>
    <xf numFmtId="0" fontId="47" fillId="0" borderId="63" xfId="0" applyFont="1" applyFill="1" applyBorder="1" applyAlignment="1">
      <alignment horizontal="left" vertical="center" wrapText="1"/>
    </xf>
    <xf numFmtId="0" fontId="48" fillId="25" borderId="65" xfId="0" applyFont="1" applyFill="1" applyBorder="1" applyAlignment="1">
      <alignment horizontal="center" vertical="center" wrapText="1"/>
    </xf>
    <xf numFmtId="0" fontId="48" fillId="31" borderId="65" xfId="0" applyFont="1" applyFill="1" applyBorder="1" applyAlignment="1">
      <alignment horizontal="center" vertical="center" wrapText="1"/>
    </xf>
    <xf numFmtId="0" fontId="48" fillId="32" borderId="65" xfId="0" applyFont="1" applyFill="1" applyBorder="1" applyAlignment="1">
      <alignment horizontal="center" vertical="center" wrapText="1"/>
    </xf>
    <xf numFmtId="0" fontId="48" fillId="33" borderId="65" xfId="0" applyFont="1" applyFill="1" applyBorder="1" applyAlignment="1">
      <alignment horizontal="center" vertical="center" wrapText="1"/>
    </xf>
    <xf numFmtId="49" fontId="48" fillId="29" borderId="65" xfId="0" applyNumberFormat="1" applyFont="1" applyFill="1" applyBorder="1" applyAlignment="1">
      <alignment horizontal="center" vertical="center" wrapText="1"/>
    </xf>
    <xf numFmtId="0" fontId="48" fillId="29" borderId="65" xfId="0" applyFont="1" applyFill="1" applyBorder="1" applyAlignment="1">
      <alignment horizontal="center" vertical="center" wrapText="1"/>
    </xf>
    <xf numFmtId="49" fontId="48" fillId="30" borderId="65" xfId="0" applyNumberFormat="1" applyFont="1" applyFill="1" applyBorder="1" applyAlignment="1">
      <alignment horizontal="center" vertical="center" wrapText="1"/>
    </xf>
    <xf numFmtId="49" fontId="46" fillId="27" borderId="65" xfId="0" applyNumberFormat="1" applyFont="1" applyFill="1" applyBorder="1" applyAlignment="1">
      <alignment horizontal="center" vertical="center" wrapText="1"/>
    </xf>
    <xf numFmtId="0" fontId="48" fillId="27" borderId="65" xfId="0" applyFont="1" applyFill="1" applyBorder="1" applyAlignment="1">
      <alignment horizontal="center" vertical="center" wrapText="1"/>
    </xf>
    <xf numFmtId="0" fontId="45" fillId="0" borderId="0" xfId="0" applyFont="1" applyAlignment="1">
      <alignment vertical="center" wrapText="1"/>
    </xf>
    <xf numFmtId="166" fontId="45" fillId="0" borderId="0" xfId="0" applyNumberFormat="1" applyFont="1" applyAlignment="1">
      <alignment vertical="center" wrapText="1"/>
    </xf>
    <xf numFmtId="0" fontId="44" fillId="24" borderId="65" xfId="0" applyFont="1" applyFill="1" applyBorder="1" applyAlignment="1">
      <alignment vertical="center" wrapText="1"/>
    </xf>
    <xf numFmtId="4" fontId="44" fillId="24" borderId="65" xfId="4" applyNumberFormat="1" applyFont="1" applyFill="1" applyBorder="1" applyAlignment="1">
      <alignment horizontal="right" vertical="center" wrapText="1"/>
    </xf>
    <xf numFmtId="4" fontId="45" fillId="0" borderId="0" xfId="0" applyNumberFormat="1" applyFont="1" applyAlignment="1">
      <alignment vertical="center" wrapText="1"/>
    </xf>
    <xf numFmtId="0" fontId="44" fillId="25" borderId="65" xfId="0" applyFont="1" applyFill="1" applyBorder="1" applyAlignment="1">
      <alignment vertical="center" wrapText="1"/>
    </xf>
    <xf numFmtId="4" fontId="44" fillId="25" borderId="65" xfId="4" applyNumberFormat="1" applyFont="1" applyFill="1" applyBorder="1" applyAlignment="1">
      <alignment horizontal="right" vertical="center" wrapText="1"/>
    </xf>
    <xf numFmtId="0" fontId="47" fillId="0" borderId="65" xfId="0" applyFont="1" applyBorder="1" applyAlignment="1">
      <alignment vertical="center" wrapText="1"/>
    </xf>
    <xf numFmtId="4" fontId="47" fillId="0" borderId="65" xfId="4" applyNumberFormat="1" applyFont="1" applyBorder="1" applyAlignment="1">
      <alignment horizontal="right" vertical="center" wrapText="1"/>
    </xf>
    <xf numFmtId="0" fontId="46" fillId="0" borderId="0" xfId="0" applyFont="1" applyAlignment="1">
      <alignment vertical="center" wrapText="1"/>
    </xf>
    <xf numFmtId="0" fontId="44" fillId="26" borderId="65" xfId="0" applyFont="1" applyFill="1" applyBorder="1" applyAlignment="1">
      <alignment vertical="center" wrapText="1"/>
    </xf>
    <xf numFmtId="4" fontId="44" fillId="26" borderId="65" xfId="4" applyNumberFormat="1" applyFont="1" applyFill="1" applyBorder="1" applyAlignment="1">
      <alignment horizontal="right" vertical="center" wrapText="1"/>
    </xf>
    <xf numFmtId="0" fontId="47" fillId="0" borderId="65" xfId="0" applyFont="1" applyFill="1" applyBorder="1" applyAlignment="1">
      <alignment vertical="center" wrapText="1"/>
    </xf>
    <xf numFmtId="4" fontId="47" fillId="0" borderId="65" xfId="4" applyNumberFormat="1" applyFont="1" applyFill="1" applyBorder="1" applyAlignment="1">
      <alignment horizontal="right" vertical="center" wrapText="1"/>
    </xf>
    <xf numFmtId="0" fontId="48" fillId="0" borderId="0" xfId="0" applyFont="1" applyFill="1" applyAlignment="1">
      <alignment vertical="center" wrapText="1"/>
    </xf>
    <xf numFmtId="0" fontId="44" fillId="0" borderId="65" xfId="0" applyFont="1" applyFill="1" applyBorder="1" applyAlignment="1">
      <alignment vertical="center" wrapText="1"/>
    </xf>
    <xf numFmtId="4" fontId="44" fillId="0" borderId="65" xfId="4" applyNumberFormat="1" applyFont="1" applyFill="1" applyBorder="1" applyAlignment="1">
      <alignment horizontal="right" vertical="center" wrapText="1"/>
    </xf>
    <xf numFmtId="0" fontId="45" fillId="0" borderId="0" xfId="0" applyFont="1" applyFill="1" applyAlignment="1">
      <alignment vertical="center" wrapText="1"/>
    </xf>
    <xf numFmtId="0" fontId="48" fillId="0" borderId="0" xfId="0" applyFont="1" applyAlignment="1">
      <alignment vertical="center" wrapText="1"/>
    </xf>
    <xf numFmtId="4" fontId="47" fillId="26" borderId="65" xfId="4" applyNumberFormat="1" applyFont="1" applyFill="1" applyBorder="1" applyAlignment="1">
      <alignment horizontal="right" vertical="center" wrapText="1"/>
    </xf>
    <xf numFmtId="4" fontId="44" fillId="30" borderId="65" xfId="4" applyNumberFormat="1" applyFont="1" applyFill="1" applyBorder="1" applyAlignment="1">
      <alignment horizontal="right" vertical="center" wrapText="1"/>
    </xf>
    <xf numFmtId="4" fontId="44" fillId="32" borderId="65" xfId="4" applyNumberFormat="1" applyFont="1" applyFill="1" applyBorder="1" applyAlignment="1">
      <alignment horizontal="right" vertical="center" wrapText="1"/>
    </xf>
    <xf numFmtId="4" fontId="44" fillId="29" borderId="65" xfId="4" applyNumberFormat="1" applyFont="1" applyFill="1" applyBorder="1" applyAlignment="1">
      <alignment horizontal="right" vertical="center" wrapText="1"/>
    </xf>
    <xf numFmtId="4" fontId="44" fillId="33" borderId="65" xfId="4" applyNumberFormat="1" applyFont="1" applyFill="1" applyBorder="1" applyAlignment="1">
      <alignment horizontal="right" vertical="center" wrapText="1"/>
    </xf>
    <xf numFmtId="4" fontId="47" fillId="33" borderId="65" xfId="4" applyNumberFormat="1" applyFont="1" applyFill="1" applyBorder="1" applyAlignment="1">
      <alignment horizontal="right" vertical="center" wrapText="1"/>
    </xf>
    <xf numFmtId="4" fontId="47" fillId="29" borderId="65" xfId="4" applyNumberFormat="1" applyFont="1" applyFill="1" applyBorder="1" applyAlignment="1">
      <alignment horizontal="right" vertical="center" wrapText="1"/>
    </xf>
    <xf numFmtId="4" fontId="48" fillId="0" borderId="65" xfId="4" applyNumberFormat="1" applyFont="1" applyFill="1" applyBorder="1" applyAlignment="1">
      <alignment horizontal="right" vertical="center" wrapText="1"/>
    </xf>
    <xf numFmtId="4" fontId="47" fillId="0" borderId="65" xfId="4" applyNumberFormat="1" applyFont="1" applyBorder="1" applyAlignment="1">
      <alignment horizontal="center" vertical="center" wrapText="1"/>
    </xf>
    <xf numFmtId="4" fontId="43" fillId="30" borderId="0" xfId="0" applyNumberFormat="1" applyFont="1" applyFill="1" applyAlignment="1">
      <alignment horizontal="right" vertical="center" wrapText="1"/>
    </xf>
    <xf numFmtId="4" fontId="47" fillId="30" borderId="65" xfId="4" applyNumberFormat="1" applyFont="1" applyFill="1" applyBorder="1" applyAlignment="1">
      <alignment horizontal="right" vertical="center" wrapText="1"/>
    </xf>
    <xf numFmtId="4" fontId="43" fillId="0" borderId="0" xfId="0" applyNumberFormat="1" applyFont="1" applyAlignment="1">
      <alignment horizontal="right" vertical="center" wrapText="1"/>
    </xf>
    <xf numFmtId="0" fontId="48" fillId="30" borderId="34" xfId="0" applyFont="1" applyFill="1" applyBorder="1" applyAlignment="1">
      <alignment vertical="center" wrapText="1"/>
    </xf>
    <xf numFmtId="166" fontId="53" fillId="27" borderId="65" xfId="4" applyNumberFormat="1" applyFont="1" applyFill="1" applyBorder="1" applyAlignment="1">
      <alignment vertical="center" wrapText="1"/>
    </xf>
    <xf numFmtId="168" fontId="53" fillId="27" borderId="65" xfId="4" applyNumberFormat="1" applyFont="1" applyFill="1" applyBorder="1" applyAlignment="1">
      <alignment vertical="center" wrapText="1"/>
    </xf>
    <xf numFmtId="49" fontId="46" fillId="31" borderId="65" xfId="0" applyNumberFormat="1" applyFont="1" applyFill="1" applyBorder="1" applyAlignment="1">
      <alignment horizontal="center" vertical="center" wrapText="1"/>
    </xf>
    <xf numFmtId="0" fontId="48" fillId="30" borderId="65" xfId="0" applyFont="1" applyFill="1" applyBorder="1" applyAlignment="1">
      <alignment horizontal="center" vertical="center" wrapText="1"/>
    </xf>
    <xf numFmtId="49" fontId="46" fillId="30" borderId="65" xfId="0" applyNumberFormat="1" applyFont="1" applyFill="1" applyBorder="1" applyAlignment="1">
      <alignment horizontal="center" vertical="center" wrapText="1"/>
    </xf>
    <xf numFmtId="49" fontId="46" fillId="29" borderId="65" xfId="0" applyNumberFormat="1" applyFont="1" applyFill="1" applyBorder="1" applyAlignment="1">
      <alignment horizontal="center" vertical="center" wrapText="1"/>
    </xf>
    <xf numFmtId="0" fontId="48" fillId="36" borderId="65" xfId="0" applyFont="1" applyFill="1" applyBorder="1" applyAlignment="1">
      <alignment horizontal="center" vertical="center" wrapText="1"/>
    </xf>
    <xf numFmtId="49" fontId="46" fillId="24" borderId="61" xfId="0" applyNumberFormat="1" applyFont="1" applyFill="1" applyBorder="1" applyAlignment="1">
      <alignment horizontal="center" vertical="center" wrapText="1"/>
    </xf>
    <xf numFmtId="0" fontId="48" fillId="31" borderId="61" xfId="0" applyFont="1" applyFill="1" applyBorder="1" applyAlignment="1">
      <alignment horizontal="center" vertical="center" wrapText="1"/>
    </xf>
    <xf numFmtId="0" fontId="48" fillId="29" borderId="61" xfId="0" applyFont="1" applyFill="1" applyBorder="1" applyAlignment="1">
      <alignment horizontal="center" vertical="center" wrapText="1"/>
    </xf>
    <xf numFmtId="0" fontId="48" fillId="32" borderId="61" xfId="0" applyFont="1" applyFill="1" applyBorder="1" applyAlignment="1">
      <alignment horizontal="center" vertical="center" wrapText="1"/>
    </xf>
    <xf numFmtId="0" fontId="48" fillId="0" borderId="61" xfId="0" applyFont="1" applyBorder="1" applyAlignment="1">
      <alignment horizontal="center" vertical="center" wrapText="1"/>
    </xf>
    <xf numFmtId="49" fontId="48" fillId="0" borderId="61" xfId="0" applyNumberFormat="1" applyFont="1" applyBorder="1" applyAlignment="1">
      <alignment horizontal="center" vertical="center" wrapText="1"/>
    </xf>
    <xf numFmtId="0" fontId="48" fillId="33" borderId="61" xfId="0" applyFont="1" applyFill="1" applyBorder="1" applyAlignment="1">
      <alignment horizontal="center" vertical="center" wrapText="1"/>
    </xf>
    <xf numFmtId="0" fontId="48" fillId="36" borderId="61" xfId="0" applyFont="1" applyFill="1" applyBorder="1" applyAlignment="1">
      <alignment horizontal="center" vertical="center" wrapText="1"/>
    </xf>
    <xf numFmtId="49" fontId="48" fillId="30" borderId="61" xfId="0" applyNumberFormat="1" applyFont="1" applyFill="1" applyBorder="1" applyAlignment="1">
      <alignment horizontal="center" vertical="center" wrapText="1"/>
    </xf>
    <xf numFmtId="4" fontId="44" fillId="24" borderId="63" xfId="4" applyNumberFormat="1" applyFont="1" applyFill="1" applyBorder="1" applyAlignment="1">
      <alignment horizontal="right" vertical="center" wrapText="1"/>
    </xf>
    <xf numFmtId="4" fontId="47" fillId="0" borderId="63" xfId="4" applyNumberFormat="1" applyFont="1" applyFill="1" applyBorder="1" applyAlignment="1">
      <alignment horizontal="right" vertical="center" wrapText="1"/>
    </xf>
    <xf numFmtId="4" fontId="47" fillId="0" borderId="63" xfId="4" applyNumberFormat="1" applyFont="1" applyBorder="1" applyAlignment="1">
      <alignment horizontal="right" vertical="center" wrapText="1"/>
    </xf>
    <xf numFmtId="4" fontId="47" fillId="33" borderId="63" xfId="4" applyNumberFormat="1" applyFont="1" applyFill="1" applyBorder="1" applyAlignment="1">
      <alignment horizontal="right" vertical="center" wrapText="1"/>
    </xf>
    <xf numFmtId="4" fontId="47" fillId="29" borderId="63" xfId="4" applyNumberFormat="1" applyFont="1" applyFill="1" applyBorder="1" applyAlignment="1">
      <alignment horizontal="right" vertical="center" wrapText="1"/>
    </xf>
    <xf numFmtId="4" fontId="48" fillId="0" borderId="63" xfId="4" applyNumberFormat="1" applyFont="1" applyFill="1" applyBorder="1" applyAlignment="1">
      <alignment horizontal="right" vertical="center" wrapText="1"/>
    </xf>
    <xf numFmtId="4" fontId="47" fillId="0" borderId="63" xfId="4" applyNumberFormat="1" applyFont="1" applyBorder="1" applyAlignment="1">
      <alignment horizontal="center" vertical="center" wrapText="1"/>
    </xf>
    <xf numFmtId="4" fontId="47" fillId="30" borderId="63" xfId="4" applyNumberFormat="1" applyFont="1" applyFill="1" applyBorder="1" applyAlignment="1">
      <alignment horizontal="right" vertical="center" wrapText="1"/>
    </xf>
    <xf numFmtId="0" fontId="44" fillId="24" borderId="64" xfId="0" applyFont="1" applyFill="1" applyBorder="1" applyAlignment="1">
      <alignment vertical="center" wrapText="1"/>
    </xf>
    <xf numFmtId="4" fontId="44" fillId="24" borderId="64" xfId="4" applyNumberFormat="1" applyFont="1" applyFill="1" applyBorder="1" applyAlignment="1">
      <alignment horizontal="right" vertical="center" wrapText="1"/>
    </xf>
    <xf numFmtId="0" fontId="44" fillId="30" borderId="30" xfId="0" applyFont="1" applyFill="1" applyBorder="1" applyAlignment="1" applyProtection="1">
      <alignment vertical="center" wrapText="1"/>
      <protection locked="0"/>
    </xf>
    <xf numFmtId="4" fontId="44" fillId="30" borderId="66" xfId="4" applyNumberFormat="1" applyFont="1" applyFill="1" applyBorder="1" applyAlignment="1">
      <alignment horizontal="center" vertical="center" wrapText="1"/>
    </xf>
    <xf numFmtId="4" fontId="44" fillId="30" borderId="66" xfId="4" applyNumberFormat="1" applyFont="1" applyFill="1" applyBorder="1" applyAlignment="1">
      <alignment horizontal="right" vertical="center" wrapText="1"/>
    </xf>
    <xf numFmtId="4" fontId="47" fillId="30" borderId="66" xfId="4" applyNumberFormat="1" applyFont="1" applyFill="1" applyBorder="1" applyAlignment="1">
      <alignment horizontal="right" vertical="center" wrapText="1"/>
    </xf>
    <xf numFmtId="0" fontId="48" fillId="0" borderId="58" xfId="0" applyFont="1" applyBorder="1" applyAlignment="1">
      <alignment vertical="center" wrapText="1"/>
    </xf>
    <xf numFmtId="4" fontId="44" fillId="24" borderId="58" xfId="4" applyNumberFormat="1" applyFont="1" applyFill="1" applyBorder="1" applyAlignment="1">
      <alignment horizontal="right" vertical="center" wrapText="1"/>
    </xf>
    <xf numFmtId="0" fontId="46" fillId="30" borderId="58" xfId="0" applyFont="1" applyFill="1" applyBorder="1" applyAlignment="1">
      <alignment vertical="center" wrapText="1"/>
    </xf>
    <xf numFmtId="4" fontId="44" fillId="31" borderId="58" xfId="4" applyNumberFormat="1" applyFont="1" applyFill="1" applyBorder="1" applyAlignment="1">
      <alignment horizontal="right" vertical="center" wrapText="1"/>
    </xf>
    <xf numFmtId="4" fontId="47" fillId="31" borderId="58" xfId="4" applyNumberFormat="1" applyFont="1" applyFill="1" applyBorder="1" applyAlignment="1">
      <alignment horizontal="right" vertical="center" wrapText="1"/>
    </xf>
    <xf numFmtId="0" fontId="47" fillId="0" borderId="58" xfId="0" applyFont="1" applyFill="1" applyBorder="1" applyAlignment="1" applyProtection="1">
      <alignment vertical="center" wrapText="1"/>
      <protection locked="0"/>
    </xf>
    <xf numFmtId="4" fontId="47" fillId="0" borderId="58" xfId="4" applyNumberFormat="1" applyFont="1" applyFill="1" applyBorder="1" applyAlignment="1">
      <alignment horizontal="right" vertical="center" wrapText="1"/>
    </xf>
    <xf numFmtId="4" fontId="47" fillId="9" borderId="58" xfId="4" applyNumberFormat="1" applyFont="1" applyFill="1" applyBorder="1" applyAlignment="1">
      <alignment horizontal="right" vertical="center" wrapText="1"/>
    </xf>
    <xf numFmtId="4" fontId="44" fillId="30" borderId="58" xfId="4" applyNumberFormat="1" applyFont="1" applyFill="1" applyBorder="1" applyAlignment="1">
      <alignment horizontal="right" vertical="center" wrapText="1"/>
    </xf>
    <xf numFmtId="4" fontId="44" fillId="32" borderId="58" xfId="4" applyNumberFormat="1" applyFont="1" applyFill="1" applyBorder="1" applyAlignment="1">
      <alignment horizontal="right" vertical="center" wrapText="1"/>
    </xf>
    <xf numFmtId="0" fontId="47" fillId="0" borderId="58" xfId="0" applyFont="1" applyBorder="1" applyAlignment="1" applyProtection="1">
      <alignment vertical="center" wrapText="1"/>
      <protection locked="0"/>
    </xf>
    <xf numFmtId="4" fontId="47" fillId="0" borderId="58" xfId="4" applyNumberFormat="1" applyFont="1" applyBorder="1" applyAlignment="1">
      <alignment horizontal="right" vertical="center" wrapText="1"/>
    </xf>
    <xf numFmtId="0" fontId="46" fillId="29" borderId="58" xfId="0" applyFont="1" applyFill="1" applyBorder="1" applyAlignment="1">
      <alignment vertical="center" wrapText="1"/>
    </xf>
    <xf numFmtId="4" fontId="44" fillId="29" borderId="58" xfId="4" applyNumberFormat="1" applyFont="1" applyFill="1" applyBorder="1" applyAlignment="1">
      <alignment horizontal="right" vertical="center" wrapText="1"/>
    </xf>
    <xf numFmtId="4" fontId="44" fillId="33" borderId="58" xfId="4" applyNumberFormat="1" applyFont="1" applyFill="1" applyBorder="1" applyAlignment="1">
      <alignment horizontal="right" vertical="center" wrapText="1"/>
    </xf>
    <xf numFmtId="4" fontId="47" fillId="33" borderId="58" xfId="4" applyNumberFormat="1" applyFont="1" applyFill="1" applyBorder="1" applyAlignment="1">
      <alignment horizontal="right" vertical="center" wrapText="1"/>
    </xf>
    <xf numFmtId="4" fontId="47" fillId="29" borderId="58" xfId="4" applyNumberFormat="1" applyFont="1" applyFill="1" applyBorder="1" applyAlignment="1">
      <alignment horizontal="right" vertical="center" wrapText="1"/>
    </xf>
    <xf numFmtId="4" fontId="48" fillId="0" borderId="58" xfId="4" applyNumberFormat="1" applyFont="1" applyFill="1" applyBorder="1" applyAlignment="1">
      <alignment horizontal="right" vertical="center" wrapText="1"/>
    </xf>
    <xf numFmtId="0" fontId="43" fillId="34" borderId="58" xfId="0" applyFont="1" applyFill="1" applyBorder="1" applyAlignment="1">
      <alignment vertical="center" wrapText="1"/>
    </xf>
    <xf numFmtId="4" fontId="47" fillId="0" borderId="58" xfId="4" applyNumberFormat="1" applyFont="1" applyBorder="1" applyAlignment="1">
      <alignment horizontal="center" vertical="center" wrapText="1"/>
    </xf>
    <xf numFmtId="0" fontId="43" fillId="30" borderId="58" xfId="0" applyFont="1" applyFill="1" applyBorder="1" applyAlignment="1">
      <alignment vertical="center" wrapText="1"/>
    </xf>
    <xf numFmtId="4" fontId="43" fillId="30" borderId="58" xfId="0" applyNumberFormat="1" applyFont="1" applyFill="1" applyBorder="1" applyAlignment="1">
      <alignment vertical="center" wrapText="1"/>
    </xf>
    <xf numFmtId="4" fontId="43" fillId="30" borderId="58" xfId="0" applyNumberFormat="1" applyFont="1" applyFill="1" applyBorder="1" applyAlignment="1">
      <alignment horizontal="right" vertical="center" wrapText="1"/>
    </xf>
    <xf numFmtId="0" fontId="48" fillId="0" borderId="58" xfId="0" applyFont="1" applyFill="1" applyBorder="1" applyAlignment="1">
      <alignment vertical="center" wrapText="1"/>
    </xf>
    <xf numFmtId="4" fontId="47" fillId="0" borderId="58" xfId="4" applyNumberFormat="1" applyFont="1" applyFill="1" applyBorder="1" applyAlignment="1">
      <alignment horizontal="center" vertical="center" wrapText="1"/>
    </xf>
    <xf numFmtId="4" fontId="43" fillId="0" borderId="58" xfId="0" applyNumberFormat="1" applyFont="1" applyBorder="1" applyAlignment="1">
      <alignment horizontal="right" vertical="center" wrapText="1"/>
    </xf>
    <xf numFmtId="0" fontId="43" fillId="30" borderId="58" xfId="0" applyFont="1" applyFill="1" applyBorder="1" applyAlignment="1">
      <alignment horizontal="left" vertical="center" wrapText="1"/>
    </xf>
    <xf numFmtId="4" fontId="44" fillId="30" borderId="58" xfId="4" applyNumberFormat="1" applyFont="1" applyFill="1" applyBorder="1" applyAlignment="1">
      <alignment horizontal="center" vertical="center" wrapText="1"/>
    </xf>
    <xf numFmtId="4" fontId="47" fillId="30" borderId="58" xfId="4" applyNumberFormat="1" applyFont="1" applyFill="1" applyBorder="1" applyAlignment="1">
      <alignment horizontal="right" vertical="center" wrapText="1"/>
    </xf>
    <xf numFmtId="0" fontId="44" fillId="30" borderId="58" xfId="0" applyFont="1" applyFill="1" applyBorder="1" applyAlignment="1" applyProtection="1">
      <alignment vertical="center" wrapText="1"/>
      <protection locked="0"/>
    </xf>
    <xf numFmtId="0" fontId="44" fillId="0" borderId="58" xfId="0" applyFont="1" applyFill="1" applyBorder="1" applyAlignment="1" applyProtection="1">
      <alignment vertical="center" wrapText="1"/>
      <protection locked="0"/>
    </xf>
    <xf numFmtId="0" fontId="48" fillId="35" borderId="58" xfId="0" applyFont="1" applyFill="1" applyBorder="1" applyAlignment="1">
      <alignment vertical="center" wrapText="1"/>
    </xf>
    <xf numFmtId="4" fontId="47" fillId="32" borderId="58" xfId="4" applyNumberFormat="1" applyFont="1" applyFill="1" applyBorder="1" applyAlignment="1">
      <alignment horizontal="right" vertical="center" wrapText="1"/>
    </xf>
    <xf numFmtId="4" fontId="47" fillId="32" borderId="63" xfId="4" applyNumberFormat="1" applyFont="1" applyFill="1" applyBorder="1" applyAlignment="1">
      <alignment horizontal="right" vertical="center" wrapText="1"/>
    </xf>
    <xf numFmtId="4" fontId="47" fillId="32" borderId="65" xfId="4" applyNumberFormat="1" applyFont="1" applyFill="1" applyBorder="1" applyAlignment="1">
      <alignment horizontal="right" vertical="center" wrapText="1"/>
    </xf>
    <xf numFmtId="4" fontId="47" fillId="31" borderId="63" xfId="4" applyNumberFormat="1" applyFont="1" applyFill="1" applyBorder="1" applyAlignment="1">
      <alignment horizontal="right" vertical="center" wrapText="1"/>
    </xf>
    <xf numFmtId="4" fontId="47" fillId="31" borderId="65" xfId="4" applyNumberFormat="1" applyFont="1" applyFill="1" applyBorder="1" applyAlignment="1">
      <alignment horizontal="right" vertical="center" wrapText="1"/>
    </xf>
    <xf numFmtId="4" fontId="44" fillId="31" borderId="65" xfId="4" applyNumberFormat="1" applyFont="1" applyFill="1" applyBorder="1" applyAlignment="1">
      <alignment horizontal="right" vertical="center" wrapText="1"/>
    </xf>
    <xf numFmtId="0" fontId="31" fillId="12" borderId="14"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31" fillId="12" borderId="2" xfId="5" applyFont="1" applyFill="1" applyBorder="1" applyAlignment="1">
      <alignment horizontal="center" vertical="center" wrapText="1"/>
    </xf>
    <xf numFmtId="0" fontId="31" fillId="12" borderId="3" xfId="5" applyFont="1" applyFill="1" applyBorder="1" applyAlignment="1">
      <alignment horizontal="center" vertical="center" wrapText="1"/>
    </xf>
    <xf numFmtId="0" fontId="31" fillId="12" borderId="4" xfId="5" applyFont="1" applyFill="1" applyBorder="1" applyAlignment="1">
      <alignment horizontal="center" vertical="center" wrapText="1"/>
    </xf>
    <xf numFmtId="0" fontId="31" fillId="12" borderId="10" xfId="5" applyFont="1" applyFill="1" applyBorder="1" applyAlignment="1">
      <alignment horizontal="center" vertical="center" wrapText="1"/>
    </xf>
    <xf numFmtId="0" fontId="31" fillId="12" borderId="11" xfId="5" applyFont="1" applyFill="1" applyBorder="1" applyAlignment="1">
      <alignment horizontal="center" vertical="center" wrapText="1"/>
    </xf>
    <xf numFmtId="0" fontId="31" fillId="12" borderId="8" xfId="5" applyFont="1" applyFill="1" applyBorder="1" applyAlignment="1">
      <alignment horizontal="center" vertical="center" wrapText="1"/>
    </xf>
    <xf numFmtId="0" fontId="30" fillId="11" borderId="14" xfId="5" applyFont="1" applyFill="1" applyBorder="1" applyAlignment="1">
      <alignment horizontal="center" vertical="center" wrapText="1"/>
    </xf>
    <xf numFmtId="0" fontId="30" fillId="11" borderId="15" xfId="5" applyFont="1" applyFill="1" applyBorder="1" applyAlignment="1">
      <alignment horizontal="center" vertical="center" wrapText="1"/>
    </xf>
    <xf numFmtId="0" fontId="30" fillId="11" borderId="7" xfId="5" applyFont="1" applyFill="1" applyBorder="1" applyAlignment="1">
      <alignment horizontal="center" vertical="center" wrapText="1"/>
    </xf>
    <xf numFmtId="0" fontId="52" fillId="28" borderId="31" xfId="0" applyFont="1" applyFill="1" applyBorder="1" applyAlignment="1" applyProtection="1">
      <alignment horizontal="center" vertical="center" wrapText="1"/>
      <protection locked="0"/>
    </xf>
    <xf numFmtId="0" fontId="52" fillId="28" borderId="38" xfId="0" applyFont="1" applyFill="1" applyBorder="1" applyAlignment="1" applyProtection="1">
      <alignment horizontal="center" vertical="center" wrapText="1"/>
      <protection locked="0"/>
    </xf>
    <xf numFmtId="0" fontId="52" fillId="28" borderId="32" xfId="0" applyFont="1" applyFill="1" applyBorder="1" applyAlignment="1" applyProtection="1">
      <alignment horizontal="center" vertical="center" wrapText="1"/>
      <protection locked="0"/>
    </xf>
    <xf numFmtId="0" fontId="52" fillId="28" borderId="36" xfId="0" applyFont="1" applyFill="1" applyBorder="1" applyAlignment="1" applyProtection="1">
      <alignment horizontal="center" vertical="center" wrapText="1"/>
      <protection locked="0"/>
    </xf>
    <xf numFmtId="0" fontId="52" fillId="28" borderId="33" xfId="0" applyFont="1" applyFill="1" applyBorder="1" applyAlignment="1" applyProtection="1">
      <alignment horizontal="center" vertical="center" wrapText="1"/>
      <protection locked="0"/>
    </xf>
    <xf numFmtId="0" fontId="52" fillId="28" borderId="39" xfId="0" applyFont="1" applyFill="1" applyBorder="1" applyAlignment="1" applyProtection="1">
      <alignment horizontal="center" vertical="center" wrapText="1"/>
      <protection locked="0"/>
    </xf>
    <xf numFmtId="0" fontId="36" fillId="13" borderId="2" xfId="5" applyFont="1" applyFill="1" applyBorder="1" applyAlignment="1">
      <alignment horizontal="center" vertical="center" wrapText="1"/>
    </xf>
    <xf numFmtId="0" fontId="36" fillId="13" borderId="10" xfId="5" applyFont="1" applyFill="1" applyBorder="1" applyAlignment="1">
      <alignment horizontal="center" vertical="center" wrapText="1"/>
    </xf>
    <xf numFmtId="0" fontId="33" fillId="0" borderId="0" xfId="5" applyFont="1" applyFill="1" applyBorder="1" applyAlignment="1">
      <alignment horizontal="center" vertical="center" wrapText="1"/>
    </xf>
    <xf numFmtId="0" fontId="33" fillId="0" borderId="0" xfId="5" applyFont="1" applyFill="1" applyBorder="1" applyAlignment="1">
      <alignment horizontal="left" vertical="center" wrapText="1"/>
    </xf>
    <xf numFmtId="0" fontId="37" fillId="0" borderId="0" xfId="5" applyFont="1" applyFill="1" applyBorder="1" applyAlignment="1">
      <alignment horizontal="justify" vertical="center" wrapText="1"/>
    </xf>
    <xf numFmtId="0" fontId="33" fillId="13" borderId="2" xfId="5" applyFont="1" applyFill="1" applyBorder="1" applyAlignment="1">
      <alignment horizontal="center" vertical="center" wrapText="1"/>
    </xf>
    <xf numFmtId="0" fontId="33" fillId="13" borderId="10" xfId="5" applyFont="1" applyFill="1" applyBorder="1" applyAlignment="1">
      <alignment horizontal="center" vertical="center" wrapText="1"/>
    </xf>
    <xf numFmtId="0" fontId="35" fillId="13" borderId="14" xfId="5" applyFont="1" applyFill="1" applyBorder="1" applyAlignment="1">
      <alignment horizontal="center" vertical="top" wrapText="1"/>
    </xf>
    <xf numFmtId="0" fontId="35" fillId="13" borderId="15" xfId="5" applyFont="1" applyFill="1" applyBorder="1" applyAlignment="1">
      <alignment horizontal="center" vertical="top" wrapText="1"/>
    </xf>
    <xf numFmtId="0" fontId="35" fillId="13" borderId="3" xfId="5" applyFont="1" applyFill="1" applyBorder="1" applyAlignment="1">
      <alignment horizontal="center" vertical="top" wrapText="1"/>
    </xf>
    <xf numFmtId="0" fontId="31" fillId="14" borderId="14" xfId="5" applyFont="1" applyFill="1" applyBorder="1" applyAlignment="1">
      <alignment horizontal="center" vertical="top" wrapText="1"/>
    </xf>
    <xf numFmtId="0" fontId="31" fillId="14" borderId="15" xfId="5" applyFont="1" applyFill="1" applyBorder="1" applyAlignment="1">
      <alignment horizontal="center" vertical="top" wrapText="1"/>
    </xf>
    <xf numFmtId="0" fontId="34" fillId="13" borderId="14" xfId="5" applyFont="1" applyFill="1" applyBorder="1" applyAlignment="1">
      <alignment horizontal="center" vertical="center" wrapText="1"/>
    </xf>
    <xf numFmtId="0" fontId="34" fillId="13" borderId="7" xfId="5" applyFont="1" applyFill="1" applyBorder="1" applyAlignment="1">
      <alignment horizontal="center" vertical="center" wrapText="1"/>
    </xf>
    <xf numFmtId="0" fontId="30" fillId="0" borderId="3" xfId="5" applyFont="1" applyFill="1" applyBorder="1" applyAlignment="1">
      <alignment horizontal="left" vertical="top" wrapText="1"/>
    </xf>
    <xf numFmtId="0" fontId="30" fillId="0" borderId="0" xfId="5" applyFont="1" applyFill="1" applyBorder="1" applyAlignment="1">
      <alignment horizontal="left" vertical="center" wrapText="1"/>
    </xf>
    <xf numFmtId="0" fontId="39" fillId="11" borderId="11" xfId="5" applyFont="1" applyFill="1" applyBorder="1" applyAlignment="1">
      <alignment horizontal="center" vertical="center"/>
    </xf>
    <xf numFmtId="0" fontId="39" fillId="13" borderId="2" xfId="5" applyFont="1" applyFill="1" applyBorder="1" applyAlignment="1">
      <alignment horizontal="center" vertical="center" wrapText="1"/>
    </xf>
    <xf numFmtId="0" fontId="39" fillId="13" borderId="52" xfId="5" applyFont="1" applyFill="1" applyBorder="1" applyAlignment="1">
      <alignment horizontal="center" vertical="center" wrapText="1"/>
    </xf>
    <xf numFmtId="0" fontId="39" fillId="13" borderId="14" xfId="5" applyFont="1" applyFill="1" applyBorder="1" applyAlignment="1">
      <alignment horizontal="center" vertical="center" wrapText="1"/>
    </xf>
    <xf numFmtId="0" fontId="39" fillId="13" borderId="7" xfId="5" applyFont="1" applyFill="1" applyBorder="1" applyAlignment="1">
      <alignment horizontal="center" vertical="center" wrapText="1"/>
    </xf>
    <xf numFmtId="0" fontId="47" fillId="11" borderId="9" xfId="5" applyFont="1" applyFill="1" applyBorder="1" applyAlignment="1">
      <alignment horizontal="center"/>
    </xf>
    <xf numFmtId="0" fontId="47" fillId="11" borderId="0" xfId="5" applyFont="1" applyFill="1" applyBorder="1" applyAlignment="1">
      <alignment horizontal="center"/>
    </xf>
    <xf numFmtId="0" fontId="47" fillId="11" borderId="0" xfId="5" applyFont="1" applyFill="1" applyBorder="1" applyAlignment="1">
      <alignment horizontal="center" wrapText="1"/>
    </xf>
    <xf numFmtId="0" fontId="47" fillId="11" borderId="73" xfId="5" applyFont="1" applyFill="1" applyBorder="1" applyAlignment="1">
      <alignment horizontal="center"/>
    </xf>
    <xf numFmtId="0" fontId="44" fillId="0" borderId="72" xfId="5" applyFont="1" applyBorder="1" applyAlignment="1" applyProtection="1">
      <alignment horizontal="center" vertical="center"/>
    </xf>
    <xf numFmtId="0" fontId="44" fillId="0" borderId="0" xfId="5" applyFont="1" applyBorder="1" applyAlignment="1" applyProtection="1">
      <alignment horizontal="center" vertical="center"/>
    </xf>
    <xf numFmtId="0" fontId="44" fillId="0" borderId="0" xfId="5" applyFont="1" applyBorder="1" applyAlignment="1" applyProtection="1">
      <alignment horizontal="center" vertical="center" wrapText="1"/>
    </xf>
    <xf numFmtId="0" fontId="44" fillId="0" borderId="73" xfId="5" applyFont="1" applyBorder="1" applyAlignment="1" applyProtection="1">
      <alignment horizontal="center" vertical="center"/>
    </xf>
    <xf numFmtId="0" fontId="44" fillId="0" borderId="56" xfId="5" applyFont="1" applyBorder="1" applyAlignment="1" applyProtection="1">
      <alignment horizontal="center" vertical="center"/>
    </xf>
    <xf numFmtId="0" fontId="44" fillId="0" borderId="53" xfId="5" applyFont="1" applyBorder="1" applyAlignment="1" applyProtection="1">
      <alignment horizontal="center" vertical="center"/>
    </xf>
    <xf numFmtId="0" fontId="44" fillId="0" borderId="53" xfId="5" applyFont="1" applyBorder="1" applyAlignment="1" applyProtection="1">
      <alignment horizontal="center" vertical="center" wrapText="1"/>
    </xf>
    <xf numFmtId="0" fontId="44" fillId="0" borderId="54" xfId="5" applyFont="1" applyBorder="1" applyAlignment="1" applyProtection="1">
      <alignment horizontal="center" vertical="center"/>
    </xf>
    <xf numFmtId="49" fontId="43" fillId="0" borderId="57" xfId="5" applyNumberFormat="1" applyFont="1" applyBorder="1" applyAlignment="1">
      <alignment horizontal="center" vertical="center" wrapText="1"/>
    </xf>
    <xf numFmtId="49" fontId="43" fillId="0" borderId="55" xfId="5" applyNumberFormat="1" applyFont="1" applyBorder="1" applyAlignment="1">
      <alignment horizontal="center" vertical="center" wrapText="1"/>
    </xf>
    <xf numFmtId="49" fontId="43" fillId="0" borderId="58" xfId="5" applyNumberFormat="1" applyFont="1" applyBorder="1" applyAlignment="1">
      <alignment horizontal="center" vertical="center" wrapText="1"/>
    </xf>
    <xf numFmtId="49" fontId="43" fillId="0" borderId="55" xfId="5" applyNumberFormat="1" applyFont="1" applyBorder="1" applyAlignment="1">
      <alignment horizontal="center" vertical="center"/>
    </xf>
    <xf numFmtId="49" fontId="43" fillId="0" borderId="58" xfId="5" applyNumberFormat="1" applyFont="1" applyBorder="1" applyAlignment="1">
      <alignment horizontal="center" vertical="center"/>
    </xf>
    <xf numFmtId="0" fontId="43" fillId="0" borderId="55" xfId="5" applyFont="1" applyBorder="1" applyAlignment="1">
      <alignment horizontal="justify" vertical="center" wrapText="1"/>
    </xf>
    <xf numFmtId="0" fontId="43" fillId="0" borderId="58" xfId="5" applyFont="1" applyBorder="1" applyAlignment="1">
      <alignment horizontal="justify" vertical="center" wrapText="1"/>
    </xf>
    <xf numFmtId="0" fontId="43" fillId="0" borderId="69" xfId="0" applyFont="1" applyBorder="1" applyAlignment="1">
      <alignment horizontal="center" vertical="center" wrapText="1"/>
    </xf>
    <xf numFmtId="0" fontId="43" fillId="0" borderId="70" xfId="0" applyFont="1" applyBorder="1" applyAlignment="1">
      <alignment horizontal="center" vertical="center"/>
    </xf>
    <xf numFmtId="0" fontId="43" fillId="0" borderId="60" xfId="0" applyFont="1" applyBorder="1" applyAlignment="1">
      <alignment horizontal="center" vertical="center"/>
    </xf>
    <xf numFmtId="49" fontId="44" fillId="0" borderId="55" xfId="5" applyNumberFormat="1" applyFont="1" applyBorder="1" applyAlignment="1">
      <alignment horizontal="center" vertical="center" wrapText="1"/>
    </xf>
    <xf numFmtId="49" fontId="43" fillId="0" borderId="56" xfId="5" applyNumberFormat="1" applyFont="1" applyBorder="1" applyAlignment="1">
      <alignment horizontal="center" vertical="center" wrapText="1"/>
    </xf>
    <xf numFmtId="49" fontId="43" fillId="0" borderId="53" xfId="5" applyNumberFormat="1" applyFont="1" applyBorder="1" applyAlignment="1">
      <alignment horizontal="center" vertical="center" wrapText="1"/>
    </xf>
    <xf numFmtId="49" fontId="43" fillId="0" borderId="54" xfId="5" applyNumberFormat="1" applyFont="1" applyBorder="1" applyAlignment="1">
      <alignment horizontal="center" vertical="center" wrapText="1"/>
    </xf>
    <xf numFmtId="49" fontId="43" fillId="9" borderId="57" xfId="5" applyNumberFormat="1" applyFont="1" applyFill="1" applyBorder="1" applyAlignment="1">
      <alignment horizontal="center" vertical="center" wrapText="1"/>
    </xf>
    <xf numFmtId="49" fontId="43" fillId="9" borderId="55" xfId="5" applyNumberFormat="1" applyFont="1" applyFill="1" applyBorder="1" applyAlignment="1">
      <alignment horizontal="center" vertical="center" wrapText="1"/>
    </xf>
    <xf numFmtId="49" fontId="43" fillId="0" borderId="55" xfId="5" applyNumberFormat="1" applyFont="1" applyFill="1" applyBorder="1" applyAlignment="1">
      <alignment horizontal="center" vertical="center" wrapText="1"/>
    </xf>
    <xf numFmtId="49" fontId="43" fillId="0" borderId="58" xfId="5" applyNumberFormat="1" applyFont="1" applyFill="1" applyBorder="1" applyAlignment="1">
      <alignment horizontal="center" vertical="center" wrapText="1"/>
    </xf>
    <xf numFmtId="0" fontId="33" fillId="11" borderId="11" xfId="5" applyFont="1" applyFill="1" applyBorder="1" applyAlignment="1">
      <alignment horizontal="center" vertical="center"/>
    </xf>
    <xf numFmtId="0" fontId="33" fillId="13" borderId="4" xfId="5" applyFont="1" applyFill="1" applyBorder="1" applyAlignment="1">
      <alignment horizontal="center" vertical="center" wrapText="1"/>
    </xf>
    <xf numFmtId="0" fontId="33" fillId="13" borderId="14" xfId="5" applyFont="1" applyFill="1" applyBorder="1" applyAlignment="1">
      <alignment horizontal="center" vertical="center" wrapText="1"/>
    </xf>
    <xf numFmtId="0" fontId="33" fillId="13" borderId="7" xfId="5" applyFont="1" applyFill="1" applyBorder="1" applyAlignment="1">
      <alignment horizontal="center" vertical="center" wrapText="1"/>
    </xf>
    <xf numFmtId="49" fontId="46" fillId="0" borderId="61" xfId="0" quotePrefix="1" applyNumberFormat="1" applyFont="1" applyBorder="1" applyAlignment="1">
      <alignment horizontal="center" vertical="center" wrapText="1"/>
    </xf>
    <xf numFmtId="0" fontId="47" fillId="0" borderId="62" xfId="0" applyFont="1" applyBorder="1" applyAlignment="1">
      <alignment vertical="center" wrapText="1"/>
    </xf>
    <xf numFmtId="0" fontId="47" fillId="0" borderId="63" xfId="0" applyFont="1" applyBorder="1" applyAlignment="1">
      <alignment vertical="center" wrapText="1"/>
    </xf>
    <xf numFmtId="49" fontId="46" fillId="23" borderId="64" xfId="0" quotePrefix="1" applyNumberFormat="1" applyFont="1" applyFill="1" applyBorder="1" applyAlignment="1">
      <alignment horizontal="center" vertical="center" wrapText="1"/>
    </xf>
    <xf numFmtId="49" fontId="46" fillId="23" borderId="66" xfId="0" quotePrefix="1" applyNumberFormat="1" applyFont="1" applyFill="1" applyBorder="1" applyAlignment="1">
      <alignment horizontal="center" vertical="center" wrapText="1"/>
    </xf>
    <xf numFmtId="49" fontId="46" fillId="23" borderId="64" xfId="0" applyNumberFormat="1" applyFont="1" applyFill="1" applyBorder="1" applyAlignment="1">
      <alignment horizontal="center" vertical="center" wrapText="1"/>
    </xf>
    <xf numFmtId="49" fontId="46" fillId="23" borderId="66" xfId="0" applyNumberFormat="1" applyFont="1" applyFill="1" applyBorder="1" applyAlignment="1">
      <alignment horizontal="center" vertical="center" wrapText="1"/>
    </xf>
    <xf numFmtId="0" fontId="33" fillId="13" borderId="2" xfId="5" quotePrefix="1"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1" fillId="12" borderId="14" xfId="0" applyFont="1" applyFill="1" applyBorder="1" applyAlignment="1">
      <alignment horizontal="left" vertical="center" wrapText="1"/>
    </xf>
    <xf numFmtId="0" fontId="31" fillId="12" borderId="15"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14" xfId="5" applyFont="1" applyFill="1" applyBorder="1" applyAlignment="1">
      <alignment horizontal="left" vertical="center" wrapText="1"/>
    </xf>
    <xf numFmtId="0" fontId="31" fillId="12" borderId="15" xfId="5" applyFont="1" applyFill="1" applyBorder="1" applyAlignment="1">
      <alignment horizontal="left" vertical="center" wrapText="1"/>
    </xf>
    <xf numFmtId="0" fontId="31" fillId="12" borderId="14" xfId="5" applyFont="1" applyFill="1" applyBorder="1" applyAlignment="1">
      <alignment horizontal="center" vertical="center" wrapText="1"/>
    </xf>
    <xf numFmtId="0" fontId="31" fillId="12" borderId="15" xfId="5" applyFont="1" applyFill="1" applyBorder="1" applyAlignment="1">
      <alignment horizontal="center" vertical="center" wrapText="1"/>
    </xf>
    <xf numFmtId="0" fontId="31" fillId="12" borderId="7" xfId="5" applyFont="1" applyFill="1" applyBorder="1" applyAlignment="1">
      <alignment horizontal="center" vertical="center" wrapText="1"/>
    </xf>
    <xf numFmtId="0" fontId="4" fillId="0" borderId="1"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3" fillId="0" borderId="10" xfId="0" applyFont="1" applyBorder="1" applyAlignment="1" applyProtection="1">
      <alignment vertical="top" wrapText="1"/>
    </xf>
    <xf numFmtId="0" fontId="3" fillId="0" borderId="11" xfId="0" applyFont="1" applyBorder="1" applyAlignment="1" applyProtection="1">
      <alignment vertical="top" wrapText="1"/>
    </xf>
    <xf numFmtId="0" fontId="3" fillId="0" borderId="8" xfId="0" applyFont="1" applyBorder="1" applyAlignment="1" applyProtection="1">
      <alignment vertical="top" wrapText="1"/>
    </xf>
    <xf numFmtId="0" fontId="4" fillId="0" borderId="2" xfId="0" applyFont="1" applyBorder="1" applyAlignment="1" applyProtection="1">
      <alignment vertical="top" wrapText="1"/>
    </xf>
    <xf numFmtId="0" fontId="4" fillId="0" borderId="3" xfId="0" applyFont="1" applyBorder="1" applyAlignment="1" applyProtection="1">
      <alignment vertical="top" wrapText="1"/>
    </xf>
    <xf numFmtId="0" fontId="4" fillId="0" borderId="4" xfId="0" applyFont="1" applyBorder="1" applyAlignment="1" applyProtection="1">
      <alignment vertical="top" wrapText="1"/>
    </xf>
    <xf numFmtId="0" fontId="3" fillId="0" borderId="9"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0" borderId="9" xfId="0" applyFont="1" applyBorder="1" applyAlignment="1" applyProtection="1">
      <alignment vertical="top" wrapText="1"/>
    </xf>
    <xf numFmtId="0" fontId="4" fillId="0" borderId="0" xfId="0" applyFont="1" applyBorder="1" applyAlignment="1" applyProtection="1">
      <alignment vertical="top" wrapText="1"/>
    </xf>
    <xf numFmtId="0" fontId="4" fillId="0" borderId="6" xfId="0" applyFont="1" applyBorder="1" applyAlignment="1" applyProtection="1">
      <alignment vertical="top" wrapText="1"/>
    </xf>
    <xf numFmtId="0" fontId="9" fillId="0" borderId="9" xfId="0" applyFont="1" applyBorder="1" applyAlignment="1" applyProtection="1">
      <alignment vertical="top" wrapText="1"/>
    </xf>
    <xf numFmtId="0" fontId="9" fillId="0" borderId="0" xfId="0" applyFont="1" applyBorder="1" applyAlignment="1" applyProtection="1">
      <alignment vertical="top" wrapText="1"/>
    </xf>
    <xf numFmtId="0" fontId="9" fillId="0" borderId="6" xfId="0" applyFont="1" applyBorder="1" applyAlignment="1" applyProtection="1">
      <alignment vertical="top"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12" fillId="0" borderId="14" xfId="0" applyFont="1" applyBorder="1" applyAlignment="1" applyProtection="1">
      <alignment vertical="top" wrapText="1"/>
    </xf>
    <xf numFmtId="0" fontId="12" fillId="0" borderId="15" xfId="0" applyFont="1" applyBorder="1" applyAlignment="1" applyProtection="1">
      <alignment vertical="top" wrapText="1"/>
    </xf>
    <xf numFmtId="0" fontId="12" fillId="0" borderId="7" xfId="0" applyFont="1" applyBorder="1" applyAlignment="1" applyProtection="1">
      <alignment vertical="top" wrapText="1"/>
    </xf>
    <xf numFmtId="0" fontId="4" fillId="0" borderId="1" xfId="0" applyFont="1" applyBorder="1" applyAlignment="1" applyProtection="1">
      <alignment vertical="top" wrapText="1"/>
    </xf>
    <xf numFmtId="0" fontId="4" fillId="0" borderId="5" xfId="0" applyFont="1" applyBorder="1" applyAlignment="1" applyProtection="1">
      <alignment vertical="top" wrapText="1"/>
    </xf>
    <xf numFmtId="0" fontId="4" fillId="0" borderId="13" xfId="0" applyFont="1" applyBorder="1" applyAlignment="1" applyProtection="1">
      <alignment vertical="top" wrapText="1"/>
    </xf>
    <xf numFmtId="0" fontId="3" fillId="3" borderId="16" xfId="0" applyFont="1" applyFill="1" applyBorder="1" applyAlignment="1" applyProtection="1">
      <alignment horizontal="center" vertical="top" wrapText="1"/>
      <protection locked="0"/>
    </xf>
    <xf numFmtId="9" fontId="4" fillId="4" borderId="14" xfId="0" applyNumberFormat="1" applyFont="1" applyFill="1" applyBorder="1" applyAlignment="1" applyProtection="1">
      <alignment horizontal="right" vertical="top"/>
    </xf>
    <xf numFmtId="9" fontId="4" fillId="4" borderId="7" xfId="0" applyNumberFormat="1" applyFont="1" applyFill="1" applyBorder="1" applyAlignment="1" applyProtection="1">
      <alignment horizontal="right" vertical="top"/>
    </xf>
    <xf numFmtId="9" fontId="3" fillId="0" borderId="2" xfId="0" applyNumberFormat="1" applyFont="1" applyFill="1" applyBorder="1" applyAlignment="1" applyProtection="1">
      <alignment vertical="top" wrapText="1"/>
    </xf>
    <xf numFmtId="9" fontId="3" fillId="0" borderId="3" xfId="0" applyNumberFormat="1" applyFont="1" applyFill="1" applyBorder="1" applyAlignment="1" applyProtection="1">
      <alignment vertical="top" wrapText="1"/>
    </xf>
    <xf numFmtId="9" fontId="3" fillId="0" borderId="4" xfId="0" applyNumberFormat="1" applyFont="1" applyFill="1" applyBorder="1" applyAlignment="1" applyProtection="1">
      <alignment vertical="top" wrapText="1"/>
    </xf>
    <xf numFmtId="0" fontId="4" fillId="0" borderId="14" xfId="0" applyFont="1" applyBorder="1" applyAlignment="1" applyProtection="1">
      <alignment vertical="top" wrapText="1"/>
    </xf>
    <xf numFmtId="0" fontId="4" fillId="0" borderId="15" xfId="0" applyFont="1" applyBorder="1" applyAlignment="1" applyProtection="1">
      <alignment vertical="top" wrapText="1"/>
    </xf>
    <xf numFmtId="0" fontId="4" fillId="0" borderId="7" xfId="0" applyFont="1" applyBorder="1" applyAlignment="1" applyProtection="1">
      <alignment vertical="top" wrapText="1"/>
    </xf>
    <xf numFmtId="0" fontId="4" fillId="0" borderId="10" xfId="0" applyFont="1" applyBorder="1" applyAlignment="1" applyProtection="1">
      <alignment vertical="top" wrapText="1"/>
    </xf>
    <xf numFmtId="0" fontId="4" fillId="0" borderId="11" xfId="0" applyFont="1" applyBorder="1" applyAlignment="1" applyProtection="1">
      <alignment vertical="top" wrapText="1"/>
    </xf>
    <xf numFmtId="0" fontId="4" fillId="0" borderId="8" xfId="0" applyFont="1" applyBorder="1" applyAlignment="1" applyProtection="1">
      <alignment vertical="top" wrapText="1"/>
    </xf>
    <xf numFmtId="0" fontId="6" fillId="0" borderId="10" xfId="0" applyFont="1" applyBorder="1" applyAlignment="1" applyProtection="1">
      <alignment vertical="top" wrapText="1"/>
    </xf>
    <xf numFmtId="0" fontId="6" fillId="0" borderId="11" xfId="0" applyFont="1" applyBorder="1" applyAlignment="1" applyProtection="1">
      <alignment vertical="top" wrapText="1"/>
    </xf>
    <xf numFmtId="0" fontId="6" fillId="0" borderId="8" xfId="0" applyFont="1" applyBorder="1" applyAlignment="1" applyProtection="1">
      <alignment vertical="top" wrapText="1"/>
    </xf>
    <xf numFmtId="0" fontId="0" fillId="0" borderId="9" xfId="0" applyBorder="1" applyAlignment="1" applyProtection="1">
      <alignment vertical="top" wrapText="1"/>
    </xf>
    <xf numFmtId="0" fontId="0" fillId="0" borderId="0" xfId="0" applyBorder="1" applyAlignment="1" applyProtection="1">
      <alignment vertical="top" wrapText="1"/>
    </xf>
    <xf numFmtId="0" fontId="0" fillId="0" borderId="6" xfId="0" applyBorder="1" applyAlignment="1" applyProtection="1">
      <alignment vertical="top" wrapText="1"/>
    </xf>
    <xf numFmtId="0" fontId="4" fillId="0" borderId="0" xfId="0" applyFont="1" applyBorder="1" applyAlignment="1" applyProtection="1">
      <alignment horizontal="right" vertical="top" wrapText="1"/>
    </xf>
    <xf numFmtId="0" fontId="0" fillId="0" borderId="27" xfId="0"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4" fillId="0" borderId="0" xfId="0" applyFont="1" applyAlignment="1" applyProtection="1">
      <alignment vertical="top" wrapText="1"/>
    </xf>
    <xf numFmtId="0" fontId="3" fillId="0" borderId="0" xfId="0" applyFont="1" applyAlignment="1" applyProtection="1">
      <alignment vertical="top" wrapText="1"/>
    </xf>
    <xf numFmtId="0" fontId="0" fillId="0" borderId="0" xfId="0" applyAlignment="1" applyProtection="1">
      <alignment vertical="top" wrapText="1"/>
    </xf>
    <xf numFmtId="0" fontId="3" fillId="3" borderId="18"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3" borderId="24" xfId="0" applyFont="1" applyFill="1" applyBorder="1" applyAlignment="1" applyProtection="1">
      <alignment horizontal="center" vertical="top" wrapText="1"/>
      <protection locked="0"/>
    </xf>
    <xf numFmtId="0" fontId="3" fillId="3" borderId="25" xfId="0" applyFont="1" applyFill="1" applyBorder="1" applyAlignment="1" applyProtection="1">
      <alignment horizontal="center" vertical="top" wrapText="1"/>
      <protection locked="0"/>
    </xf>
    <xf numFmtId="0" fontId="3" fillId="3" borderId="26" xfId="0" applyFont="1" applyFill="1" applyBorder="1" applyAlignment="1" applyProtection="1">
      <alignment horizontal="center" vertical="top" wrapText="1"/>
      <protection locked="0"/>
    </xf>
    <xf numFmtId="0" fontId="4" fillId="3" borderId="14" xfId="0" applyFont="1" applyFill="1" applyBorder="1" applyAlignment="1" applyProtection="1">
      <alignment vertical="top"/>
      <protection locked="0"/>
    </xf>
    <xf numFmtId="0" fontId="4" fillId="3" borderId="7" xfId="0" applyFont="1" applyFill="1" applyBorder="1" applyAlignment="1" applyProtection="1">
      <alignment vertical="top"/>
      <protection locked="0"/>
    </xf>
    <xf numFmtId="0" fontId="4" fillId="5" borderId="14" xfId="0" applyFont="1" applyFill="1" applyBorder="1" applyAlignment="1" applyProtection="1">
      <alignment vertical="top" wrapText="1"/>
      <protection locked="0"/>
    </xf>
    <xf numFmtId="0" fontId="4" fillId="5" borderId="7" xfId="0" applyFont="1" applyFill="1" applyBorder="1" applyAlignment="1" applyProtection="1">
      <alignment vertical="top" wrapText="1"/>
      <protection locked="0"/>
    </xf>
    <xf numFmtId="0" fontId="3" fillId="3" borderId="9" xfId="0" applyFont="1" applyFill="1" applyBorder="1" applyAlignment="1" applyProtection="1">
      <alignment horizontal="center" vertical="top" wrapText="1"/>
      <protection locked="0"/>
    </xf>
    <xf numFmtId="0" fontId="3" fillId="3" borderId="0" xfId="0" applyFont="1" applyFill="1" applyBorder="1" applyAlignment="1" applyProtection="1">
      <alignment horizontal="center" vertical="top" wrapText="1"/>
      <protection locked="0"/>
    </xf>
    <xf numFmtId="17" fontId="4" fillId="0" borderId="14" xfId="0" applyNumberFormat="1" applyFont="1" applyBorder="1" applyAlignment="1" applyProtection="1">
      <alignment vertical="top" wrapText="1"/>
    </xf>
    <xf numFmtId="17" fontId="4" fillId="0" borderId="15" xfId="0" applyNumberFormat="1" applyFont="1" applyBorder="1" applyAlignment="1" applyProtection="1">
      <alignment vertical="top" wrapText="1"/>
    </xf>
    <xf numFmtId="17" fontId="4" fillId="0" borderId="7" xfId="0" applyNumberFormat="1" applyFont="1" applyBorder="1" applyAlignment="1" applyProtection="1">
      <alignment vertical="top" wrapText="1"/>
    </xf>
    <xf numFmtId="0" fontId="3" fillId="0" borderId="14" xfId="0" applyFont="1" applyBorder="1" applyAlignment="1" applyProtection="1">
      <alignment vertical="top" wrapText="1"/>
    </xf>
    <xf numFmtId="0" fontId="3" fillId="0" borderId="7" xfId="0" applyFont="1" applyBorder="1" applyAlignment="1" applyProtection="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29"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vertical="top" wrapText="1"/>
    </xf>
    <xf numFmtId="0" fontId="4" fillId="0" borderId="4"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4" fillId="0" borderId="1" xfId="0" applyFont="1" applyBorder="1" applyAlignment="1" applyProtection="1">
      <alignment horizontal="center" vertical="top"/>
    </xf>
    <xf numFmtId="0" fontId="4" fillId="0" borderId="13" xfId="0" applyFont="1" applyBorder="1" applyAlignment="1" applyProtection="1">
      <alignment horizontal="center" vertical="top"/>
    </xf>
    <xf numFmtId="0" fontId="4" fillId="0" borderId="1"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4" fillId="0" borderId="29" xfId="0" applyFont="1" applyBorder="1" applyAlignment="1" applyProtection="1">
      <alignment horizontal="left" vertical="top" wrapText="1"/>
    </xf>
    <xf numFmtId="0" fontId="27" fillId="0" borderId="9" xfId="0" applyFont="1" applyBorder="1" applyAlignment="1" applyProtection="1">
      <alignment vertical="top" wrapText="1"/>
    </xf>
    <xf numFmtId="0" fontId="27" fillId="0" borderId="0" xfId="0" applyFont="1" applyAlignment="1" applyProtection="1">
      <alignment vertical="top" wrapText="1"/>
    </xf>
    <xf numFmtId="0" fontId="27" fillId="0" borderId="6" xfId="0" applyFont="1" applyBorder="1" applyAlignment="1" applyProtection="1">
      <alignment vertical="top" wrapText="1"/>
    </xf>
    <xf numFmtId="0" fontId="4" fillId="3" borderId="9"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9"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8" fillId="0" borderId="1" xfId="0" applyFont="1" applyBorder="1" applyAlignment="1" applyProtection="1">
      <alignment horizontal="center" vertical="top" wrapText="1"/>
    </xf>
    <xf numFmtId="0" fontId="8" fillId="0" borderId="13" xfId="0" applyFont="1" applyBorder="1" applyAlignment="1" applyProtection="1">
      <alignment horizontal="center" vertical="top" wrapText="1"/>
    </xf>
    <xf numFmtId="0" fontId="4" fillId="0" borderId="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8" fillId="0" borderId="1" xfId="0" applyFont="1" applyBorder="1" applyAlignment="1" applyProtection="1">
      <alignment horizontal="center" vertical="top"/>
    </xf>
    <xf numFmtId="0" fontId="8" fillId="0" borderId="13" xfId="0" applyFont="1" applyBorder="1" applyAlignment="1" applyProtection="1">
      <alignment horizontal="center" vertical="top"/>
    </xf>
    <xf numFmtId="0" fontId="4" fillId="0" borderId="29" xfId="0" applyFont="1" applyBorder="1" applyAlignment="1" applyProtection="1">
      <alignment vertical="top" wrapText="1"/>
    </xf>
    <xf numFmtId="0" fontId="8" fillId="0" borderId="16" xfId="0" applyFont="1" applyBorder="1" applyAlignment="1">
      <alignment horizontal="center"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4" fillId="0" borderId="29" xfId="0" applyFont="1" applyBorder="1" applyAlignment="1">
      <alignment horizontal="center" vertical="top" wrapText="1"/>
    </xf>
    <xf numFmtId="0" fontId="4" fillId="0" borderId="5" xfId="0" applyFont="1" applyBorder="1" applyAlignment="1">
      <alignment horizontal="center" vertical="top" wrapText="1"/>
    </xf>
    <xf numFmtId="0" fontId="8" fillId="0" borderId="1" xfId="0" applyFont="1" applyBorder="1" applyAlignment="1">
      <alignment vertical="top" wrapText="1"/>
    </xf>
    <xf numFmtId="0" fontId="8" fillId="0" borderId="13" xfId="0" applyFont="1" applyBorder="1" applyAlignment="1">
      <alignment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8" xfId="0" applyFont="1" applyFill="1" applyBorder="1" applyAlignment="1">
      <alignment horizontal="left"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0" borderId="7" xfId="0" applyFont="1" applyBorder="1" applyAlignment="1">
      <alignment vertical="top"/>
    </xf>
    <xf numFmtId="0" fontId="8" fillId="0" borderId="5" xfId="0" applyFont="1" applyBorder="1" applyAlignment="1">
      <alignment vertical="top" wrapText="1"/>
    </xf>
    <xf numFmtId="0" fontId="4" fillId="0" borderId="15"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3" borderId="9"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0" borderId="5" xfId="0" applyFont="1" applyBorder="1" applyAlignment="1">
      <alignment horizontal="center" vertical="center" wrapText="1"/>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4" fillId="0" borderId="14" xfId="0" applyFont="1" applyBorder="1" applyAlignment="1">
      <alignment horizontal="left" vertical="center"/>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wrapText="1"/>
    </xf>
    <xf numFmtId="0" fontId="3" fillId="0" borderId="1"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7" xfId="0" applyFont="1" applyBorder="1" applyAlignment="1">
      <alignment vertical="top"/>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7" xfId="0" applyFont="1" applyBorder="1" applyAlignment="1">
      <alignment vertical="top" wrapText="1"/>
    </xf>
    <xf numFmtId="0" fontId="3" fillId="0" borderId="4" xfId="0" applyFont="1" applyBorder="1" applyAlignment="1">
      <alignmen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12"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3" borderId="14"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12" fillId="0" borderId="9" xfId="0" applyFont="1" applyBorder="1" applyAlignment="1" applyProtection="1">
      <alignment vertical="top" wrapText="1"/>
    </xf>
    <xf numFmtId="0" fontId="12" fillId="0" borderId="0" xfId="0" applyFont="1" applyAlignment="1" applyProtection="1">
      <alignment vertical="top" wrapText="1"/>
    </xf>
    <xf numFmtId="0" fontId="12" fillId="0" borderId="6" xfId="0" applyFont="1" applyBorder="1" applyAlignment="1" applyProtection="1">
      <alignment vertical="top" wrapText="1"/>
    </xf>
    <xf numFmtId="0" fontId="3" fillId="3" borderId="2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4" fillId="0" borderId="0" xfId="0" applyFont="1" applyBorder="1" applyAlignment="1">
      <alignment vertical="top" wrapText="1"/>
    </xf>
    <xf numFmtId="0" fontId="12"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vertical="top"/>
    </xf>
    <xf numFmtId="0" fontId="4" fillId="0" borderId="17" xfId="0" applyFont="1" applyBorder="1" applyAlignment="1">
      <alignment vertical="top"/>
    </xf>
    <xf numFmtId="0" fontId="3" fillId="0" borderId="2" xfId="0" applyFont="1" applyBorder="1" applyAlignment="1">
      <alignment vertical="top" wrapText="1"/>
    </xf>
    <xf numFmtId="0" fontId="3" fillId="0" borderId="3" xfId="0" applyFont="1" applyBorder="1" applyAlignment="1">
      <alignment vertical="top" wrapText="1"/>
    </xf>
    <xf numFmtId="0" fontId="4" fillId="0" borderId="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xf>
    <xf numFmtId="0" fontId="4" fillId="0" borderId="7" xfId="0" applyFont="1" applyBorder="1" applyAlignment="1" applyProtection="1">
      <alignment vertical="top"/>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6"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3" xfId="0" applyFont="1" applyBorder="1" applyAlignment="1" applyProtection="1">
      <alignment horizontal="center" vertical="center"/>
    </xf>
    <xf numFmtId="41" fontId="45" fillId="0" borderId="0" xfId="7" applyFont="1" applyAlignment="1">
      <alignment vertical="center" wrapText="1"/>
    </xf>
  </cellXfs>
  <cellStyles count="8">
    <cellStyle name="Bueno" xfId="1" builtinId="26"/>
    <cellStyle name="Hipervínculo" xfId="2" builtinId="8"/>
    <cellStyle name="Millares" xfId="4" builtinId="3"/>
    <cellStyle name="Millares [0]" xfId="7" builtinId="6"/>
    <cellStyle name="Millares 2" xfId="6"/>
    <cellStyle name="Normal" xfId="0" builtinId="0"/>
    <cellStyle name="Normal 2" xfId="5"/>
    <cellStyle name="Porcentaje" xfId="3" builtinId="5"/>
  </cellStyles>
  <dxfs count="1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CD48D7A-4B03-4423-8CB5-5C5D79405805}" type="doc">
      <dgm:prSet loTypeId="urn:microsoft.com/office/officeart/2005/8/layout/list1" loCatId="list" qsTypeId="urn:microsoft.com/office/officeart/2005/8/quickstyle/simple1" qsCatId="simple" csTypeId="urn:microsoft.com/office/officeart/2005/8/colors/colorful5" csCatId="colorful" phldr="1"/>
      <dgm:spPr/>
      <dgm:t>
        <a:bodyPr/>
        <a:lstStyle/>
        <a:p>
          <a:endParaRPr lang="es-CO"/>
        </a:p>
      </dgm:t>
    </dgm:pt>
    <dgm:pt modelId="{2CB7F8B1-2637-4408-9185-3A95A2E4D4D4}">
      <dgm:prSet phldrT="[Texto]" custT="1"/>
      <dgm:spPr/>
      <dgm:t>
        <a:bodyPr/>
        <a:lstStyle/>
        <a:p>
          <a:r>
            <a:rPr lang="es-CO" sz="900" b="1"/>
            <a:t>1. FASE DE PREPARACION</a:t>
          </a:r>
        </a:p>
      </dgm:t>
    </dgm:pt>
    <dgm:pt modelId="{64144A9E-10F1-4862-BFC7-09D5896ACB2E}" type="parTrans" cxnId="{DF270C1B-8DAC-4DC2-9C2B-404524166343}">
      <dgm:prSet/>
      <dgm:spPr/>
      <dgm:t>
        <a:bodyPr/>
        <a:lstStyle/>
        <a:p>
          <a:endParaRPr lang="es-CO" sz="2000"/>
        </a:p>
      </dgm:t>
    </dgm:pt>
    <dgm:pt modelId="{1E2C00AA-92AD-4DFD-ADBE-9EE00E1BF72B}" type="sibTrans" cxnId="{DF270C1B-8DAC-4DC2-9C2B-404524166343}">
      <dgm:prSet/>
      <dgm:spPr/>
      <dgm:t>
        <a:bodyPr/>
        <a:lstStyle/>
        <a:p>
          <a:endParaRPr lang="es-CO" sz="2000"/>
        </a:p>
      </dgm:t>
    </dgm:pt>
    <dgm:pt modelId="{8069E184-766F-4E8B-A1E8-51EDBCF8B787}">
      <dgm:prSet phldrT="[Texto]" custT="1"/>
      <dgm:spPr/>
      <dgm:t>
        <a:bodyPr/>
        <a:lstStyle/>
        <a:p>
          <a:r>
            <a:rPr lang="es-CO" sz="900" b="1"/>
            <a:t>2. FASE DE APRESTAMIENTO</a:t>
          </a:r>
        </a:p>
      </dgm:t>
    </dgm:pt>
    <dgm:pt modelId="{F64789F9-D1CE-4AFA-889E-41DC5016CFAB}" type="parTrans" cxnId="{A2827875-87B0-4C3D-9E40-622962BC691D}">
      <dgm:prSet/>
      <dgm:spPr/>
      <dgm:t>
        <a:bodyPr/>
        <a:lstStyle/>
        <a:p>
          <a:endParaRPr lang="es-CO" sz="2000"/>
        </a:p>
      </dgm:t>
    </dgm:pt>
    <dgm:pt modelId="{93F1D987-E557-4E03-8C29-D08B5E8AAD1B}" type="sibTrans" cxnId="{A2827875-87B0-4C3D-9E40-622962BC691D}">
      <dgm:prSet/>
      <dgm:spPr/>
      <dgm:t>
        <a:bodyPr/>
        <a:lstStyle/>
        <a:p>
          <a:endParaRPr lang="es-CO" sz="2000"/>
        </a:p>
      </dgm:t>
    </dgm:pt>
    <dgm:pt modelId="{717ECC8B-6813-4A27-9DC1-A0349E570257}">
      <dgm:prSet phldrT="[Texto]" custT="1"/>
      <dgm:spPr/>
      <dgm:t>
        <a:bodyPr/>
        <a:lstStyle/>
        <a:p>
          <a:r>
            <a:rPr lang="es-CO" sz="900" b="1"/>
            <a:t>3. FASE  LOGISTICA Y OPERATIVA</a:t>
          </a:r>
        </a:p>
      </dgm:t>
    </dgm:pt>
    <dgm:pt modelId="{D945DCAA-29DE-415E-9EC0-2EA9CDBA637F}" type="parTrans" cxnId="{48FD79B7-0A80-4168-B74D-E45585C648D8}">
      <dgm:prSet/>
      <dgm:spPr/>
      <dgm:t>
        <a:bodyPr/>
        <a:lstStyle/>
        <a:p>
          <a:endParaRPr lang="es-CO" sz="2000"/>
        </a:p>
      </dgm:t>
    </dgm:pt>
    <dgm:pt modelId="{60E19195-CF68-47DE-9785-66C048977208}" type="sibTrans" cxnId="{48FD79B7-0A80-4168-B74D-E45585C648D8}">
      <dgm:prSet/>
      <dgm:spPr/>
      <dgm:t>
        <a:bodyPr/>
        <a:lstStyle/>
        <a:p>
          <a:endParaRPr lang="es-CO" sz="2000"/>
        </a:p>
      </dgm:t>
    </dgm:pt>
    <dgm:pt modelId="{D49A736D-D090-4C3F-B7C8-90E12189F4E6}">
      <dgm:prSet custT="1"/>
      <dgm:spPr/>
      <dgm:t>
        <a:bodyPr/>
        <a:lstStyle/>
        <a:p>
          <a:r>
            <a:rPr lang="es-CO" sz="900"/>
            <a:t>Definición de la unidad objeto de ordenación forestal</a:t>
          </a:r>
        </a:p>
      </dgm:t>
    </dgm:pt>
    <dgm:pt modelId="{6CB8211D-3027-42B8-8E1D-7F7CC0C2C2AF}" type="parTrans" cxnId="{6E1DD283-6A02-4C7B-967E-43E4F2241590}">
      <dgm:prSet/>
      <dgm:spPr/>
      <dgm:t>
        <a:bodyPr/>
        <a:lstStyle/>
        <a:p>
          <a:endParaRPr lang="es-CO" sz="2000"/>
        </a:p>
      </dgm:t>
    </dgm:pt>
    <dgm:pt modelId="{085597EB-8A00-4F32-B9FE-6AE8F6AD66DB}" type="sibTrans" cxnId="{6E1DD283-6A02-4C7B-967E-43E4F2241590}">
      <dgm:prSet/>
      <dgm:spPr/>
      <dgm:t>
        <a:bodyPr/>
        <a:lstStyle/>
        <a:p>
          <a:endParaRPr lang="es-CO" sz="2000"/>
        </a:p>
      </dgm:t>
    </dgm:pt>
    <dgm:pt modelId="{789B5BC8-288B-4DDA-AB25-039F66BEA3B1}">
      <dgm:prSet custT="1"/>
      <dgm:spPr/>
      <dgm:t>
        <a:bodyPr/>
        <a:lstStyle/>
        <a:p>
          <a:r>
            <a:rPr lang="es-CO" sz="900"/>
            <a:t>Asignación de recursos</a:t>
          </a:r>
        </a:p>
      </dgm:t>
    </dgm:pt>
    <dgm:pt modelId="{20DF2F84-B159-462C-A073-B863B19CCFA9}" type="parTrans" cxnId="{A8694B9B-DC05-4BB0-A409-CBB61FB7F639}">
      <dgm:prSet/>
      <dgm:spPr/>
      <dgm:t>
        <a:bodyPr/>
        <a:lstStyle/>
        <a:p>
          <a:endParaRPr lang="es-CO" sz="2000"/>
        </a:p>
      </dgm:t>
    </dgm:pt>
    <dgm:pt modelId="{F75FF99A-F150-48D0-B60B-5CB30D5A0E5A}" type="sibTrans" cxnId="{A8694B9B-DC05-4BB0-A409-CBB61FB7F639}">
      <dgm:prSet/>
      <dgm:spPr/>
      <dgm:t>
        <a:bodyPr/>
        <a:lstStyle/>
        <a:p>
          <a:endParaRPr lang="es-CO" sz="2000"/>
        </a:p>
      </dgm:t>
    </dgm:pt>
    <dgm:pt modelId="{98B28FD7-1DA8-4B1D-A743-BD64C0AAE85A}">
      <dgm:prSet custT="1"/>
      <dgm:spPr/>
      <dgm:t>
        <a:bodyPr/>
        <a:lstStyle/>
        <a:p>
          <a:r>
            <a:rPr lang="es-CO" sz="900"/>
            <a:t>Inicio del proceso pre y contractual</a:t>
          </a:r>
        </a:p>
      </dgm:t>
    </dgm:pt>
    <dgm:pt modelId="{6A5ADD14-5B36-4C8F-9B65-6460DDCE482E}" type="parTrans" cxnId="{C57E6554-2260-4CA8-9E7D-8591D135E53F}">
      <dgm:prSet/>
      <dgm:spPr/>
      <dgm:t>
        <a:bodyPr/>
        <a:lstStyle/>
        <a:p>
          <a:endParaRPr lang="es-CO" sz="2000"/>
        </a:p>
      </dgm:t>
    </dgm:pt>
    <dgm:pt modelId="{55643889-0069-4635-8EFF-361433B6492D}" type="sibTrans" cxnId="{C57E6554-2260-4CA8-9E7D-8591D135E53F}">
      <dgm:prSet/>
      <dgm:spPr/>
      <dgm:t>
        <a:bodyPr/>
        <a:lstStyle/>
        <a:p>
          <a:endParaRPr lang="es-CO" sz="2000"/>
        </a:p>
      </dgm:t>
    </dgm:pt>
    <dgm:pt modelId="{4E33CAE3-BFA7-460A-ADA1-9740AF500CD1}">
      <dgm:prSet custT="1"/>
      <dgm:spPr/>
      <dgm:t>
        <a:bodyPr/>
        <a:lstStyle/>
        <a:p>
          <a:r>
            <a:rPr lang="es-CO" sz="900"/>
            <a:t>Consulta, validación y digitalización de información secundaria</a:t>
          </a:r>
        </a:p>
      </dgm:t>
    </dgm:pt>
    <dgm:pt modelId="{9DB4B8DC-C792-4F88-B9F0-3F8C466B68ED}" type="parTrans" cxnId="{3BF7423E-3DB0-4A87-A18C-2FC41867B2B4}">
      <dgm:prSet/>
      <dgm:spPr/>
      <dgm:t>
        <a:bodyPr/>
        <a:lstStyle/>
        <a:p>
          <a:endParaRPr lang="es-CO" sz="2000"/>
        </a:p>
      </dgm:t>
    </dgm:pt>
    <dgm:pt modelId="{4C4701A6-649F-4B75-8728-83D55A5A5663}" type="sibTrans" cxnId="{3BF7423E-3DB0-4A87-A18C-2FC41867B2B4}">
      <dgm:prSet/>
      <dgm:spPr/>
      <dgm:t>
        <a:bodyPr/>
        <a:lstStyle/>
        <a:p>
          <a:endParaRPr lang="es-CO" sz="2000"/>
        </a:p>
      </dgm:t>
    </dgm:pt>
    <dgm:pt modelId="{08ED7DEB-8B98-40A9-9699-ACCFB829DBE2}">
      <dgm:prSet custT="1"/>
      <dgm:spPr/>
      <dgm:t>
        <a:bodyPr/>
        <a:lstStyle/>
        <a:p>
          <a:r>
            <a:rPr lang="es-CO" sz="900"/>
            <a:t>Procesamiento e interpretación de imágenes satelitales</a:t>
          </a:r>
        </a:p>
      </dgm:t>
    </dgm:pt>
    <dgm:pt modelId="{C96799B1-BF4C-4F01-9A1B-8BF2A3D32A1B}" type="parTrans" cxnId="{9A2394D6-DEA8-457C-A7F6-0CA60D78D7EA}">
      <dgm:prSet/>
      <dgm:spPr/>
      <dgm:t>
        <a:bodyPr/>
        <a:lstStyle/>
        <a:p>
          <a:endParaRPr lang="es-CO" sz="2000"/>
        </a:p>
      </dgm:t>
    </dgm:pt>
    <dgm:pt modelId="{BC1C2EC9-649F-493C-B095-2F14FEE273F0}" type="sibTrans" cxnId="{9A2394D6-DEA8-457C-A7F6-0CA60D78D7EA}">
      <dgm:prSet/>
      <dgm:spPr/>
      <dgm:t>
        <a:bodyPr/>
        <a:lstStyle/>
        <a:p>
          <a:endParaRPr lang="es-CO" sz="2000"/>
        </a:p>
      </dgm:t>
    </dgm:pt>
    <dgm:pt modelId="{C8F6D009-A118-4555-A677-CBA61BF6F0D5}">
      <dgm:prSet custT="1"/>
      <dgm:spPr/>
      <dgm:t>
        <a:bodyPr/>
        <a:lstStyle/>
        <a:p>
          <a:r>
            <a:rPr lang="es-CO" sz="900"/>
            <a:t>Generación de información cartográfica preliminar</a:t>
          </a:r>
        </a:p>
      </dgm:t>
    </dgm:pt>
    <dgm:pt modelId="{C71E5930-069B-45A4-B7EB-02FF81630C0E}" type="parTrans" cxnId="{47FA276C-8AB9-4C50-93CB-3C240B93E4C4}">
      <dgm:prSet/>
      <dgm:spPr/>
      <dgm:t>
        <a:bodyPr/>
        <a:lstStyle/>
        <a:p>
          <a:endParaRPr lang="es-CO" sz="2000"/>
        </a:p>
      </dgm:t>
    </dgm:pt>
    <dgm:pt modelId="{EC10895F-10B2-42FD-BCC8-4993E1130164}" type="sibTrans" cxnId="{47FA276C-8AB9-4C50-93CB-3C240B93E4C4}">
      <dgm:prSet/>
      <dgm:spPr/>
      <dgm:t>
        <a:bodyPr/>
        <a:lstStyle/>
        <a:p>
          <a:endParaRPr lang="es-CO" sz="2000"/>
        </a:p>
      </dgm:t>
    </dgm:pt>
    <dgm:pt modelId="{FFA71FF0-2ACD-4163-B043-1EB367B6C2B1}">
      <dgm:prSet custT="1"/>
      <dgm:spPr/>
      <dgm:t>
        <a:bodyPr/>
        <a:lstStyle/>
        <a:p>
          <a:r>
            <a:rPr lang="es-CO" sz="900"/>
            <a:t>Definición de metodología para levantamiento de información primaria</a:t>
          </a:r>
        </a:p>
      </dgm:t>
    </dgm:pt>
    <dgm:pt modelId="{201802FC-6167-42F1-933E-394845600453}" type="parTrans" cxnId="{478F5893-B289-4B36-A04A-A02DEA40ACC3}">
      <dgm:prSet/>
      <dgm:spPr/>
      <dgm:t>
        <a:bodyPr/>
        <a:lstStyle/>
        <a:p>
          <a:endParaRPr lang="es-CO" sz="2000"/>
        </a:p>
      </dgm:t>
    </dgm:pt>
    <dgm:pt modelId="{B39A6FB6-B160-47AD-A274-EF0DD243C32D}" type="sibTrans" cxnId="{478F5893-B289-4B36-A04A-A02DEA40ACC3}">
      <dgm:prSet/>
      <dgm:spPr/>
      <dgm:t>
        <a:bodyPr/>
        <a:lstStyle/>
        <a:p>
          <a:endParaRPr lang="es-CO" sz="2000"/>
        </a:p>
      </dgm:t>
    </dgm:pt>
    <dgm:pt modelId="{90932CD4-98AF-4D20-B3A5-3F4217DAB33C}">
      <dgm:prSet custT="1"/>
      <dgm:spPr/>
      <dgm:t>
        <a:bodyPr/>
        <a:lstStyle/>
        <a:p>
          <a:r>
            <a:rPr lang="es-CO" sz="900"/>
            <a:t>Socialización y acuerdos con actores regionales y locales</a:t>
          </a:r>
        </a:p>
      </dgm:t>
    </dgm:pt>
    <dgm:pt modelId="{D4A14047-4231-4EAE-82B4-884A078437F6}" type="parTrans" cxnId="{86FF9304-A88E-4E74-AECB-FD793CD64EBE}">
      <dgm:prSet/>
      <dgm:spPr/>
      <dgm:t>
        <a:bodyPr/>
        <a:lstStyle/>
        <a:p>
          <a:endParaRPr lang="es-CO" sz="2000"/>
        </a:p>
      </dgm:t>
    </dgm:pt>
    <dgm:pt modelId="{678DBBEA-15F8-4CEC-BE62-3B0B23BED2F8}" type="sibTrans" cxnId="{86FF9304-A88E-4E74-AECB-FD793CD64EBE}">
      <dgm:prSet/>
      <dgm:spPr/>
      <dgm:t>
        <a:bodyPr/>
        <a:lstStyle/>
        <a:p>
          <a:endParaRPr lang="es-CO" sz="2000"/>
        </a:p>
      </dgm:t>
    </dgm:pt>
    <dgm:pt modelId="{D67F9A5A-5E88-44A1-939C-135CE3AF4041}">
      <dgm:prSet phldrT="[Texto]" custT="1"/>
      <dgm:spPr/>
      <dgm:t>
        <a:bodyPr/>
        <a:lstStyle/>
        <a:p>
          <a:r>
            <a:rPr lang="es-CO" sz="900" b="1"/>
            <a:t>4. FASE DE OFICINA</a:t>
          </a:r>
        </a:p>
      </dgm:t>
    </dgm:pt>
    <dgm:pt modelId="{147BBB2B-EBFD-43A6-B289-2DA32B306280}" type="parTrans" cxnId="{E56EA914-32FC-4F01-AE21-F02AF3BAD451}">
      <dgm:prSet/>
      <dgm:spPr/>
      <dgm:t>
        <a:bodyPr/>
        <a:lstStyle/>
        <a:p>
          <a:endParaRPr lang="es-CO" sz="2000"/>
        </a:p>
      </dgm:t>
    </dgm:pt>
    <dgm:pt modelId="{5865B6AA-9A9D-46ED-B85D-61C566F91B2B}" type="sibTrans" cxnId="{E56EA914-32FC-4F01-AE21-F02AF3BAD451}">
      <dgm:prSet/>
      <dgm:spPr/>
      <dgm:t>
        <a:bodyPr/>
        <a:lstStyle/>
        <a:p>
          <a:endParaRPr lang="es-CO" sz="2000"/>
        </a:p>
      </dgm:t>
    </dgm:pt>
    <dgm:pt modelId="{CF379588-8D99-446E-9DA3-7D31B1AC5467}">
      <dgm:prSet custT="1"/>
      <dgm:spPr/>
      <dgm:t>
        <a:bodyPr/>
        <a:lstStyle/>
        <a:p>
          <a:r>
            <a:rPr lang="es-CO" sz="900"/>
            <a:t>Procesamiento y análisis de información primaria</a:t>
          </a:r>
        </a:p>
      </dgm:t>
    </dgm:pt>
    <dgm:pt modelId="{C53496FF-16AA-4B86-9A97-C210D3425615}" type="parTrans" cxnId="{64B9461D-EAC6-4AD6-8946-7E802054283C}">
      <dgm:prSet/>
      <dgm:spPr/>
      <dgm:t>
        <a:bodyPr/>
        <a:lstStyle/>
        <a:p>
          <a:endParaRPr lang="es-CO" sz="2000"/>
        </a:p>
      </dgm:t>
    </dgm:pt>
    <dgm:pt modelId="{FA04A515-77A5-47E1-9A21-427002F75BBD}" type="sibTrans" cxnId="{64B9461D-EAC6-4AD6-8946-7E802054283C}">
      <dgm:prSet/>
      <dgm:spPr/>
      <dgm:t>
        <a:bodyPr/>
        <a:lstStyle/>
        <a:p>
          <a:endParaRPr lang="es-CO" sz="2000"/>
        </a:p>
      </dgm:t>
    </dgm:pt>
    <dgm:pt modelId="{F2356AF9-BEEF-4B44-8D11-6960D17AF916}">
      <dgm:prSet custT="1"/>
      <dgm:spPr/>
      <dgm:t>
        <a:bodyPr/>
        <a:lstStyle/>
        <a:p>
          <a:r>
            <a:rPr lang="es-CO" sz="900"/>
            <a:t>Propuesta zonificación inicial de la UOF</a:t>
          </a:r>
        </a:p>
      </dgm:t>
    </dgm:pt>
    <dgm:pt modelId="{30965C44-C041-42DC-BEED-B4376C8E6B72}" type="parTrans" cxnId="{952D29FA-01DB-4FF4-B950-87A63CC80292}">
      <dgm:prSet/>
      <dgm:spPr/>
      <dgm:t>
        <a:bodyPr/>
        <a:lstStyle/>
        <a:p>
          <a:endParaRPr lang="es-CO" sz="2000"/>
        </a:p>
      </dgm:t>
    </dgm:pt>
    <dgm:pt modelId="{B601354C-9FC2-4283-877B-28B5BED5CBBC}" type="sibTrans" cxnId="{952D29FA-01DB-4FF4-B950-87A63CC80292}">
      <dgm:prSet/>
      <dgm:spPr/>
      <dgm:t>
        <a:bodyPr/>
        <a:lstStyle/>
        <a:p>
          <a:endParaRPr lang="es-CO" sz="2000"/>
        </a:p>
      </dgm:t>
    </dgm:pt>
    <dgm:pt modelId="{51776FAA-A67F-43C9-93A9-09460B1195D0}">
      <dgm:prSet custT="1"/>
      <dgm:spPr/>
      <dgm:t>
        <a:bodyPr/>
        <a:lstStyle/>
        <a:p>
          <a:r>
            <a:rPr lang="es-CO" sz="900"/>
            <a:t>Propuesta de zonificación de las áreas forestales que componen la UOF</a:t>
          </a:r>
        </a:p>
      </dgm:t>
    </dgm:pt>
    <dgm:pt modelId="{F49DC0A9-8665-4ADA-A379-AC107454A3ED}" type="parTrans" cxnId="{72240C85-9D5C-458C-B319-EA4B04B6FA8A}">
      <dgm:prSet/>
      <dgm:spPr/>
      <dgm:t>
        <a:bodyPr/>
        <a:lstStyle/>
        <a:p>
          <a:endParaRPr lang="es-CO" sz="2000"/>
        </a:p>
      </dgm:t>
    </dgm:pt>
    <dgm:pt modelId="{C8B4DFF5-5087-4292-AE4B-32507D166EBF}" type="sibTrans" cxnId="{72240C85-9D5C-458C-B319-EA4B04B6FA8A}">
      <dgm:prSet/>
      <dgm:spPr/>
      <dgm:t>
        <a:bodyPr/>
        <a:lstStyle/>
        <a:p>
          <a:endParaRPr lang="es-CO" sz="2000"/>
        </a:p>
      </dgm:t>
    </dgm:pt>
    <dgm:pt modelId="{CF4F553E-C1BC-4366-8D1F-2538C739F34D}">
      <dgm:prSet phldrT="[Texto]" custT="1"/>
      <dgm:spPr/>
      <dgm:t>
        <a:bodyPr/>
        <a:lstStyle/>
        <a:p>
          <a:r>
            <a:rPr lang="es-CO" sz="900" b="1"/>
            <a:t>5. FASE DE FORMULACION</a:t>
          </a:r>
        </a:p>
      </dgm:t>
    </dgm:pt>
    <dgm:pt modelId="{87729DE7-2820-4664-B237-4A95FE1E2F12}" type="parTrans" cxnId="{E88658A0-3BDE-454E-A794-8505E55DC105}">
      <dgm:prSet/>
      <dgm:spPr/>
      <dgm:t>
        <a:bodyPr/>
        <a:lstStyle/>
        <a:p>
          <a:endParaRPr lang="es-CO" sz="2000"/>
        </a:p>
      </dgm:t>
    </dgm:pt>
    <dgm:pt modelId="{94558B0E-E006-4B59-8C83-CEE5060F8235}" type="sibTrans" cxnId="{E88658A0-3BDE-454E-A794-8505E55DC105}">
      <dgm:prSet/>
      <dgm:spPr/>
      <dgm:t>
        <a:bodyPr/>
        <a:lstStyle/>
        <a:p>
          <a:endParaRPr lang="es-CO" sz="2000"/>
        </a:p>
      </dgm:t>
    </dgm:pt>
    <dgm:pt modelId="{C14DAE80-C9AD-4DF2-AB00-76A03871C660}">
      <dgm:prSet custT="1"/>
      <dgm:spPr/>
      <dgm:t>
        <a:bodyPr/>
        <a:lstStyle/>
        <a:p>
          <a:r>
            <a:rPr lang="es-CO" sz="900"/>
            <a:t>Socialización versión premiminar de los POF</a:t>
          </a:r>
        </a:p>
      </dgm:t>
    </dgm:pt>
    <dgm:pt modelId="{1B35EC25-3A5D-44C3-8EC6-1F67B5E94F65}" type="parTrans" cxnId="{FAE50C2E-D4BD-46F3-ACBD-9DE02637A7D6}">
      <dgm:prSet/>
      <dgm:spPr/>
      <dgm:t>
        <a:bodyPr/>
        <a:lstStyle/>
        <a:p>
          <a:endParaRPr lang="es-CO" sz="2000"/>
        </a:p>
      </dgm:t>
    </dgm:pt>
    <dgm:pt modelId="{EB3C29DE-5BFD-45F2-B15E-ED5B03F68740}" type="sibTrans" cxnId="{FAE50C2E-D4BD-46F3-ACBD-9DE02637A7D6}">
      <dgm:prSet/>
      <dgm:spPr/>
      <dgm:t>
        <a:bodyPr/>
        <a:lstStyle/>
        <a:p>
          <a:endParaRPr lang="es-CO" sz="2000"/>
        </a:p>
      </dgm:t>
    </dgm:pt>
    <dgm:pt modelId="{0E652C00-4F5E-4225-B0DE-1E16E467F052}">
      <dgm:prSet phldrT="[Texto]" custT="1"/>
      <dgm:spPr/>
      <dgm:t>
        <a:bodyPr/>
        <a:lstStyle/>
        <a:p>
          <a:r>
            <a:rPr lang="es-CO" sz="900" b="1"/>
            <a:t>6. FASE DE IMPLEMENTACION</a:t>
          </a:r>
        </a:p>
      </dgm:t>
    </dgm:pt>
    <dgm:pt modelId="{6B4BA892-C7B2-40DA-97EE-3611027033ED}" type="parTrans" cxnId="{ABA36423-4ADF-4BC2-B9D4-4551354C1F10}">
      <dgm:prSet/>
      <dgm:spPr/>
      <dgm:t>
        <a:bodyPr/>
        <a:lstStyle/>
        <a:p>
          <a:endParaRPr lang="es-CO" sz="2000"/>
        </a:p>
      </dgm:t>
    </dgm:pt>
    <dgm:pt modelId="{49049186-C28C-4B3F-A75E-A3310F719D8A}" type="sibTrans" cxnId="{ABA36423-4ADF-4BC2-B9D4-4551354C1F10}">
      <dgm:prSet/>
      <dgm:spPr/>
      <dgm:t>
        <a:bodyPr/>
        <a:lstStyle/>
        <a:p>
          <a:endParaRPr lang="es-CO" sz="2000"/>
        </a:p>
      </dgm:t>
    </dgm:pt>
    <dgm:pt modelId="{FDC96EDD-2D2E-424F-9793-6C67FBB810DD}">
      <dgm:prSet custT="1"/>
      <dgm:spPr/>
      <dgm:t>
        <a:bodyPr/>
        <a:lstStyle/>
        <a:p>
          <a:r>
            <a:rPr lang="es-CO" sz="900"/>
            <a:t>Aprobación de los POF por Consejo Directivo de la autoridad ambiental competente</a:t>
          </a:r>
        </a:p>
      </dgm:t>
    </dgm:pt>
    <dgm:pt modelId="{C0F088F2-D816-422B-A598-8465D4C16265}" type="parTrans" cxnId="{A43DF155-EDED-4348-8849-3FB54F8752F4}">
      <dgm:prSet/>
      <dgm:spPr/>
      <dgm:t>
        <a:bodyPr/>
        <a:lstStyle/>
        <a:p>
          <a:endParaRPr lang="es-CO" sz="2000"/>
        </a:p>
      </dgm:t>
    </dgm:pt>
    <dgm:pt modelId="{D85BC74A-2C14-4596-B306-9B50E9FDF986}" type="sibTrans" cxnId="{A43DF155-EDED-4348-8849-3FB54F8752F4}">
      <dgm:prSet/>
      <dgm:spPr/>
      <dgm:t>
        <a:bodyPr/>
        <a:lstStyle/>
        <a:p>
          <a:endParaRPr lang="es-CO" sz="2000"/>
        </a:p>
      </dgm:t>
    </dgm:pt>
    <dgm:pt modelId="{6632AE42-4A3F-47A4-991F-05B67D9E15A4}">
      <dgm:prSet custT="1"/>
      <dgm:spPr/>
      <dgm:t>
        <a:bodyPr/>
        <a:lstStyle/>
        <a:p>
          <a:r>
            <a:rPr lang="es-CO" sz="900"/>
            <a:t>Incorporación de los POF en el POA de la autoridad ambiental competente</a:t>
          </a:r>
        </a:p>
      </dgm:t>
    </dgm:pt>
    <dgm:pt modelId="{EA24CD28-DA30-489E-812A-8D006AD804E2}" type="parTrans" cxnId="{66F80349-2184-4386-B9D3-B0DFF876CB84}">
      <dgm:prSet/>
      <dgm:spPr/>
      <dgm:t>
        <a:bodyPr/>
        <a:lstStyle/>
        <a:p>
          <a:endParaRPr lang="es-CO" sz="2000"/>
        </a:p>
      </dgm:t>
    </dgm:pt>
    <dgm:pt modelId="{413A0DEC-0431-4D0A-9CF6-9F28DD448962}" type="sibTrans" cxnId="{66F80349-2184-4386-B9D3-B0DFF876CB84}">
      <dgm:prSet/>
      <dgm:spPr/>
      <dgm:t>
        <a:bodyPr/>
        <a:lstStyle/>
        <a:p>
          <a:endParaRPr lang="es-CO" sz="2000"/>
        </a:p>
      </dgm:t>
    </dgm:pt>
    <dgm:pt modelId="{E9D3C62B-362B-44C9-A42A-154B9DBAE91C}">
      <dgm:prSet custT="1"/>
      <dgm:spPr/>
      <dgm:t>
        <a:bodyPr/>
        <a:lstStyle/>
        <a:p>
          <a:r>
            <a:rPr lang="es-CO" sz="900"/>
            <a:t>Desarrollo de planes, programas y proyectos de cada POF </a:t>
          </a:r>
        </a:p>
      </dgm:t>
    </dgm:pt>
    <dgm:pt modelId="{C9AEF7BE-B561-478B-BAC4-CA5215113050}" type="parTrans" cxnId="{62C6A6A5-51AF-43F3-B103-5345821FAFEE}">
      <dgm:prSet/>
      <dgm:spPr/>
      <dgm:t>
        <a:bodyPr/>
        <a:lstStyle/>
        <a:p>
          <a:endParaRPr lang="es-CO" sz="2000"/>
        </a:p>
      </dgm:t>
    </dgm:pt>
    <dgm:pt modelId="{FFF495EB-AA84-4FB0-A607-B67EEC28EFF6}" type="sibTrans" cxnId="{62C6A6A5-51AF-43F3-B103-5345821FAFEE}">
      <dgm:prSet/>
      <dgm:spPr/>
      <dgm:t>
        <a:bodyPr/>
        <a:lstStyle/>
        <a:p>
          <a:endParaRPr lang="es-CO" sz="2000"/>
        </a:p>
      </dgm:t>
    </dgm:pt>
    <dgm:pt modelId="{38D6ECF3-9DC0-4FA5-AA85-AE678086D86F}">
      <dgm:prSet phldrT="[Texto]" custT="1"/>
      <dgm:spPr/>
      <dgm:t>
        <a:bodyPr/>
        <a:lstStyle/>
        <a:p>
          <a:r>
            <a:rPr lang="es-CO" sz="900" b="1"/>
            <a:t>7. FASE DE SEGUIMIENTO Y ACTUALIZACION</a:t>
          </a:r>
        </a:p>
      </dgm:t>
    </dgm:pt>
    <dgm:pt modelId="{CA07B11D-A281-4474-956D-CE017D55096D}" type="parTrans" cxnId="{228A001C-DFEF-4BA8-8945-6B052FD3DB06}">
      <dgm:prSet/>
      <dgm:spPr/>
      <dgm:t>
        <a:bodyPr/>
        <a:lstStyle/>
        <a:p>
          <a:endParaRPr lang="es-CO" sz="2000"/>
        </a:p>
      </dgm:t>
    </dgm:pt>
    <dgm:pt modelId="{23F1DCF5-3AF5-46F5-8EBA-1B227FFDA68A}" type="sibTrans" cxnId="{228A001C-DFEF-4BA8-8945-6B052FD3DB06}">
      <dgm:prSet/>
      <dgm:spPr/>
      <dgm:t>
        <a:bodyPr/>
        <a:lstStyle/>
        <a:p>
          <a:endParaRPr lang="es-CO" sz="2000"/>
        </a:p>
      </dgm:t>
    </dgm:pt>
    <dgm:pt modelId="{7AD3D970-693A-46CB-93F2-8719BB4A2138}">
      <dgm:prSet custT="1"/>
      <dgm:spPr/>
      <dgm:t>
        <a:bodyPr/>
        <a:lstStyle/>
        <a:p>
          <a:r>
            <a:rPr lang="es-CO" sz="900"/>
            <a:t>Seguimiento a los POF</a:t>
          </a:r>
        </a:p>
      </dgm:t>
    </dgm:pt>
    <dgm:pt modelId="{76659B4B-2119-4F3E-A632-F083A9E2AF61}" type="parTrans" cxnId="{84B27017-A550-4955-B34A-A6F39E2DEC14}">
      <dgm:prSet/>
      <dgm:spPr/>
      <dgm:t>
        <a:bodyPr/>
        <a:lstStyle/>
        <a:p>
          <a:endParaRPr lang="es-CO" sz="2000"/>
        </a:p>
      </dgm:t>
    </dgm:pt>
    <dgm:pt modelId="{004D6EF7-97F6-4EB3-9B3E-229E15C08DFD}" type="sibTrans" cxnId="{84B27017-A550-4955-B34A-A6F39E2DEC14}">
      <dgm:prSet/>
      <dgm:spPr/>
      <dgm:t>
        <a:bodyPr/>
        <a:lstStyle/>
        <a:p>
          <a:endParaRPr lang="es-CO" sz="2000"/>
        </a:p>
      </dgm:t>
    </dgm:pt>
    <dgm:pt modelId="{92E8A65F-F99F-488E-AF0A-565C72278797}">
      <dgm:prSet custT="1"/>
      <dgm:spPr/>
      <dgm:t>
        <a:bodyPr/>
        <a:lstStyle/>
        <a:p>
          <a:r>
            <a:rPr lang="es-CO" sz="900"/>
            <a:t>Revisión y evaluación de los POF</a:t>
          </a:r>
        </a:p>
      </dgm:t>
    </dgm:pt>
    <dgm:pt modelId="{66E38FC8-C18A-470F-A205-AE2365A9DE78}" type="parTrans" cxnId="{3F409E34-BFAE-45FE-A027-0ABAC99B8A84}">
      <dgm:prSet/>
      <dgm:spPr/>
      <dgm:t>
        <a:bodyPr/>
        <a:lstStyle/>
        <a:p>
          <a:endParaRPr lang="es-CO" sz="2000"/>
        </a:p>
      </dgm:t>
    </dgm:pt>
    <dgm:pt modelId="{B79C7341-D380-4E6F-A6A3-3F12A56CC081}" type="sibTrans" cxnId="{3F409E34-BFAE-45FE-A027-0ABAC99B8A84}">
      <dgm:prSet/>
      <dgm:spPr/>
      <dgm:t>
        <a:bodyPr/>
        <a:lstStyle/>
        <a:p>
          <a:endParaRPr lang="es-CO" sz="2000"/>
        </a:p>
      </dgm:t>
    </dgm:pt>
    <dgm:pt modelId="{260FD557-A6C6-4FE3-8993-4A56E5810063}">
      <dgm:prSet custT="1"/>
      <dgm:spPr/>
      <dgm:t>
        <a:bodyPr/>
        <a:lstStyle/>
        <a:p>
          <a:r>
            <a:rPr lang="es-CO" sz="900"/>
            <a:t>Conformación del equipo de trabajo  </a:t>
          </a:r>
        </a:p>
      </dgm:t>
    </dgm:pt>
    <dgm:pt modelId="{99DC8CBA-2F58-4241-815F-B0348FB0A095}" type="parTrans" cxnId="{AE5988E1-7C16-4B0A-ABF6-7C82ABA26687}">
      <dgm:prSet/>
      <dgm:spPr/>
      <dgm:t>
        <a:bodyPr/>
        <a:lstStyle/>
        <a:p>
          <a:endParaRPr lang="es-CO"/>
        </a:p>
      </dgm:t>
    </dgm:pt>
    <dgm:pt modelId="{F96C925A-00E1-4DCD-9FAA-8558FB848EF6}" type="sibTrans" cxnId="{AE5988E1-7C16-4B0A-ABF6-7C82ABA26687}">
      <dgm:prSet/>
      <dgm:spPr/>
      <dgm:t>
        <a:bodyPr/>
        <a:lstStyle/>
        <a:p>
          <a:endParaRPr lang="es-CO"/>
        </a:p>
      </dgm:t>
    </dgm:pt>
    <dgm:pt modelId="{4A7800C9-7D3D-4FD3-A0C8-055EA574631C}">
      <dgm:prSet custT="1"/>
      <dgm:spPr/>
      <dgm:t>
        <a:bodyPr/>
        <a:lstStyle/>
        <a:p>
          <a:r>
            <a:rPr lang="es-CO" sz="900"/>
            <a:t>Chequeo cartografía en campo</a:t>
          </a:r>
        </a:p>
      </dgm:t>
    </dgm:pt>
    <dgm:pt modelId="{E88C88D6-C647-44AC-8F34-1CDDF9D56EAE}" type="parTrans" cxnId="{AF2C1DF1-0917-4A12-AD82-87034F4AA6BD}">
      <dgm:prSet/>
      <dgm:spPr/>
      <dgm:t>
        <a:bodyPr/>
        <a:lstStyle/>
        <a:p>
          <a:endParaRPr lang="es-CO"/>
        </a:p>
      </dgm:t>
    </dgm:pt>
    <dgm:pt modelId="{011E79F5-D3D2-430D-AB83-E364AA563D3C}" type="sibTrans" cxnId="{AF2C1DF1-0917-4A12-AD82-87034F4AA6BD}">
      <dgm:prSet/>
      <dgm:spPr/>
      <dgm:t>
        <a:bodyPr/>
        <a:lstStyle/>
        <a:p>
          <a:endParaRPr lang="es-CO"/>
        </a:p>
      </dgm:t>
    </dgm:pt>
    <dgm:pt modelId="{320F87EC-CED1-4210-8A86-B8F3B4014BD7}">
      <dgm:prSet custT="1"/>
      <dgm:spPr/>
      <dgm:t>
        <a:bodyPr/>
        <a:lstStyle/>
        <a:p>
          <a:r>
            <a:rPr lang="es-CO" sz="900"/>
            <a:t>Desarrollo del premuestreo, ajuste y realización del inventario forestal</a:t>
          </a:r>
        </a:p>
      </dgm:t>
    </dgm:pt>
    <dgm:pt modelId="{3E66B59C-1F4A-4068-B805-1D0FD9DF5EB9}" type="parTrans" cxnId="{B2CEC7D1-0EF3-43E8-A8C4-CA91F9F8B2C6}">
      <dgm:prSet/>
      <dgm:spPr/>
      <dgm:t>
        <a:bodyPr/>
        <a:lstStyle/>
        <a:p>
          <a:endParaRPr lang="es-CO"/>
        </a:p>
      </dgm:t>
    </dgm:pt>
    <dgm:pt modelId="{9C227A2C-DB8C-4F82-9033-31A1665D63A3}" type="sibTrans" cxnId="{B2CEC7D1-0EF3-43E8-A8C4-CA91F9F8B2C6}">
      <dgm:prSet/>
      <dgm:spPr/>
      <dgm:t>
        <a:bodyPr/>
        <a:lstStyle/>
        <a:p>
          <a:endParaRPr lang="es-CO"/>
        </a:p>
      </dgm:t>
    </dgm:pt>
    <dgm:pt modelId="{34106E7C-5D09-4727-92DE-E55E74AC51EE}">
      <dgm:prSet custT="1"/>
      <dgm:spPr/>
      <dgm:t>
        <a:bodyPr/>
        <a:lstStyle/>
        <a:p>
          <a:r>
            <a:rPr lang="es-CO" sz="900"/>
            <a:t>Desarrollo del componente socieconomico</a:t>
          </a:r>
        </a:p>
      </dgm:t>
    </dgm:pt>
    <dgm:pt modelId="{9975E2E8-9436-4F43-A130-25EADB8F15E6}" type="parTrans" cxnId="{6C6EB5FC-FF88-485A-AB17-1DEBD14B1B4D}">
      <dgm:prSet/>
      <dgm:spPr/>
      <dgm:t>
        <a:bodyPr/>
        <a:lstStyle/>
        <a:p>
          <a:endParaRPr lang="es-CO"/>
        </a:p>
      </dgm:t>
    </dgm:pt>
    <dgm:pt modelId="{55FD3231-A594-44A3-9758-E80BFF642EBF}" type="sibTrans" cxnId="{6C6EB5FC-FF88-485A-AB17-1DEBD14B1B4D}">
      <dgm:prSet/>
      <dgm:spPr/>
      <dgm:t>
        <a:bodyPr/>
        <a:lstStyle/>
        <a:p>
          <a:endParaRPr lang="es-CO"/>
        </a:p>
      </dgm:t>
    </dgm:pt>
    <dgm:pt modelId="{275C1FC4-3E17-4EB7-B629-3B18A2C22A68}">
      <dgm:prSet custT="1"/>
      <dgm:spPr/>
      <dgm:t>
        <a:bodyPr/>
        <a:lstStyle/>
        <a:p>
          <a:r>
            <a:rPr lang="es-CO" sz="900"/>
            <a:t>Desarrollo del componente suelos</a:t>
          </a:r>
        </a:p>
      </dgm:t>
    </dgm:pt>
    <dgm:pt modelId="{47FF5181-689E-402C-BA5E-A7F036D82964}" type="parTrans" cxnId="{387F9B62-BA72-46DA-93B7-D805807BFC03}">
      <dgm:prSet/>
      <dgm:spPr/>
      <dgm:t>
        <a:bodyPr/>
        <a:lstStyle/>
        <a:p>
          <a:endParaRPr lang="es-CO"/>
        </a:p>
      </dgm:t>
    </dgm:pt>
    <dgm:pt modelId="{BD9B50B6-A249-4B4C-A504-6B8A26A3E4B7}" type="sibTrans" cxnId="{387F9B62-BA72-46DA-93B7-D805807BFC03}">
      <dgm:prSet/>
      <dgm:spPr/>
      <dgm:t>
        <a:bodyPr/>
        <a:lstStyle/>
        <a:p>
          <a:endParaRPr lang="es-CO"/>
        </a:p>
      </dgm:t>
    </dgm:pt>
    <dgm:pt modelId="{0C7E1392-1B2E-4473-98A3-7DB95B0F3E41}">
      <dgm:prSet custT="1"/>
      <dgm:spPr/>
      <dgm:t>
        <a:bodyPr/>
        <a:lstStyle/>
        <a:p>
          <a:r>
            <a:rPr lang="es-CO" sz="900"/>
            <a:t>Desarrollo del componente fauna</a:t>
          </a:r>
        </a:p>
      </dgm:t>
    </dgm:pt>
    <dgm:pt modelId="{1BB85BBF-AE3C-4053-94E1-A07AA9D27118}" type="parTrans" cxnId="{21FF54B0-7061-409D-AA77-9C011DC7E50B}">
      <dgm:prSet/>
      <dgm:spPr/>
      <dgm:t>
        <a:bodyPr/>
        <a:lstStyle/>
        <a:p>
          <a:endParaRPr lang="es-CO"/>
        </a:p>
      </dgm:t>
    </dgm:pt>
    <dgm:pt modelId="{170804D9-020B-4492-BDDC-2864E2B9B088}" type="sibTrans" cxnId="{21FF54B0-7061-409D-AA77-9C011DC7E50B}">
      <dgm:prSet/>
      <dgm:spPr/>
      <dgm:t>
        <a:bodyPr/>
        <a:lstStyle/>
        <a:p>
          <a:endParaRPr lang="es-CO"/>
        </a:p>
      </dgm:t>
    </dgm:pt>
    <dgm:pt modelId="{FB36F50F-332B-41E1-B818-61C37228C5CE}">
      <dgm:prSet custT="1"/>
      <dgm:spPr/>
      <dgm:t>
        <a:bodyPr/>
        <a:lstStyle/>
        <a:p>
          <a:r>
            <a:rPr lang="es-CO" sz="900"/>
            <a:t>Armonización de los POF con actores locales y regionales</a:t>
          </a:r>
        </a:p>
      </dgm:t>
    </dgm:pt>
    <dgm:pt modelId="{1B402964-486C-4D88-B25B-BFBD3B7CB725}" type="parTrans" cxnId="{44A4FD8C-B715-4763-9E06-4EBC7F129D51}">
      <dgm:prSet/>
      <dgm:spPr/>
      <dgm:t>
        <a:bodyPr/>
        <a:lstStyle/>
        <a:p>
          <a:endParaRPr lang="es-CO"/>
        </a:p>
      </dgm:t>
    </dgm:pt>
    <dgm:pt modelId="{2F60FF59-EE81-4035-BCD0-A1A526D6233D}" type="sibTrans" cxnId="{44A4FD8C-B715-4763-9E06-4EBC7F129D51}">
      <dgm:prSet/>
      <dgm:spPr/>
      <dgm:t>
        <a:bodyPr/>
        <a:lstStyle/>
        <a:p>
          <a:endParaRPr lang="es-CO"/>
        </a:p>
      </dgm:t>
    </dgm:pt>
    <dgm:pt modelId="{2DDC3C6B-EB89-41BC-9626-2C8602AFD180}">
      <dgm:prSet custT="1"/>
      <dgm:spPr/>
      <dgm:t>
        <a:bodyPr/>
        <a:lstStyle/>
        <a:p>
          <a:r>
            <a:rPr lang="es-CO" sz="900"/>
            <a:t>Edición y ajustes de los POF</a:t>
          </a:r>
        </a:p>
      </dgm:t>
    </dgm:pt>
    <dgm:pt modelId="{8CA01F60-749A-4F13-A5F9-52959A1E5ACD}" type="parTrans" cxnId="{CBF95272-9C66-408A-9CF3-C7F12DD60BBE}">
      <dgm:prSet/>
      <dgm:spPr/>
      <dgm:t>
        <a:bodyPr/>
        <a:lstStyle/>
        <a:p>
          <a:endParaRPr lang="es-CO"/>
        </a:p>
      </dgm:t>
    </dgm:pt>
    <dgm:pt modelId="{4EF9A5D6-D9ED-4637-A11E-A0AF0603FCE7}" type="sibTrans" cxnId="{CBF95272-9C66-408A-9CF3-C7F12DD60BBE}">
      <dgm:prSet/>
      <dgm:spPr/>
      <dgm:t>
        <a:bodyPr/>
        <a:lstStyle/>
        <a:p>
          <a:endParaRPr lang="es-CO"/>
        </a:p>
      </dgm:t>
    </dgm:pt>
    <dgm:pt modelId="{29647C36-AD56-480A-B274-AFD85B8257AC}">
      <dgm:prSet custT="1"/>
      <dgm:spPr/>
      <dgm:t>
        <a:bodyPr/>
        <a:lstStyle/>
        <a:p>
          <a:r>
            <a:rPr lang="es-CO" sz="900"/>
            <a:t>Actualización de los POF  </a:t>
          </a:r>
        </a:p>
      </dgm:t>
    </dgm:pt>
    <dgm:pt modelId="{8B89DDF0-7CED-46E8-8F61-0B17466698FF}" type="sibTrans" cxnId="{F617155A-07A4-40C6-B9E5-6E820D5C2875}">
      <dgm:prSet/>
      <dgm:spPr/>
      <dgm:t>
        <a:bodyPr/>
        <a:lstStyle/>
        <a:p>
          <a:endParaRPr lang="es-CO" sz="2000"/>
        </a:p>
      </dgm:t>
    </dgm:pt>
    <dgm:pt modelId="{4CAE2BE9-B466-4310-88AB-C78BF23B7371}" type="parTrans" cxnId="{F617155A-07A4-40C6-B9E5-6E820D5C2875}">
      <dgm:prSet/>
      <dgm:spPr/>
      <dgm:t>
        <a:bodyPr/>
        <a:lstStyle/>
        <a:p>
          <a:endParaRPr lang="es-CO" sz="2000"/>
        </a:p>
      </dgm:t>
    </dgm:pt>
    <dgm:pt modelId="{477C0414-2F64-47A3-9675-FE2E4F8C4A83}">
      <dgm:prSet custT="1"/>
      <dgm:spPr/>
      <dgm:t>
        <a:bodyPr/>
        <a:lstStyle/>
        <a:p>
          <a:r>
            <a:rPr lang="es-CO" sz="900"/>
            <a:t> Formulación del POF para cada área forestal de la UOF</a:t>
          </a:r>
        </a:p>
      </dgm:t>
    </dgm:pt>
    <dgm:pt modelId="{211F0972-F335-42CF-8898-D6AD2F24BDF4}" type="parTrans" cxnId="{3673614D-FB3D-4D84-B4D5-C1C1FEB93DC6}">
      <dgm:prSet/>
      <dgm:spPr/>
      <dgm:t>
        <a:bodyPr/>
        <a:lstStyle/>
        <a:p>
          <a:endParaRPr lang="es-CO"/>
        </a:p>
      </dgm:t>
    </dgm:pt>
    <dgm:pt modelId="{8249E61B-7B06-45EC-87B1-4624BFB202FC}" type="sibTrans" cxnId="{3673614D-FB3D-4D84-B4D5-C1C1FEB93DC6}">
      <dgm:prSet/>
      <dgm:spPr/>
      <dgm:t>
        <a:bodyPr/>
        <a:lstStyle/>
        <a:p>
          <a:endParaRPr lang="es-CO"/>
        </a:p>
      </dgm:t>
    </dgm:pt>
    <dgm:pt modelId="{1DEF4F99-0D10-4E54-A0BF-F9524F830250}" type="pres">
      <dgm:prSet presAssocID="{DCD48D7A-4B03-4423-8CB5-5C5D79405805}" presName="linear" presStyleCnt="0">
        <dgm:presLayoutVars>
          <dgm:dir/>
          <dgm:animLvl val="lvl"/>
          <dgm:resizeHandles val="exact"/>
        </dgm:presLayoutVars>
      </dgm:prSet>
      <dgm:spPr/>
      <dgm:t>
        <a:bodyPr/>
        <a:lstStyle/>
        <a:p>
          <a:endParaRPr lang="es-CO"/>
        </a:p>
      </dgm:t>
    </dgm:pt>
    <dgm:pt modelId="{2FA5CF8F-DEE2-445C-8A9F-A5B19AA1EC66}" type="pres">
      <dgm:prSet presAssocID="{2CB7F8B1-2637-4408-9185-3A95A2E4D4D4}" presName="parentLin" presStyleCnt="0"/>
      <dgm:spPr/>
    </dgm:pt>
    <dgm:pt modelId="{545F5493-E5D3-45CD-9407-AD3146FF5B66}" type="pres">
      <dgm:prSet presAssocID="{2CB7F8B1-2637-4408-9185-3A95A2E4D4D4}" presName="parentLeftMargin" presStyleLbl="node1" presStyleIdx="0" presStyleCnt="7"/>
      <dgm:spPr/>
      <dgm:t>
        <a:bodyPr/>
        <a:lstStyle/>
        <a:p>
          <a:endParaRPr lang="es-CO"/>
        </a:p>
      </dgm:t>
    </dgm:pt>
    <dgm:pt modelId="{E6E34545-7A70-45F5-AF30-5300FEAF0CB4}" type="pres">
      <dgm:prSet presAssocID="{2CB7F8B1-2637-4408-9185-3A95A2E4D4D4}" presName="parentText" presStyleLbl="node1" presStyleIdx="0" presStyleCnt="7">
        <dgm:presLayoutVars>
          <dgm:chMax val="0"/>
          <dgm:bulletEnabled val="1"/>
        </dgm:presLayoutVars>
      </dgm:prSet>
      <dgm:spPr/>
      <dgm:t>
        <a:bodyPr/>
        <a:lstStyle/>
        <a:p>
          <a:endParaRPr lang="es-CO"/>
        </a:p>
      </dgm:t>
    </dgm:pt>
    <dgm:pt modelId="{EF9B6E2C-EF0B-4D48-9074-55D69A90DE21}" type="pres">
      <dgm:prSet presAssocID="{2CB7F8B1-2637-4408-9185-3A95A2E4D4D4}" presName="negativeSpace" presStyleCnt="0"/>
      <dgm:spPr/>
    </dgm:pt>
    <dgm:pt modelId="{35D5CD7D-3A20-4EB8-B442-65E54571D39E}" type="pres">
      <dgm:prSet presAssocID="{2CB7F8B1-2637-4408-9185-3A95A2E4D4D4}" presName="childText" presStyleLbl="conFgAcc1" presStyleIdx="0" presStyleCnt="7" custLinFactNeighborX="210" custLinFactNeighborY="66562">
        <dgm:presLayoutVars>
          <dgm:bulletEnabled val="1"/>
        </dgm:presLayoutVars>
      </dgm:prSet>
      <dgm:spPr/>
      <dgm:t>
        <a:bodyPr/>
        <a:lstStyle/>
        <a:p>
          <a:endParaRPr lang="es-CO"/>
        </a:p>
      </dgm:t>
    </dgm:pt>
    <dgm:pt modelId="{AB83843B-19AA-4C45-ACB9-0772D543D28B}" type="pres">
      <dgm:prSet presAssocID="{1E2C00AA-92AD-4DFD-ADBE-9EE00E1BF72B}" presName="spaceBetweenRectangles" presStyleCnt="0"/>
      <dgm:spPr/>
    </dgm:pt>
    <dgm:pt modelId="{55019F05-739C-499C-85AD-7269005767A1}" type="pres">
      <dgm:prSet presAssocID="{8069E184-766F-4E8B-A1E8-51EDBCF8B787}" presName="parentLin" presStyleCnt="0"/>
      <dgm:spPr/>
    </dgm:pt>
    <dgm:pt modelId="{8FFBFEAB-4C29-43E1-9195-E019257224C0}" type="pres">
      <dgm:prSet presAssocID="{8069E184-766F-4E8B-A1E8-51EDBCF8B787}" presName="parentLeftMargin" presStyleLbl="node1" presStyleIdx="0" presStyleCnt="7"/>
      <dgm:spPr/>
      <dgm:t>
        <a:bodyPr/>
        <a:lstStyle/>
        <a:p>
          <a:endParaRPr lang="es-CO"/>
        </a:p>
      </dgm:t>
    </dgm:pt>
    <dgm:pt modelId="{C4175353-957F-4B0A-882A-9D65932C4C45}" type="pres">
      <dgm:prSet presAssocID="{8069E184-766F-4E8B-A1E8-51EDBCF8B787}" presName="parentText" presStyleLbl="node1" presStyleIdx="1" presStyleCnt="7" custLinFactNeighborX="7859" custLinFactNeighborY="9302">
        <dgm:presLayoutVars>
          <dgm:chMax val="0"/>
          <dgm:bulletEnabled val="1"/>
        </dgm:presLayoutVars>
      </dgm:prSet>
      <dgm:spPr/>
      <dgm:t>
        <a:bodyPr/>
        <a:lstStyle/>
        <a:p>
          <a:endParaRPr lang="es-CO"/>
        </a:p>
      </dgm:t>
    </dgm:pt>
    <dgm:pt modelId="{0862C50F-306A-4E6B-A23B-07B15ECDE9F7}" type="pres">
      <dgm:prSet presAssocID="{8069E184-766F-4E8B-A1E8-51EDBCF8B787}" presName="negativeSpace" presStyleCnt="0"/>
      <dgm:spPr/>
    </dgm:pt>
    <dgm:pt modelId="{BEC4ABD6-0E89-47BE-B95E-5D5D71B73DA1}" type="pres">
      <dgm:prSet presAssocID="{8069E184-766F-4E8B-A1E8-51EDBCF8B787}" presName="childText" presStyleLbl="conFgAcc1" presStyleIdx="1" presStyleCnt="7" custLinFactNeighborY="66562">
        <dgm:presLayoutVars>
          <dgm:bulletEnabled val="1"/>
        </dgm:presLayoutVars>
      </dgm:prSet>
      <dgm:spPr/>
      <dgm:t>
        <a:bodyPr/>
        <a:lstStyle/>
        <a:p>
          <a:endParaRPr lang="es-CO"/>
        </a:p>
      </dgm:t>
    </dgm:pt>
    <dgm:pt modelId="{BEB87FCE-F499-4870-8AB0-98F9F509D50E}" type="pres">
      <dgm:prSet presAssocID="{93F1D987-E557-4E03-8C29-D08B5E8AAD1B}" presName="spaceBetweenRectangles" presStyleCnt="0"/>
      <dgm:spPr/>
    </dgm:pt>
    <dgm:pt modelId="{3AA816E6-3A8D-45C3-B0AF-DCE6C0F7D52F}" type="pres">
      <dgm:prSet presAssocID="{717ECC8B-6813-4A27-9DC1-A0349E570257}" presName="parentLin" presStyleCnt="0"/>
      <dgm:spPr/>
    </dgm:pt>
    <dgm:pt modelId="{9702987D-0E97-487C-8CCC-50D92DF3BD3E}" type="pres">
      <dgm:prSet presAssocID="{717ECC8B-6813-4A27-9DC1-A0349E570257}" presName="parentLeftMargin" presStyleLbl="node1" presStyleIdx="1" presStyleCnt="7"/>
      <dgm:spPr/>
      <dgm:t>
        <a:bodyPr/>
        <a:lstStyle/>
        <a:p>
          <a:endParaRPr lang="es-CO"/>
        </a:p>
      </dgm:t>
    </dgm:pt>
    <dgm:pt modelId="{2F94551E-AD58-4389-A867-ACC7E854241D}" type="pres">
      <dgm:prSet presAssocID="{717ECC8B-6813-4A27-9DC1-A0349E570257}" presName="parentText" presStyleLbl="node1" presStyleIdx="2" presStyleCnt="7" custLinFactNeighborX="-3930" custLinFactNeighborY="9302">
        <dgm:presLayoutVars>
          <dgm:chMax val="0"/>
          <dgm:bulletEnabled val="1"/>
        </dgm:presLayoutVars>
      </dgm:prSet>
      <dgm:spPr/>
      <dgm:t>
        <a:bodyPr/>
        <a:lstStyle/>
        <a:p>
          <a:endParaRPr lang="es-CO"/>
        </a:p>
      </dgm:t>
    </dgm:pt>
    <dgm:pt modelId="{0B0D6F0B-4DEB-4B88-B257-B59830E60C59}" type="pres">
      <dgm:prSet presAssocID="{717ECC8B-6813-4A27-9DC1-A0349E570257}" presName="negativeSpace" presStyleCnt="0"/>
      <dgm:spPr/>
    </dgm:pt>
    <dgm:pt modelId="{3BC1BA34-3099-48F7-ADCC-C59CA8F05523}" type="pres">
      <dgm:prSet presAssocID="{717ECC8B-6813-4A27-9DC1-A0349E570257}" presName="childText" presStyleLbl="conFgAcc1" presStyleIdx="2" presStyleCnt="7" custScaleY="93432" custLinFactNeighborY="66561">
        <dgm:presLayoutVars>
          <dgm:bulletEnabled val="1"/>
        </dgm:presLayoutVars>
      </dgm:prSet>
      <dgm:spPr/>
      <dgm:t>
        <a:bodyPr/>
        <a:lstStyle/>
        <a:p>
          <a:endParaRPr lang="es-CO"/>
        </a:p>
      </dgm:t>
    </dgm:pt>
    <dgm:pt modelId="{ED98C6C5-10F9-43FD-B588-4DD8CA453F1D}" type="pres">
      <dgm:prSet presAssocID="{60E19195-CF68-47DE-9785-66C048977208}" presName="spaceBetweenRectangles" presStyleCnt="0"/>
      <dgm:spPr/>
    </dgm:pt>
    <dgm:pt modelId="{15A1C469-7C3A-4EBC-B23A-4CE4DD373580}" type="pres">
      <dgm:prSet presAssocID="{D67F9A5A-5E88-44A1-939C-135CE3AF4041}" presName="parentLin" presStyleCnt="0"/>
      <dgm:spPr/>
    </dgm:pt>
    <dgm:pt modelId="{3B8B29A2-8F27-4747-815F-4C192BC39EFB}" type="pres">
      <dgm:prSet presAssocID="{D67F9A5A-5E88-44A1-939C-135CE3AF4041}" presName="parentLeftMargin" presStyleLbl="node1" presStyleIdx="2" presStyleCnt="7"/>
      <dgm:spPr/>
      <dgm:t>
        <a:bodyPr/>
        <a:lstStyle/>
        <a:p>
          <a:endParaRPr lang="es-CO"/>
        </a:p>
      </dgm:t>
    </dgm:pt>
    <dgm:pt modelId="{514BAA5A-25A1-407B-9E98-4F585743FC17}" type="pres">
      <dgm:prSet presAssocID="{D67F9A5A-5E88-44A1-939C-135CE3AF4041}" presName="parentText" presStyleLbl="node1" presStyleIdx="3" presStyleCnt="7" custLinFactNeighborY="9302">
        <dgm:presLayoutVars>
          <dgm:chMax val="0"/>
          <dgm:bulletEnabled val="1"/>
        </dgm:presLayoutVars>
      </dgm:prSet>
      <dgm:spPr/>
      <dgm:t>
        <a:bodyPr/>
        <a:lstStyle/>
        <a:p>
          <a:endParaRPr lang="es-CO"/>
        </a:p>
      </dgm:t>
    </dgm:pt>
    <dgm:pt modelId="{584AD0D6-0EBE-40B3-A5EF-BEFBE1FDD233}" type="pres">
      <dgm:prSet presAssocID="{D67F9A5A-5E88-44A1-939C-135CE3AF4041}" presName="negativeSpace" presStyleCnt="0"/>
      <dgm:spPr/>
    </dgm:pt>
    <dgm:pt modelId="{06ACE6F8-0FA9-44AE-BA37-8718AB57D422}" type="pres">
      <dgm:prSet presAssocID="{D67F9A5A-5E88-44A1-939C-135CE3AF4041}" presName="childText" presStyleLbl="conFgAcc1" presStyleIdx="3" presStyleCnt="7" custLinFactY="571" custLinFactNeighborY="100000">
        <dgm:presLayoutVars>
          <dgm:bulletEnabled val="1"/>
        </dgm:presLayoutVars>
      </dgm:prSet>
      <dgm:spPr/>
      <dgm:t>
        <a:bodyPr/>
        <a:lstStyle/>
        <a:p>
          <a:endParaRPr lang="es-CO"/>
        </a:p>
      </dgm:t>
    </dgm:pt>
    <dgm:pt modelId="{728F8364-6B69-4FB1-8CEE-FE0453B48F74}" type="pres">
      <dgm:prSet presAssocID="{5865B6AA-9A9D-46ED-B85D-61C566F91B2B}" presName="spaceBetweenRectangles" presStyleCnt="0"/>
      <dgm:spPr/>
    </dgm:pt>
    <dgm:pt modelId="{2FED5211-A15F-4937-8626-A219A5AF8F6A}" type="pres">
      <dgm:prSet presAssocID="{CF4F553E-C1BC-4366-8D1F-2538C739F34D}" presName="parentLin" presStyleCnt="0"/>
      <dgm:spPr/>
    </dgm:pt>
    <dgm:pt modelId="{96E24B0A-8F37-4257-B7B3-645FB1DA6A85}" type="pres">
      <dgm:prSet presAssocID="{CF4F553E-C1BC-4366-8D1F-2538C739F34D}" presName="parentLeftMargin" presStyleLbl="node1" presStyleIdx="3" presStyleCnt="7"/>
      <dgm:spPr/>
      <dgm:t>
        <a:bodyPr/>
        <a:lstStyle/>
        <a:p>
          <a:endParaRPr lang="es-CO"/>
        </a:p>
      </dgm:t>
    </dgm:pt>
    <dgm:pt modelId="{72C2FA48-4513-4CD5-8267-CAFA222E040F}" type="pres">
      <dgm:prSet presAssocID="{CF4F553E-C1BC-4366-8D1F-2538C739F34D}" presName="parentText" presStyleLbl="node1" presStyleIdx="4" presStyleCnt="7" custLinFactNeighborX="-3930" custLinFactNeighborY="15503">
        <dgm:presLayoutVars>
          <dgm:chMax val="0"/>
          <dgm:bulletEnabled val="1"/>
        </dgm:presLayoutVars>
      </dgm:prSet>
      <dgm:spPr/>
      <dgm:t>
        <a:bodyPr/>
        <a:lstStyle/>
        <a:p>
          <a:endParaRPr lang="es-CO"/>
        </a:p>
      </dgm:t>
    </dgm:pt>
    <dgm:pt modelId="{C5574D53-E5B2-4961-BC19-B9AEEE8D8A74}" type="pres">
      <dgm:prSet presAssocID="{CF4F553E-C1BC-4366-8D1F-2538C739F34D}" presName="negativeSpace" presStyleCnt="0"/>
      <dgm:spPr/>
    </dgm:pt>
    <dgm:pt modelId="{4EFCDA67-9C44-44DD-A910-D775D3C6B542}" type="pres">
      <dgm:prSet presAssocID="{CF4F553E-C1BC-4366-8D1F-2538C739F34D}" presName="childText" presStyleLbl="conFgAcc1" presStyleIdx="4" presStyleCnt="7" custScaleY="87228" custLinFactNeighborY="79873">
        <dgm:presLayoutVars>
          <dgm:bulletEnabled val="1"/>
        </dgm:presLayoutVars>
      </dgm:prSet>
      <dgm:spPr/>
      <dgm:t>
        <a:bodyPr/>
        <a:lstStyle/>
        <a:p>
          <a:endParaRPr lang="es-CO"/>
        </a:p>
      </dgm:t>
    </dgm:pt>
    <dgm:pt modelId="{44903029-1598-44FF-927B-4388D5E8763C}" type="pres">
      <dgm:prSet presAssocID="{94558B0E-E006-4B59-8C83-CEE5060F8235}" presName="spaceBetweenRectangles" presStyleCnt="0"/>
      <dgm:spPr/>
    </dgm:pt>
    <dgm:pt modelId="{86EE8AB6-545B-4020-AEC6-19F34F74D919}" type="pres">
      <dgm:prSet presAssocID="{0E652C00-4F5E-4225-B0DE-1E16E467F052}" presName="parentLin" presStyleCnt="0"/>
      <dgm:spPr/>
    </dgm:pt>
    <dgm:pt modelId="{C7C02459-324F-4CBA-B9A7-D10266029FAC}" type="pres">
      <dgm:prSet presAssocID="{0E652C00-4F5E-4225-B0DE-1E16E467F052}" presName="parentLeftMargin" presStyleLbl="node1" presStyleIdx="4" presStyleCnt="7"/>
      <dgm:spPr/>
      <dgm:t>
        <a:bodyPr/>
        <a:lstStyle/>
        <a:p>
          <a:endParaRPr lang="es-CO"/>
        </a:p>
      </dgm:t>
    </dgm:pt>
    <dgm:pt modelId="{4E9F94DE-8CF1-4FE7-9A6B-53CB416743FC}" type="pres">
      <dgm:prSet presAssocID="{0E652C00-4F5E-4225-B0DE-1E16E467F052}" presName="parentText" presStyleLbl="node1" presStyleIdx="5" presStyleCnt="7" custLinFactNeighborY="12402">
        <dgm:presLayoutVars>
          <dgm:chMax val="0"/>
          <dgm:bulletEnabled val="1"/>
        </dgm:presLayoutVars>
      </dgm:prSet>
      <dgm:spPr/>
      <dgm:t>
        <a:bodyPr/>
        <a:lstStyle/>
        <a:p>
          <a:endParaRPr lang="es-CO"/>
        </a:p>
      </dgm:t>
    </dgm:pt>
    <dgm:pt modelId="{DD8C64AD-F0AB-4DAF-BD3D-6848B3517AE4}" type="pres">
      <dgm:prSet presAssocID="{0E652C00-4F5E-4225-B0DE-1E16E467F052}" presName="negativeSpace" presStyleCnt="0"/>
      <dgm:spPr/>
    </dgm:pt>
    <dgm:pt modelId="{FA8C06B1-BAA1-4827-A601-D14B18466DB6}" type="pres">
      <dgm:prSet presAssocID="{0E652C00-4F5E-4225-B0DE-1E16E467F052}" presName="childText" presStyleLbl="conFgAcc1" presStyleIdx="5" presStyleCnt="7" custLinFactNeighborY="66562">
        <dgm:presLayoutVars>
          <dgm:bulletEnabled val="1"/>
        </dgm:presLayoutVars>
      </dgm:prSet>
      <dgm:spPr/>
      <dgm:t>
        <a:bodyPr/>
        <a:lstStyle/>
        <a:p>
          <a:endParaRPr lang="es-CO"/>
        </a:p>
      </dgm:t>
    </dgm:pt>
    <dgm:pt modelId="{D62CC520-BE4A-45F5-85CF-6F1FF6479E7B}" type="pres">
      <dgm:prSet presAssocID="{49049186-C28C-4B3F-A75E-A3310F719D8A}" presName="spaceBetweenRectangles" presStyleCnt="0"/>
      <dgm:spPr/>
    </dgm:pt>
    <dgm:pt modelId="{0ACFCED0-6DBF-47C9-BEFF-1C22DE7DB9F3}" type="pres">
      <dgm:prSet presAssocID="{38D6ECF3-9DC0-4FA5-AA85-AE678086D86F}" presName="parentLin" presStyleCnt="0"/>
      <dgm:spPr/>
    </dgm:pt>
    <dgm:pt modelId="{A03587EF-2C72-4284-B879-B71BE0640BA4}" type="pres">
      <dgm:prSet presAssocID="{38D6ECF3-9DC0-4FA5-AA85-AE678086D86F}" presName="parentLeftMargin" presStyleLbl="node1" presStyleIdx="5" presStyleCnt="7"/>
      <dgm:spPr/>
      <dgm:t>
        <a:bodyPr/>
        <a:lstStyle/>
        <a:p>
          <a:endParaRPr lang="es-CO"/>
        </a:p>
      </dgm:t>
    </dgm:pt>
    <dgm:pt modelId="{0BB363C2-1000-4D63-89E1-75C121258685}" type="pres">
      <dgm:prSet presAssocID="{38D6ECF3-9DC0-4FA5-AA85-AE678086D86F}" presName="parentText" presStyleLbl="node1" presStyleIdx="6" presStyleCnt="7" custLinFactNeighborX="3930" custLinFactNeighborY="12402">
        <dgm:presLayoutVars>
          <dgm:chMax val="0"/>
          <dgm:bulletEnabled val="1"/>
        </dgm:presLayoutVars>
      </dgm:prSet>
      <dgm:spPr/>
      <dgm:t>
        <a:bodyPr/>
        <a:lstStyle/>
        <a:p>
          <a:endParaRPr lang="es-CO"/>
        </a:p>
      </dgm:t>
    </dgm:pt>
    <dgm:pt modelId="{C9B2B30D-0668-43BB-8909-432202A9EDB4}" type="pres">
      <dgm:prSet presAssocID="{38D6ECF3-9DC0-4FA5-AA85-AE678086D86F}" presName="negativeSpace" presStyleCnt="0"/>
      <dgm:spPr/>
    </dgm:pt>
    <dgm:pt modelId="{77262FC2-D56C-47EC-A6D3-390D5DF0E708}" type="pres">
      <dgm:prSet presAssocID="{38D6ECF3-9DC0-4FA5-AA85-AE678086D86F}" presName="childText" presStyleLbl="conFgAcc1" presStyleIdx="6" presStyleCnt="7" custLinFactNeighborY="19481">
        <dgm:presLayoutVars>
          <dgm:bulletEnabled val="1"/>
        </dgm:presLayoutVars>
      </dgm:prSet>
      <dgm:spPr/>
      <dgm:t>
        <a:bodyPr/>
        <a:lstStyle/>
        <a:p>
          <a:endParaRPr lang="es-CO"/>
        </a:p>
      </dgm:t>
    </dgm:pt>
  </dgm:ptLst>
  <dgm:cxnLst>
    <dgm:cxn modelId="{67B9198E-5C25-4F67-B9CB-41843459D987}" type="presOf" srcId="{C8F6D009-A118-4555-A677-CBA61BF6F0D5}" destId="{BEC4ABD6-0E89-47BE-B95E-5D5D71B73DA1}" srcOrd="0" destOrd="2" presId="urn:microsoft.com/office/officeart/2005/8/layout/list1"/>
    <dgm:cxn modelId="{A43DF155-EDED-4348-8849-3FB54F8752F4}" srcId="{0E652C00-4F5E-4225-B0DE-1E16E467F052}" destId="{FDC96EDD-2D2E-424F-9793-6C67FBB810DD}" srcOrd="0" destOrd="0" parTransId="{C0F088F2-D816-422B-A598-8465D4C16265}" sibTransId="{D85BC74A-2C14-4596-B306-9B50E9FDF986}"/>
    <dgm:cxn modelId="{B2CEC7D1-0EF3-43E8-A8C4-CA91F9F8B2C6}" srcId="{717ECC8B-6813-4A27-9DC1-A0349E570257}" destId="{320F87EC-CED1-4210-8A86-B8F3B4014BD7}" srcOrd="2" destOrd="0" parTransId="{3E66B59C-1F4A-4068-B805-1D0FD9DF5EB9}" sibTransId="{9C227A2C-DB8C-4F82-9033-31A1665D63A3}"/>
    <dgm:cxn modelId="{39949B06-98CA-426A-A4A6-EA0210D2BAFD}" type="presOf" srcId="{DCD48D7A-4B03-4423-8CB5-5C5D79405805}" destId="{1DEF4F99-0D10-4E54-A0BF-F9524F830250}" srcOrd="0" destOrd="0" presId="urn:microsoft.com/office/officeart/2005/8/layout/list1"/>
    <dgm:cxn modelId="{53E3005D-DDEB-4AC2-998E-187B375B14B2}" type="presOf" srcId="{4E33CAE3-BFA7-460A-ADA1-9740AF500CD1}" destId="{BEC4ABD6-0E89-47BE-B95E-5D5D71B73DA1}" srcOrd="0" destOrd="0" presId="urn:microsoft.com/office/officeart/2005/8/layout/list1"/>
    <dgm:cxn modelId="{F5B463A9-1C63-49AF-836D-039CF3C3D222}" type="presOf" srcId="{CF379588-8D99-446E-9DA3-7D31B1AC5467}" destId="{06ACE6F8-0FA9-44AE-BA37-8718AB57D422}" srcOrd="0" destOrd="0" presId="urn:microsoft.com/office/officeart/2005/8/layout/list1"/>
    <dgm:cxn modelId="{3C68E3D5-A553-46EE-8B80-FB51032E4800}" type="presOf" srcId="{2CB7F8B1-2637-4408-9185-3A95A2E4D4D4}" destId="{545F5493-E5D3-45CD-9407-AD3146FF5B66}" srcOrd="0" destOrd="0" presId="urn:microsoft.com/office/officeart/2005/8/layout/list1"/>
    <dgm:cxn modelId="{10D3294F-F4FE-4252-AA72-A2630A60CBB1}" type="presOf" srcId="{CF4F553E-C1BC-4366-8D1F-2538C739F34D}" destId="{72C2FA48-4513-4CD5-8267-CAFA222E040F}" srcOrd="1" destOrd="0" presId="urn:microsoft.com/office/officeart/2005/8/layout/list1"/>
    <dgm:cxn modelId="{6E3F353F-69A6-470A-90DF-68C45401EC8C}" type="presOf" srcId="{CF4F553E-C1BC-4366-8D1F-2538C739F34D}" destId="{96E24B0A-8F37-4257-B7B3-645FB1DA6A85}" srcOrd="0" destOrd="0" presId="urn:microsoft.com/office/officeart/2005/8/layout/list1"/>
    <dgm:cxn modelId="{56BF2655-C497-4B6B-B54F-A5D6AF560C8B}" type="presOf" srcId="{6632AE42-4A3F-47A4-991F-05B67D9E15A4}" destId="{FA8C06B1-BAA1-4827-A601-D14B18466DB6}" srcOrd="0" destOrd="1" presId="urn:microsoft.com/office/officeart/2005/8/layout/list1"/>
    <dgm:cxn modelId="{C0D90BEF-14F4-437B-ACE6-480F7ECC25D2}" type="presOf" srcId="{38D6ECF3-9DC0-4FA5-AA85-AE678086D86F}" destId="{0BB363C2-1000-4D63-89E1-75C121258685}" srcOrd="1" destOrd="0" presId="urn:microsoft.com/office/officeart/2005/8/layout/list1"/>
    <dgm:cxn modelId="{904368FD-DC32-48DB-BD7A-883A171FA293}" type="presOf" srcId="{FFA71FF0-2ACD-4163-B043-1EB367B6C2B1}" destId="{BEC4ABD6-0E89-47BE-B95E-5D5D71B73DA1}" srcOrd="0" destOrd="3" presId="urn:microsoft.com/office/officeart/2005/8/layout/list1"/>
    <dgm:cxn modelId="{DF270C1B-8DAC-4DC2-9C2B-404524166343}" srcId="{DCD48D7A-4B03-4423-8CB5-5C5D79405805}" destId="{2CB7F8B1-2637-4408-9185-3A95A2E4D4D4}" srcOrd="0" destOrd="0" parTransId="{64144A9E-10F1-4862-BFC7-09D5896ACB2E}" sibTransId="{1E2C00AA-92AD-4DFD-ADBE-9EE00E1BF72B}"/>
    <dgm:cxn modelId="{B6A3FAA2-72B7-4EDF-9F2B-07756CCFD145}" type="presOf" srcId="{0C7E1392-1B2E-4473-98A3-7DB95B0F3E41}" destId="{3BC1BA34-3099-48F7-ADCC-C59CA8F05523}" srcOrd="0" destOrd="3" presId="urn:microsoft.com/office/officeart/2005/8/layout/list1"/>
    <dgm:cxn modelId="{6C6EB5FC-FF88-485A-AB17-1DEBD14B1B4D}" srcId="{717ECC8B-6813-4A27-9DC1-A0349E570257}" destId="{34106E7C-5D09-4727-92DE-E55E74AC51EE}" srcOrd="4" destOrd="0" parTransId="{9975E2E8-9436-4F43-A130-25EADB8F15E6}" sibTransId="{55FD3231-A594-44A3-9758-E80BFF642EBF}"/>
    <dgm:cxn modelId="{390B20E6-A9D0-40A0-91E1-C0FE58040D6E}" type="presOf" srcId="{260FD557-A6C6-4FE3-8993-4A56E5810063}" destId="{35D5CD7D-3A20-4EB8-B442-65E54571D39E}" srcOrd="0" destOrd="3" presId="urn:microsoft.com/office/officeart/2005/8/layout/list1"/>
    <dgm:cxn modelId="{B83F70F1-0D48-4D91-8D66-89823BD64B2E}" type="presOf" srcId="{0E652C00-4F5E-4225-B0DE-1E16E467F052}" destId="{C7C02459-324F-4CBA-B9A7-D10266029FAC}" srcOrd="0" destOrd="0" presId="urn:microsoft.com/office/officeart/2005/8/layout/list1"/>
    <dgm:cxn modelId="{A8694B9B-DC05-4BB0-A409-CBB61FB7F639}" srcId="{2CB7F8B1-2637-4408-9185-3A95A2E4D4D4}" destId="{789B5BC8-288B-4DDA-AB25-039F66BEA3B1}" srcOrd="1" destOrd="0" parTransId="{20DF2F84-B159-462C-A073-B863B19CCFA9}" sibTransId="{F75FF99A-F150-48D0-B60B-5CB30D5A0E5A}"/>
    <dgm:cxn modelId="{C7759BAB-9FB4-42A6-99DA-5E5775983911}" type="presOf" srcId="{C14DAE80-C9AD-4DF2-AB00-76A03871C660}" destId="{4EFCDA67-9C44-44DD-A910-D775D3C6B542}" srcOrd="0" destOrd="0" presId="urn:microsoft.com/office/officeart/2005/8/layout/list1"/>
    <dgm:cxn modelId="{AE5988E1-7C16-4B0A-ABF6-7C82ABA26687}" srcId="{2CB7F8B1-2637-4408-9185-3A95A2E4D4D4}" destId="{260FD557-A6C6-4FE3-8993-4A56E5810063}" srcOrd="3" destOrd="0" parTransId="{99DC8CBA-2F58-4241-815F-B0348FB0A095}" sibTransId="{F96C925A-00E1-4DCD-9FAA-8558FB848EF6}"/>
    <dgm:cxn modelId="{A2827875-87B0-4C3D-9E40-622962BC691D}" srcId="{DCD48D7A-4B03-4423-8CB5-5C5D79405805}" destId="{8069E184-766F-4E8B-A1E8-51EDBCF8B787}" srcOrd="1" destOrd="0" parTransId="{F64789F9-D1CE-4AFA-889E-41DC5016CFAB}" sibTransId="{93F1D987-E557-4E03-8C29-D08B5E8AAD1B}"/>
    <dgm:cxn modelId="{72240C85-9D5C-458C-B319-EA4B04B6FA8A}" srcId="{D67F9A5A-5E88-44A1-939C-135CE3AF4041}" destId="{51776FAA-A67F-43C9-93A9-09460B1195D0}" srcOrd="2" destOrd="0" parTransId="{F49DC0A9-8665-4ADA-A379-AC107454A3ED}" sibTransId="{C8B4DFF5-5087-4292-AE4B-32507D166EBF}"/>
    <dgm:cxn modelId="{6E1DD283-6A02-4C7B-967E-43E4F2241590}" srcId="{2CB7F8B1-2637-4408-9185-3A95A2E4D4D4}" destId="{D49A736D-D090-4C3F-B7C8-90E12189F4E6}" srcOrd="0" destOrd="0" parTransId="{6CB8211D-3027-42B8-8E1D-7F7CC0C2C2AF}" sibTransId="{085597EB-8A00-4F32-B9FE-6AE8F6AD66DB}"/>
    <dgm:cxn modelId="{86BCD402-AC25-4EFC-9A1D-FA632AC7B6B7}" type="presOf" srcId="{D67F9A5A-5E88-44A1-939C-135CE3AF4041}" destId="{514BAA5A-25A1-407B-9E98-4F585743FC17}" srcOrd="1" destOrd="0" presId="urn:microsoft.com/office/officeart/2005/8/layout/list1"/>
    <dgm:cxn modelId="{DB12D2DB-01C4-4C72-B613-D8E0FA85016F}" type="presOf" srcId="{D67F9A5A-5E88-44A1-939C-135CE3AF4041}" destId="{3B8B29A2-8F27-4747-815F-4C192BC39EFB}" srcOrd="0" destOrd="0" presId="urn:microsoft.com/office/officeart/2005/8/layout/list1"/>
    <dgm:cxn modelId="{23E9C680-B431-4473-9AF5-E1D6CFC8BC2E}" type="presOf" srcId="{98B28FD7-1DA8-4B1D-A743-BD64C0AAE85A}" destId="{35D5CD7D-3A20-4EB8-B442-65E54571D39E}" srcOrd="0" destOrd="2" presId="urn:microsoft.com/office/officeart/2005/8/layout/list1"/>
    <dgm:cxn modelId="{09C94807-2443-4E06-A6A2-8ACA048AF36F}" type="presOf" srcId="{0E652C00-4F5E-4225-B0DE-1E16E467F052}" destId="{4E9F94DE-8CF1-4FE7-9A6B-53CB416743FC}" srcOrd="1" destOrd="0" presId="urn:microsoft.com/office/officeart/2005/8/layout/list1"/>
    <dgm:cxn modelId="{228A001C-DFEF-4BA8-8945-6B052FD3DB06}" srcId="{DCD48D7A-4B03-4423-8CB5-5C5D79405805}" destId="{38D6ECF3-9DC0-4FA5-AA85-AE678086D86F}" srcOrd="6" destOrd="0" parTransId="{CA07B11D-A281-4474-956D-CE017D55096D}" sibTransId="{23F1DCF5-3AF5-46F5-8EBA-1B227FFDA68A}"/>
    <dgm:cxn modelId="{FAE50C2E-D4BD-46F3-ACBD-9DE02637A7D6}" srcId="{CF4F553E-C1BC-4366-8D1F-2538C739F34D}" destId="{C14DAE80-C9AD-4DF2-AB00-76A03871C660}" srcOrd="0" destOrd="0" parTransId="{1B35EC25-3A5D-44C3-8EC6-1F67B5E94F65}" sibTransId="{EB3C29DE-5BFD-45F2-B15E-ED5B03F68740}"/>
    <dgm:cxn modelId="{49B31584-FEF4-4442-B336-882A9C197EAC}" type="presOf" srcId="{92E8A65F-F99F-488E-AF0A-565C72278797}" destId="{77262FC2-D56C-47EC-A6D3-390D5DF0E708}" srcOrd="0" destOrd="1" presId="urn:microsoft.com/office/officeart/2005/8/layout/list1"/>
    <dgm:cxn modelId="{CBF95272-9C66-408A-9CF3-C7F12DD60BBE}" srcId="{CF4F553E-C1BC-4366-8D1F-2538C739F34D}" destId="{2DDC3C6B-EB89-41BC-9626-2C8602AFD180}" srcOrd="2" destOrd="0" parTransId="{8CA01F60-749A-4F13-A5F9-52959A1E5ACD}" sibTransId="{4EF9A5D6-D9ED-4637-A11E-A0AF0603FCE7}"/>
    <dgm:cxn modelId="{64B9461D-EAC6-4AD6-8946-7E802054283C}" srcId="{D67F9A5A-5E88-44A1-939C-135CE3AF4041}" destId="{CF379588-8D99-446E-9DA3-7D31B1AC5467}" srcOrd="0" destOrd="0" parTransId="{C53496FF-16AA-4B86-9A97-C210D3425615}" sibTransId="{FA04A515-77A5-47E1-9A21-427002F75BBD}"/>
    <dgm:cxn modelId="{A78FA5E5-A2BA-4B5D-B58A-F79B8B58EBA0}" type="presOf" srcId="{2DDC3C6B-EB89-41BC-9626-2C8602AFD180}" destId="{4EFCDA67-9C44-44DD-A910-D775D3C6B542}" srcOrd="0" destOrd="2" presId="urn:microsoft.com/office/officeart/2005/8/layout/list1"/>
    <dgm:cxn modelId="{01DF30FD-85F5-4932-8A85-620FE2B1C5CA}" type="presOf" srcId="{38D6ECF3-9DC0-4FA5-AA85-AE678086D86F}" destId="{A03587EF-2C72-4284-B879-B71BE0640BA4}" srcOrd="0" destOrd="0" presId="urn:microsoft.com/office/officeart/2005/8/layout/list1"/>
    <dgm:cxn modelId="{C57E6554-2260-4CA8-9E7D-8591D135E53F}" srcId="{2CB7F8B1-2637-4408-9185-3A95A2E4D4D4}" destId="{98B28FD7-1DA8-4B1D-A743-BD64C0AAE85A}" srcOrd="2" destOrd="0" parTransId="{6A5ADD14-5B36-4C8F-9B65-6460DDCE482E}" sibTransId="{55643889-0069-4635-8EFF-361433B6492D}"/>
    <dgm:cxn modelId="{62C6A6A5-51AF-43F3-B103-5345821FAFEE}" srcId="{0E652C00-4F5E-4225-B0DE-1E16E467F052}" destId="{E9D3C62B-362B-44C9-A42A-154B9DBAE91C}" srcOrd="2" destOrd="0" parTransId="{C9AEF7BE-B561-478B-BAC4-CA5215113050}" sibTransId="{FFF495EB-AA84-4FB0-A607-B67EEC28EFF6}"/>
    <dgm:cxn modelId="{91767749-E65F-449F-BD07-C9B78444673B}" type="presOf" srcId="{8069E184-766F-4E8B-A1E8-51EDBCF8B787}" destId="{C4175353-957F-4B0A-882A-9D65932C4C45}" srcOrd="1" destOrd="0" presId="urn:microsoft.com/office/officeart/2005/8/layout/list1"/>
    <dgm:cxn modelId="{4C31F452-932E-4B3C-A24D-BB317566F188}" type="presOf" srcId="{08ED7DEB-8B98-40A9-9699-ACCFB829DBE2}" destId="{BEC4ABD6-0E89-47BE-B95E-5D5D71B73DA1}" srcOrd="0" destOrd="1" presId="urn:microsoft.com/office/officeart/2005/8/layout/list1"/>
    <dgm:cxn modelId="{E56EA914-32FC-4F01-AE21-F02AF3BAD451}" srcId="{DCD48D7A-4B03-4423-8CB5-5C5D79405805}" destId="{D67F9A5A-5E88-44A1-939C-135CE3AF4041}" srcOrd="3" destOrd="0" parTransId="{147BBB2B-EBFD-43A6-B289-2DA32B306280}" sibTransId="{5865B6AA-9A9D-46ED-B85D-61C566F91B2B}"/>
    <dgm:cxn modelId="{3673614D-FB3D-4D84-B4D5-C1C1FEB93DC6}" srcId="{D67F9A5A-5E88-44A1-939C-135CE3AF4041}" destId="{477C0414-2F64-47A3-9675-FE2E4F8C4A83}" srcOrd="3" destOrd="0" parTransId="{211F0972-F335-42CF-8898-D6AD2F24BDF4}" sibTransId="{8249E61B-7B06-45EC-87B1-4624BFB202FC}"/>
    <dgm:cxn modelId="{44A4FD8C-B715-4763-9E06-4EBC7F129D51}" srcId="{CF4F553E-C1BC-4366-8D1F-2538C739F34D}" destId="{FB36F50F-332B-41E1-B818-61C37228C5CE}" srcOrd="1" destOrd="0" parTransId="{1B402964-486C-4D88-B25B-BFBD3B7CB725}" sibTransId="{2F60FF59-EE81-4035-BCD0-A1A526D6233D}"/>
    <dgm:cxn modelId="{F617155A-07A4-40C6-B9E5-6E820D5C2875}" srcId="{38D6ECF3-9DC0-4FA5-AA85-AE678086D86F}" destId="{29647C36-AD56-480A-B274-AFD85B8257AC}" srcOrd="2" destOrd="0" parTransId="{4CAE2BE9-B466-4310-88AB-C78BF23B7371}" sibTransId="{8B89DDF0-7CED-46E8-8F61-0B17466698FF}"/>
    <dgm:cxn modelId="{3BF7423E-3DB0-4A87-A18C-2FC41867B2B4}" srcId="{8069E184-766F-4E8B-A1E8-51EDBCF8B787}" destId="{4E33CAE3-BFA7-460A-ADA1-9740AF500CD1}" srcOrd="0" destOrd="0" parTransId="{9DB4B8DC-C792-4F88-B9F0-3F8C466B68ED}" sibTransId="{4C4701A6-649F-4B75-8728-83D55A5A5663}"/>
    <dgm:cxn modelId="{0CAB92AF-DA12-4A69-B592-C211B1603E46}" type="presOf" srcId="{F2356AF9-BEEF-4B44-8D11-6960D17AF916}" destId="{06ACE6F8-0FA9-44AE-BA37-8718AB57D422}" srcOrd="0" destOrd="1" presId="urn:microsoft.com/office/officeart/2005/8/layout/list1"/>
    <dgm:cxn modelId="{9515F576-512B-4C41-9F47-3A4D09823602}" type="presOf" srcId="{FDC96EDD-2D2E-424F-9793-6C67FBB810DD}" destId="{FA8C06B1-BAA1-4827-A601-D14B18466DB6}" srcOrd="0" destOrd="0" presId="urn:microsoft.com/office/officeart/2005/8/layout/list1"/>
    <dgm:cxn modelId="{E7A50992-9030-47C1-8E52-A2B896656A51}" type="presOf" srcId="{34106E7C-5D09-4727-92DE-E55E74AC51EE}" destId="{3BC1BA34-3099-48F7-ADCC-C59CA8F05523}" srcOrd="0" destOrd="4" presId="urn:microsoft.com/office/officeart/2005/8/layout/list1"/>
    <dgm:cxn modelId="{3F409E34-BFAE-45FE-A027-0ABAC99B8A84}" srcId="{38D6ECF3-9DC0-4FA5-AA85-AE678086D86F}" destId="{92E8A65F-F99F-488E-AF0A-565C72278797}" srcOrd="1" destOrd="0" parTransId="{66E38FC8-C18A-470F-A205-AE2365A9DE78}" sibTransId="{B79C7341-D380-4E6F-A6A3-3F12A56CC081}"/>
    <dgm:cxn modelId="{E88658A0-3BDE-454E-A794-8505E55DC105}" srcId="{DCD48D7A-4B03-4423-8CB5-5C5D79405805}" destId="{CF4F553E-C1BC-4366-8D1F-2538C739F34D}" srcOrd="4" destOrd="0" parTransId="{87729DE7-2820-4664-B237-4A95FE1E2F12}" sibTransId="{94558B0E-E006-4B59-8C83-CEE5060F8235}"/>
    <dgm:cxn modelId="{14F3064A-33D5-4A50-A94F-22EB976BA100}" type="presOf" srcId="{789B5BC8-288B-4DDA-AB25-039F66BEA3B1}" destId="{35D5CD7D-3A20-4EB8-B442-65E54571D39E}" srcOrd="0" destOrd="1" presId="urn:microsoft.com/office/officeart/2005/8/layout/list1"/>
    <dgm:cxn modelId="{66F80349-2184-4386-B9D3-B0DFF876CB84}" srcId="{0E652C00-4F5E-4225-B0DE-1E16E467F052}" destId="{6632AE42-4A3F-47A4-991F-05B67D9E15A4}" srcOrd="1" destOrd="0" parTransId="{EA24CD28-DA30-489E-812A-8D006AD804E2}" sibTransId="{413A0DEC-0431-4D0A-9CF6-9F28DD448962}"/>
    <dgm:cxn modelId="{AF2C1DF1-0917-4A12-AD82-87034F4AA6BD}" srcId="{717ECC8B-6813-4A27-9DC1-A0349E570257}" destId="{4A7800C9-7D3D-4FD3-A0C8-055EA574631C}" srcOrd="1" destOrd="0" parTransId="{E88C88D6-C647-44AC-8F34-1CDDF9D56EAE}" sibTransId="{011E79F5-D3D2-430D-AB83-E364AA563D3C}"/>
    <dgm:cxn modelId="{ABA36423-4ADF-4BC2-B9D4-4551354C1F10}" srcId="{DCD48D7A-4B03-4423-8CB5-5C5D79405805}" destId="{0E652C00-4F5E-4225-B0DE-1E16E467F052}" srcOrd="5" destOrd="0" parTransId="{6B4BA892-C7B2-40DA-97EE-3611027033ED}" sibTransId="{49049186-C28C-4B3F-A75E-A3310F719D8A}"/>
    <dgm:cxn modelId="{794DEFC0-78A8-4CCF-9C86-48F2FE94417F}" type="presOf" srcId="{90932CD4-98AF-4D20-B3A5-3F4217DAB33C}" destId="{3BC1BA34-3099-48F7-ADCC-C59CA8F05523}" srcOrd="0" destOrd="0" presId="urn:microsoft.com/office/officeart/2005/8/layout/list1"/>
    <dgm:cxn modelId="{D226197F-CE6B-4E8C-8CDE-97726899C8AD}" type="presOf" srcId="{FB36F50F-332B-41E1-B818-61C37228C5CE}" destId="{4EFCDA67-9C44-44DD-A910-D775D3C6B542}" srcOrd="0" destOrd="1" presId="urn:microsoft.com/office/officeart/2005/8/layout/list1"/>
    <dgm:cxn modelId="{5B0414C2-1728-459D-B4A9-EB7A43C62996}" type="presOf" srcId="{717ECC8B-6813-4A27-9DC1-A0349E570257}" destId="{9702987D-0E97-487C-8CCC-50D92DF3BD3E}" srcOrd="0" destOrd="0" presId="urn:microsoft.com/office/officeart/2005/8/layout/list1"/>
    <dgm:cxn modelId="{478F5893-B289-4B36-A04A-A02DEA40ACC3}" srcId="{8069E184-766F-4E8B-A1E8-51EDBCF8B787}" destId="{FFA71FF0-2ACD-4163-B043-1EB367B6C2B1}" srcOrd="3" destOrd="0" parTransId="{201802FC-6167-42F1-933E-394845600453}" sibTransId="{B39A6FB6-B160-47AD-A274-EF0DD243C32D}"/>
    <dgm:cxn modelId="{E923423D-189A-42D5-94FC-8E1EFC60C632}" type="presOf" srcId="{D49A736D-D090-4C3F-B7C8-90E12189F4E6}" destId="{35D5CD7D-3A20-4EB8-B442-65E54571D39E}" srcOrd="0" destOrd="0" presId="urn:microsoft.com/office/officeart/2005/8/layout/list1"/>
    <dgm:cxn modelId="{31AA144C-E5AF-41D8-8CB7-8A2D48F310D0}" type="presOf" srcId="{51776FAA-A67F-43C9-93A9-09460B1195D0}" destId="{06ACE6F8-0FA9-44AE-BA37-8718AB57D422}" srcOrd="0" destOrd="2" presId="urn:microsoft.com/office/officeart/2005/8/layout/list1"/>
    <dgm:cxn modelId="{B7FD2BA0-B80B-4666-86AB-099B7EA06341}" type="presOf" srcId="{E9D3C62B-362B-44C9-A42A-154B9DBAE91C}" destId="{FA8C06B1-BAA1-4827-A601-D14B18466DB6}" srcOrd="0" destOrd="2" presId="urn:microsoft.com/office/officeart/2005/8/layout/list1"/>
    <dgm:cxn modelId="{5EFBE1C5-BAFA-4A4F-97DC-DCEC94D3930E}" type="presOf" srcId="{7AD3D970-693A-46CB-93F2-8719BB4A2138}" destId="{77262FC2-D56C-47EC-A6D3-390D5DF0E708}" srcOrd="0" destOrd="0" presId="urn:microsoft.com/office/officeart/2005/8/layout/list1"/>
    <dgm:cxn modelId="{F0618CD4-2AC3-47D0-8F11-BACCD701AD92}" type="presOf" srcId="{717ECC8B-6813-4A27-9DC1-A0349E570257}" destId="{2F94551E-AD58-4389-A867-ACC7E854241D}" srcOrd="1" destOrd="0" presId="urn:microsoft.com/office/officeart/2005/8/layout/list1"/>
    <dgm:cxn modelId="{48FD79B7-0A80-4168-B74D-E45585C648D8}" srcId="{DCD48D7A-4B03-4423-8CB5-5C5D79405805}" destId="{717ECC8B-6813-4A27-9DC1-A0349E570257}" srcOrd="2" destOrd="0" parTransId="{D945DCAA-29DE-415E-9EC0-2EA9CDBA637F}" sibTransId="{60E19195-CF68-47DE-9785-66C048977208}"/>
    <dgm:cxn modelId="{21FF54B0-7061-409D-AA77-9C011DC7E50B}" srcId="{717ECC8B-6813-4A27-9DC1-A0349E570257}" destId="{0C7E1392-1B2E-4473-98A3-7DB95B0F3E41}" srcOrd="3" destOrd="0" parTransId="{1BB85BBF-AE3C-4053-94E1-A07AA9D27118}" sibTransId="{170804D9-020B-4492-BDDC-2864E2B9B088}"/>
    <dgm:cxn modelId="{81798117-7F32-4512-A9BE-FB15A365DCF2}" type="presOf" srcId="{477C0414-2F64-47A3-9675-FE2E4F8C4A83}" destId="{06ACE6F8-0FA9-44AE-BA37-8718AB57D422}" srcOrd="0" destOrd="3" presId="urn:microsoft.com/office/officeart/2005/8/layout/list1"/>
    <dgm:cxn modelId="{5106C352-9084-428F-ABCE-4715AAA43E33}" type="presOf" srcId="{29647C36-AD56-480A-B274-AFD85B8257AC}" destId="{77262FC2-D56C-47EC-A6D3-390D5DF0E708}" srcOrd="0" destOrd="2" presId="urn:microsoft.com/office/officeart/2005/8/layout/list1"/>
    <dgm:cxn modelId="{47FA276C-8AB9-4C50-93CB-3C240B93E4C4}" srcId="{8069E184-766F-4E8B-A1E8-51EDBCF8B787}" destId="{C8F6D009-A118-4555-A677-CBA61BF6F0D5}" srcOrd="2" destOrd="0" parTransId="{C71E5930-069B-45A4-B7EB-02FF81630C0E}" sibTransId="{EC10895F-10B2-42FD-BCC8-4993E1130164}"/>
    <dgm:cxn modelId="{954406F2-1B59-4EB7-8571-C1BB56C70C82}" type="presOf" srcId="{320F87EC-CED1-4210-8A86-B8F3B4014BD7}" destId="{3BC1BA34-3099-48F7-ADCC-C59CA8F05523}" srcOrd="0" destOrd="2" presId="urn:microsoft.com/office/officeart/2005/8/layout/list1"/>
    <dgm:cxn modelId="{C7F3AF26-7028-4FBC-A3B8-442CFA4F4A7F}" type="presOf" srcId="{4A7800C9-7D3D-4FD3-A0C8-055EA574631C}" destId="{3BC1BA34-3099-48F7-ADCC-C59CA8F05523}" srcOrd="0" destOrd="1" presId="urn:microsoft.com/office/officeart/2005/8/layout/list1"/>
    <dgm:cxn modelId="{0F5FD01F-7C50-4552-ACA8-1BCD7B93BC0C}" type="presOf" srcId="{275C1FC4-3E17-4EB7-B629-3B18A2C22A68}" destId="{3BC1BA34-3099-48F7-ADCC-C59CA8F05523}" srcOrd="0" destOrd="5" presId="urn:microsoft.com/office/officeart/2005/8/layout/list1"/>
    <dgm:cxn modelId="{9A2394D6-DEA8-457C-A7F6-0CA60D78D7EA}" srcId="{8069E184-766F-4E8B-A1E8-51EDBCF8B787}" destId="{08ED7DEB-8B98-40A9-9699-ACCFB829DBE2}" srcOrd="1" destOrd="0" parTransId="{C96799B1-BF4C-4F01-9A1B-8BF2A3D32A1B}" sibTransId="{BC1C2EC9-649F-493C-B095-2F14FEE273F0}"/>
    <dgm:cxn modelId="{84B27017-A550-4955-B34A-A6F39E2DEC14}" srcId="{38D6ECF3-9DC0-4FA5-AA85-AE678086D86F}" destId="{7AD3D970-693A-46CB-93F2-8719BB4A2138}" srcOrd="0" destOrd="0" parTransId="{76659B4B-2119-4F3E-A632-F083A9E2AF61}" sibTransId="{004D6EF7-97F6-4EB3-9B3E-229E15C08DFD}"/>
    <dgm:cxn modelId="{6ECE81EC-BB4B-453C-92DD-2559DD914CE7}" type="presOf" srcId="{2CB7F8B1-2637-4408-9185-3A95A2E4D4D4}" destId="{E6E34545-7A70-45F5-AF30-5300FEAF0CB4}" srcOrd="1" destOrd="0" presId="urn:microsoft.com/office/officeart/2005/8/layout/list1"/>
    <dgm:cxn modelId="{1FF54305-BFB2-4855-ACDA-8F153FA4F52D}" type="presOf" srcId="{8069E184-766F-4E8B-A1E8-51EDBCF8B787}" destId="{8FFBFEAB-4C29-43E1-9195-E019257224C0}" srcOrd="0" destOrd="0" presId="urn:microsoft.com/office/officeart/2005/8/layout/list1"/>
    <dgm:cxn modelId="{86FF9304-A88E-4E74-AECB-FD793CD64EBE}" srcId="{717ECC8B-6813-4A27-9DC1-A0349E570257}" destId="{90932CD4-98AF-4D20-B3A5-3F4217DAB33C}" srcOrd="0" destOrd="0" parTransId="{D4A14047-4231-4EAE-82B4-884A078437F6}" sibTransId="{678DBBEA-15F8-4CEC-BE62-3B0B23BED2F8}"/>
    <dgm:cxn modelId="{952D29FA-01DB-4FF4-B950-87A63CC80292}" srcId="{D67F9A5A-5E88-44A1-939C-135CE3AF4041}" destId="{F2356AF9-BEEF-4B44-8D11-6960D17AF916}" srcOrd="1" destOrd="0" parTransId="{30965C44-C041-42DC-BEED-B4376C8E6B72}" sibTransId="{B601354C-9FC2-4283-877B-28B5BED5CBBC}"/>
    <dgm:cxn modelId="{387F9B62-BA72-46DA-93B7-D805807BFC03}" srcId="{717ECC8B-6813-4A27-9DC1-A0349E570257}" destId="{275C1FC4-3E17-4EB7-B629-3B18A2C22A68}" srcOrd="5" destOrd="0" parTransId="{47FF5181-689E-402C-BA5E-A7F036D82964}" sibTransId="{BD9B50B6-A249-4B4C-A504-6B8A26A3E4B7}"/>
    <dgm:cxn modelId="{B92E7B5B-5ADE-4591-92A7-719245B2AD0F}" type="presParOf" srcId="{1DEF4F99-0D10-4E54-A0BF-F9524F830250}" destId="{2FA5CF8F-DEE2-445C-8A9F-A5B19AA1EC66}" srcOrd="0" destOrd="0" presId="urn:microsoft.com/office/officeart/2005/8/layout/list1"/>
    <dgm:cxn modelId="{E8ACEB03-8C11-48E0-9F89-798762753AAF}" type="presParOf" srcId="{2FA5CF8F-DEE2-445C-8A9F-A5B19AA1EC66}" destId="{545F5493-E5D3-45CD-9407-AD3146FF5B66}" srcOrd="0" destOrd="0" presId="urn:microsoft.com/office/officeart/2005/8/layout/list1"/>
    <dgm:cxn modelId="{F7976DD7-6148-49DF-AE30-6575657687AC}" type="presParOf" srcId="{2FA5CF8F-DEE2-445C-8A9F-A5B19AA1EC66}" destId="{E6E34545-7A70-45F5-AF30-5300FEAF0CB4}" srcOrd="1" destOrd="0" presId="urn:microsoft.com/office/officeart/2005/8/layout/list1"/>
    <dgm:cxn modelId="{46349CF9-996B-4C69-8A51-D2A91B59E194}" type="presParOf" srcId="{1DEF4F99-0D10-4E54-A0BF-F9524F830250}" destId="{EF9B6E2C-EF0B-4D48-9074-55D69A90DE21}" srcOrd="1" destOrd="0" presId="urn:microsoft.com/office/officeart/2005/8/layout/list1"/>
    <dgm:cxn modelId="{17DBD6AA-7E6F-4A9B-B67D-F3A8A7577728}" type="presParOf" srcId="{1DEF4F99-0D10-4E54-A0BF-F9524F830250}" destId="{35D5CD7D-3A20-4EB8-B442-65E54571D39E}" srcOrd="2" destOrd="0" presId="urn:microsoft.com/office/officeart/2005/8/layout/list1"/>
    <dgm:cxn modelId="{1C37A869-82FE-4B80-BDF5-6ED5C6B5066A}" type="presParOf" srcId="{1DEF4F99-0D10-4E54-A0BF-F9524F830250}" destId="{AB83843B-19AA-4C45-ACB9-0772D543D28B}" srcOrd="3" destOrd="0" presId="urn:microsoft.com/office/officeart/2005/8/layout/list1"/>
    <dgm:cxn modelId="{01F7941A-C1DC-400C-A22E-08098C557A99}" type="presParOf" srcId="{1DEF4F99-0D10-4E54-A0BF-F9524F830250}" destId="{55019F05-739C-499C-85AD-7269005767A1}" srcOrd="4" destOrd="0" presId="urn:microsoft.com/office/officeart/2005/8/layout/list1"/>
    <dgm:cxn modelId="{2A2751FE-484A-4CCB-809E-3E2E4FA81898}" type="presParOf" srcId="{55019F05-739C-499C-85AD-7269005767A1}" destId="{8FFBFEAB-4C29-43E1-9195-E019257224C0}" srcOrd="0" destOrd="0" presId="urn:microsoft.com/office/officeart/2005/8/layout/list1"/>
    <dgm:cxn modelId="{2F3F4E5E-DAC1-49BB-AC8A-895AC27E1926}" type="presParOf" srcId="{55019F05-739C-499C-85AD-7269005767A1}" destId="{C4175353-957F-4B0A-882A-9D65932C4C45}" srcOrd="1" destOrd="0" presId="urn:microsoft.com/office/officeart/2005/8/layout/list1"/>
    <dgm:cxn modelId="{1B856F6E-8823-4D12-B9E4-88AFAFA9D6A0}" type="presParOf" srcId="{1DEF4F99-0D10-4E54-A0BF-F9524F830250}" destId="{0862C50F-306A-4E6B-A23B-07B15ECDE9F7}" srcOrd="5" destOrd="0" presId="urn:microsoft.com/office/officeart/2005/8/layout/list1"/>
    <dgm:cxn modelId="{F57112E8-3454-4083-BBBD-30CE65B2B5F0}" type="presParOf" srcId="{1DEF4F99-0D10-4E54-A0BF-F9524F830250}" destId="{BEC4ABD6-0E89-47BE-B95E-5D5D71B73DA1}" srcOrd="6" destOrd="0" presId="urn:microsoft.com/office/officeart/2005/8/layout/list1"/>
    <dgm:cxn modelId="{01416A79-E4D5-41EF-ACDC-5AC2D0AD3051}" type="presParOf" srcId="{1DEF4F99-0D10-4E54-A0BF-F9524F830250}" destId="{BEB87FCE-F499-4870-8AB0-98F9F509D50E}" srcOrd="7" destOrd="0" presId="urn:microsoft.com/office/officeart/2005/8/layout/list1"/>
    <dgm:cxn modelId="{01CEC07E-EA12-4AAE-A419-B39768B125E1}" type="presParOf" srcId="{1DEF4F99-0D10-4E54-A0BF-F9524F830250}" destId="{3AA816E6-3A8D-45C3-B0AF-DCE6C0F7D52F}" srcOrd="8" destOrd="0" presId="urn:microsoft.com/office/officeart/2005/8/layout/list1"/>
    <dgm:cxn modelId="{06E5AD61-B0EB-4D06-8DC0-4AA1274D8594}" type="presParOf" srcId="{3AA816E6-3A8D-45C3-B0AF-DCE6C0F7D52F}" destId="{9702987D-0E97-487C-8CCC-50D92DF3BD3E}" srcOrd="0" destOrd="0" presId="urn:microsoft.com/office/officeart/2005/8/layout/list1"/>
    <dgm:cxn modelId="{A0F5DAE7-CD07-4E4B-93D6-AE03007B0430}" type="presParOf" srcId="{3AA816E6-3A8D-45C3-B0AF-DCE6C0F7D52F}" destId="{2F94551E-AD58-4389-A867-ACC7E854241D}" srcOrd="1" destOrd="0" presId="urn:microsoft.com/office/officeart/2005/8/layout/list1"/>
    <dgm:cxn modelId="{EDE8B232-42AD-4977-9D1E-598A12AC400A}" type="presParOf" srcId="{1DEF4F99-0D10-4E54-A0BF-F9524F830250}" destId="{0B0D6F0B-4DEB-4B88-B257-B59830E60C59}" srcOrd="9" destOrd="0" presId="urn:microsoft.com/office/officeart/2005/8/layout/list1"/>
    <dgm:cxn modelId="{82CD3D1B-37A6-4680-8129-A69343179964}" type="presParOf" srcId="{1DEF4F99-0D10-4E54-A0BF-F9524F830250}" destId="{3BC1BA34-3099-48F7-ADCC-C59CA8F05523}" srcOrd="10" destOrd="0" presId="urn:microsoft.com/office/officeart/2005/8/layout/list1"/>
    <dgm:cxn modelId="{B43CF5A9-F8FF-4875-A8BC-B3DC3FB1FE9E}" type="presParOf" srcId="{1DEF4F99-0D10-4E54-A0BF-F9524F830250}" destId="{ED98C6C5-10F9-43FD-B588-4DD8CA453F1D}" srcOrd="11" destOrd="0" presId="urn:microsoft.com/office/officeart/2005/8/layout/list1"/>
    <dgm:cxn modelId="{C979183C-5784-4681-AAF3-723BC8467EF2}" type="presParOf" srcId="{1DEF4F99-0D10-4E54-A0BF-F9524F830250}" destId="{15A1C469-7C3A-4EBC-B23A-4CE4DD373580}" srcOrd="12" destOrd="0" presId="urn:microsoft.com/office/officeart/2005/8/layout/list1"/>
    <dgm:cxn modelId="{0231346E-9A4A-488D-89F0-4555CD99AB83}" type="presParOf" srcId="{15A1C469-7C3A-4EBC-B23A-4CE4DD373580}" destId="{3B8B29A2-8F27-4747-815F-4C192BC39EFB}" srcOrd="0" destOrd="0" presId="urn:microsoft.com/office/officeart/2005/8/layout/list1"/>
    <dgm:cxn modelId="{91953E05-6FDF-4877-AF56-909113686303}" type="presParOf" srcId="{15A1C469-7C3A-4EBC-B23A-4CE4DD373580}" destId="{514BAA5A-25A1-407B-9E98-4F585743FC17}" srcOrd="1" destOrd="0" presId="urn:microsoft.com/office/officeart/2005/8/layout/list1"/>
    <dgm:cxn modelId="{C8DCD7F2-9AF5-4F5A-818F-D4ADB4C36404}" type="presParOf" srcId="{1DEF4F99-0D10-4E54-A0BF-F9524F830250}" destId="{584AD0D6-0EBE-40B3-A5EF-BEFBE1FDD233}" srcOrd="13" destOrd="0" presId="urn:microsoft.com/office/officeart/2005/8/layout/list1"/>
    <dgm:cxn modelId="{7D69004A-BC61-402A-8697-6BD49A4D735A}" type="presParOf" srcId="{1DEF4F99-0D10-4E54-A0BF-F9524F830250}" destId="{06ACE6F8-0FA9-44AE-BA37-8718AB57D422}" srcOrd="14" destOrd="0" presId="urn:microsoft.com/office/officeart/2005/8/layout/list1"/>
    <dgm:cxn modelId="{344334B0-32A4-4349-9119-025C6A897213}" type="presParOf" srcId="{1DEF4F99-0D10-4E54-A0BF-F9524F830250}" destId="{728F8364-6B69-4FB1-8CEE-FE0453B48F74}" srcOrd="15" destOrd="0" presId="urn:microsoft.com/office/officeart/2005/8/layout/list1"/>
    <dgm:cxn modelId="{80FAF5EF-4AD2-4C11-AFAE-1819C2CDB93F}" type="presParOf" srcId="{1DEF4F99-0D10-4E54-A0BF-F9524F830250}" destId="{2FED5211-A15F-4937-8626-A219A5AF8F6A}" srcOrd="16" destOrd="0" presId="urn:microsoft.com/office/officeart/2005/8/layout/list1"/>
    <dgm:cxn modelId="{E671E8AC-AC5E-43D9-BED2-992CC14D383F}" type="presParOf" srcId="{2FED5211-A15F-4937-8626-A219A5AF8F6A}" destId="{96E24B0A-8F37-4257-B7B3-645FB1DA6A85}" srcOrd="0" destOrd="0" presId="urn:microsoft.com/office/officeart/2005/8/layout/list1"/>
    <dgm:cxn modelId="{5B7DC432-0D72-4887-B946-6736936DD655}" type="presParOf" srcId="{2FED5211-A15F-4937-8626-A219A5AF8F6A}" destId="{72C2FA48-4513-4CD5-8267-CAFA222E040F}" srcOrd="1" destOrd="0" presId="urn:microsoft.com/office/officeart/2005/8/layout/list1"/>
    <dgm:cxn modelId="{45EAE907-CAB6-4750-95C2-EF481439338A}" type="presParOf" srcId="{1DEF4F99-0D10-4E54-A0BF-F9524F830250}" destId="{C5574D53-E5B2-4961-BC19-B9AEEE8D8A74}" srcOrd="17" destOrd="0" presId="urn:microsoft.com/office/officeart/2005/8/layout/list1"/>
    <dgm:cxn modelId="{4B2A3E9B-B5B4-4EDB-82EA-341335609F09}" type="presParOf" srcId="{1DEF4F99-0D10-4E54-A0BF-F9524F830250}" destId="{4EFCDA67-9C44-44DD-A910-D775D3C6B542}" srcOrd="18" destOrd="0" presId="urn:microsoft.com/office/officeart/2005/8/layout/list1"/>
    <dgm:cxn modelId="{B816D2F2-A1B1-4E7F-9104-AB9EA0D45B23}" type="presParOf" srcId="{1DEF4F99-0D10-4E54-A0BF-F9524F830250}" destId="{44903029-1598-44FF-927B-4388D5E8763C}" srcOrd="19" destOrd="0" presId="urn:microsoft.com/office/officeart/2005/8/layout/list1"/>
    <dgm:cxn modelId="{A29166E1-DE26-44A4-8B03-06E6518791E9}" type="presParOf" srcId="{1DEF4F99-0D10-4E54-A0BF-F9524F830250}" destId="{86EE8AB6-545B-4020-AEC6-19F34F74D919}" srcOrd="20" destOrd="0" presId="urn:microsoft.com/office/officeart/2005/8/layout/list1"/>
    <dgm:cxn modelId="{EF2ED5C2-3848-4BB9-8CC4-6BCAC350D4EC}" type="presParOf" srcId="{86EE8AB6-545B-4020-AEC6-19F34F74D919}" destId="{C7C02459-324F-4CBA-B9A7-D10266029FAC}" srcOrd="0" destOrd="0" presId="urn:microsoft.com/office/officeart/2005/8/layout/list1"/>
    <dgm:cxn modelId="{3338D99A-2155-4494-8EBF-459ED548B678}" type="presParOf" srcId="{86EE8AB6-545B-4020-AEC6-19F34F74D919}" destId="{4E9F94DE-8CF1-4FE7-9A6B-53CB416743FC}" srcOrd="1" destOrd="0" presId="urn:microsoft.com/office/officeart/2005/8/layout/list1"/>
    <dgm:cxn modelId="{74414219-6157-408A-822A-EA07B7C194AB}" type="presParOf" srcId="{1DEF4F99-0D10-4E54-A0BF-F9524F830250}" destId="{DD8C64AD-F0AB-4DAF-BD3D-6848B3517AE4}" srcOrd="21" destOrd="0" presId="urn:microsoft.com/office/officeart/2005/8/layout/list1"/>
    <dgm:cxn modelId="{F5D3B5F4-CEBB-433C-B2AD-3803B8716A8B}" type="presParOf" srcId="{1DEF4F99-0D10-4E54-A0BF-F9524F830250}" destId="{FA8C06B1-BAA1-4827-A601-D14B18466DB6}" srcOrd="22" destOrd="0" presId="urn:microsoft.com/office/officeart/2005/8/layout/list1"/>
    <dgm:cxn modelId="{A803F878-728E-4CFA-B8B2-00668EE36383}" type="presParOf" srcId="{1DEF4F99-0D10-4E54-A0BF-F9524F830250}" destId="{D62CC520-BE4A-45F5-85CF-6F1FF6479E7B}" srcOrd="23" destOrd="0" presId="urn:microsoft.com/office/officeart/2005/8/layout/list1"/>
    <dgm:cxn modelId="{DCEE19FE-0ACA-4954-A721-ED112609D70A}" type="presParOf" srcId="{1DEF4F99-0D10-4E54-A0BF-F9524F830250}" destId="{0ACFCED0-6DBF-47C9-BEFF-1C22DE7DB9F3}" srcOrd="24" destOrd="0" presId="urn:microsoft.com/office/officeart/2005/8/layout/list1"/>
    <dgm:cxn modelId="{1C2278A3-6134-4178-B80E-247B003D802F}" type="presParOf" srcId="{0ACFCED0-6DBF-47C9-BEFF-1C22DE7DB9F3}" destId="{A03587EF-2C72-4284-B879-B71BE0640BA4}" srcOrd="0" destOrd="0" presId="urn:microsoft.com/office/officeart/2005/8/layout/list1"/>
    <dgm:cxn modelId="{DEB5A732-F0EC-470D-B8C4-2D7C207DFA1E}" type="presParOf" srcId="{0ACFCED0-6DBF-47C9-BEFF-1C22DE7DB9F3}" destId="{0BB363C2-1000-4D63-89E1-75C121258685}" srcOrd="1" destOrd="0" presId="urn:microsoft.com/office/officeart/2005/8/layout/list1"/>
    <dgm:cxn modelId="{6945B4C4-0BC5-42FB-BFA7-FABB3283E796}" type="presParOf" srcId="{1DEF4F99-0D10-4E54-A0BF-F9524F830250}" destId="{C9B2B30D-0668-43BB-8909-432202A9EDB4}" srcOrd="25" destOrd="0" presId="urn:microsoft.com/office/officeart/2005/8/layout/list1"/>
    <dgm:cxn modelId="{84F08611-1361-4090-B1A3-46606F5DDDE0}" type="presParOf" srcId="{1DEF4F99-0D10-4E54-A0BF-F9524F830250}" destId="{77262FC2-D56C-47EC-A6D3-390D5DF0E708}" srcOrd="26" destOrd="0" presId="urn:microsoft.com/office/officeart/2005/8/layout/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5D5CD7D-3A20-4EB8-B442-65E54571D39E}">
      <dsp:nvSpPr>
        <dsp:cNvPr id="0" name=""/>
        <dsp:cNvSpPr/>
      </dsp:nvSpPr>
      <dsp:spPr>
        <a:xfrm>
          <a:off x="0" y="440628"/>
          <a:ext cx="3723005" cy="1020600"/>
        </a:xfrm>
        <a:prstGeom prst="rect">
          <a:avLst/>
        </a:prstGeom>
        <a:solidFill>
          <a:schemeClr val="lt1">
            <a:alpha val="90000"/>
            <a:hueOff val="0"/>
            <a:satOff val="0"/>
            <a:lumOff val="0"/>
            <a:alphaOff val="0"/>
          </a:schemeClr>
        </a:solidFill>
        <a:ln w="12700" cap="flat" cmpd="sng" algn="ctr">
          <a:solidFill>
            <a:schemeClr val="accent5">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Definición de la unidad objeto de ordenación forestal</a:t>
          </a:r>
        </a:p>
        <a:p>
          <a:pPr marL="57150" lvl="1" indent="-57150" algn="l" defTabSz="400050">
            <a:lnSpc>
              <a:spcPct val="90000"/>
            </a:lnSpc>
            <a:spcBef>
              <a:spcPct val="0"/>
            </a:spcBef>
            <a:spcAft>
              <a:spcPct val="15000"/>
            </a:spcAft>
            <a:buChar char="••"/>
          </a:pPr>
          <a:r>
            <a:rPr lang="es-CO" sz="900" kern="1200"/>
            <a:t>Asignación de recursos</a:t>
          </a:r>
        </a:p>
        <a:p>
          <a:pPr marL="57150" lvl="1" indent="-57150" algn="l" defTabSz="400050">
            <a:lnSpc>
              <a:spcPct val="90000"/>
            </a:lnSpc>
            <a:spcBef>
              <a:spcPct val="0"/>
            </a:spcBef>
            <a:spcAft>
              <a:spcPct val="15000"/>
            </a:spcAft>
            <a:buChar char="••"/>
          </a:pPr>
          <a:r>
            <a:rPr lang="es-CO" sz="900" kern="1200"/>
            <a:t>Inicio del proceso pre y contractual</a:t>
          </a:r>
        </a:p>
        <a:p>
          <a:pPr marL="57150" lvl="1" indent="-57150" algn="l" defTabSz="400050">
            <a:lnSpc>
              <a:spcPct val="90000"/>
            </a:lnSpc>
            <a:spcBef>
              <a:spcPct val="0"/>
            </a:spcBef>
            <a:spcAft>
              <a:spcPct val="15000"/>
            </a:spcAft>
            <a:buChar char="••"/>
          </a:pPr>
          <a:r>
            <a:rPr lang="es-CO" sz="900" kern="1200"/>
            <a:t>Conformación del equipo de trabajo  </a:t>
          </a:r>
        </a:p>
      </dsp:txBody>
      <dsp:txXfrm>
        <a:off x="0" y="440628"/>
        <a:ext cx="3723005" cy="1020600"/>
      </dsp:txXfrm>
    </dsp:sp>
    <dsp:sp modelId="{E6E34545-7A70-45F5-AF30-5300FEAF0CB4}">
      <dsp:nvSpPr>
        <dsp:cNvPr id="0" name=""/>
        <dsp:cNvSpPr/>
      </dsp:nvSpPr>
      <dsp:spPr>
        <a:xfrm>
          <a:off x="186150" y="110249"/>
          <a:ext cx="2606103" cy="531360"/>
        </a:xfrm>
        <a:prstGeom prst="round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1. FASE DE PREPARACION</a:t>
          </a:r>
        </a:p>
      </dsp:txBody>
      <dsp:txXfrm>
        <a:off x="212089" y="136188"/>
        <a:ext cx="2554225" cy="479482"/>
      </dsp:txXfrm>
    </dsp:sp>
    <dsp:sp modelId="{BEC4ABD6-0E89-47BE-B95E-5D5D71B73DA1}">
      <dsp:nvSpPr>
        <dsp:cNvPr id="0" name=""/>
        <dsp:cNvSpPr/>
      </dsp:nvSpPr>
      <dsp:spPr>
        <a:xfrm>
          <a:off x="0" y="1824108"/>
          <a:ext cx="3723005" cy="1134000"/>
        </a:xfrm>
        <a:prstGeom prst="rect">
          <a:avLst/>
        </a:prstGeom>
        <a:solidFill>
          <a:schemeClr val="lt1">
            <a:alpha val="90000"/>
            <a:hueOff val="0"/>
            <a:satOff val="0"/>
            <a:lumOff val="0"/>
            <a:alphaOff val="0"/>
          </a:schemeClr>
        </a:solidFill>
        <a:ln w="12700" cap="flat" cmpd="sng" algn="ctr">
          <a:solidFill>
            <a:schemeClr val="accent5">
              <a:hueOff val="-1225557"/>
              <a:satOff val="-1705"/>
              <a:lumOff val="-654"/>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Consulta, validación y digitalización de información secundaria</a:t>
          </a:r>
        </a:p>
        <a:p>
          <a:pPr marL="57150" lvl="1" indent="-57150" algn="l" defTabSz="400050">
            <a:lnSpc>
              <a:spcPct val="90000"/>
            </a:lnSpc>
            <a:spcBef>
              <a:spcPct val="0"/>
            </a:spcBef>
            <a:spcAft>
              <a:spcPct val="15000"/>
            </a:spcAft>
            <a:buChar char="••"/>
          </a:pPr>
          <a:r>
            <a:rPr lang="es-CO" sz="900" kern="1200"/>
            <a:t>Procesamiento e interpretación de imágenes satelitales</a:t>
          </a:r>
        </a:p>
        <a:p>
          <a:pPr marL="57150" lvl="1" indent="-57150" algn="l" defTabSz="400050">
            <a:lnSpc>
              <a:spcPct val="90000"/>
            </a:lnSpc>
            <a:spcBef>
              <a:spcPct val="0"/>
            </a:spcBef>
            <a:spcAft>
              <a:spcPct val="15000"/>
            </a:spcAft>
            <a:buChar char="••"/>
          </a:pPr>
          <a:r>
            <a:rPr lang="es-CO" sz="900" kern="1200"/>
            <a:t>Generación de información cartográfica preliminar</a:t>
          </a:r>
        </a:p>
        <a:p>
          <a:pPr marL="57150" lvl="1" indent="-57150" algn="l" defTabSz="400050">
            <a:lnSpc>
              <a:spcPct val="90000"/>
            </a:lnSpc>
            <a:spcBef>
              <a:spcPct val="0"/>
            </a:spcBef>
            <a:spcAft>
              <a:spcPct val="15000"/>
            </a:spcAft>
            <a:buChar char="••"/>
          </a:pPr>
          <a:r>
            <a:rPr lang="es-CO" sz="900" kern="1200"/>
            <a:t>Definición de metodología para levantamiento de información primaria</a:t>
          </a:r>
        </a:p>
      </dsp:txBody>
      <dsp:txXfrm>
        <a:off x="0" y="1824108"/>
        <a:ext cx="3723005" cy="1134000"/>
      </dsp:txXfrm>
    </dsp:sp>
    <dsp:sp modelId="{C4175353-957F-4B0A-882A-9D65932C4C45}">
      <dsp:nvSpPr>
        <dsp:cNvPr id="0" name=""/>
        <dsp:cNvSpPr/>
      </dsp:nvSpPr>
      <dsp:spPr>
        <a:xfrm>
          <a:off x="200779" y="1543156"/>
          <a:ext cx="2606103" cy="531360"/>
        </a:xfrm>
        <a:prstGeom prst="roundRect">
          <a:avLst/>
        </a:prstGeom>
        <a:solidFill>
          <a:schemeClr val="accent5">
            <a:hueOff val="-1225557"/>
            <a:satOff val="-1705"/>
            <a:lumOff val="-65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2. FASE DE APRESTAMIENTO</a:t>
          </a:r>
        </a:p>
      </dsp:txBody>
      <dsp:txXfrm>
        <a:off x="226718" y="1569095"/>
        <a:ext cx="2554225" cy="479482"/>
      </dsp:txXfrm>
    </dsp:sp>
    <dsp:sp modelId="{3BC1BA34-3099-48F7-ADCC-C59CA8F05523}">
      <dsp:nvSpPr>
        <dsp:cNvPr id="0" name=""/>
        <dsp:cNvSpPr/>
      </dsp:nvSpPr>
      <dsp:spPr>
        <a:xfrm>
          <a:off x="0" y="3320987"/>
          <a:ext cx="3723005" cy="1350886"/>
        </a:xfrm>
        <a:prstGeom prst="rect">
          <a:avLst/>
        </a:prstGeom>
        <a:solidFill>
          <a:schemeClr val="lt1">
            <a:alpha val="90000"/>
            <a:hueOff val="0"/>
            <a:satOff val="0"/>
            <a:lumOff val="0"/>
            <a:alphaOff val="0"/>
          </a:schemeClr>
        </a:solidFill>
        <a:ln w="12700" cap="flat" cmpd="sng" algn="ctr">
          <a:solidFill>
            <a:schemeClr val="accent5">
              <a:hueOff val="-2451115"/>
              <a:satOff val="-3409"/>
              <a:lumOff val="-1307"/>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Socialización y acuerdos con actores regionales y locales</a:t>
          </a:r>
        </a:p>
        <a:p>
          <a:pPr marL="57150" lvl="1" indent="-57150" algn="l" defTabSz="400050">
            <a:lnSpc>
              <a:spcPct val="90000"/>
            </a:lnSpc>
            <a:spcBef>
              <a:spcPct val="0"/>
            </a:spcBef>
            <a:spcAft>
              <a:spcPct val="15000"/>
            </a:spcAft>
            <a:buChar char="••"/>
          </a:pPr>
          <a:r>
            <a:rPr lang="es-CO" sz="900" kern="1200"/>
            <a:t>Chequeo cartografía en campo</a:t>
          </a:r>
        </a:p>
        <a:p>
          <a:pPr marL="57150" lvl="1" indent="-57150" algn="l" defTabSz="400050">
            <a:lnSpc>
              <a:spcPct val="90000"/>
            </a:lnSpc>
            <a:spcBef>
              <a:spcPct val="0"/>
            </a:spcBef>
            <a:spcAft>
              <a:spcPct val="15000"/>
            </a:spcAft>
            <a:buChar char="••"/>
          </a:pPr>
          <a:r>
            <a:rPr lang="es-CO" sz="900" kern="1200"/>
            <a:t>Desarrollo del premuestreo, ajuste y realización del inventario forestal</a:t>
          </a:r>
        </a:p>
        <a:p>
          <a:pPr marL="57150" lvl="1" indent="-57150" algn="l" defTabSz="400050">
            <a:lnSpc>
              <a:spcPct val="90000"/>
            </a:lnSpc>
            <a:spcBef>
              <a:spcPct val="0"/>
            </a:spcBef>
            <a:spcAft>
              <a:spcPct val="15000"/>
            </a:spcAft>
            <a:buChar char="••"/>
          </a:pPr>
          <a:r>
            <a:rPr lang="es-CO" sz="900" kern="1200"/>
            <a:t>Desarrollo del componente fauna</a:t>
          </a:r>
        </a:p>
        <a:p>
          <a:pPr marL="57150" lvl="1" indent="-57150" algn="l" defTabSz="400050">
            <a:lnSpc>
              <a:spcPct val="90000"/>
            </a:lnSpc>
            <a:spcBef>
              <a:spcPct val="0"/>
            </a:spcBef>
            <a:spcAft>
              <a:spcPct val="15000"/>
            </a:spcAft>
            <a:buChar char="••"/>
          </a:pPr>
          <a:r>
            <a:rPr lang="es-CO" sz="900" kern="1200"/>
            <a:t>Desarrollo del componente socieconomico</a:t>
          </a:r>
        </a:p>
        <a:p>
          <a:pPr marL="57150" lvl="1" indent="-57150" algn="l" defTabSz="400050">
            <a:lnSpc>
              <a:spcPct val="90000"/>
            </a:lnSpc>
            <a:spcBef>
              <a:spcPct val="0"/>
            </a:spcBef>
            <a:spcAft>
              <a:spcPct val="15000"/>
            </a:spcAft>
            <a:buChar char="••"/>
          </a:pPr>
          <a:r>
            <a:rPr lang="es-CO" sz="900" kern="1200"/>
            <a:t>Desarrollo del componente suelos</a:t>
          </a:r>
        </a:p>
      </dsp:txBody>
      <dsp:txXfrm>
        <a:off x="0" y="3320987"/>
        <a:ext cx="3723005" cy="1350886"/>
      </dsp:txXfrm>
    </dsp:sp>
    <dsp:sp modelId="{2F94551E-AD58-4389-A867-ACC7E854241D}">
      <dsp:nvSpPr>
        <dsp:cNvPr id="0" name=""/>
        <dsp:cNvSpPr/>
      </dsp:nvSpPr>
      <dsp:spPr>
        <a:xfrm>
          <a:off x="178834" y="3040036"/>
          <a:ext cx="2606103" cy="531360"/>
        </a:xfrm>
        <a:prstGeom prst="roundRect">
          <a:avLst/>
        </a:prstGeom>
        <a:solidFill>
          <a:schemeClr val="accent5">
            <a:hueOff val="-2451115"/>
            <a:satOff val="-3409"/>
            <a:lumOff val="-130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3. FASE  LOGISTICA Y OPERATIVA</a:t>
          </a:r>
        </a:p>
      </dsp:txBody>
      <dsp:txXfrm>
        <a:off x="204773" y="3065975"/>
        <a:ext cx="2554225" cy="479482"/>
      </dsp:txXfrm>
    </dsp:sp>
    <dsp:sp modelId="{06ACE6F8-0FA9-44AE-BA37-8718AB57D422}">
      <dsp:nvSpPr>
        <dsp:cNvPr id="0" name=""/>
        <dsp:cNvSpPr/>
      </dsp:nvSpPr>
      <dsp:spPr>
        <a:xfrm>
          <a:off x="0" y="5073731"/>
          <a:ext cx="3723005" cy="1134000"/>
        </a:xfrm>
        <a:prstGeom prst="rect">
          <a:avLst/>
        </a:prstGeom>
        <a:solidFill>
          <a:schemeClr val="lt1">
            <a:alpha val="90000"/>
            <a:hueOff val="0"/>
            <a:satOff val="0"/>
            <a:lumOff val="0"/>
            <a:alphaOff val="0"/>
          </a:schemeClr>
        </a:solidFill>
        <a:ln w="12700" cap="flat" cmpd="sng" algn="ctr">
          <a:solidFill>
            <a:schemeClr val="accent5">
              <a:hueOff val="-3676672"/>
              <a:satOff val="-5114"/>
              <a:lumOff val="-196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Procesamiento y análisis de información primaria</a:t>
          </a:r>
        </a:p>
        <a:p>
          <a:pPr marL="57150" lvl="1" indent="-57150" algn="l" defTabSz="400050">
            <a:lnSpc>
              <a:spcPct val="90000"/>
            </a:lnSpc>
            <a:spcBef>
              <a:spcPct val="0"/>
            </a:spcBef>
            <a:spcAft>
              <a:spcPct val="15000"/>
            </a:spcAft>
            <a:buChar char="••"/>
          </a:pPr>
          <a:r>
            <a:rPr lang="es-CO" sz="900" kern="1200"/>
            <a:t>Propuesta zonificación inicial de la UOF</a:t>
          </a:r>
        </a:p>
        <a:p>
          <a:pPr marL="57150" lvl="1" indent="-57150" algn="l" defTabSz="400050">
            <a:lnSpc>
              <a:spcPct val="90000"/>
            </a:lnSpc>
            <a:spcBef>
              <a:spcPct val="0"/>
            </a:spcBef>
            <a:spcAft>
              <a:spcPct val="15000"/>
            </a:spcAft>
            <a:buChar char="••"/>
          </a:pPr>
          <a:r>
            <a:rPr lang="es-CO" sz="900" kern="1200"/>
            <a:t>Propuesta de zonificación de las áreas forestales que componen la UOF</a:t>
          </a:r>
        </a:p>
        <a:p>
          <a:pPr marL="57150" lvl="1" indent="-57150" algn="l" defTabSz="400050">
            <a:lnSpc>
              <a:spcPct val="90000"/>
            </a:lnSpc>
            <a:spcBef>
              <a:spcPct val="0"/>
            </a:spcBef>
            <a:spcAft>
              <a:spcPct val="15000"/>
            </a:spcAft>
            <a:buChar char="••"/>
          </a:pPr>
          <a:r>
            <a:rPr lang="es-CO" sz="900" kern="1200"/>
            <a:t> Formulación del POF para cada área forestal de la UOF</a:t>
          </a:r>
        </a:p>
      </dsp:txBody>
      <dsp:txXfrm>
        <a:off x="0" y="5073731"/>
        <a:ext cx="3723005" cy="1134000"/>
      </dsp:txXfrm>
    </dsp:sp>
    <dsp:sp modelId="{514BAA5A-25A1-407B-9E98-4F585743FC17}">
      <dsp:nvSpPr>
        <dsp:cNvPr id="0" name=""/>
        <dsp:cNvSpPr/>
      </dsp:nvSpPr>
      <dsp:spPr>
        <a:xfrm>
          <a:off x="186150" y="4753803"/>
          <a:ext cx="2606103" cy="531360"/>
        </a:xfrm>
        <a:prstGeom prst="roundRect">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4. FASE DE OFICINA</a:t>
          </a:r>
        </a:p>
      </dsp:txBody>
      <dsp:txXfrm>
        <a:off x="212089" y="4779742"/>
        <a:ext cx="2554225" cy="479482"/>
      </dsp:txXfrm>
    </dsp:sp>
    <dsp:sp modelId="{4EFCDA67-9C44-44DD-A910-D775D3C6B542}">
      <dsp:nvSpPr>
        <dsp:cNvPr id="0" name=""/>
        <dsp:cNvSpPr/>
      </dsp:nvSpPr>
      <dsp:spPr>
        <a:xfrm>
          <a:off x="0" y="6544572"/>
          <a:ext cx="3723005" cy="754238"/>
        </a:xfrm>
        <a:prstGeom prst="rect">
          <a:avLst/>
        </a:prstGeom>
        <a:solidFill>
          <a:schemeClr val="lt1">
            <a:alpha val="90000"/>
            <a:hueOff val="0"/>
            <a:satOff val="0"/>
            <a:lumOff val="0"/>
            <a:alphaOff val="0"/>
          </a:schemeClr>
        </a:solidFill>
        <a:ln w="12700" cap="flat" cmpd="sng" algn="ctr">
          <a:solidFill>
            <a:schemeClr val="accent5">
              <a:hueOff val="-4902230"/>
              <a:satOff val="-6819"/>
              <a:lumOff val="-2615"/>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Socialización versión premiminar de los POF</a:t>
          </a:r>
        </a:p>
        <a:p>
          <a:pPr marL="57150" lvl="1" indent="-57150" algn="l" defTabSz="400050">
            <a:lnSpc>
              <a:spcPct val="90000"/>
            </a:lnSpc>
            <a:spcBef>
              <a:spcPct val="0"/>
            </a:spcBef>
            <a:spcAft>
              <a:spcPct val="15000"/>
            </a:spcAft>
            <a:buChar char="••"/>
          </a:pPr>
          <a:r>
            <a:rPr lang="es-CO" sz="900" kern="1200"/>
            <a:t>Armonización de los POF con actores locales y regionales</a:t>
          </a:r>
        </a:p>
        <a:p>
          <a:pPr marL="57150" lvl="1" indent="-57150" algn="l" defTabSz="400050">
            <a:lnSpc>
              <a:spcPct val="90000"/>
            </a:lnSpc>
            <a:spcBef>
              <a:spcPct val="0"/>
            </a:spcBef>
            <a:spcAft>
              <a:spcPct val="15000"/>
            </a:spcAft>
            <a:buChar char="••"/>
          </a:pPr>
          <a:r>
            <a:rPr lang="es-CO" sz="900" kern="1200"/>
            <a:t>Edición y ajustes de los POF</a:t>
          </a:r>
        </a:p>
      </dsp:txBody>
      <dsp:txXfrm>
        <a:off x="0" y="6544572"/>
        <a:ext cx="3723005" cy="754238"/>
      </dsp:txXfrm>
    </dsp:sp>
    <dsp:sp modelId="{72C2FA48-4513-4CD5-8267-CAFA222E040F}">
      <dsp:nvSpPr>
        <dsp:cNvPr id="0" name=""/>
        <dsp:cNvSpPr/>
      </dsp:nvSpPr>
      <dsp:spPr>
        <a:xfrm>
          <a:off x="178834" y="6283633"/>
          <a:ext cx="2606103" cy="531360"/>
        </a:xfrm>
        <a:prstGeom prst="roundRect">
          <a:avLst/>
        </a:prstGeom>
        <a:solidFill>
          <a:schemeClr val="accent5">
            <a:hueOff val="-4902230"/>
            <a:satOff val="-6819"/>
            <a:lumOff val="-261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5. FASE DE FORMULACION</a:t>
          </a:r>
        </a:p>
      </dsp:txBody>
      <dsp:txXfrm>
        <a:off x="204773" y="6309572"/>
        <a:ext cx="2554225" cy="479482"/>
      </dsp:txXfrm>
    </dsp:sp>
    <dsp:sp modelId="{FA8C06B1-BAA1-4827-A601-D14B18466DB6}">
      <dsp:nvSpPr>
        <dsp:cNvPr id="0" name=""/>
        <dsp:cNvSpPr/>
      </dsp:nvSpPr>
      <dsp:spPr>
        <a:xfrm>
          <a:off x="0" y="7648753"/>
          <a:ext cx="3723005" cy="1134000"/>
        </a:xfrm>
        <a:prstGeom prst="rect">
          <a:avLst/>
        </a:prstGeom>
        <a:solidFill>
          <a:schemeClr val="lt1">
            <a:alpha val="90000"/>
            <a:hueOff val="0"/>
            <a:satOff val="0"/>
            <a:lumOff val="0"/>
            <a:alphaOff val="0"/>
          </a:schemeClr>
        </a:solidFill>
        <a:ln w="12700" cap="flat" cmpd="sng" algn="ctr">
          <a:solidFill>
            <a:schemeClr val="accent5">
              <a:hueOff val="-6127787"/>
              <a:satOff val="-8523"/>
              <a:lumOff val="-3268"/>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Aprobación de los POF por Consejo Directivo de la autoridad ambiental competente</a:t>
          </a:r>
        </a:p>
        <a:p>
          <a:pPr marL="57150" lvl="1" indent="-57150" algn="l" defTabSz="400050">
            <a:lnSpc>
              <a:spcPct val="90000"/>
            </a:lnSpc>
            <a:spcBef>
              <a:spcPct val="0"/>
            </a:spcBef>
            <a:spcAft>
              <a:spcPct val="15000"/>
            </a:spcAft>
            <a:buChar char="••"/>
          </a:pPr>
          <a:r>
            <a:rPr lang="es-CO" sz="900" kern="1200"/>
            <a:t>Incorporación de los POF en el POA de la autoridad ambiental competente</a:t>
          </a:r>
        </a:p>
        <a:p>
          <a:pPr marL="57150" lvl="1" indent="-57150" algn="l" defTabSz="400050">
            <a:lnSpc>
              <a:spcPct val="90000"/>
            </a:lnSpc>
            <a:spcBef>
              <a:spcPct val="0"/>
            </a:spcBef>
            <a:spcAft>
              <a:spcPct val="15000"/>
            </a:spcAft>
            <a:buChar char="••"/>
          </a:pPr>
          <a:r>
            <a:rPr lang="es-CO" sz="900" kern="1200"/>
            <a:t>Desarrollo de planes, programas y proyectos de cada POF </a:t>
          </a:r>
        </a:p>
      </dsp:txBody>
      <dsp:txXfrm>
        <a:off x="0" y="7648753"/>
        <a:ext cx="3723005" cy="1134000"/>
      </dsp:txXfrm>
    </dsp:sp>
    <dsp:sp modelId="{4E9F94DE-8CF1-4FE7-9A6B-53CB416743FC}">
      <dsp:nvSpPr>
        <dsp:cNvPr id="0" name=""/>
        <dsp:cNvSpPr/>
      </dsp:nvSpPr>
      <dsp:spPr>
        <a:xfrm>
          <a:off x="186150" y="7384274"/>
          <a:ext cx="2606103" cy="531360"/>
        </a:xfrm>
        <a:prstGeom prst="roundRect">
          <a:avLst/>
        </a:prstGeom>
        <a:solidFill>
          <a:schemeClr val="accent5">
            <a:hueOff val="-6127787"/>
            <a:satOff val="-8523"/>
            <a:lumOff val="-326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6. FASE DE IMPLEMENTACION</a:t>
          </a:r>
        </a:p>
      </dsp:txBody>
      <dsp:txXfrm>
        <a:off x="212089" y="7410213"/>
        <a:ext cx="2554225" cy="479482"/>
      </dsp:txXfrm>
    </dsp:sp>
    <dsp:sp modelId="{77262FC2-D56C-47EC-A6D3-390D5DF0E708}">
      <dsp:nvSpPr>
        <dsp:cNvPr id="0" name=""/>
        <dsp:cNvSpPr/>
      </dsp:nvSpPr>
      <dsp:spPr>
        <a:xfrm>
          <a:off x="0" y="9132692"/>
          <a:ext cx="3723005" cy="864675"/>
        </a:xfrm>
        <a:prstGeom prst="rect">
          <a:avLst/>
        </a:prstGeom>
        <a:solidFill>
          <a:schemeClr val="lt1">
            <a:alpha val="90000"/>
            <a:hueOff val="0"/>
            <a:satOff val="0"/>
            <a:lumOff val="0"/>
            <a:alphaOff val="0"/>
          </a:schemeClr>
        </a:solidFill>
        <a:ln w="12700" cap="flat" cmpd="sng" algn="ctr">
          <a:solidFill>
            <a:schemeClr val="accent5">
              <a:hueOff val="-7353344"/>
              <a:satOff val="-10228"/>
              <a:lumOff val="-3922"/>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Seguimiento a los POF</a:t>
          </a:r>
        </a:p>
        <a:p>
          <a:pPr marL="57150" lvl="1" indent="-57150" algn="l" defTabSz="400050">
            <a:lnSpc>
              <a:spcPct val="90000"/>
            </a:lnSpc>
            <a:spcBef>
              <a:spcPct val="0"/>
            </a:spcBef>
            <a:spcAft>
              <a:spcPct val="15000"/>
            </a:spcAft>
            <a:buChar char="••"/>
          </a:pPr>
          <a:r>
            <a:rPr lang="es-CO" sz="900" kern="1200"/>
            <a:t>Revisión y evaluación de los POF</a:t>
          </a:r>
        </a:p>
        <a:p>
          <a:pPr marL="57150" lvl="1" indent="-57150" algn="l" defTabSz="400050">
            <a:lnSpc>
              <a:spcPct val="90000"/>
            </a:lnSpc>
            <a:spcBef>
              <a:spcPct val="0"/>
            </a:spcBef>
            <a:spcAft>
              <a:spcPct val="15000"/>
            </a:spcAft>
            <a:buChar char="••"/>
          </a:pPr>
          <a:r>
            <a:rPr lang="es-CO" sz="900" kern="1200"/>
            <a:t>Actualización de los POF  </a:t>
          </a:r>
        </a:p>
      </dsp:txBody>
      <dsp:txXfrm>
        <a:off x="0" y="9132692"/>
        <a:ext cx="3723005" cy="864675"/>
      </dsp:txXfrm>
    </dsp:sp>
    <dsp:sp modelId="{0BB363C2-1000-4D63-89E1-75C121258685}">
      <dsp:nvSpPr>
        <dsp:cNvPr id="0" name=""/>
        <dsp:cNvSpPr/>
      </dsp:nvSpPr>
      <dsp:spPr>
        <a:xfrm>
          <a:off x="193465" y="8881154"/>
          <a:ext cx="2606103" cy="531360"/>
        </a:xfrm>
        <a:prstGeom prst="roundRect">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7. FASE DE SEGUIMIENTO Y ACTUALIZACION</a:t>
          </a:r>
        </a:p>
      </dsp:txBody>
      <dsp:txXfrm>
        <a:off x="219404" y="8907093"/>
        <a:ext cx="2554225" cy="479482"/>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png"/><Relationship Id="rId5" Type="http://schemas.openxmlformats.org/officeDocument/2006/relationships/image" Target="../media/image15.png"/><Relationship Id="rId4"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8.png"/><Relationship Id="rId1" Type="http://schemas.openxmlformats.org/officeDocument/2006/relationships/image" Target="../media/image1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0.png"/></Relationships>
</file>

<file path=xl/drawings/_rels/drawing18.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1.png"/><Relationship Id="rId2" Type="http://schemas.openxmlformats.org/officeDocument/2006/relationships/diagramData" Target="../diagrams/data1.xml"/><Relationship Id="rId1" Type="http://schemas.openxmlformats.org/officeDocument/2006/relationships/image" Target="../media/image2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3.png"/><Relationship Id="rId1"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5.png"/><Relationship Id="rId1" Type="http://schemas.openxmlformats.org/officeDocument/2006/relationships/image" Target="../media/image24.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7.png"/><Relationship Id="rId1" Type="http://schemas.openxmlformats.org/officeDocument/2006/relationships/image" Target="../media/image26.png"/></Relationships>
</file>

<file path=xl/drawings/_rels/drawing2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9.png"/><Relationship Id="rId1" Type="http://schemas.openxmlformats.org/officeDocument/2006/relationships/image" Target="../media/image28.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0.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3.png"/><Relationship Id="rId1" Type="http://schemas.openxmlformats.org/officeDocument/2006/relationships/image" Target="../media/image32.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5.png"/><Relationship Id="rId1" Type="http://schemas.openxmlformats.org/officeDocument/2006/relationships/image" Target="../media/image34.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7.png"/><Relationship Id="rId1" Type="http://schemas.openxmlformats.org/officeDocument/2006/relationships/image" Target="../media/image36.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8.png"/></Relationships>
</file>

<file path=xl/drawings/_rels/drawing2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0.png"/><Relationship Id="rId1" Type="http://schemas.openxmlformats.org/officeDocument/2006/relationships/image" Target="../media/image3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2.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3.png"/></Relationships>
</file>

<file path=xl/drawings/_rels/drawing33.xml.rels><?xml version="1.0" encoding="UTF-8" standalone="yes"?>
<Relationships xmlns="http://schemas.openxmlformats.org/package/2006/relationships"><Relationship Id="rId3" Type="http://schemas.openxmlformats.org/officeDocument/2006/relationships/image" Target="../media/image46.png"/><Relationship Id="rId2" Type="http://schemas.openxmlformats.org/officeDocument/2006/relationships/image" Target="../media/image45.png"/><Relationship Id="rId1" Type="http://schemas.openxmlformats.org/officeDocument/2006/relationships/image" Target="../media/image44.png"/><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8.png"/><Relationship Id="rId1" Type="http://schemas.openxmlformats.org/officeDocument/2006/relationships/image" Target="../media/image4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xdr:cNvGrpSpPr>
          <a:grpSpLocks/>
        </xdr:cNvGrpSpPr>
      </xdr:nvGrpSpPr>
      <xdr:grpSpPr bwMode="auto">
        <a:xfrm>
          <a:off x="2" y="0"/>
          <a:ext cx="10201273" cy="1657350"/>
          <a:chOff x="57151" y="47625"/>
          <a:chExt cx="6181724" cy="1581150"/>
        </a:xfrm>
      </xdr:grpSpPr>
      <xdr:pic>
        <xdr:nvPicPr>
          <xdr:cNvPr id="11"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186612</xdr:colOff>
      <xdr:row>61</xdr:row>
      <xdr:rowOff>124408</xdr:rowOff>
    </xdr:from>
    <xdr:to>
      <xdr:col>2</xdr:col>
      <xdr:colOff>1772319</xdr:colOff>
      <xdr:row>63</xdr:row>
      <xdr:rowOff>23241</xdr:rowOff>
    </xdr:to>
    <xdr:pic>
      <xdr:nvPicPr>
        <xdr:cNvPr id="2" name="Imagen 1">
          <a:extLst>
            <a:ext uri="{FF2B5EF4-FFF2-40B4-BE49-F238E27FC236}">
              <a16:creationId xmlns:a16="http://schemas.microsoft.com/office/drawing/2014/main" id="{25164990-008C-43BC-84EE-F5A704F060B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9592" y="19244388"/>
          <a:ext cx="1585707" cy="272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548640</xdr:colOff>
      <xdr:row>62</xdr:row>
      <xdr:rowOff>160020</xdr:rowOff>
    </xdr:from>
    <xdr:to>
      <xdr:col>2</xdr:col>
      <xdr:colOff>1714601</xdr:colOff>
      <xdr:row>64</xdr:row>
      <xdr:rowOff>60983</xdr:rowOff>
    </xdr:to>
    <xdr:pic>
      <xdr:nvPicPr>
        <xdr:cNvPr id="2" name="Imagen 1">
          <a:extLst>
            <a:ext uri="{FF2B5EF4-FFF2-40B4-BE49-F238E27FC236}">
              <a16:creationId xmlns:a16="http://schemas.microsoft.com/office/drawing/2014/main" id="{DD0D794E-314C-4FF1-A351-E1F753C53EA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20193000"/>
          <a:ext cx="1165961"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381000</xdr:colOff>
      <xdr:row>66</xdr:row>
      <xdr:rowOff>160020</xdr:rowOff>
    </xdr:from>
    <xdr:to>
      <xdr:col>2</xdr:col>
      <xdr:colOff>2065166</xdr:colOff>
      <xdr:row>68</xdr:row>
      <xdr:rowOff>60983</xdr:rowOff>
    </xdr:to>
    <xdr:pic>
      <xdr:nvPicPr>
        <xdr:cNvPr id="2" name="Imagen 1">
          <a:extLst>
            <a:ext uri="{FF2B5EF4-FFF2-40B4-BE49-F238E27FC236}">
              <a16:creationId xmlns:a16="http://schemas.microsoft.com/office/drawing/2014/main" id="{36A42E1D-2F19-48C8-951A-ACBA0705800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92580" y="21983700"/>
          <a:ext cx="1684166"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30481</xdr:colOff>
      <xdr:row>87</xdr:row>
      <xdr:rowOff>144780</xdr:rowOff>
    </xdr:from>
    <xdr:to>
      <xdr:col>2</xdr:col>
      <xdr:colOff>2372310</xdr:colOff>
      <xdr:row>87</xdr:row>
      <xdr:rowOff>240800</xdr:rowOff>
    </xdr:to>
    <xdr:pic>
      <xdr:nvPicPr>
        <xdr:cNvPr id="2" name="Imagen 1">
          <a:extLst>
            <a:ext uri="{FF2B5EF4-FFF2-40B4-BE49-F238E27FC236}">
              <a16:creationId xmlns:a16="http://schemas.microsoft.com/office/drawing/2014/main" id="{06850FB5-C066-4EA7-93BF-5DF833BF99FC}"/>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061" y="21252180"/>
          <a:ext cx="2341829"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3" name="Imagen 2">
          <a:extLst>
            <a:ext uri="{FF2B5EF4-FFF2-40B4-BE49-F238E27FC236}">
              <a16:creationId xmlns:a16="http://schemas.microsoft.com/office/drawing/2014/main" id="{F556D56F-1770-467D-8C15-C369BDB5DBC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3061" y="25534620"/>
          <a:ext cx="1306943"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4" name="Imagen 3">
          <a:extLst>
            <a:ext uri="{FF2B5EF4-FFF2-40B4-BE49-F238E27FC236}">
              <a16:creationId xmlns:a16="http://schemas.microsoft.com/office/drawing/2014/main" id="{90D7C061-F22D-42C4-B47C-BB10323DE35E}"/>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6421" y="27104340"/>
          <a:ext cx="1029551"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5" name="Imagen 4">
          <a:extLst>
            <a:ext uri="{FF2B5EF4-FFF2-40B4-BE49-F238E27FC236}">
              <a16:creationId xmlns:a16="http://schemas.microsoft.com/office/drawing/2014/main" id="{091F30FA-1C68-4C51-8A55-22919A8D7D95}"/>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5940" y="28635960"/>
          <a:ext cx="1061558"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6" name="Imagen 5">
          <a:extLst>
            <a:ext uri="{FF2B5EF4-FFF2-40B4-BE49-F238E27FC236}">
              <a16:creationId xmlns:a16="http://schemas.microsoft.com/office/drawing/2014/main" id="{EDD7E832-AC9A-482E-87F1-57FFF981C49B}"/>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 y="30556201"/>
          <a:ext cx="1840390" cy="17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xdr:cNvGrpSpPr>
          <a:grpSpLocks/>
        </xdr:cNvGrpSpPr>
      </xdr:nvGrpSpPr>
      <xdr:grpSpPr bwMode="auto">
        <a:xfrm>
          <a:off x="0" y="0"/>
          <a:ext cx="5316510" cy="1277615"/>
          <a:chOff x="57150" y="47625"/>
          <a:chExt cx="6316603" cy="1200288"/>
        </a:xfrm>
      </xdr:grpSpPr>
      <xdr:pic>
        <xdr:nvPicPr>
          <xdr:cNvPr id="8" name="1 Imagen" descr="ESCUDO-transp-lema-blanco.png"/>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518160</xdr:colOff>
      <xdr:row>91</xdr:row>
      <xdr:rowOff>0</xdr:rowOff>
    </xdr:from>
    <xdr:to>
      <xdr:col>2</xdr:col>
      <xdr:colOff>1920362</xdr:colOff>
      <xdr:row>92</xdr:row>
      <xdr:rowOff>83843</xdr:rowOff>
    </xdr:to>
    <xdr:pic>
      <xdr:nvPicPr>
        <xdr:cNvPr id="2" name="Imagen 1">
          <a:extLst>
            <a:ext uri="{FF2B5EF4-FFF2-40B4-BE49-F238E27FC236}">
              <a16:creationId xmlns:a16="http://schemas.microsoft.com/office/drawing/2014/main" id="{1F0CA757-6647-420F-984B-7157DF6C1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0" y="28696920"/>
          <a:ext cx="1402202"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640080</xdr:colOff>
      <xdr:row>82</xdr:row>
      <xdr:rowOff>38100</xdr:rowOff>
    </xdr:from>
    <xdr:to>
      <xdr:col>2</xdr:col>
      <xdr:colOff>1680300</xdr:colOff>
      <xdr:row>83</xdr:row>
      <xdr:rowOff>68598</xdr:rowOff>
    </xdr:to>
    <xdr:pic>
      <xdr:nvPicPr>
        <xdr:cNvPr id="2" name="Imagen 1">
          <a:extLst>
            <a:ext uri="{FF2B5EF4-FFF2-40B4-BE49-F238E27FC236}">
              <a16:creationId xmlns:a16="http://schemas.microsoft.com/office/drawing/2014/main" id="{4525C67B-6815-4095-8384-31F5A78DD9E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1660" y="29131260"/>
          <a:ext cx="1040220"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3" name="Imagen 2">
          <a:extLst>
            <a:ext uri="{FF2B5EF4-FFF2-40B4-BE49-F238E27FC236}">
              <a16:creationId xmlns:a16="http://schemas.microsoft.com/office/drawing/2014/main" id="{8683F838-1401-4759-AFF2-929DCA4BFBE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0" y="32285940"/>
          <a:ext cx="110499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548641</xdr:colOff>
      <xdr:row>145</xdr:row>
      <xdr:rowOff>15240</xdr:rowOff>
    </xdr:from>
    <xdr:to>
      <xdr:col>2</xdr:col>
      <xdr:colOff>2088014</xdr:colOff>
      <xdr:row>146</xdr:row>
      <xdr:rowOff>137186</xdr:rowOff>
    </xdr:to>
    <xdr:pic>
      <xdr:nvPicPr>
        <xdr:cNvPr id="2" name="Imagen 1">
          <a:extLst>
            <a:ext uri="{FF2B5EF4-FFF2-40B4-BE49-F238E27FC236}">
              <a16:creationId xmlns:a16="http://schemas.microsoft.com/office/drawing/2014/main" id="{BF3896CA-E70D-483C-9199-9A266623DF7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1" y="37421820"/>
          <a:ext cx="1539373"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556261</xdr:colOff>
      <xdr:row>79</xdr:row>
      <xdr:rowOff>30480</xdr:rowOff>
    </xdr:from>
    <xdr:to>
      <xdr:col>2</xdr:col>
      <xdr:colOff>2187082</xdr:colOff>
      <xdr:row>80</xdr:row>
      <xdr:rowOff>129564</xdr:rowOff>
    </xdr:to>
    <xdr:pic>
      <xdr:nvPicPr>
        <xdr:cNvPr id="2" name="Imagen 1">
          <a:extLst>
            <a:ext uri="{FF2B5EF4-FFF2-40B4-BE49-F238E27FC236}">
              <a16:creationId xmlns:a16="http://schemas.microsoft.com/office/drawing/2014/main" id="{AEF12F46-C036-4163-9A47-72BF28F5EE6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0139660"/>
          <a:ext cx="1630821"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472440</xdr:colOff>
      <xdr:row>84</xdr:row>
      <xdr:rowOff>15240</xdr:rowOff>
    </xdr:from>
    <xdr:to>
      <xdr:col>2</xdr:col>
      <xdr:colOff>2110882</xdr:colOff>
      <xdr:row>85</xdr:row>
      <xdr:rowOff>137186</xdr:rowOff>
    </xdr:to>
    <xdr:pic>
      <xdr:nvPicPr>
        <xdr:cNvPr id="2" name="Imagen 1">
          <a:extLst>
            <a:ext uri="{FF2B5EF4-FFF2-40B4-BE49-F238E27FC236}">
              <a16:creationId xmlns:a16="http://schemas.microsoft.com/office/drawing/2014/main" id="{A27387AF-7D75-4930-A22F-5644532EA74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84020" y="23416260"/>
          <a:ext cx="1638442"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0</xdr:colOff>
      <xdr:row>18</xdr:row>
      <xdr:rowOff>0</xdr:rowOff>
    </xdr:from>
    <xdr:to>
      <xdr:col>21</xdr:col>
      <xdr:colOff>675005</xdr:colOff>
      <xdr:row>61</xdr:row>
      <xdr:rowOff>73660</xdr:rowOff>
    </xdr:to>
    <xdr:graphicFrame macro="">
      <xdr:nvGraphicFramePr>
        <xdr:cNvPr id="3" name="Diagrama 2">
          <a:extLst>
            <a:ext uri="{FF2B5EF4-FFF2-40B4-BE49-F238E27FC236}">
              <a16:creationId xmlns:a16="http://schemas.microsoft.com/office/drawing/2014/main" id="{1E0533B3-3651-4CE9-B50D-897B4A1F90E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7"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647701</xdr:colOff>
      <xdr:row>81</xdr:row>
      <xdr:rowOff>68580</xdr:rowOff>
    </xdr:from>
    <xdr:to>
      <xdr:col>2</xdr:col>
      <xdr:colOff>1905110</xdr:colOff>
      <xdr:row>83</xdr:row>
      <xdr:rowOff>26</xdr:rowOff>
    </xdr:to>
    <xdr:pic>
      <xdr:nvPicPr>
        <xdr:cNvPr id="2" name="Imagen 1">
          <a:extLst>
            <a:ext uri="{FF2B5EF4-FFF2-40B4-BE49-F238E27FC236}">
              <a16:creationId xmlns:a16="http://schemas.microsoft.com/office/drawing/2014/main" id="{D1ABDEB2-1749-4A24-A957-E2B87A23E85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1" y="23789640"/>
          <a:ext cx="1257409"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88</xdr:row>
      <xdr:rowOff>53340</xdr:rowOff>
    </xdr:from>
    <xdr:to>
      <xdr:col>2</xdr:col>
      <xdr:colOff>1775552</xdr:colOff>
      <xdr:row>90</xdr:row>
      <xdr:rowOff>60992</xdr:rowOff>
    </xdr:to>
    <xdr:pic>
      <xdr:nvPicPr>
        <xdr:cNvPr id="3" name="Imagen 2">
          <a:extLst>
            <a:ext uri="{FF2B5EF4-FFF2-40B4-BE49-F238E27FC236}">
              <a16:creationId xmlns:a16="http://schemas.microsoft.com/office/drawing/2014/main" id="{DA839F37-BD0A-4462-9C7A-A295A41593F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1" y="25786080"/>
          <a:ext cx="105165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990600</xdr:colOff>
      <xdr:row>0</xdr:row>
      <xdr:rowOff>1581150</xdr:rowOff>
    </xdr:to>
    <xdr:grpSp>
      <xdr:nvGrpSpPr>
        <xdr:cNvPr id="2" name="1 Grupo"/>
        <xdr:cNvGrpSpPr>
          <a:grpSpLocks/>
        </xdr:cNvGrpSpPr>
      </xdr:nvGrpSpPr>
      <xdr:grpSpPr bwMode="auto">
        <a:xfrm>
          <a:off x="0" y="0"/>
          <a:ext cx="6191250" cy="1581150"/>
          <a:chOff x="57150" y="47625"/>
          <a:chExt cx="6181725" cy="1581150"/>
        </a:xfrm>
      </xdr:grpSpPr>
      <xdr:pic>
        <xdr:nvPicPr>
          <xdr:cNvPr id="3"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762000</xdr:colOff>
      <xdr:row>90</xdr:row>
      <xdr:rowOff>106680</xdr:rowOff>
    </xdr:from>
    <xdr:to>
      <xdr:col>2</xdr:col>
      <xdr:colOff>1981306</xdr:colOff>
      <xdr:row>91</xdr:row>
      <xdr:rowOff>160040</xdr:rowOff>
    </xdr:to>
    <xdr:pic>
      <xdr:nvPicPr>
        <xdr:cNvPr id="2" name="Imagen 1">
          <a:extLst>
            <a:ext uri="{FF2B5EF4-FFF2-40B4-BE49-F238E27FC236}">
              <a16:creationId xmlns:a16="http://schemas.microsoft.com/office/drawing/2014/main" id="{E3659719-653D-4E77-A652-D9DFAB8C4E9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4040" y="26692860"/>
          <a:ext cx="1219306"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96</xdr:row>
      <xdr:rowOff>419100</xdr:rowOff>
    </xdr:from>
    <xdr:to>
      <xdr:col>2</xdr:col>
      <xdr:colOff>1790796</xdr:colOff>
      <xdr:row>98</xdr:row>
      <xdr:rowOff>152432</xdr:rowOff>
    </xdr:to>
    <xdr:pic>
      <xdr:nvPicPr>
        <xdr:cNvPr id="3" name="Imagen 2">
          <a:extLst>
            <a:ext uri="{FF2B5EF4-FFF2-40B4-BE49-F238E27FC236}">
              <a16:creationId xmlns:a16="http://schemas.microsoft.com/office/drawing/2014/main" id="{087D0F78-A1D9-4192-966F-935F329CF2C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5461" y="290169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180439"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670561</xdr:colOff>
      <xdr:row>84</xdr:row>
      <xdr:rowOff>76200</xdr:rowOff>
    </xdr:from>
    <xdr:to>
      <xdr:col>2</xdr:col>
      <xdr:colOff>1790798</xdr:colOff>
      <xdr:row>85</xdr:row>
      <xdr:rowOff>129560</xdr:rowOff>
    </xdr:to>
    <xdr:pic>
      <xdr:nvPicPr>
        <xdr:cNvPr id="2" name="Imagen 1">
          <a:extLst>
            <a:ext uri="{FF2B5EF4-FFF2-40B4-BE49-F238E27FC236}">
              <a16:creationId xmlns:a16="http://schemas.microsoft.com/office/drawing/2014/main" id="{E83EE8C8-58E9-43BB-BDC6-11B14C0D1D8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2141" y="27165300"/>
          <a:ext cx="1120237"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685801</xdr:colOff>
      <xdr:row>92</xdr:row>
      <xdr:rowOff>0</xdr:rowOff>
    </xdr:from>
    <xdr:to>
      <xdr:col>2</xdr:col>
      <xdr:colOff>1684108</xdr:colOff>
      <xdr:row>94</xdr:row>
      <xdr:rowOff>7652</xdr:rowOff>
    </xdr:to>
    <xdr:pic>
      <xdr:nvPicPr>
        <xdr:cNvPr id="3" name="Imagen 2">
          <a:extLst>
            <a:ext uri="{FF2B5EF4-FFF2-40B4-BE49-F238E27FC236}">
              <a16:creationId xmlns:a16="http://schemas.microsoft.com/office/drawing/2014/main" id="{F9584ADF-BDF9-488D-B7D1-694E0BE7DA1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7381" y="30319980"/>
          <a:ext cx="998307"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426720</xdr:colOff>
      <xdr:row>79</xdr:row>
      <xdr:rowOff>53340</xdr:rowOff>
    </xdr:from>
    <xdr:to>
      <xdr:col>2</xdr:col>
      <xdr:colOff>2156610</xdr:colOff>
      <xdr:row>80</xdr:row>
      <xdr:rowOff>175286</xdr:rowOff>
    </xdr:to>
    <xdr:pic>
      <xdr:nvPicPr>
        <xdr:cNvPr id="2" name="Imagen 1">
          <a:extLst>
            <a:ext uri="{FF2B5EF4-FFF2-40B4-BE49-F238E27FC236}">
              <a16:creationId xmlns:a16="http://schemas.microsoft.com/office/drawing/2014/main" id="{B4B9D59E-C7B3-4B8A-9920-CD2DAED1BA3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8300" y="24704040"/>
          <a:ext cx="172989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3" name="Imagen 2">
          <a:extLst>
            <a:ext uri="{FF2B5EF4-FFF2-40B4-BE49-F238E27FC236}">
              <a16:creationId xmlns:a16="http://schemas.microsoft.com/office/drawing/2014/main" id="{621A6D50-EF9B-467F-965E-7CB852C280AE}"/>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27861" y="280644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518161</xdr:colOff>
      <xdr:row>87</xdr:row>
      <xdr:rowOff>449580</xdr:rowOff>
    </xdr:from>
    <xdr:to>
      <xdr:col>2</xdr:col>
      <xdr:colOff>2377602</xdr:colOff>
      <xdr:row>90</xdr:row>
      <xdr:rowOff>32</xdr:rowOff>
    </xdr:to>
    <xdr:pic>
      <xdr:nvPicPr>
        <xdr:cNvPr id="2" name="Imagen 1">
          <a:extLst>
            <a:ext uri="{FF2B5EF4-FFF2-40B4-BE49-F238E27FC236}">
              <a16:creationId xmlns:a16="http://schemas.microsoft.com/office/drawing/2014/main" id="{A3C478EC-997A-44FA-A0CD-294F36CB7FA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1" y="28986480"/>
          <a:ext cx="185944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510898"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556261</xdr:colOff>
      <xdr:row>63</xdr:row>
      <xdr:rowOff>0</xdr:rowOff>
    </xdr:from>
    <xdr:to>
      <xdr:col>2</xdr:col>
      <xdr:colOff>2088014</xdr:colOff>
      <xdr:row>64</xdr:row>
      <xdr:rowOff>83843</xdr:rowOff>
    </xdr:to>
    <xdr:pic>
      <xdr:nvPicPr>
        <xdr:cNvPr id="2" name="Imagen 1">
          <a:extLst>
            <a:ext uri="{FF2B5EF4-FFF2-40B4-BE49-F238E27FC236}">
              <a16:creationId xmlns:a16="http://schemas.microsoft.com/office/drawing/2014/main" id="{F866D563-5263-41D8-8356-5E51B254BE3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2913340"/>
          <a:ext cx="1531753"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868681</xdr:colOff>
      <xdr:row>104</xdr:row>
      <xdr:rowOff>15240</xdr:rowOff>
    </xdr:from>
    <xdr:to>
      <xdr:col>2</xdr:col>
      <xdr:colOff>1806022</xdr:colOff>
      <xdr:row>105</xdr:row>
      <xdr:rowOff>129566</xdr:rowOff>
    </xdr:to>
    <xdr:pic>
      <xdr:nvPicPr>
        <xdr:cNvPr id="2" name="Imagen 1">
          <a:extLst>
            <a:ext uri="{FF2B5EF4-FFF2-40B4-BE49-F238E27FC236}">
              <a16:creationId xmlns:a16="http://schemas.microsoft.com/office/drawing/2014/main" id="{54B81131-ED83-41F1-B3EC-A8203622892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80261" y="39319200"/>
          <a:ext cx="937341"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111</xdr:row>
      <xdr:rowOff>68580</xdr:rowOff>
    </xdr:from>
    <xdr:to>
      <xdr:col>3</xdr:col>
      <xdr:colOff>1021334</xdr:colOff>
      <xdr:row>113</xdr:row>
      <xdr:rowOff>26</xdr:rowOff>
    </xdr:to>
    <xdr:pic>
      <xdr:nvPicPr>
        <xdr:cNvPr id="3" name="Imagen 2">
          <a:extLst>
            <a:ext uri="{FF2B5EF4-FFF2-40B4-BE49-F238E27FC236}">
              <a16:creationId xmlns:a16="http://schemas.microsoft.com/office/drawing/2014/main" id="{B1C31D1D-E327-4C48-8787-5BA7C1D1CEA7}"/>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91640" y="41689020"/>
          <a:ext cx="2933954"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7095158"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182880</xdr:colOff>
      <xdr:row>126</xdr:row>
      <xdr:rowOff>144780</xdr:rowOff>
    </xdr:from>
    <xdr:to>
      <xdr:col>3</xdr:col>
      <xdr:colOff>1112808</xdr:colOff>
      <xdr:row>126</xdr:row>
      <xdr:rowOff>281952</xdr:rowOff>
    </xdr:to>
    <xdr:pic>
      <xdr:nvPicPr>
        <xdr:cNvPr id="2" name="Imagen 1">
          <a:extLst>
            <a:ext uri="{FF2B5EF4-FFF2-40B4-BE49-F238E27FC236}">
              <a16:creationId xmlns:a16="http://schemas.microsoft.com/office/drawing/2014/main" id="{438C54C6-E10A-40E1-8C02-4245C74EEC7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4460" y="48943260"/>
          <a:ext cx="332260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754380</xdr:colOff>
      <xdr:row>139</xdr:row>
      <xdr:rowOff>7620</xdr:rowOff>
    </xdr:from>
    <xdr:to>
      <xdr:col>3</xdr:col>
      <xdr:colOff>1089896</xdr:colOff>
      <xdr:row>139</xdr:row>
      <xdr:rowOff>251481</xdr:rowOff>
    </xdr:to>
    <xdr:pic>
      <xdr:nvPicPr>
        <xdr:cNvPr id="3" name="Imagen 2">
          <a:extLst>
            <a:ext uri="{FF2B5EF4-FFF2-40B4-BE49-F238E27FC236}">
              <a16:creationId xmlns:a16="http://schemas.microsoft.com/office/drawing/2014/main" id="{8FC63C8B-5A62-4D46-9124-0E7870B1B70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5960" y="53393340"/>
          <a:ext cx="2728196" cy="243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6171817"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182880</xdr:colOff>
      <xdr:row>113</xdr:row>
      <xdr:rowOff>91440</xdr:rowOff>
    </xdr:from>
    <xdr:to>
      <xdr:col>3</xdr:col>
      <xdr:colOff>998498</xdr:colOff>
      <xdr:row>113</xdr:row>
      <xdr:rowOff>228612</xdr:rowOff>
    </xdr:to>
    <xdr:pic>
      <xdr:nvPicPr>
        <xdr:cNvPr id="2" name="Imagen 1">
          <a:extLst>
            <a:ext uri="{FF2B5EF4-FFF2-40B4-BE49-F238E27FC236}">
              <a16:creationId xmlns:a16="http://schemas.microsoft.com/office/drawing/2014/main" id="{2BCAF0D5-AE4E-4BA3-BDCF-6AE06A47030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2540" y="40934640"/>
          <a:ext cx="320829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464821</xdr:colOff>
      <xdr:row>126</xdr:row>
      <xdr:rowOff>0</xdr:rowOff>
    </xdr:from>
    <xdr:to>
      <xdr:col>3</xdr:col>
      <xdr:colOff>922268</xdr:colOff>
      <xdr:row>127</xdr:row>
      <xdr:rowOff>114326</xdr:rowOff>
    </xdr:to>
    <xdr:pic>
      <xdr:nvPicPr>
        <xdr:cNvPr id="3" name="Imagen 2">
          <a:extLst>
            <a:ext uri="{FF2B5EF4-FFF2-40B4-BE49-F238E27FC236}">
              <a16:creationId xmlns:a16="http://schemas.microsoft.com/office/drawing/2014/main" id="{F4D5E820-FF62-43FB-B11F-ECF5477AE95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4481" y="45674280"/>
          <a:ext cx="2850127"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578934"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784860</xdr:colOff>
      <xdr:row>107</xdr:row>
      <xdr:rowOff>53340</xdr:rowOff>
    </xdr:from>
    <xdr:to>
      <xdr:col>2</xdr:col>
      <xdr:colOff>1402080</xdr:colOff>
      <xdr:row>108</xdr:row>
      <xdr:rowOff>144780</xdr:rowOff>
    </xdr:to>
    <xdr:pic>
      <xdr:nvPicPr>
        <xdr:cNvPr id="2" name="Imagen 1">
          <a:extLst>
            <a:ext uri="{FF2B5EF4-FFF2-40B4-BE49-F238E27FC236}">
              <a16:creationId xmlns:a16="http://schemas.microsoft.com/office/drawing/2014/main" id="{02B33652-5F8E-44CD-8188-31F8268B7E5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6440" y="36568380"/>
          <a:ext cx="61722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548640</xdr:colOff>
      <xdr:row>162</xdr:row>
      <xdr:rowOff>15240</xdr:rowOff>
    </xdr:from>
    <xdr:to>
      <xdr:col>2</xdr:col>
      <xdr:colOff>2232806</xdr:colOff>
      <xdr:row>164</xdr:row>
      <xdr:rowOff>22892</xdr:rowOff>
    </xdr:to>
    <xdr:pic>
      <xdr:nvPicPr>
        <xdr:cNvPr id="2" name="Imagen 1">
          <a:extLst>
            <a:ext uri="{FF2B5EF4-FFF2-40B4-BE49-F238E27FC236}">
              <a16:creationId xmlns:a16="http://schemas.microsoft.com/office/drawing/2014/main" id="{D08E67B7-FAE6-4CAD-B0C9-92194D0FB19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45026580"/>
          <a:ext cx="168416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3" name="Imagen 2">
          <a:extLst>
            <a:ext uri="{FF2B5EF4-FFF2-40B4-BE49-F238E27FC236}">
              <a16:creationId xmlns:a16="http://schemas.microsoft.com/office/drawing/2014/main" id="{31A25DCF-F16E-46F4-BBC4-3BE5C2FAD3A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0" y="48112680"/>
          <a:ext cx="1364098" cy="28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xdr:cNvSpPr txBox="1"/>
      </xdr:nvSpPr>
      <xdr:spPr bwMode="auto">
        <a:xfrm>
          <a:off x="1266825" y="428625"/>
          <a:ext cx="481965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533401</xdr:colOff>
      <xdr:row>60</xdr:row>
      <xdr:rowOff>106680</xdr:rowOff>
    </xdr:from>
    <xdr:to>
      <xdr:col>2</xdr:col>
      <xdr:colOff>2019430</xdr:colOff>
      <xdr:row>62</xdr:row>
      <xdr:rowOff>22884</xdr:rowOff>
    </xdr:to>
    <xdr:pic>
      <xdr:nvPicPr>
        <xdr:cNvPr id="2" name="Imagen 1">
          <a:extLst>
            <a:ext uri="{FF2B5EF4-FFF2-40B4-BE49-F238E27FC236}">
              <a16:creationId xmlns:a16="http://schemas.microsoft.com/office/drawing/2014/main" id="{3AC076FA-78F9-4FE1-ACEA-6C8EA596620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44981" y="22181820"/>
          <a:ext cx="1486029"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609600</xdr:colOff>
      <xdr:row>80</xdr:row>
      <xdr:rowOff>91440</xdr:rowOff>
    </xdr:from>
    <xdr:to>
      <xdr:col>2</xdr:col>
      <xdr:colOff>2088008</xdr:colOff>
      <xdr:row>81</xdr:row>
      <xdr:rowOff>175283</xdr:rowOff>
    </xdr:to>
    <xdr:pic>
      <xdr:nvPicPr>
        <xdr:cNvPr id="2" name="Imagen 1">
          <a:extLst>
            <a:ext uri="{FF2B5EF4-FFF2-40B4-BE49-F238E27FC236}">
              <a16:creationId xmlns:a16="http://schemas.microsoft.com/office/drawing/2014/main" id="{55BC8F96-95DE-4C57-8941-0D7F63F0973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1180" y="43990260"/>
          <a:ext cx="1478408"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137161</xdr:colOff>
      <xdr:row>121</xdr:row>
      <xdr:rowOff>7620</xdr:rowOff>
    </xdr:from>
    <xdr:to>
      <xdr:col>2</xdr:col>
      <xdr:colOff>2222936</xdr:colOff>
      <xdr:row>121</xdr:row>
      <xdr:rowOff>103640</xdr:rowOff>
    </xdr:to>
    <xdr:pic>
      <xdr:nvPicPr>
        <xdr:cNvPr id="2" name="Imagen 1">
          <a:extLst>
            <a:ext uri="{FF2B5EF4-FFF2-40B4-BE49-F238E27FC236}">
              <a16:creationId xmlns:a16="http://schemas.microsoft.com/office/drawing/2014/main" id="{A471313D-4A60-4A21-AEF1-D141F9D191E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3961" y="34838640"/>
          <a:ext cx="208577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17072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0</xdr:colOff>
      <xdr:row>80</xdr:row>
      <xdr:rowOff>0</xdr:rowOff>
    </xdr:from>
    <xdr:to>
      <xdr:col>4</xdr:col>
      <xdr:colOff>83820</xdr:colOff>
      <xdr:row>82</xdr:row>
      <xdr:rowOff>7620</xdr:rowOff>
    </xdr:to>
    <xdr:pic>
      <xdr:nvPicPr>
        <xdr:cNvPr id="2" name="Imagen 1">
          <a:extLst>
            <a:ext uri="{FF2B5EF4-FFF2-40B4-BE49-F238E27FC236}">
              <a16:creationId xmlns:a16="http://schemas.microsoft.com/office/drawing/2014/main" id="{B8C44BFE-EC1D-45D8-BE82-1FC1B02757B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47343060"/>
          <a:ext cx="16687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3" name="Imagen 2">
          <a:extLst>
            <a:ext uri="{FF2B5EF4-FFF2-40B4-BE49-F238E27FC236}">
              <a16:creationId xmlns:a16="http://schemas.microsoft.com/office/drawing/2014/main" id="{4E8B2010-F520-43D8-BB17-EE01D2CD278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56639460"/>
          <a:ext cx="122682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4" name="Imagen 3">
          <a:extLst>
            <a:ext uri="{FF2B5EF4-FFF2-40B4-BE49-F238E27FC236}">
              <a16:creationId xmlns:a16="http://schemas.microsoft.com/office/drawing/2014/main" id="{BC6E8996-A8E3-4521-8F44-743635C709BF}"/>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1232" y="37480352"/>
          <a:ext cx="1539373"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5" name="1 Grupo"/>
        <xdr:cNvGrpSpPr>
          <a:grpSpLocks/>
        </xdr:cNvGrpSpPr>
      </xdr:nvGrpSpPr>
      <xdr:grpSpPr bwMode="auto">
        <a:xfrm>
          <a:off x="0" y="0"/>
          <a:ext cx="5326230" cy="1277615"/>
          <a:chOff x="57150" y="47625"/>
          <a:chExt cx="6316603" cy="1200288"/>
        </a:xfrm>
      </xdr:grpSpPr>
      <xdr:pic>
        <xdr:nvPicPr>
          <xdr:cNvPr id="6" name="1 Imagen" descr="ESCUDO-transp-lema-blanco.png"/>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7"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160021</xdr:colOff>
      <xdr:row>91</xdr:row>
      <xdr:rowOff>45720</xdr:rowOff>
    </xdr:from>
    <xdr:to>
      <xdr:col>2</xdr:col>
      <xdr:colOff>2021748</xdr:colOff>
      <xdr:row>91</xdr:row>
      <xdr:rowOff>141740</xdr:rowOff>
    </xdr:to>
    <xdr:pic>
      <xdr:nvPicPr>
        <xdr:cNvPr id="2" name="Imagen 1">
          <a:extLst>
            <a:ext uri="{FF2B5EF4-FFF2-40B4-BE49-F238E27FC236}">
              <a16:creationId xmlns:a16="http://schemas.microsoft.com/office/drawing/2014/main" id="{956CE706-6592-46C5-85D7-B8BF75F6739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1" y="28735020"/>
          <a:ext cx="1861727"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3" name="Imagen 2">
          <a:extLst>
            <a:ext uri="{FF2B5EF4-FFF2-40B4-BE49-F238E27FC236}">
              <a16:creationId xmlns:a16="http://schemas.microsoft.com/office/drawing/2014/main" id="{D000E0A8-E640-4ED7-896D-B3E2804297F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0680" y="32590740"/>
          <a:ext cx="2606266"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199878"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119063</xdr:colOff>
      <xdr:row>0</xdr:row>
      <xdr:rowOff>107157</xdr:rowOff>
    </xdr:from>
    <xdr:to>
      <xdr:col>1</xdr:col>
      <xdr:colOff>571501</xdr:colOff>
      <xdr:row>0</xdr:row>
      <xdr:rowOff>1750220</xdr:rowOff>
    </xdr:to>
    <xdr:pic>
      <xdr:nvPicPr>
        <xdr:cNvPr id="4" name="1 Imagen" descr="ESCUDO-transp-lema-blanc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09663" cy="164306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5" name="5 CuadroTexto">
          <a:extLst>
            <a:ext uri="{FF2B5EF4-FFF2-40B4-BE49-F238E27FC236}">
              <a16:creationId xmlns:a16="http://schemas.microsoft.com/office/drawing/2014/main" id="{00000000-0008-0000-0000-000003000000}"/>
            </a:ext>
          </a:extLst>
        </xdr:cNvPr>
        <xdr:cNvSpPr txBox="1"/>
      </xdr:nvSpPr>
      <xdr:spPr bwMode="auto">
        <a:xfrm>
          <a:off x="1304925" y="381000"/>
          <a:ext cx="2412206" cy="105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200-0000138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00000000-0008-0000-0200-000003000000}"/>
            </a:ext>
          </a:extLst>
        </xdr:cNvPr>
        <xdr:cNvSpPr txBox="1"/>
      </xdr:nvSpPr>
      <xdr:spPr bwMode="auto">
        <a:xfrm>
          <a:off x="1266825" y="428625"/>
          <a:ext cx="4619625"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258D6D3F-B555-4771-AE93-47FC08B52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11AF54AE-AE8F-4DC4-9D10-09AC3BB3A78E}"/>
            </a:ext>
          </a:extLst>
        </xdr:cNvPr>
        <xdr:cNvSpPr txBox="1"/>
      </xdr:nvSpPr>
      <xdr:spPr bwMode="auto">
        <a:xfrm>
          <a:off x="1266825" y="428625"/>
          <a:ext cx="5695950" cy="962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xdr:cNvGrpSpPr>
          <a:grpSpLocks/>
        </xdr:cNvGrpSpPr>
      </xdr:nvGrpSpPr>
      <xdr:grpSpPr bwMode="auto">
        <a:xfrm>
          <a:off x="0" y="0"/>
          <a:ext cx="6697266" cy="1656953"/>
          <a:chOff x="57150" y="47625"/>
          <a:chExt cx="6181725" cy="1581150"/>
        </a:xfrm>
      </xdr:grpSpPr>
      <xdr:pic>
        <xdr:nvPicPr>
          <xdr:cNvPr id="3"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167</xdr:row>
      <xdr:rowOff>167640</xdr:rowOff>
    </xdr:from>
    <xdr:to>
      <xdr:col>5</xdr:col>
      <xdr:colOff>84107</xdr:colOff>
      <xdr:row>168</xdr:row>
      <xdr:rowOff>121932</xdr:rowOff>
    </xdr:to>
    <xdr:pic>
      <xdr:nvPicPr>
        <xdr:cNvPr id="2" name="Imagen 1">
          <a:extLst>
            <a:ext uri="{FF2B5EF4-FFF2-40B4-BE49-F238E27FC236}">
              <a16:creationId xmlns:a16="http://schemas.microsoft.com/office/drawing/2014/main" id="{4120DCB2-79C5-4EE7-B4F8-1C282632210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580" y="2763774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3" name="Imagen 2">
          <a:extLst>
            <a:ext uri="{FF2B5EF4-FFF2-40B4-BE49-F238E27FC236}">
              <a16:creationId xmlns:a16="http://schemas.microsoft.com/office/drawing/2014/main" id="{A0CE5FBE-77D5-458C-B1A6-ED23D52DB3B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4961" y="34404300"/>
          <a:ext cx="883997"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4" name="Imagen 3">
          <a:extLst>
            <a:ext uri="{FF2B5EF4-FFF2-40B4-BE49-F238E27FC236}">
              <a16:creationId xmlns:a16="http://schemas.microsoft.com/office/drawing/2014/main" id="{65CF6636-2D95-4F24-B8EB-3BD8A5C26764}"/>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8741" y="35684460"/>
          <a:ext cx="1554615"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5" name="Imagen 4">
          <a:extLst>
            <a:ext uri="{FF2B5EF4-FFF2-40B4-BE49-F238E27FC236}">
              <a16:creationId xmlns:a16="http://schemas.microsoft.com/office/drawing/2014/main" id="{AA523FDF-CB4D-4B2C-A903-EF3B4171341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0181" y="1358646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6" name="1 Grupo"/>
        <xdr:cNvGrpSpPr>
          <a:grpSpLocks/>
        </xdr:cNvGrpSpPr>
      </xdr:nvGrpSpPr>
      <xdr:grpSpPr bwMode="auto">
        <a:xfrm>
          <a:off x="0" y="0"/>
          <a:ext cx="5462301" cy="1261675"/>
          <a:chOff x="57150" y="47625"/>
          <a:chExt cx="6316603" cy="1200288"/>
        </a:xfrm>
      </xdr:grpSpPr>
      <xdr:pic>
        <xdr:nvPicPr>
          <xdr:cNvPr id="7" name="1 Imagen" descr="ESCUDO-transp-lema-blanco.png"/>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8"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601981</xdr:colOff>
      <xdr:row>69</xdr:row>
      <xdr:rowOff>0</xdr:rowOff>
    </xdr:from>
    <xdr:to>
      <xdr:col>3</xdr:col>
      <xdr:colOff>2065148</xdr:colOff>
      <xdr:row>70</xdr:row>
      <xdr:rowOff>83843</xdr:rowOff>
    </xdr:to>
    <xdr:pic>
      <xdr:nvPicPr>
        <xdr:cNvPr id="2" name="Imagen 1">
          <a:extLst>
            <a:ext uri="{FF2B5EF4-FFF2-40B4-BE49-F238E27FC236}">
              <a16:creationId xmlns:a16="http://schemas.microsoft.com/office/drawing/2014/main" id="{6D153BE9-73F9-4684-9801-9F06ED4734A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9761" y="16245840"/>
          <a:ext cx="1463167"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94266"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cambioclimatico.minambiente.gov.co/"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6.bin"/><Relationship Id="rId1" Type="http://schemas.openxmlformats.org/officeDocument/2006/relationships/hyperlink" Target="https://www.minambiente.gov.co/index.php/ambientes-y-desarrollos-sostenibles/negocios-verdes-y-sostenible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4"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4"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opLeftCell="A7" workbookViewId="0">
      <selection activeCell="C6" sqref="C6"/>
    </sheetView>
  </sheetViews>
  <sheetFormatPr baseColWidth="10" defaultRowHeight="15" x14ac:dyDescent="0.25"/>
  <cols>
    <col min="1" max="1" width="5.85546875" customWidth="1"/>
    <col min="2" max="2" width="44.28515625" customWidth="1"/>
    <col min="3" max="3" width="68.5703125" customWidth="1"/>
    <col min="7" max="7" width="0" hidden="1" customWidth="1"/>
    <col min="8" max="8" width="15.5703125" hidden="1" customWidth="1"/>
    <col min="9" max="9" width="11.42578125" hidden="1" customWidth="1"/>
  </cols>
  <sheetData>
    <row r="1" spans="1:18" s="558" customFormat="1" ht="130.5" customHeight="1" thickBot="1" x14ac:dyDescent="0.3">
      <c r="A1" s="626"/>
      <c r="B1" s="627"/>
      <c r="C1" s="628"/>
      <c r="D1"/>
      <c r="E1"/>
      <c r="F1"/>
      <c r="G1"/>
      <c r="H1"/>
      <c r="I1"/>
      <c r="J1"/>
      <c r="K1"/>
      <c r="L1"/>
      <c r="M1"/>
      <c r="N1"/>
      <c r="O1"/>
      <c r="P1"/>
      <c r="Q1"/>
      <c r="R1"/>
    </row>
    <row r="2" spans="1:18" s="559" customFormat="1" ht="39.75" customHeight="1" thickBot="1" x14ac:dyDescent="0.3">
      <c r="A2" s="956" t="s">
        <v>1883</v>
      </c>
      <c r="B2" s="957"/>
      <c r="C2" s="958"/>
      <c r="D2"/>
      <c r="E2"/>
      <c r="F2"/>
      <c r="G2"/>
      <c r="H2"/>
      <c r="I2"/>
      <c r="J2"/>
      <c r="K2"/>
      <c r="L2"/>
      <c r="M2"/>
      <c r="N2"/>
      <c r="O2"/>
      <c r="P2"/>
      <c r="Q2"/>
      <c r="R2"/>
    </row>
    <row r="4" spans="1:18" ht="15.75" thickBot="1" x14ac:dyDescent="0.3"/>
    <row r="5" spans="1:18" s="614" customFormat="1" ht="23.25" customHeight="1" x14ac:dyDescent="0.25">
      <c r="B5" s="615" t="s">
        <v>1346</v>
      </c>
      <c r="C5" s="616"/>
      <c r="H5" s="614" t="s">
        <v>1347</v>
      </c>
    </row>
    <row r="6" spans="1:18" s="614" customFormat="1" ht="23.25" customHeight="1" x14ac:dyDescent="0.25">
      <c r="B6" s="617" t="s">
        <v>1387</v>
      </c>
      <c r="C6" s="618"/>
      <c r="H6" s="614" t="s">
        <v>1348</v>
      </c>
    </row>
    <row r="7" spans="1:18" s="614" customFormat="1" ht="23.25" customHeight="1" x14ac:dyDescent="0.25">
      <c r="B7" s="617" t="s">
        <v>1388</v>
      </c>
      <c r="C7" s="618"/>
      <c r="H7" s="614" t="s">
        <v>1349</v>
      </c>
    </row>
    <row r="8" spans="1:18" s="614" customFormat="1" ht="23.25" customHeight="1" x14ac:dyDescent="0.25">
      <c r="B8" s="617" t="s">
        <v>40</v>
      </c>
      <c r="C8" s="618"/>
      <c r="H8" s="614" t="s">
        <v>1350</v>
      </c>
    </row>
    <row r="9" spans="1:18" s="614" customFormat="1" ht="23.25" customHeight="1" x14ac:dyDescent="0.25">
      <c r="B9" s="617" t="s">
        <v>42</v>
      </c>
      <c r="C9" s="618"/>
      <c r="H9" s="614" t="s">
        <v>1351</v>
      </c>
    </row>
    <row r="10" spans="1:18" s="614" customFormat="1" ht="23.25" customHeight="1" x14ac:dyDescent="0.25">
      <c r="B10" s="617" t="s">
        <v>43</v>
      </c>
      <c r="C10" s="618"/>
      <c r="H10" s="614" t="s">
        <v>1352</v>
      </c>
    </row>
    <row r="11" spans="1:18" s="614" customFormat="1" ht="23.25" customHeight="1" thickBot="1" x14ac:dyDescent="0.3">
      <c r="B11" s="619" t="s">
        <v>44</v>
      </c>
      <c r="C11" s="620"/>
      <c r="H11" s="614" t="s">
        <v>1353</v>
      </c>
    </row>
    <row r="12" spans="1:18" x14ac:dyDescent="0.25">
      <c r="H12" t="s">
        <v>1354</v>
      </c>
    </row>
    <row r="13" spans="1:18" x14ac:dyDescent="0.25">
      <c r="H13" t="s">
        <v>1355</v>
      </c>
    </row>
    <row r="14" spans="1:18" x14ac:dyDescent="0.25">
      <c r="H14" t="s">
        <v>1356</v>
      </c>
    </row>
    <row r="15" spans="1:18" x14ac:dyDescent="0.25">
      <c r="H15" t="s">
        <v>1357</v>
      </c>
    </row>
    <row r="16" spans="1:18" x14ac:dyDescent="0.25">
      <c r="H16" t="s">
        <v>1358</v>
      </c>
    </row>
    <row r="17" spans="8:8" x14ac:dyDescent="0.25">
      <c r="H17" t="s">
        <v>1359</v>
      </c>
    </row>
    <row r="18" spans="8:8" x14ac:dyDescent="0.25">
      <c r="H18" t="s">
        <v>1360</v>
      </c>
    </row>
    <row r="19" spans="8:8" x14ac:dyDescent="0.25">
      <c r="H19" t="s">
        <v>1361</v>
      </c>
    </row>
    <row r="20" spans="8:8" x14ac:dyDescent="0.25">
      <c r="H20" t="s">
        <v>1362</v>
      </c>
    </row>
    <row r="21" spans="8:8" x14ac:dyDescent="0.25">
      <c r="H21" t="s">
        <v>1363</v>
      </c>
    </row>
    <row r="22" spans="8:8" x14ac:dyDescent="0.25">
      <c r="H22" t="s">
        <v>1364</v>
      </c>
    </row>
    <row r="23" spans="8:8" x14ac:dyDescent="0.25">
      <c r="H23" t="s">
        <v>1365</v>
      </c>
    </row>
    <row r="24" spans="8:8" x14ac:dyDescent="0.25">
      <c r="H24" t="s">
        <v>1366</v>
      </c>
    </row>
    <row r="25" spans="8:8" x14ac:dyDescent="0.25">
      <c r="H25" t="s">
        <v>1367</v>
      </c>
    </row>
    <row r="26" spans="8:8" x14ac:dyDescent="0.25">
      <c r="H26" t="s">
        <v>1368</v>
      </c>
    </row>
    <row r="27" spans="8:8" x14ac:dyDescent="0.25">
      <c r="H27" t="s">
        <v>1369</v>
      </c>
    </row>
    <row r="28" spans="8:8" x14ac:dyDescent="0.25">
      <c r="H28" t="s">
        <v>1959</v>
      </c>
    </row>
    <row r="29" spans="8:8" s="416" customFormat="1" x14ac:dyDescent="0.25">
      <c r="H29" s="416" t="s">
        <v>1370</v>
      </c>
    </row>
    <row r="30" spans="8:8" x14ac:dyDescent="0.25">
      <c r="H30" t="s">
        <v>1371</v>
      </c>
    </row>
    <row r="31" spans="8:8" x14ac:dyDescent="0.25">
      <c r="H31" t="s">
        <v>1372</v>
      </c>
    </row>
    <row r="32" spans="8:8" x14ac:dyDescent="0.25">
      <c r="H32" t="s">
        <v>1373</v>
      </c>
    </row>
    <row r="33" spans="8:8" x14ac:dyDescent="0.25">
      <c r="H33" t="s">
        <v>1374</v>
      </c>
    </row>
    <row r="34" spans="8:8" x14ac:dyDescent="0.25">
      <c r="H34" t="s">
        <v>1375</v>
      </c>
    </row>
    <row r="35" spans="8:8" x14ac:dyDescent="0.25">
      <c r="H35" t="s">
        <v>1376</v>
      </c>
    </row>
    <row r="36" spans="8:8" x14ac:dyDescent="0.25">
      <c r="H36" t="s">
        <v>1377</v>
      </c>
    </row>
    <row r="37" spans="8:8" x14ac:dyDescent="0.25">
      <c r="H37" t="s">
        <v>1378</v>
      </c>
    </row>
    <row r="39" spans="8:8" x14ac:dyDescent="0.25">
      <c r="H39" t="s">
        <v>1379</v>
      </c>
    </row>
    <row r="40" spans="8:8" x14ac:dyDescent="0.25">
      <c r="H40" t="s">
        <v>1380</v>
      </c>
    </row>
    <row r="41" spans="8:8" x14ac:dyDescent="0.25">
      <c r="H41" t="s">
        <v>1381</v>
      </c>
    </row>
    <row r="42" spans="8:8" x14ac:dyDescent="0.25">
      <c r="H42" t="s">
        <v>1382</v>
      </c>
    </row>
    <row r="43" spans="8:8" x14ac:dyDescent="0.25">
      <c r="H43" t="s">
        <v>1383</v>
      </c>
    </row>
    <row r="44" spans="8:8" x14ac:dyDescent="0.25">
      <c r="H44" t="s">
        <v>1384</v>
      </c>
    </row>
    <row r="45" spans="8:8" x14ac:dyDescent="0.25">
      <c r="H45" t="s">
        <v>1385</v>
      </c>
    </row>
    <row r="46" spans="8:8" x14ac:dyDescent="0.25">
      <c r="H46" t="s">
        <v>1386</v>
      </c>
    </row>
    <row r="47" spans="8:8" x14ac:dyDescent="0.25">
      <c r="H47" s="416" t="s">
        <v>1946</v>
      </c>
    </row>
    <row r="48" spans="8:8" x14ac:dyDescent="0.25">
      <c r="H48" s="416" t="s">
        <v>1947</v>
      </c>
    </row>
    <row r="49" spans="8:8" x14ac:dyDescent="0.25">
      <c r="H49" s="416" t="s">
        <v>1948</v>
      </c>
    </row>
    <row r="50" spans="8:8" x14ac:dyDescent="0.25">
      <c r="H50" s="416" t="s">
        <v>1949</v>
      </c>
    </row>
    <row r="51" spans="8:8" x14ac:dyDescent="0.25">
      <c r="H51" s="416" t="s">
        <v>1950</v>
      </c>
    </row>
    <row r="52" spans="8:8" x14ac:dyDescent="0.25">
      <c r="H52" s="416" t="s">
        <v>1951</v>
      </c>
    </row>
    <row r="53" spans="8:8" x14ac:dyDescent="0.25">
      <c r="H53" s="416" t="s">
        <v>1952</v>
      </c>
    </row>
    <row r="54" spans="8:8" x14ac:dyDescent="0.25">
      <c r="H54" s="416" t="s">
        <v>1953</v>
      </c>
    </row>
    <row r="55" spans="8:8" x14ac:dyDescent="0.25">
      <c r="H55" s="416" t="s">
        <v>1954</v>
      </c>
    </row>
    <row r="56" spans="8:8" x14ac:dyDescent="0.25">
      <c r="H56" s="416" t="s">
        <v>1955</v>
      </c>
    </row>
    <row r="57" spans="8:8" x14ac:dyDescent="0.25">
      <c r="H57" s="416" t="s">
        <v>1956</v>
      </c>
    </row>
    <row r="58" spans="8:8" x14ac:dyDescent="0.25">
      <c r="H58" s="416" t="s">
        <v>1957</v>
      </c>
    </row>
  </sheetData>
  <mergeCells count="1">
    <mergeCell ref="A2:C2"/>
  </mergeCells>
  <dataValidations count="2">
    <dataValidation type="list" allowBlank="1" showInputMessage="1" showErrorMessage="1" prompt="Seleccione la CAR de la cual incorporara la información" sqref="C5">
      <formula1>Lista_CAR</formula1>
    </dataValidation>
    <dataValidation type="list" allowBlank="1" showInputMessage="1" showErrorMessage="1" prompt="Seleccione el perido a reportar" sqref="C6">
      <formula1>$H$39:$H$58</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5"/>
  <sheetViews>
    <sheetView showGridLines="0" topLeftCell="A48" zoomScale="98" zoomScaleNormal="98" workbookViewId="0">
      <selection activeCell="G46" sqref="G46"/>
    </sheetView>
  </sheetViews>
  <sheetFormatPr baseColWidth="10" defaultColWidth="11.5703125" defaultRowHeight="15" x14ac:dyDescent="0.25"/>
  <cols>
    <col min="1" max="1" width="1.85546875" style="1" customWidth="1"/>
    <col min="2" max="2" width="12.85546875" style="6" customWidth="1"/>
    <col min="3" max="3" width="5" style="88" bestFit="1" customWidth="1"/>
    <col min="4" max="4" width="34.85546875" style="1" customWidth="1"/>
    <col min="5" max="5" width="12.140625" style="1" customWidth="1"/>
    <col min="6" max="6" width="13.5703125" style="1" customWidth="1"/>
    <col min="7" max="16384" width="11.5703125" style="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0</v>
      </c>
      <c r="B5" s="1041"/>
      <c r="C5" s="1041"/>
      <c r="D5" s="1041"/>
      <c r="E5" s="1041"/>
      <c r="F5" s="1041"/>
      <c r="G5" s="1041"/>
      <c r="H5" s="1041"/>
      <c r="I5" s="1041"/>
      <c r="J5" s="1041"/>
      <c r="K5" s="1041"/>
      <c r="L5" s="1041"/>
      <c r="M5" s="1041"/>
      <c r="N5" s="1041"/>
      <c r="O5" s="1041"/>
      <c r="P5" s="1042"/>
    </row>
    <row r="6" spans="1:21" s="248" customFormat="1" x14ac:dyDescent="0.25">
      <c r="B6" s="252" t="s">
        <v>1</v>
      </c>
      <c r="C6" s="253"/>
      <c r="D6" s="251"/>
      <c r="E6" s="629"/>
      <c r="F6" s="251" t="s">
        <v>128</v>
      </c>
      <c r="G6" s="251"/>
      <c r="H6" s="251"/>
      <c r="I6" s="251"/>
      <c r="J6" s="251"/>
      <c r="K6" s="251"/>
      <c r="L6" s="251"/>
      <c r="P6" s="416"/>
    </row>
    <row r="7" spans="1:21" s="248" customFormat="1" ht="15.75" thickBot="1" x14ac:dyDescent="0.3">
      <c r="B7" s="254"/>
      <c r="C7" s="255"/>
      <c r="D7" s="251"/>
      <c r="E7" s="256"/>
      <c r="F7" s="257" t="s">
        <v>129</v>
      </c>
      <c r="G7" s="251"/>
      <c r="H7" s="251"/>
      <c r="I7" s="251"/>
      <c r="J7" s="251"/>
      <c r="K7" s="251"/>
      <c r="L7" s="251"/>
      <c r="P7" s="416"/>
    </row>
    <row r="8" spans="1:21" s="248" customFormat="1" ht="15.75" thickBot="1" x14ac:dyDescent="0.3">
      <c r="B8" s="258" t="s">
        <v>1202</v>
      </c>
      <c r="C8" s="259">
        <v>2020</v>
      </c>
      <c r="D8" s="260">
        <f ca="1">IF(E10="NO APLICA","NO APLICA",IF(E11="NO SE REPORTA","SIN INFORMACION",+G100))</f>
        <v>0.26999999999999996</v>
      </c>
      <c r="E8" s="261"/>
      <c r="F8" s="251" t="s">
        <v>130</v>
      </c>
      <c r="G8" s="251"/>
      <c r="H8" s="251"/>
      <c r="I8" s="251"/>
      <c r="J8" s="251"/>
      <c r="K8" s="251"/>
    </row>
    <row r="9" spans="1:21" customFormat="1" x14ac:dyDescent="0.25">
      <c r="A9" s="248"/>
      <c r="B9" s="513" t="s">
        <v>1203</v>
      </c>
      <c r="C9" s="307"/>
      <c r="D9" s="251"/>
      <c r="E9" s="251"/>
      <c r="F9" s="251"/>
      <c r="G9" s="251"/>
      <c r="H9" s="251"/>
      <c r="I9" s="251"/>
      <c r="J9" s="251"/>
      <c r="K9" s="251"/>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57"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307"/>
      <c r="D14" s="251"/>
      <c r="E14" s="251"/>
      <c r="F14" s="251"/>
      <c r="G14" s="251"/>
      <c r="H14" s="251"/>
      <c r="I14" s="251"/>
      <c r="J14" s="251"/>
      <c r="K14" s="251"/>
    </row>
    <row r="15" spans="1:21" ht="15.6" customHeight="1" thickBot="1" x14ac:dyDescent="0.3">
      <c r="A15" s="362"/>
      <c r="B15" s="1048" t="s">
        <v>2</v>
      </c>
      <c r="C15" s="363"/>
      <c r="D15" s="1054" t="s">
        <v>3</v>
      </c>
      <c r="E15" s="1055"/>
      <c r="F15" s="1055"/>
      <c r="G15" s="1055"/>
      <c r="H15" s="1055"/>
      <c r="I15" s="1055"/>
      <c r="J15" s="1055"/>
      <c r="K15" s="1056"/>
    </row>
    <row r="16" spans="1:21" ht="36.75" thickBot="1" x14ac:dyDescent="0.3">
      <c r="A16" s="362"/>
      <c r="B16" s="1049"/>
      <c r="C16" s="364"/>
      <c r="D16" s="290" t="s">
        <v>4</v>
      </c>
      <c r="E16" s="219"/>
      <c r="F16" s="251"/>
      <c r="G16" s="251"/>
      <c r="H16" s="251"/>
      <c r="I16" s="251"/>
      <c r="J16" s="251"/>
      <c r="K16" s="277"/>
    </row>
    <row r="17" spans="1:11" ht="36.75" thickBot="1" x14ac:dyDescent="0.3">
      <c r="A17" s="362"/>
      <c r="B17" s="1049"/>
      <c r="C17" s="364"/>
      <c r="D17" s="281" t="s">
        <v>5</v>
      </c>
      <c r="E17" s="219"/>
      <c r="F17" s="251"/>
      <c r="G17" s="251"/>
      <c r="H17" s="251"/>
      <c r="I17" s="251"/>
      <c r="J17" s="251"/>
      <c r="K17" s="277"/>
    </row>
    <row r="18" spans="1:11" ht="48.75" thickBot="1" x14ac:dyDescent="0.3">
      <c r="A18" s="362"/>
      <c r="B18" s="1049"/>
      <c r="C18" s="364"/>
      <c r="D18" s="281" t="s">
        <v>1857</v>
      </c>
      <c r="E18" s="219"/>
      <c r="F18" s="251"/>
      <c r="G18" s="251"/>
      <c r="H18" s="251"/>
      <c r="I18" s="251"/>
      <c r="J18" s="251"/>
      <c r="K18" s="277"/>
    </row>
    <row r="19" spans="1:11" ht="24.75" thickBot="1" x14ac:dyDescent="0.3">
      <c r="A19" s="362"/>
      <c r="B19" s="1049"/>
      <c r="C19" s="364"/>
      <c r="D19" s="281" t="s">
        <v>1858</v>
      </c>
      <c r="E19" s="219"/>
      <c r="F19" s="251"/>
      <c r="G19" s="251"/>
      <c r="H19" s="251"/>
      <c r="I19" s="251"/>
      <c r="J19" s="251"/>
      <c r="K19" s="277"/>
    </row>
    <row r="20" spans="1:11" ht="24.75" thickBot="1" x14ac:dyDescent="0.3">
      <c r="A20" s="362"/>
      <c r="B20" s="1049"/>
      <c r="C20" s="364"/>
      <c r="D20" s="281" t="s">
        <v>1859</v>
      </c>
      <c r="E20" s="219"/>
      <c r="F20" s="251"/>
      <c r="G20" s="251"/>
      <c r="H20" s="251"/>
      <c r="I20" s="251"/>
      <c r="J20" s="251"/>
      <c r="K20" s="277"/>
    </row>
    <row r="21" spans="1:11" ht="24.75" thickBot="1" x14ac:dyDescent="0.3">
      <c r="A21" s="362"/>
      <c r="B21" s="1050"/>
      <c r="C21" s="364"/>
      <c r="D21" s="281" t="s">
        <v>1860</v>
      </c>
      <c r="E21" s="219"/>
      <c r="F21" s="251"/>
      <c r="G21" s="251"/>
      <c r="H21" s="251"/>
      <c r="I21" s="251"/>
      <c r="J21" s="251"/>
      <c r="K21" s="277"/>
    </row>
    <row r="22" spans="1:11" ht="14.1" customHeight="1" x14ac:dyDescent="0.25">
      <c r="A22" s="362"/>
      <c r="B22" s="381"/>
      <c r="C22" s="365"/>
      <c r="D22" s="1057" t="s">
        <v>6</v>
      </c>
      <c r="E22" s="1058"/>
      <c r="F22" s="1058"/>
      <c r="G22" s="1058"/>
      <c r="H22" s="1058"/>
      <c r="I22" s="1058"/>
      <c r="J22" s="1058"/>
      <c r="K22" s="1059"/>
    </row>
    <row r="23" spans="1:11" ht="14.1" customHeight="1" thickBot="1" x14ac:dyDescent="0.3">
      <c r="A23" s="362"/>
      <c r="B23" s="381"/>
      <c r="C23" s="365"/>
      <c r="D23" s="1057" t="s">
        <v>7</v>
      </c>
      <c r="E23" s="1058"/>
      <c r="F23" s="1058"/>
      <c r="G23" s="1058"/>
      <c r="H23" s="1058"/>
      <c r="I23" s="1058"/>
      <c r="J23" s="1058"/>
      <c r="K23" s="1059"/>
    </row>
    <row r="24" spans="1:11" ht="54" customHeight="1" thickBot="1" x14ac:dyDescent="0.3">
      <c r="A24" s="362"/>
      <c r="B24" s="381"/>
      <c r="C24" s="243"/>
      <c r="D24" s="282" t="s">
        <v>8</v>
      </c>
      <c r="E24" s="282" t="s">
        <v>9</v>
      </c>
      <c r="F24" s="282" t="s">
        <v>10</v>
      </c>
      <c r="G24" s="282" t="s">
        <v>1204</v>
      </c>
      <c r="H24" s="366" t="s">
        <v>1861</v>
      </c>
      <c r="I24" s="366" t="s">
        <v>1862</v>
      </c>
      <c r="J24" s="19"/>
      <c r="K24" s="20"/>
    </row>
    <row r="25" spans="1:11" s="246" customFormat="1" ht="14.1" customHeight="1" thickBot="1" x14ac:dyDescent="0.3">
      <c r="B25" s="238"/>
      <c r="C25" s="243">
        <v>1</v>
      </c>
      <c r="D25" s="169" t="s">
        <v>11</v>
      </c>
      <c r="E25" s="169"/>
      <c r="F25" s="169"/>
      <c r="G25" s="199"/>
      <c r="H25" s="30"/>
      <c r="I25" s="245"/>
      <c r="J25" s="19"/>
      <c r="K25" s="20"/>
    </row>
    <row r="26" spans="1:11" s="246" customFormat="1" ht="14.1" customHeight="1" thickBot="1" x14ac:dyDescent="0.3">
      <c r="B26" s="238"/>
      <c r="C26" s="243">
        <v>2</v>
      </c>
      <c r="D26" s="169" t="s">
        <v>11</v>
      </c>
      <c r="E26" s="169"/>
      <c r="F26" s="169"/>
      <c r="G26" s="199"/>
      <c r="H26" s="30"/>
      <c r="I26" s="245"/>
      <c r="J26" s="19"/>
      <c r="K26" s="20"/>
    </row>
    <row r="27" spans="1:11" s="246" customFormat="1" ht="14.1" customHeight="1" thickBot="1" x14ac:dyDescent="0.3">
      <c r="B27" s="238"/>
      <c r="C27" s="243">
        <v>3</v>
      </c>
      <c r="D27" s="169" t="s">
        <v>11</v>
      </c>
      <c r="E27" s="169"/>
      <c r="F27" s="169"/>
      <c r="G27" s="199"/>
      <c r="H27" s="30"/>
      <c r="I27" s="245"/>
      <c r="J27" s="19"/>
      <c r="K27" s="20"/>
    </row>
    <row r="28" spans="1:11" s="246" customFormat="1" ht="14.1" customHeight="1" thickBot="1" x14ac:dyDescent="0.3">
      <c r="B28" s="238"/>
      <c r="C28" s="243">
        <v>4</v>
      </c>
      <c r="D28" s="169" t="s">
        <v>11</v>
      </c>
      <c r="E28" s="169"/>
      <c r="F28" s="169"/>
      <c r="G28" s="199"/>
      <c r="H28" s="30"/>
      <c r="I28" s="245"/>
      <c r="J28" s="19"/>
      <c r="K28" s="20"/>
    </row>
    <row r="29" spans="1:11" s="246" customFormat="1" ht="14.1" customHeight="1" thickBot="1" x14ac:dyDescent="0.3">
      <c r="B29" s="238"/>
      <c r="C29" s="243">
        <v>5</v>
      </c>
      <c r="D29" s="169" t="s">
        <v>12</v>
      </c>
      <c r="E29" s="169"/>
      <c r="F29" s="169"/>
      <c r="G29" s="199"/>
      <c r="H29" s="30"/>
      <c r="I29" s="245"/>
      <c r="J29" s="19"/>
      <c r="K29" s="20"/>
    </row>
    <row r="30" spans="1:11" s="246" customFormat="1" ht="14.1" customHeight="1" thickBot="1" x14ac:dyDescent="0.3">
      <c r="B30" s="238"/>
      <c r="C30" s="243">
        <v>6</v>
      </c>
      <c r="D30" s="169" t="s">
        <v>11</v>
      </c>
      <c r="E30" s="169"/>
      <c r="F30" s="169"/>
      <c r="G30" s="199"/>
      <c r="H30" s="30"/>
      <c r="I30" s="245"/>
      <c r="J30" s="19"/>
      <c r="K30" s="20"/>
    </row>
    <row r="31" spans="1:11" s="246" customFormat="1" ht="14.1" customHeight="1" thickBot="1" x14ac:dyDescent="0.3">
      <c r="B31" s="238"/>
      <c r="C31" s="243">
        <v>7</v>
      </c>
      <c r="D31" s="169" t="s">
        <v>11</v>
      </c>
      <c r="E31" s="169"/>
      <c r="F31" s="169"/>
      <c r="G31" s="199"/>
      <c r="H31" s="30"/>
      <c r="I31" s="245"/>
      <c r="J31" s="19"/>
      <c r="K31" s="20"/>
    </row>
    <row r="32" spans="1:11" s="246" customFormat="1" ht="14.1" customHeight="1" thickBot="1" x14ac:dyDescent="0.3">
      <c r="B32" s="238"/>
      <c r="C32" s="243">
        <v>8</v>
      </c>
      <c r="D32" s="169" t="s">
        <v>12</v>
      </c>
      <c r="E32" s="169"/>
      <c r="F32" s="169"/>
      <c r="G32" s="199"/>
      <c r="H32" s="30"/>
      <c r="I32" s="245"/>
      <c r="J32" s="19"/>
      <c r="K32" s="20"/>
    </row>
    <row r="33" spans="1:11" s="246" customFormat="1" ht="14.1" customHeight="1" thickBot="1" x14ac:dyDescent="0.3">
      <c r="B33" s="238"/>
      <c r="C33" s="243">
        <v>9</v>
      </c>
      <c r="D33" s="169" t="s">
        <v>11</v>
      </c>
      <c r="E33" s="169"/>
      <c r="F33" s="169"/>
      <c r="G33" s="199"/>
      <c r="H33" s="30"/>
      <c r="I33" s="245"/>
      <c r="J33" s="19"/>
      <c r="K33" s="20"/>
    </row>
    <row r="34" spans="1:11" s="246" customFormat="1" ht="14.1" customHeight="1" thickBot="1" x14ac:dyDescent="0.3">
      <c r="B34" s="238"/>
      <c r="C34" s="243">
        <v>10</v>
      </c>
      <c r="D34" s="169" t="s">
        <v>11</v>
      </c>
      <c r="E34" s="169"/>
      <c r="F34" s="169"/>
      <c r="G34" s="199"/>
      <c r="H34" s="30"/>
      <c r="I34" s="245"/>
      <c r="J34" s="19"/>
      <c r="K34" s="20"/>
    </row>
    <row r="35" spans="1:11" s="246" customFormat="1" ht="14.1" customHeight="1" thickBot="1" x14ac:dyDescent="0.3">
      <c r="B35" s="238"/>
      <c r="C35" s="243">
        <v>11</v>
      </c>
      <c r="D35" s="169" t="s">
        <v>12</v>
      </c>
      <c r="E35" s="169"/>
      <c r="F35" s="169"/>
      <c r="G35" s="199"/>
      <c r="H35" s="30"/>
      <c r="I35" s="245"/>
      <c r="J35" s="19"/>
      <c r="K35" s="20"/>
    </row>
    <row r="36" spans="1:11" s="246" customFormat="1" ht="14.1" customHeight="1" thickBot="1" x14ac:dyDescent="0.3">
      <c r="B36" s="238"/>
      <c r="C36" s="243">
        <v>12</v>
      </c>
      <c r="D36" s="169" t="s">
        <v>12</v>
      </c>
      <c r="E36" s="169"/>
      <c r="F36" s="169"/>
      <c r="G36" s="199"/>
      <c r="H36" s="30"/>
      <c r="I36" s="245"/>
      <c r="J36" s="19"/>
      <c r="K36" s="20"/>
    </row>
    <row r="37" spans="1:11" s="246" customFormat="1" ht="14.1" customHeight="1" thickBot="1" x14ac:dyDescent="0.3">
      <c r="B37" s="238"/>
      <c r="C37" s="243">
        <v>13</v>
      </c>
      <c r="D37" s="169" t="s">
        <v>13</v>
      </c>
      <c r="E37" s="169"/>
      <c r="F37" s="169"/>
      <c r="G37" s="199"/>
      <c r="H37" s="30"/>
      <c r="I37" s="245"/>
      <c r="J37" s="19"/>
      <c r="K37" s="20"/>
    </row>
    <row r="38" spans="1:11" s="246" customFormat="1" ht="14.1" customHeight="1" thickBot="1" x14ac:dyDescent="0.3">
      <c r="B38" s="238"/>
      <c r="C38" s="243">
        <v>14</v>
      </c>
      <c r="D38" s="169" t="s">
        <v>13</v>
      </c>
      <c r="E38" s="169"/>
      <c r="F38" s="169"/>
      <c r="G38" s="199"/>
      <c r="H38" s="30"/>
      <c r="I38" s="245"/>
      <c r="J38" s="19"/>
      <c r="K38" s="20"/>
    </row>
    <row r="39" spans="1:11" ht="14.1" customHeight="1" x14ac:dyDescent="0.25">
      <c r="A39" s="362"/>
      <c r="B39" s="381"/>
      <c r="C39" s="365"/>
      <c r="D39" s="1060" t="s">
        <v>14</v>
      </c>
      <c r="E39" s="1061"/>
      <c r="F39" s="1061"/>
      <c r="G39" s="1061"/>
      <c r="H39" s="1061"/>
      <c r="I39" s="1061"/>
      <c r="J39" s="1061"/>
      <c r="K39" s="1062"/>
    </row>
    <row r="40" spans="1:11" ht="14.1" customHeight="1" x14ac:dyDescent="0.25">
      <c r="A40" s="362"/>
      <c r="B40" s="381"/>
      <c r="C40" s="365"/>
      <c r="D40" s="1063" t="s">
        <v>15</v>
      </c>
      <c r="E40" s="1064"/>
      <c r="F40" s="1064"/>
      <c r="G40" s="1064"/>
      <c r="H40" s="1064"/>
      <c r="I40" s="1064"/>
      <c r="J40" s="1064"/>
      <c r="K40" s="1065"/>
    </row>
    <row r="41" spans="1:11" ht="14.1" customHeight="1" x14ac:dyDescent="0.25">
      <c r="A41" s="362"/>
      <c r="B41" s="381"/>
      <c r="C41" s="365"/>
      <c r="D41" s="1063" t="s">
        <v>16</v>
      </c>
      <c r="E41" s="1064"/>
      <c r="F41" s="1064"/>
      <c r="G41" s="1064"/>
      <c r="H41" s="1064"/>
      <c r="I41" s="1064"/>
      <c r="J41" s="1064"/>
      <c r="K41" s="1065"/>
    </row>
    <row r="42" spans="1:11" ht="14.1" customHeight="1" x14ac:dyDescent="0.25">
      <c r="A42" s="362"/>
      <c r="B42" s="381"/>
      <c r="C42" s="365"/>
      <c r="D42" s="1063" t="s">
        <v>17</v>
      </c>
      <c r="E42" s="1064"/>
      <c r="F42" s="1064"/>
      <c r="G42" s="1064"/>
      <c r="H42" s="1064"/>
      <c r="I42" s="1064"/>
      <c r="J42" s="1064"/>
      <c r="K42" s="1065"/>
    </row>
    <row r="43" spans="1:11" ht="14.1" customHeight="1" thickBot="1" x14ac:dyDescent="0.3">
      <c r="A43" s="362"/>
      <c r="B43" s="381"/>
      <c r="C43" s="365"/>
      <c r="D43" s="1051" t="s">
        <v>18</v>
      </c>
      <c r="E43" s="1052"/>
      <c r="F43" s="1052"/>
      <c r="G43" s="1052"/>
      <c r="H43" s="1052"/>
      <c r="I43" s="1052"/>
      <c r="J43" s="1052"/>
      <c r="K43" s="1053"/>
    </row>
    <row r="44" spans="1:11" ht="14.1" customHeight="1" thickBot="1" x14ac:dyDescent="0.3">
      <c r="A44" s="362"/>
      <c r="B44" s="381"/>
      <c r="C44" s="282" t="s">
        <v>19</v>
      </c>
      <c r="D44" s="290" t="s">
        <v>8</v>
      </c>
      <c r="E44" s="290" t="s">
        <v>9</v>
      </c>
      <c r="F44" s="283" t="s">
        <v>10</v>
      </c>
      <c r="G44" s="320" t="s">
        <v>20</v>
      </c>
      <c r="H44" s="320" t="s">
        <v>21</v>
      </c>
      <c r="I44" s="320" t="s">
        <v>22</v>
      </c>
      <c r="J44" s="320" t="s">
        <v>23</v>
      </c>
      <c r="K44" s="284"/>
    </row>
    <row r="45" spans="1:11" s="246" customFormat="1" ht="14.1" customHeight="1" thickBot="1" x14ac:dyDescent="0.3">
      <c r="B45" s="238"/>
      <c r="C45" s="243">
        <v>1</v>
      </c>
      <c r="D45" s="169" t="s">
        <v>11</v>
      </c>
      <c r="E45" s="169"/>
      <c r="F45" s="169"/>
      <c r="G45" s="32">
        <v>0.2</v>
      </c>
      <c r="H45" s="32"/>
      <c r="I45" s="32"/>
      <c r="J45" s="32"/>
      <c r="K45" s="115"/>
    </row>
    <row r="46" spans="1:11" s="246" customFormat="1" ht="14.1" customHeight="1" thickBot="1" x14ac:dyDescent="0.3">
      <c r="B46" s="238"/>
      <c r="C46" s="243">
        <v>2</v>
      </c>
      <c r="D46" s="169" t="s">
        <v>11</v>
      </c>
      <c r="E46" s="169"/>
      <c r="F46" s="169"/>
      <c r="G46" s="32"/>
      <c r="H46" s="32"/>
      <c r="I46" s="32"/>
      <c r="J46" s="32"/>
      <c r="K46" s="115"/>
    </row>
    <row r="47" spans="1:11" s="246" customFormat="1" ht="14.1" customHeight="1" thickBot="1" x14ac:dyDescent="0.3">
      <c r="B47" s="238"/>
      <c r="C47" s="243">
        <v>3</v>
      </c>
      <c r="D47" s="169" t="s">
        <v>11</v>
      </c>
      <c r="E47" s="169"/>
      <c r="F47" s="169"/>
      <c r="G47" s="32"/>
      <c r="H47" s="32"/>
      <c r="I47" s="32"/>
      <c r="J47" s="32"/>
      <c r="K47" s="115"/>
    </row>
    <row r="48" spans="1:11" s="246" customFormat="1" ht="14.1" customHeight="1" thickBot="1" x14ac:dyDescent="0.3">
      <c r="B48" s="238"/>
      <c r="C48" s="243">
        <v>4</v>
      </c>
      <c r="D48" s="169" t="s">
        <v>12</v>
      </c>
      <c r="E48" s="169"/>
      <c r="F48" s="169"/>
      <c r="G48" s="32"/>
      <c r="H48" s="32"/>
      <c r="I48" s="32"/>
      <c r="J48" s="32"/>
      <c r="K48" s="115"/>
    </row>
    <row r="49" spans="1:11" s="246" customFormat="1" ht="14.1" customHeight="1" thickBot="1" x14ac:dyDescent="0.3">
      <c r="B49" s="238"/>
      <c r="C49" s="243">
        <v>5</v>
      </c>
      <c r="D49" s="169" t="s">
        <v>12</v>
      </c>
      <c r="E49" s="169"/>
      <c r="F49" s="169"/>
      <c r="G49" s="32"/>
      <c r="H49" s="32"/>
      <c r="I49" s="32"/>
      <c r="J49" s="32"/>
      <c r="K49" s="115"/>
    </row>
    <row r="50" spans="1:11" s="246" customFormat="1" ht="14.1" customHeight="1" thickBot="1" x14ac:dyDescent="0.3">
      <c r="B50" s="238"/>
      <c r="C50" s="243">
        <v>6</v>
      </c>
      <c r="D50" s="169" t="s">
        <v>11</v>
      </c>
      <c r="E50" s="169"/>
      <c r="F50" s="169"/>
      <c r="G50" s="32"/>
      <c r="H50" s="32"/>
      <c r="I50" s="32"/>
      <c r="J50" s="32"/>
      <c r="K50" s="115"/>
    </row>
    <row r="51" spans="1:11" s="246" customFormat="1" ht="14.1" customHeight="1" thickBot="1" x14ac:dyDescent="0.3">
      <c r="B51" s="238"/>
      <c r="C51" s="243">
        <v>7</v>
      </c>
      <c r="D51" s="169" t="s">
        <v>11</v>
      </c>
      <c r="E51" s="169"/>
      <c r="F51" s="169"/>
      <c r="G51" s="32"/>
      <c r="H51" s="32"/>
      <c r="I51" s="32"/>
      <c r="J51" s="32"/>
      <c r="K51" s="115"/>
    </row>
    <row r="52" spans="1:11" s="246" customFormat="1" ht="14.1" customHeight="1" thickBot="1" x14ac:dyDescent="0.3">
      <c r="B52" s="238"/>
      <c r="C52" s="243">
        <v>8</v>
      </c>
      <c r="D52" s="169" t="s">
        <v>12</v>
      </c>
      <c r="E52" s="169"/>
      <c r="F52" s="169"/>
      <c r="G52" s="32"/>
      <c r="H52" s="32"/>
      <c r="I52" s="32"/>
      <c r="J52" s="32"/>
      <c r="K52" s="115"/>
    </row>
    <row r="53" spans="1:11" s="246" customFormat="1" ht="14.1" customHeight="1" thickBot="1" x14ac:dyDescent="0.3">
      <c r="B53" s="238"/>
      <c r="C53" s="243">
        <v>9</v>
      </c>
      <c r="D53" s="169" t="s">
        <v>12</v>
      </c>
      <c r="E53" s="169"/>
      <c r="F53" s="169"/>
      <c r="G53" s="32"/>
      <c r="H53" s="32"/>
      <c r="I53" s="32"/>
      <c r="J53" s="32"/>
      <c r="K53" s="115"/>
    </row>
    <row r="54" spans="1:11" s="246" customFormat="1" ht="14.1" customHeight="1" thickBot="1" x14ac:dyDescent="0.3">
      <c r="B54" s="238"/>
      <c r="C54" s="243">
        <v>10</v>
      </c>
      <c r="D54" s="169" t="s">
        <v>11</v>
      </c>
      <c r="E54" s="169"/>
      <c r="F54" s="169"/>
      <c r="G54" s="32"/>
      <c r="H54" s="32"/>
      <c r="I54" s="32"/>
      <c r="J54" s="32"/>
      <c r="K54" s="115"/>
    </row>
    <row r="55" spans="1:11" s="246" customFormat="1" ht="14.1" customHeight="1" thickBot="1" x14ac:dyDescent="0.3">
      <c r="B55" s="238"/>
      <c r="C55" s="243">
        <v>11</v>
      </c>
      <c r="D55" s="169" t="s">
        <v>11</v>
      </c>
      <c r="E55" s="169"/>
      <c r="F55" s="169"/>
      <c r="G55" s="32"/>
      <c r="H55" s="32"/>
      <c r="I55" s="32"/>
      <c r="J55" s="32"/>
      <c r="K55" s="115"/>
    </row>
    <row r="56" spans="1:11" s="246" customFormat="1" ht="14.1" customHeight="1" thickBot="1" x14ac:dyDescent="0.3">
      <c r="B56" s="238"/>
      <c r="C56" s="243">
        <v>12</v>
      </c>
      <c r="D56" s="169" t="s">
        <v>12</v>
      </c>
      <c r="E56" s="169"/>
      <c r="F56" s="169"/>
      <c r="G56" s="32"/>
      <c r="H56" s="32"/>
      <c r="I56" s="32"/>
      <c r="J56" s="32"/>
      <c r="K56" s="115"/>
    </row>
    <row r="57" spans="1:11" s="246" customFormat="1" ht="14.1" customHeight="1" thickBot="1" x14ac:dyDescent="0.3">
      <c r="B57" s="238"/>
      <c r="C57" s="243">
        <v>13</v>
      </c>
      <c r="D57" s="169" t="s">
        <v>12</v>
      </c>
      <c r="E57" s="169"/>
      <c r="F57" s="169"/>
      <c r="G57" s="32"/>
      <c r="H57" s="32"/>
      <c r="I57" s="32"/>
      <c r="J57" s="32"/>
      <c r="K57" s="115"/>
    </row>
    <row r="58" spans="1:11" s="246" customFormat="1" ht="14.1" customHeight="1" thickBot="1" x14ac:dyDescent="0.3">
      <c r="B58" s="238"/>
      <c r="C58" s="243">
        <v>14</v>
      </c>
      <c r="D58" s="169" t="s">
        <v>13</v>
      </c>
      <c r="E58" s="169"/>
      <c r="F58" s="169"/>
      <c r="G58" s="32"/>
      <c r="H58" s="32"/>
      <c r="I58" s="32"/>
      <c r="J58" s="32"/>
      <c r="K58" s="116"/>
    </row>
    <row r="59" spans="1:11" ht="14.1" customHeight="1" x14ac:dyDescent="0.25">
      <c r="A59" s="362"/>
      <c r="B59" s="381"/>
      <c r="C59" s="365"/>
      <c r="D59" s="1054" t="s">
        <v>24</v>
      </c>
      <c r="E59" s="1055"/>
      <c r="F59" s="1055"/>
      <c r="G59" s="1055"/>
      <c r="H59" s="1055"/>
      <c r="I59" s="1055"/>
      <c r="J59" s="1055"/>
      <c r="K59" s="1056"/>
    </row>
    <row r="60" spans="1:11" ht="14.1" customHeight="1" thickBot="1" x14ac:dyDescent="0.3">
      <c r="A60" s="362"/>
      <c r="B60" s="381"/>
      <c r="C60" s="365"/>
      <c r="D60" s="1051" t="s">
        <v>25</v>
      </c>
      <c r="E60" s="1052"/>
      <c r="F60" s="1052"/>
      <c r="G60" s="1052"/>
      <c r="H60" s="1052"/>
      <c r="I60" s="1052"/>
      <c r="J60" s="1052"/>
      <c r="K60" s="1053"/>
    </row>
    <row r="61" spans="1:11" ht="14.1" customHeight="1" thickBot="1" x14ac:dyDescent="0.3">
      <c r="A61" s="362"/>
      <c r="B61" s="381"/>
      <c r="C61" s="282" t="s">
        <v>19</v>
      </c>
      <c r="D61" s="290" t="s">
        <v>8</v>
      </c>
      <c r="E61" s="290" t="s">
        <v>26</v>
      </c>
      <c r="F61" s="283" t="s">
        <v>10</v>
      </c>
      <c r="G61" s="320" t="s">
        <v>20</v>
      </c>
      <c r="H61" s="320" t="s">
        <v>21</v>
      </c>
      <c r="I61" s="320" t="s">
        <v>22</v>
      </c>
      <c r="J61" s="320" t="s">
        <v>23</v>
      </c>
      <c r="K61" s="284"/>
    </row>
    <row r="62" spans="1:11" s="246" customFormat="1" ht="14.1" customHeight="1" thickBot="1" x14ac:dyDescent="0.3">
      <c r="B62" s="238"/>
      <c r="C62" s="243">
        <v>1</v>
      </c>
      <c r="D62" s="247" t="str">
        <f>IF(ISBLANK(D45),"",D45)</f>
        <v>POMCA</v>
      </c>
      <c r="E62" s="247" t="str">
        <f t="shared" ref="E62:F75" si="0">IF(ISBLANK(E45),"",E45)</f>
        <v/>
      </c>
      <c r="F62" s="247" t="str">
        <f>IF(ISBLANK(F45),"",F45)</f>
        <v/>
      </c>
      <c r="G62" s="32">
        <v>0.09</v>
      </c>
      <c r="H62" s="32"/>
      <c r="I62" s="32"/>
      <c r="J62" s="32"/>
      <c r="K62" s="115"/>
    </row>
    <row r="63" spans="1:11" s="246" customFormat="1" ht="14.1" customHeight="1" thickBot="1" x14ac:dyDescent="0.3">
      <c r="B63" s="238"/>
      <c r="C63" s="243">
        <v>2</v>
      </c>
      <c r="D63" s="247" t="str">
        <f t="shared" ref="D63:D75" si="1">IF(ISBLANK(D46),"",D46)</f>
        <v>POMCA</v>
      </c>
      <c r="E63" s="247" t="str">
        <f t="shared" si="0"/>
        <v/>
      </c>
      <c r="F63" s="247" t="str">
        <f t="shared" si="0"/>
        <v/>
      </c>
      <c r="G63" s="32"/>
      <c r="H63" s="32"/>
      <c r="I63" s="32"/>
      <c r="J63" s="32"/>
      <c r="K63" s="115"/>
    </row>
    <row r="64" spans="1:11" s="246" customFormat="1" ht="14.1" customHeight="1" thickBot="1" x14ac:dyDescent="0.3">
      <c r="B64" s="238"/>
      <c r="C64" s="243">
        <v>3</v>
      </c>
      <c r="D64" s="247" t="str">
        <f t="shared" si="1"/>
        <v>POMCA</v>
      </c>
      <c r="E64" s="247" t="str">
        <f t="shared" si="0"/>
        <v/>
      </c>
      <c r="F64" s="247" t="str">
        <f t="shared" si="0"/>
        <v/>
      </c>
      <c r="G64" s="32"/>
      <c r="H64" s="32"/>
      <c r="I64" s="32"/>
      <c r="J64" s="32"/>
      <c r="K64" s="115"/>
    </row>
    <row r="65" spans="1:11" s="246" customFormat="1" ht="14.1" customHeight="1" thickBot="1" x14ac:dyDescent="0.3">
      <c r="B65" s="238"/>
      <c r="C65" s="243">
        <v>4</v>
      </c>
      <c r="D65" s="247" t="str">
        <f t="shared" si="1"/>
        <v>PMA</v>
      </c>
      <c r="E65" s="247" t="str">
        <f t="shared" si="0"/>
        <v/>
      </c>
      <c r="F65" s="247" t="str">
        <f t="shared" si="0"/>
        <v/>
      </c>
      <c r="G65" s="32"/>
      <c r="H65" s="32"/>
      <c r="I65" s="32"/>
      <c r="J65" s="32"/>
      <c r="K65" s="115"/>
    </row>
    <row r="66" spans="1:11" s="246" customFormat="1" ht="14.1" customHeight="1" thickBot="1" x14ac:dyDescent="0.3">
      <c r="B66" s="238"/>
      <c r="C66" s="243">
        <v>5</v>
      </c>
      <c r="D66" s="247" t="str">
        <f t="shared" si="1"/>
        <v>PMA</v>
      </c>
      <c r="E66" s="247" t="str">
        <f t="shared" si="0"/>
        <v/>
      </c>
      <c r="F66" s="247" t="str">
        <f t="shared" si="0"/>
        <v/>
      </c>
      <c r="G66" s="32"/>
      <c r="H66" s="32"/>
      <c r="I66" s="32"/>
      <c r="J66" s="32"/>
      <c r="K66" s="115"/>
    </row>
    <row r="67" spans="1:11" s="246" customFormat="1" ht="14.1" customHeight="1" thickBot="1" x14ac:dyDescent="0.3">
      <c r="B67" s="238"/>
      <c r="C67" s="243">
        <v>6</v>
      </c>
      <c r="D67" s="247" t="str">
        <f t="shared" si="1"/>
        <v>POMCA</v>
      </c>
      <c r="E67" s="247" t="str">
        <f t="shared" si="0"/>
        <v/>
      </c>
      <c r="F67" s="247" t="str">
        <f t="shared" si="0"/>
        <v/>
      </c>
      <c r="G67" s="32"/>
      <c r="H67" s="32"/>
      <c r="I67" s="32"/>
      <c r="J67" s="32"/>
      <c r="K67" s="115"/>
    </row>
    <row r="68" spans="1:11" s="246" customFormat="1" ht="14.1" customHeight="1" thickBot="1" x14ac:dyDescent="0.3">
      <c r="B68" s="238"/>
      <c r="C68" s="243">
        <v>7</v>
      </c>
      <c r="D68" s="247" t="str">
        <f t="shared" si="1"/>
        <v>POMCA</v>
      </c>
      <c r="E68" s="247" t="str">
        <f t="shared" si="0"/>
        <v/>
      </c>
      <c r="F68" s="247" t="str">
        <f t="shared" si="0"/>
        <v/>
      </c>
      <c r="G68" s="32"/>
      <c r="H68" s="32"/>
      <c r="I68" s="32"/>
      <c r="J68" s="32"/>
      <c r="K68" s="115"/>
    </row>
    <row r="69" spans="1:11" s="246" customFormat="1" ht="14.1" customHeight="1" thickBot="1" x14ac:dyDescent="0.3">
      <c r="B69" s="238"/>
      <c r="C69" s="243">
        <v>8</v>
      </c>
      <c r="D69" s="247" t="str">
        <f t="shared" si="1"/>
        <v>PMA</v>
      </c>
      <c r="E69" s="247" t="str">
        <f t="shared" si="0"/>
        <v/>
      </c>
      <c r="F69" s="247" t="str">
        <f t="shared" si="0"/>
        <v/>
      </c>
      <c r="G69" s="32"/>
      <c r="H69" s="32"/>
      <c r="I69" s="32"/>
      <c r="J69" s="32"/>
      <c r="K69" s="115"/>
    </row>
    <row r="70" spans="1:11" s="246" customFormat="1" ht="14.1" customHeight="1" thickBot="1" x14ac:dyDescent="0.3">
      <c r="B70" s="238"/>
      <c r="C70" s="243">
        <v>9</v>
      </c>
      <c r="D70" s="247" t="str">
        <f t="shared" si="1"/>
        <v>PMA</v>
      </c>
      <c r="E70" s="247" t="str">
        <f t="shared" si="0"/>
        <v/>
      </c>
      <c r="F70" s="247" t="str">
        <f t="shared" si="0"/>
        <v/>
      </c>
      <c r="G70" s="32"/>
      <c r="H70" s="32"/>
      <c r="I70" s="32"/>
      <c r="J70" s="32"/>
      <c r="K70" s="115"/>
    </row>
    <row r="71" spans="1:11" s="246" customFormat="1" ht="14.1" customHeight="1" thickBot="1" x14ac:dyDescent="0.3">
      <c r="B71" s="238"/>
      <c r="C71" s="243">
        <v>10</v>
      </c>
      <c r="D71" s="247" t="str">
        <f t="shared" si="1"/>
        <v>POMCA</v>
      </c>
      <c r="E71" s="247" t="str">
        <f t="shared" si="0"/>
        <v/>
      </c>
      <c r="F71" s="247" t="str">
        <f t="shared" si="0"/>
        <v/>
      </c>
      <c r="G71" s="32"/>
      <c r="H71" s="32"/>
      <c r="I71" s="32"/>
      <c r="J71" s="32"/>
      <c r="K71" s="115"/>
    </row>
    <row r="72" spans="1:11" s="246" customFormat="1" ht="14.1" customHeight="1" thickBot="1" x14ac:dyDescent="0.3">
      <c r="B72" s="238"/>
      <c r="C72" s="243">
        <v>11</v>
      </c>
      <c r="D72" s="247" t="str">
        <f t="shared" si="1"/>
        <v>POMCA</v>
      </c>
      <c r="E72" s="247" t="str">
        <f t="shared" si="0"/>
        <v/>
      </c>
      <c r="F72" s="247" t="str">
        <f t="shared" si="0"/>
        <v/>
      </c>
      <c r="G72" s="32"/>
      <c r="H72" s="32"/>
      <c r="I72" s="32"/>
      <c r="J72" s="32"/>
      <c r="K72" s="115"/>
    </row>
    <row r="73" spans="1:11" s="246" customFormat="1" ht="14.1" customHeight="1" thickBot="1" x14ac:dyDescent="0.3">
      <c r="B73" s="238"/>
      <c r="C73" s="243">
        <v>12</v>
      </c>
      <c r="D73" s="247" t="str">
        <f t="shared" si="1"/>
        <v>PMA</v>
      </c>
      <c r="E73" s="247" t="str">
        <f t="shared" si="0"/>
        <v/>
      </c>
      <c r="F73" s="247" t="str">
        <f t="shared" si="0"/>
        <v/>
      </c>
      <c r="G73" s="32"/>
      <c r="H73" s="32"/>
      <c r="I73" s="32"/>
      <c r="J73" s="32"/>
      <c r="K73" s="115"/>
    </row>
    <row r="74" spans="1:11" s="246" customFormat="1" ht="14.1" customHeight="1" thickBot="1" x14ac:dyDescent="0.3">
      <c r="B74" s="238"/>
      <c r="C74" s="243">
        <v>13</v>
      </c>
      <c r="D74" s="247" t="str">
        <f t="shared" si="1"/>
        <v>PMA</v>
      </c>
      <c r="E74" s="247" t="str">
        <f t="shared" si="0"/>
        <v/>
      </c>
      <c r="F74" s="247" t="str">
        <f t="shared" si="0"/>
        <v/>
      </c>
      <c r="G74" s="32"/>
      <c r="H74" s="32"/>
      <c r="I74" s="32"/>
      <c r="J74" s="32"/>
      <c r="K74" s="115"/>
    </row>
    <row r="75" spans="1:11" s="246" customFormat="1" ht="14.1" customHeight="1" thickBot="1" x14ac:dyDescent="0.3">
      <c r="B75" s="238"/>
      <c r="C75" s="243">
        <v>14</v>
      </c>
      <c r="D75" s="247" t="str">
        <f t="shared" si="1"/>
        <v>PMM</v>
      </c>
      <c r="E75" s="247" t="str">
        <f t="shared" si="0"/>
        <v/>
      </c>
      <c r="F75" s="247" t="str">
        <f t="shared" si="0"/>
        <v/>
      </c>
      <c r="G75" s="32"/>
      <c r="H75" s="32"/>
      <c r="I75" s="32"/>
      <c r="J75" s="32"/>
      <c r="K75" s="115"/>
    </row>
    <row r="76" spans="1:11" ht="14.1" customHeight="1" x14ac:dyDescent="0.25">
      <c r="A76" s="362"/>
      <c r="B76" s="381"/>
      <c r="C76" s="365"/>
      <c r="D76" s="1054" t="s">
        <v>14</v>
      </c>
      <c r="E76" s="1055"/>
      <c r="F76" s="1055"/>
      <c r="G76" s="1055"/>
      <c r="H76" s="1055"/>
      <c r="I76" s="1055"/>
      <c r="J76" s="1055"/>
      <c r="K76" s="1056"/>
    </row>
    <row r="77" spans="1:11" ht="14.1" customHeight="1" x14ac:dyDescent="0.25">
      <c r="A77" s="362"/>
      <c r="B77" s="381"/>
      <c r="C77" s="365"/>
      <c r="D77" s="1060" t="s">
        <v>27</v>
      </c>
      <c r="E77" s="1061"/>
      <c r="F77" s="1061"/>
      <c r="G77" s="1061"/>
      <c r="H77" s="1061"/>
      <c r="I77" s="1061"/>
      <c r="J77" s="1061"/>
      <c r="K77" s="1062"/>
    </row>
    <row r="78" spans="1:11" ht="14.1" customHeight="1" thickBot="1" x14ac:dyDescent="0.3">
      <c r="A78" s="362"/>
      <c r="B78" s="381"/>
      <c r="C78" s="365"/>
      <c r="D78" s="1051" t="s">
        <v>28</v>
      </c>
      <c r="E78" s="1052"/>
      <c r="F78" s="1052"/>
      <c r="G78" s="1052"/>
      <c r="H78" s="1052"/>
      <c r="I78" s="1052"/>
      <c r="J78" s="1052"/>
      <c r="K78" s="1053"/>
    </row>
    <row r="79" spans="1:11" ht="14.1" customHeight="1" thickBot="1" x14ac:dyDescent="0.3">
      <c r="A79" s="362"/>
      <c r="B79" s="381"/>
      <c r="C79" s="368" t="s">
        <v>19</v>
      </c>
      <c r="D79" s="335" t="s">
        <v>8</v>
      </c>
      <c r="E79" s="335" t="s">
        <v>26</v>
      </c>
      <c r="F79" s="369" t="s">
        <v>10</v>
      </c>
      <c r="G79" s="369" t="s">
        <v>20</v>
      </c>
      <c r="H79" s="369" t="s">
        <v>21</v>
      </c>
      <c r="I79" s="369" t="s">
        <v>22</v>
      </c>
      <c r="J79" s="369" t="s">
        <v>23</v>
      </c>
      <c r="K79" s="284"/>
    </row>
    <row r="80" spans="1:11" ht="14.1" customHeight="1" thickBot="1" x14ac:dyDescent="0.3">
      <c r="A80" s="362"/>
      <c r="B80" s="381"/>
      <c r="C80" s="348">
        <v>1</v>
      </c>
      <c r="D80" s="370" t="str">
        <f t="shared" ref="D80:F93" si="2">IF(ISBLANK(D62),"",D62)</f>
        <v>POMCA</v>
      </c>
      <c r="E80" s="370" t="str">
        <f t="shared" si="2"/>
        <v/>
      </c>
      <c r="F80" s="370" t="str">
        <f t="shared" si="2"/>
        <v/>
      </c>
      <c r="G80" s="751">
        <f t="shared" ref="G80:J93" si="3">IFERROR(G62/G45,"N.A.")</f>
        <v>0.44999999999999996</v>
      </c>
      <c r="H80" s="371" t="str">
        <f t="shared" si="3"/>
        <v>N.A.</v>
      </c>
      <c r="I80" s="371" t="str">
        <f t="shared" si="3"/>
        <v>N.A.</v>
      </c>
      <c r="J80" s="371" t="str">
        <f t="shared" si="3"/>
        <v>N.A.</v>
      </c>
      <c r="K80" s="367"/>
    </row>
    <row r="81" spans="1:11" ht="14.1" customHeight="1" thickBot="1" x14ac:dyDescent="0.3">
      <c r="A81" s="362"/>
      <c r="B81" s="381"/>
      <c r="C81" s="348">
        <v>2</v>
      </c>
      <c r="D81" s="370" t="str">
        <f t="shared" si="2"/>
        <v>POMCA</v>
      </c>
      <c r="E81" s="370" t="str">
        <f t="shared" si="2"/>
        <v/>
      </c>
      <c r="F81" s="370" t="str">
        <f t="shared" si="2"/>
        <v/>
      </c>
      <c r="G81" s="751" t="str">
        <f t="shared" si="3"/>
        <v>N.A.</v>
      </c>
      <c r="H81" s="371" t="str">
        <f t="shared" si="3"/>
        <v>N.A.</v>
      </c>
      <c r="I81" s="371" t="str">
        <f t="shared" si="3"/>
        <v>N.A.</v>
      </c>
      <c r="J81" s="371" t="str">
        <f t="shared" si="3"/>
        <v>N.A.</v>
      </c>
      <c r="K81" s="367"/>
    </row>
    <row r="82" spans="1:11" ht="14.1" customHeight="1" thickBot="1" x14ac:dyDescent="0.3">
      <c r="A82" s="362"/>
      <c r="B82" s="381"/>
      <c r="C82" s="348">
        <v>3</v>
      </c>
      <c r="D82" s="370" t="str">
        <f t="shared" si="2"/>
        <v>POMCA</v>
      </c>
      <c r="E82" s="370" t="str">
        <f t="shared" si="2"/>
        <v/>
      </c>
      <c r="F82" s="370" t="str">
        <f t="shared" si="2"/>
        <v/>
      </c>
      <c r="G82" s="371" t="str">
        <f t="shared" si="3"/>
        <v>N.A.</v>
      </c>
      <c r="H82" s="371" t="str">
        <f t="shared" si="3"/>
        <v>N.A.</v>
      </c>
      <c r="I82" s="371" t="str">
        <f t="shared" si="3"/>
        <v>N.A.</v>
      </c>
      <c r="J82" s="371" t="str">
        <f t="shared" si="3"/>
        <v>N.A.</v>
      </c>
      <c r="K82" s="367"/>
    </row>
    <row r="83" spans="1:11" ht="14.1" customHeight="1" thickBot="1" x14ac:dyDescent="0.3">
      <c r="A83" s="362"/>
      <c r="B83" s="381"/>
      <c r="C83" s="348">
        <v>4</v>
      </c>
      <c r="D83" s="370" t="str">
        <f t="shared" si="2"/>
        <v>PMA</v>
      </c>
      <c r="E83" s="370" t="str">
        <f t="shared" si="2"/>
        <v/>
      </c>
      <c r="F83" s="370" t="str">
        <f t="shared" si="2"/>
        <v/>
      </c>
      <c r="G83" s="371" t="str">
        <f t="shared" si="3"/>
        <v>N.A.</v>
      </c>
      <c r="H83" s="371" t="str">
        <f t="shared" si="3"/>
        <v>N.A.</v>
      </c>
      <c r="I83" s="371" t="str">
        <f t="shared" si="3"/>
        <v>N.A.</v>
      </c>
      <c r="J83" s="371" t="str">
        <f t="shared" si="3"/>
        <v>N.A.</v>
      </c>
      <c r="K83" s="367"/>
    </row>
    <row r="84" spans="1:11" ht="14.1" customHeight="1" thickBot="1" x14ac:dyDescent="0.3">
      <c r="A84" s="362"/>
      <c r="B84" s="381"/>
      <c r="C84" s="348">
        <v>5</v>
      </c>
      <c r="D84" s="370" t="str">
        <f t="shared" si="2"/>
        <v>PMA</v>
      </c>
      <c r="E84" s="370" t="str">
        <f t="shared" si="2"/>
        <v/>
      </c>
      <c r="F84" s="370" t="str">
        <f t="shared" si="2"/>
        <v/>
      </c>
      <c r="G84" s="371" t="str">
        <f t="shared" si="3"/>
        <v>N.A.</v>
      </c>
      <c r="H84" s="371" t="str">
        <f t="shared" si="3"/>
        <v>N.A.</v>
      </c>
      <c r="I84" s="371" t="str">
        <f t="shared" si="3"/>
        <v>N.A.</v>
      </c>
      <c r="J84" s="371" t="str">
        <f t="shared" si="3"/>
        <v>N.A.</v>
      </c>
      <c r="K84" s="367"/>
    </row>
    <row r="85" spans="1:11" ht="14.1" customHeight="1" thickBot="1" x14ac:dyDescent="0.3">
      <c r="A85" s="362"/>
      <c r="B85" s="381"/>
      <c r="C85" s="348">
        <v>6</v>
      </c>
      <c r="D85" s="370" t="str">
        <f t="shared" si="2"/>
        <v>POMCA</v>
      </c>
      <c r="E85" s="370" t="str">
        <f t="shared" si="2"/>
        <v/>
      </c>
      <c r="F85" s="370" t="str">
        <f t="shared" si="2"/>
        <v/>
      </c>
      <c r="G85" s="371" t="str">
        <f t="shared" si="3"/>
        <v>N.A.</v>
      </c>
      <c r="H85" s="371" t="str">
        <f t="shared" si="3"/>
        <v>N.A.</v>
      </c>
      <c r="I85" s="371" t="str">
        <f t="shared" si="3"/>
        <v>N.A.</v>
      </c>
      <c r="J85" s="371" t="str">
        <f t="shared" si="3"/>
        <v>N.A.</v>
      </c>
      <c r="K85" s="287"/>
    </row>
    <row r="86" spans="1:11" ht="14.1" customHeight="1" thickBot="1" x14ac:dyDescent="0.3">
      <c r="A86" s="362"/>
      <c r="B86" s="381"/>
      <c r="C86" s="348">
        <v>7</v>
      </c>
      <c r="D86" s="370" t="str">
        <f t="shared" si="2"/>
        <v>POMCA</v>
      </c>
      <c r="E86" s="370" t="str">
        <f t="shared" si="2"/>
        <v/>
      </c>
      <c r="F86" s="370" t="str">
        <f t="shared" si="2"/>
        <v/>
      </c>
      <c r="G86" s="371" t="str">
        <f t="shared" si="3"/>
        <v>N.A.</v>
      </c>
      <c r="H86" s="371" t="str">
        <f t="shared" si="3"/>
        <v>N.A.</v>
      </c>
      <c r="I86" s="371" t="str">
        <f t="shared" si="3"/>
        <v>N.A.</v>
      </c>
      <c r="J86" s="371" t="str">
        <f t="shared" si="3"/>
        <v>N.A.</v>
      </c>
      <c r="K86" s="367"/>
    </row>
    <row r="87" spans="1:11" ht="14.1" customHeight="1" thickBot="1" x14ac:dyDescent="0.3">
      <c r="A87" s="362"/>
      <c r="B87" s="381"/>
      <c r="C87" s="348">
        <v>8</v>
      </c>
      <c r="D87" s="370" t="str">
        <f t="shared" si="2"/>
        <v>PMA</v>
      </c>
      <c r="E87" s="370" t="str">
        <f t="shared" si="2"/>
        <v/>
      </c>
      <c r="F87" s="370" t="str">
        <f t="shared" si="2"/>
        <v/>
      </c>
      <c r="G87" s="371" t="str">
        <f t="shared" si="3"/>
        <v>N.A.</v>
      </c>
      <c r="H87" s="371" t="str">
        <f t="shared" si="3"/>
        <v>N.A.</v>
      </c>
      <c r="I87" s="371" t="str">
        <f t="shared" si="3"/>
        <v>N.A.</v>
      </c>
      <c r="J87" s="371" t="str">
        <f t="shared" si="3"/>
        <v>N.A.</v>
      </c>
      <c r="K87" s="367"/>
    </row>
    <row r="88" spans="1:11" ht="14.1" customHeight="1" thickBot="1" x14ac:dyDescent="0.3">
      <c r="A88" s="362"/>
      <c r="B88" s="381"/>
      <c r="C88" s="348">
        <v>9</v>
      </c>
      <c r="D88" s="370" t="str">
        <f t="shared" si="2"/>
        <v>PMA</v>
      </c>
      <c r="E88" s="370" t="str">
        <f t="shared" si="2"/>
        <v/>
      </c>
      <c r="F88" s="370" t="str">
        <f t="shared" si="2"/>
        <v/>
      </c>
      <c r="G88" s="371" t="str">
        <f t="shared" si="3"/>
        <v>N.A.</v>
      </c>
      <c r="H88" s="371" t="str">
        <f t="shared" si="3"/>
        <v>N.A.</v>
      </c>
      <c r="I88" s="371" t="str">
        <f t="shared" si="3"/>
        <v>N.A.</v>
      </c>
      <c r="J88" s="371" t="str">
        <f t="shared" si="3"/>
        <v>N.A.</v>
      </c>
      <c r="K88" s="367"/>
    </row>
    <row r="89" spans="1:11" ht="14.1" customHeight="1" thickBot="1" x14ac:dyDescent="0.3">
      <c r="A89" s="362"/>
      <c r="B89" s="381"/>
      <c r="C89" s="348">
        <v>10</v>
      </c>
      <c r="D89" s="370" t="str">
        <f t="shared" si="2"/>
        <v>POMCA</v>
      </c>
      <c r="E89" s="370" t="str">
        <f t="shared" si="2"/>
        <v/>
      </c>
      <c r="F89" s="370" t="str">
        <f t="shared" si="2"/>
        <v/>
      </c>
      <c r="G89" s="371" t="str">
        <f t="shared" si="3"/>
        <v>N.A.</v>
      </c>
      <c r="H89" s="371" t="str">
        <f t="shared" si="3"/>
        <v>N.A.</v>
      </c>
      <c r="I89" s="371" t="str">
        <f t="shared" si="3"/>
        <v>N.A.</v>
      </c>
      <c r="J89" s="371" t="str">
        <f t="shared" si="3"/>
        <v>N.A.</v>
      </c>
      <c r="K89" s="287"/>
    </row>
    <row r="90" spans="1:11" ht="14.1" customHeight="1" thickBot="1" x14ac:dyDescent="0.3">
      <c r="A90" s="362"/>
      <c r="B90" s="381"/>
      <c r="C90" s="348">
        <v>11</v>
      </c>
      <c r="D90" s="370" t="str">
        <f t="shared" si="2"/>
        <v>POMCA</v>
      </c>
      <c r="E90" s="370" t="str">
        <f t="shared" si="2"/>
        <v/>
      </c>
      <c r="F90" s="370" t="str">
        <f t="shared" si="2"/>
        <v/>
      </c>
      <c r="G90" s="371" t="str">
        <f t="shared" si="3"/>
        <v>N.A.</v>
      </c>
      <c r="H90" s="371" t="str">
        <f t="shared" si="3"/>
        <v>N.A.</v>
      </c>
      <c r="I90" s="371" t="str">
        <f t="shared" si="3"/>
        <v>N.A.</v>
      </c>
      <c r="J90" s="371" t="str">
        <f t="shared" si="3"/>
        <v>N.A.</v>
      </c>
      <c r="K90" s="367"/>
    </row>
    <row r="91" spans="1:11" ht="14.1" customHeight="1" thickBot="1" x14ac:dyDescent="0.3">
      <c r="A91" s="362"/>
      <c r="B91" s="381"/>
      <c r="C91" s="348">
        <v>12</v>
      </c>
      <c r="D91" s="370" t="str">
        <f t="shared" si="2"/>
        <v>PMA</v>
      </c>
      <c r="E91" s="370" t="str">
        <f t="shared" si="2"/>
        <v/>
      </c>
      <c r="F91" s="370" t="str">
        <f t="shared" si="2"/>
        <v/>
      </c>
      <c r="G91" s="371" t="str">
        <f t="shared" si="3"/>
        <v>N.A.</v>
      </c>
      <c r="H91" s="371" t="str">
        <f t="shared" si="3"/>
        <v>N.A.</v>
      </c>
      <c r="I91" s="371" t="str">
        <f t="shared" si="3"/>
        <v>N.A.</v>
      </c>
      <c r="J91" s="371" t="str">
        <f t="shared" si="3"/>
        <v>N.A.</v>
      </c>
      <c r="K91" s="367"/>
    </row>
    <row r="92" spans="1:11" ht="14.1" customHeight="1" thickBot="1" x14ac:dyDescent="0.3">
      <c r="A92" s="362"/>
      <c r="B92" s="381"/>
      <c r="C92" s="348">
        <v>13</v>
      </c>
      <c r="D92" s="370" t="str">
        <f t="shared" si="2"/>
        <v>PMA</v>
      </c>
      <c r="E92" s="370" t="str">
        <f t="shared" si="2"/>
        <v/>
      </c>
      <c r="F92" s="370" t="str">
        <f t="shared" si="2"/>
        <v/>
      </c>
      <c r="G92" s="371" t="str">
        <f t="shared" si="3"/>
        <v>N.A.</v>
      </c>
      <c r="H92" s="371" t="str">
        <f t="shared" si="3"/>
        <v>N.A.</v>
      </c>
      <c r="I92" s="371" t="str">
        <f t="shared" si="3"/>
        <v>N.A.</v>
      </c>
      <c r="J92" s="371" t="str">
        <f t="shared" si="3"/>
        <v>N.A.</v>
      </c>
      <c r="K92" s="367"/>
    </row>
    <row r="93" spans="1:11" ht="14.1" customHeight="1" thickBot="1" x14ac:dyDescent="0.3">
      <c r="A93" s="362"/>
      <c r="B93" s="381"/>
      <c r="C93" s="348">
        <v>14</v>
      </c>
      <c r="D93" s="370" t="str">
        <f t="shared" si="2"/>
        <v>PMM</v>
      </c>
      <c r="E93" s="370" t="str">
        <f t="shared" si="2"/>
        <v/>
      </c>
      <c r="F93" s="370" t="str">
        <f t="shared" si="2"/>
        <v/>
      </c>
      <c r="G93" s="371" t="str">
        <f t="shared" si="3"/>
        <v>N.A.</v>
      </c>
      <c r="H93" s="371" t="str">
        <f t="shared" si="3"/>
        <v>N.A.</v>
      </c>
      <c r="I93" s="371" t="str">
        <f t="shared" si="3"/>
        <v>N.A.</v>
      </c>
      <c r="J93" s="371" t="str">
        <f t="shared" si="3"/>
        <v>N.A.</v>
      </c>
      <c r="K93" s="287"/>
    </row>
    <row r="94" spans="1:11" ht="14.1" customHeight="1" x14ac:dyDescent="0.25">
      <c r="A94" s="362"/>
      <c r="B94" s="381"/>
      <c r="C94" s="365"/>
      <c r="D94" s="1066"/>
      <c r="E94" s="1067"/>
      <c r="F94" s="1067"/>
      <c r="G94" s="1067"/>
      <c r="H94" s="1067"/>
      <c r="I94" s="1067"/>
      <c r="J94" s="1067"/>
      <c r="K94" s="1068"/>
    </row>
    <row r="95" spans="1:11" ht="14.1" customHeight="1" thickBot="1" x14ac:dyDescent="0.3">
      <c r="A95" s="362"/>
      <c r="B95" s="381"/>
      <c r="C95" s="365"/>
      <c r="D95" s="1051" t="s">
        <v>29</v>
      </c>
      <c r="E95" s="1052"/>
      <c r="F95" s="1052"/>
      <c r="G95" s="1052"/>
      <c r="H95" s="1052"/>
      <c r="I95" s="1052"/>
      <c r="J95" s="1052"/>
      <c r="K95" s="1053"/>
    </row>
    <row r="96" spans="1:11" ht="14.1" customHeight="1" thickBot="1" x14ac:dyDescent="0.3">
      <c r="A96" s="362"/>
      <c r="B96" s="381"/>
      <c r="C96" s="372" t="s">
        <v>19</v>
      </c>
      <c r="D96" s="369" t="s">
        <v>30</v>
      </c>
      <c r="E96" s="369" t="s">
        <v>31</v>
      </c>
      <c r="F96" s="373"/>
      <c r="G96" s="369" t="s">
        <v>20</v>
      </c>
      <c r="H96" s="369" t="s">
        <v>21</v>
      </c>
      <c r="I96" s="369" t="s">
        <v>22</v>
      </c>
      <c r="J96" s="369" t="s">
        <v>23</v>
      </c>
      <c r="K96" s="284"/>
    </row>
    <row r="97" spans="1:11" ht="14.1" customHeight="1" thickBot="1" x14ac:dyDescent="0.3">
      <c r="A97" s="362"/>
      <c r="B97" s="381"/>
      <c r="C97" s="358">
        <v>1</v>
      </c>
      <c r="D97" s="293" t="s">
        <v>32</v>
      </c>
      <c r="E97" s="32">
        <v>0.6</v>
      </c>
      <c r="F97" s="33"/>
      <c r="G97" s="752">
        <f ca="1">IFERROR(AVERAGEIF($D$80:$J$93,"POMCA",G$80:G$93),0)</f>
        <v>0.44999999999999996</v>
      </c>
      <c r="H97" s="374">
        <f ca="1">IFERROR(AVERAGEIF($D$80:$J$93,"POMCA",H$80:H$93),0)</f>
        <v>0</v>
      </c>
      <c r="I97" s="374">
        <f ca="1">IFERROR(AVERAGEIF($D$80:$J$93,"POMCA",I$80:I$93),0)</f>
        <v>0</v>
      </c>
      <c r="J97" s="374">
        <f ca="1">IFERROR(AVERAGEIF($D$80:$J$93,"POMCA",J$80:J$93),0)</f>
        <v>0</v>
      </c>
      <c r="K97" s="115"/>
    </row>
    <row r="98" spans="1:11" ht="14.1" customHeight="1" thickBot="1" x14ac:dyDescent="0.3">
      <c r="A98" s="362"/>
      <c r="B98" s="381"/>
      <c r="C98" s="358">
        <v>2</v>
      </c>
      <c r="D98" s="293" t="s">
        <v>12</v>
      </c>
      <c r="E98" s="32"/>
      <c r="F98" s="33"/>
      <c r="G98" s="374">
        <f ca="1">IFERROR(AVERAGEIF($D$80:$J$93,"PMA",G$80:G$93),0)</f>
        <v>0</v>
      </c>
      <c r="H98" s="374">
        <f ca="1">IFERROR(AVERAGEIF($D$80:$J$93,"PMA",H$80:H$93),0)</f>
        <v>0</v>
      </c>
      <c r="I98" s="374">
        <f ca="1">IFERROR(AVERAGEIF($D$80:$J$93,"PMA",I$80:I$93),0)</f>
        <v>0</v>
      </c>
      <c r="J98" s="374">
        <f ca="1">IFERROR(AVERAGEIF($D$80:$J$93,"PMA",J$80:J$93),0)</f>
        <v>0</v>
      </c>
      <c r="K98" s="115"/>
    </row>
    <row r="99" spans="1:11" ht="14.1" customHeight="1" thickBot="1" x14ac:dyDescent="0.3">
      <c r="A99" s="362"/>
      <c r="B99" s="381"/>
      <c r="C99" s="358">
        <v>3</v>
      </c>
      <c r="D99" s="293" t="s">
        <v>13</v>
      </c>
      <c r="E99" s="32"/>
      <c r="F99" s="33"/>
      <c r="G99" s="374">
        <f ca="1">IFERROR(AVERAGEIF($D$80:$J$93,"PMM",G$80:G$93),0)</f>
        <v>0</v>
      </c>
      <c r="H99" s="374">
        <f ca="1">IFERROR(AVERAGEIF($D$80:$J$93,"PMM",H$80:H$93),0)</f>
        <v>0</v>
      </c>
      <c r="I99" s="374">
        <f ca="1">IFERROR(AVERAGEIF($D$80:$J$93,"PMM",I$80:I$93),0)</f>
        <v>0</v>
      </c>
      <c r="J99" s="374">
        <f ca="1">IFERROR(AVERAGEIF($D$80:$J$93,"PMM",J$80:J$93),0)</f>
        <v>0</v>
      </c>
      <c r="K99" s="115"/>
    </row>
    <row r="100" spans="1:11" ht="14.1" customHeight="1" thickBot="1" x14ac:dyDescent="0.3">
      <c r="A100" s="362"/>
      <c r="B100" s="381"/>
      <c r="C100" s="268"/>
      <c r="D100" s="1076" t="str">
        <f>Formulas!$D$5</f>
        <v>ERROR: LA SUMA DE LA COLUMNA DEBE SER 100%</v>
      </c>
      <c r="E100" s="1077"/>
      <c r="F100" s="555" t="s">
        <v>1277</v>
      </c>
      <c r="G100" s="753">
        <f ca="1">Formulas!E5</f>
        <v>0.26999999999999996</v>
      </c>
      <c r="H100" s="208" t="str">
        <f ca="1">Formulas!F5</f>
        <v>N.A.</v>
      </c>
      <c r="I100" s="208" t="str">
        <f ca="1">Formulas!G5</f>
        <v>N.A.</v>
      </c>
      <c r="J100" s="208" t="str">
        <f ca="1">Formulas!H5</f>
        <v>N.A.</v>
      </c>
      <c r="K100" s="116"/>
    </row>
    <row r="101" spans="1:11" ht="14.1" customHeight="1" x14ac:dyDescent="0.25">
      <c r="A101" s="362"/>
      <c r="B101" s="381"/>
      <c r="C101" s="365"/>
      <c r="D101" s="1078"/>
      <c r="E101" s="1079"/>
      <c r="F101" s="1079"/>
      <c r="G101" s="1079"/>
      <c r="H101" s="1079"/>
      <c r="I101" s="1079"/>
      <c r="J101" s="1079"/>
      <c r="K101" s="1080"/>
    </row>
    <row r="102" spans="1:11" ht="14.1" customHeight="1" x14ac:dyDescent="0.25">
      <c r="A102" s="362"/>
      <c r="B102" s="381"/>
      <c r="C102" s="365"/>
      <c r="D102" s="1060" t="s">
        <v>33</v>
      </c>
      <c r="E102" s="1061"/>
      <c r="F102" s="1061"/>
      <c r="G102" s="1061"/>
      <c r="H102" s="1061"/>
      <c r="I102" s="1061"/>
      <c r="J102" s="1061"/>
      <c r="K102" s="1062"/>
    </row>
    <row r="103" spans="1:11" ht="14.1" customHeight="1" thickBot="1" x14ac:dyDescent="0.3">
      <c r="A103" s="362"/>
      <c r="B103" s="356"/>
      <c r="C103" s="357"/>
      <c r="D103" s="332"/>
      <c r="E103" s="280"/>
      <c r="F103" s="280"/>
      <c r="G103" s="280"/>
      <c r="H103" s="280"/>
      <c r="I103" s="280"/>
      <c r="J103" s="280"/>
      <c r="K103" s="281"/>
    </row>
    <row r="104" spans="1:11" ht="14.1" customHeight="1" thickBot="1" x14ac:dyDescent="0.3">
      <c r="A104" s="362"/>
      <c r="B104" s="356" t="s">
        <v>34</v>
      </c>
      <c r="C104" s="357"/>
      <c r="D104" s="1081" t="s">
        <v>35</v>
      </c>
      <c r="E104" s="1082"/>
      <c r="F104" s="1082"/>
      <c r="G104" s="1082"/>
      <c r="H104" s="1082"/>
      <c r="I104" s="1082"/>
      <c r="J104" s="1082"/>
      <c r="K104" s="1083"/>
    </row>
    <row r="105" spans="1:11" ht="39" customHeight="1" thickBot="1" x14ac:dyDescent="0.3">
      <c r="A105" s="362"/>
      <c r="B105" s="356" t="s">
        <v>36</v>
      </c>
      <c r="C105" s="357"/>
      <c r="D105" s="1081" t="s">
        <v>37</v>
      </c>
      <c r="E105" s="1082"/>
      <c r="F105" s="1082"/>
      <c r="G105" s="1082"/>
      <c r="H105" s="1082"/>
      <c r="I105" s="1082"/>
      <c r="J105" s="1082"/>
      <c r="K105" s="1083"/>
    </row>
    <row r="106" spans="1:11" ht="15.75" thickBot="1" x14ac:dyDescent="0.3">
      <c r="A106" s="362"/>
      <c r="B106" s="252"/>
      <c r="C106" s="253"/>
      <c r="D106" s="251"/>
      <c r="E106" s="251"/>
      <c r="F106" s="251"/>
      <c r="G106" s="251"/>
      <c r="H106" s="251"/>
      <c r="I106" s="251"/>
      <c r="J106" s="251"/>
      <c r="K106" s="251"/>
    </row>
    <row r="107" spans="1:11" ht="24" customHeight="1" thickBot="1" x14ac:dyDescent="0.3">
      <c r="A107" s="362"/>
      <c r="B107" s="1069" t="s">
        <v>38</v>
      </c>
      <c r="C107" s="1070"/>
      <c r="D107" s="1070"/>
      <c r="E107" s="1071"/>
      <c r="F107" s="251"/>
      <c r="G107" s="251"/>
      <c r="H107" s="251"/>
      <c r="I107" s="251"/>
      <c r="J107" s="251"/>
      <c r="K107" s="251"/>
    </row>
    <row r="108" spans="1:11" ht="15.75" thickBot="1" x14ac:dyDescent="0.3">
      <c r="A108" s="362"/>
      <c r="B108" s="1072">
        <v>1</v>
      </c>
      <c r="C108" s="275"/>
      <c r="D108" s="292" t="s">
        <v>39</v>
      </c>
      <c r="E108" s="169"/>
      <c r="F108" s="251"/>
      <c r="G108" s="251"/>
      <c r="H108" s="251"/>
      <c r="I108" s="251"/>
      <c r="J108" s="251"/>
      <c r="K108" s="251"/>
    </row>
    <row r="109" spans="1:11" ht="15.75" thickBot="1" x14ac:dyDescent="0.3">
      <c r="A109" s="362"/>
      <c r="B109" s="1073"/>
      <c r="C109" s="275"/>
      <c r="D109" s="281" t="s">
        <v>40</v>
      </c>
      <c r="E109" s="169"/>
      <c r="F109" s="251"/>
      <c r="G109" s="251"/>
      <c r="H109" s="251"/>
      <c r="I109" s="251"/>
      <c r="J109" s="251"/>
      <c r="K109" s="251"/>
    </row>
    <row r="110" spans="1:11" ht="15.75" thickBot="1" x14ac:dyDescent="0.3">
      <c r="A110" s="362"/>
      <c r="B110" s="1073"/>
      <c r="C110" s="275"/>
      <c r="D110" s="281" t="s">
        <v>41</v>
      </c>
      <c r="E110" s="169"/>
      <c r="F110" s="251"/>
      <c r="G110" s="251"/>
      <c r="H110" s="251"/>
      <c r="I110" s="251"/>
      <c r="J110" s="251"/>
      <c r="K110" s="251"/>
    </row>
    <row r="111" spans="1:11" ht="15.75" thickBot="1" x14ac:dyDescent="0.3">
      <c r="A111" s="362"/>
      <c r="B111" s="1073"/>
      <c r="C111" s="275"/>
      <c r="D111" s="281" t="s">
        <v>42</v>
      </c>
      <c r="E111" s="169"/>
      <c r="F111" s="251"/>
      <c r="G111" s="251"/>
      <c r="H111" s="251"/>
      <c r="I111" s="251"/>
      <c r="J111" s="251"/>
      <c r="K111" s="251"/>
    </row>
    <row r="112" spans="1:11" ht="15.75" thickBot="1" x14ac:dyDescent="0.3">
      <c r="A112" s="362"/>
      <c r="B112" s="1073"/>
      <c r="C112" s="275"/>
      <c r="D112" s="281" t="s">
        <v>43</v>
      </c>
      <c r="E112" s="169"/>
      <c r="F112" s="251"/>
      <c r="G112" s="251"/>
      <c r="H112" s="251"/>
      <c r="I112" s="251"/>
      <c r="J112" s="251"/>
      <c r="K112" s="251"/>
    </row>
    <row r="113" spans="1:11" ht="15.75" thickBot="1" x14ac:dyDescent="0.3">
      <c r="A113" s="362"/>
      <c r="B113" s="1073"/>
      <c r="C113" s="275"/>
      <c r="D113" s="281" t="s">
        <v>44</v>
      </c>
      <c r="E113" s="169"/>
      <c r="F113" s="251"/>
      <c r="G113" s="251"/>
      <c r="H113" s="251"/>
      <c r="I113" s="251"/>
      <c r="J113" s="251"/>
      <c r="K113" s="251"/>
    </row>
    <row r="114" spans="1:11" ht="15.75" thickBot="1" x14ac:dyDescent="0.3">
      <c r="A114" s="362"/>
      <c r="B114" s="1074"/>
      <c r="C114" s="348"/>
      <c r="D114" s="281" t="s">
        <v>45</v>
      </c>
      <c r="E114" s="169"/>
      <c r="F114" s="251"/>
      <c r="G114" s="251"/>
      <c r="H114" s="251"/>
      <c r="I114" s="251"/>
      <c r="J114" s="251"/>
      <c r="K114" s="251"/>
    </row>
    <row r="115" spans="1:11" ht="15.75" thickBot="1" x14ac:dyDescent="0.3">
      <c r="A115" s="362"/>
      <c r="B115" s="252"/>
      <c r="C115" s="253"/>
      <c r="D115" s="251"/>
      <c r="E115" s="251"/>
      <c r="F115" s="251"/>
      <c r="G115" s="251"/>
      <c r="H115" s="251"/>
      <c r="I115" s="251"/>
      <c r="J115" s="251"/>
      <c r="K115" s="251"/>
    </row>
    <row r="116" spans="1:11" ht="15" customHeight="1" thickBot="1" x14ac:dyDescent="0.3">
      <c r="A116" s="362"/>
      <c r="B116" s="1069" t="s">
        <v>46</v>
      </c>
      <c r="C116" s="1070"/>
      <c r="D116" s="1070"/>
      <c r="E116" s="1071"/>
      <c r="F116" s="251"/>
      <c r="G116" s="251"/>
      <c r="H116" s="251"/>
      <c r="I116" s="251"/>
      <c r="J116" s="251"/>
      <c r="K116" s="251"/>
    </row>
    <row r="117" spans="1:11" ht="15.75" thickBot="1" x14ac:dyDescent="0.3">
      <c r="A117" s="362"/>
      <c r="B117" s="1072">
        <v>1</v>
      </c>
      <c r="C117" s="275"/>
      <c r="D117" s="292" t="s">
        <v>39</v>
      </c>
      <c r="E117" s="35" t="s">
        <v>47</v>
      </c>
      <c r="F117" s="251"/>
      <c r="G117" s="251"/>
      <c r="H117" s="251"/>
      <c r="I117" s="251"/>
      <c r="J117" s="251"/>
      <c r="K117" s="251"/>
    </row>
    <row r="118" spans="1:11" ht="15.75" thickBot="1" x14ac:dyDescent="0.3">
      <c r="A118" s="362"/>
      <c r="B118" s="1073"/>
      <c r="C118" s="275"/>
      <c r="D118" s="281" t="s">
        <v>40</v>
      </c>
      <c r="E118" s="35" t="s">
        <v>48</v>
      </c>
      <c r="F118" s="251"/>
      <c r="G118" s="251"/>
      <c r="H118" s="251"/>
      <c r="I118" s="251"/>
      <c r="J118" s="251"/>
      <c r="K118" s="251"/>
    </row>
    <row r="119" spans="1:11" ht="15.75" thickBot="1" x14ac:dyDescent="0.3">
      <c r="A119" s="362"/>
      <c r="B119" s="1073"/>
      <c r="C119" s="275"/>
      <c r="D119" s="281" t="s">
        <v>41</v>
      </c>
      <c r="E119" s="174"/>
      <c r="F119" s="251"/>
      <c r="G119" s="251"/>
      <c r="H119" s="251"/>
      <c r="I119" s="251"/>
      <c r="J119" s="251"/>
      <c r="K119" s="251"/>
    </row>
    <row r="120" spans="1:11" ht="15.75" thickBot="1" x14ac:dyDescent="0.3">
      <c r="A120" s="362"/>
      <c r="B120" s="1073"/>
      <c r="C120" s="275"/>
      <c r="D120" s="281" t="s">
        <v>42</v>
      </c>
      <c r="E120" s="174"/>
      <c r="F120" s="251"/>
      <c r="G120" s="251"/>
      <c r="H120" s="251"/>
      <c r="I120" s="251"/>
      <c r="J120" s="251"/>
      <c r="K120" s="251"/>
    </row>
    <row r="121" spans="1:11" ht="15.75" thickBot="1" x14ac:dyDescent="0.3">
      <c r="A121" s="362"/>
      <c r="B121" s="1073"/>
      <c r="C121" s="275"/>
      <c r="D121" s="281" t="s">
        <v>43</v>
      </c>
      <c r="E121" s="174"/>
      <c r="F121" s="251"/>
      <c r="G121" s="251"/>
      <c r="H121" s="251"/>
      <c r="I121" s="251"/>
      <c r="J121" s="251"/>
      <c r="K121" s="251"/>
    </row>
    <row r="122" spans="1:11" ht="15.75" thickBot="1" x14ac:dyDescent="0.3">
      <c r="A122" s="362"/>
      <c r="B122" s="1073"/>
      <c r="C122" s="275"/>
      <c r="D122" s="281" t="s">
        <v>44</v>
      </c>
      <c r="E122" s="174"/>
      <c r="F122" s="251"/>
      <c r="G122" s="251"/>
      <c r="H122" s="251"/>
      <c r="I122" s="251"/>
      <c r="J122" s="251"/>
      <c r="K122" s="251"/>
    </row>
    <row r="123" spans="1:11" ht="15.75" thickBot="1" x14ac:dyDescent="0.3">
      <c r="A123" s="362"/>
      <c r="B123" s="1074"/>
      <c r="C123" s="348"/>
      <c r="D123" s="281" t="s">
        <v>45</v>
      </c>
      <c r="E123" s="174"/>
      <c r="F123" s="251"/>
      <c r="G123" s="251"/>
      <c r="H123" s="251"/>
      <c r="I123" s="251"/>
      <c r="J123" s="251"/>
      <c r="K123" s="251"/>
    </row>
    <row r="124" spans="1:11" ht="15.75" thickBot="1" x14ac:dyDescent="0.3">
      <c r="A124" s="362"/>
      <c r="B124" s="252"/>
      <c r="C124" s="253"/>
      <c r="D124" s="251"/>
      <c r="E124" s="251"/>
      <c r="F124" s="251"/>
      <c r="G124" s="251"/>
      <c r="H124" s="251"/>
      <c r="I124" s="251"/>
      <c r="J124" s="251"/>
      <c r="K124" s="251"/>
    </row>
    <row r="125" spans="1:11" ht="15" customHeight="1" thickBot="1" x14ac:dyDescent="0.3">
      <c r="A125" s="362"/>
      <c r="B125" s="294" t="s">
        <v>49</v>
      </c>
      <c r="C125" s="295"/>
      <c r="D125" s="295"/>
      <c r="E125" s="375"/>
      <c r="F125" s="362"/>
      <c r="G125" s="251"/>
      <c r="H125" s="251"/>
      <c r="I125" s="251"/>
      <c r="J125" s="251"/>
      <c r="K125" s="251"/>
    </row>
    <row r="126" spans="1:11" ht="24.75" thickBot="1" x14ac:dyDescent="0.3">
      <c r="A126" s="362"/>
      <c r="B126" s="288" t="s">
        <v>50</v>
      </c>
      <c r="C126" s="281" t="s">
        <v>51</v>
      </c>
      <c r="D126" s="280" t="s">
        <v>52</v>
      </c>
      <c r="E126" s="376" t="s">
        <v>53</v>
      </c>
      <c r="F126" s="251"/>
      <c r="G126" s="251"/>
      <c r="H126" s="251"/>
      <c r="I126" s="251"/>
      <c r="J126" s="251"/>
      <c r="K126" s="362"/>
    </row>
    <row r="127" spans="1:11" ht="96.75" thickBot="1" x14ac:dyDescent="0.3">
      <c r="A127" s="362"/>
      <c r="B127" s="298">
        <v>42401</v>
      </c>
      <c r="C127" s="281">
        <v>1</v>
      </c>
      <c r="D127" s="310" t="s">
        <v>54</v>
      </c>
      <c r="E127" s="281"/>
      <c r="F127" s="251"/>
      <c r="G127" s="251"/>
      <c r="H127" s="251"/>
      <c r="I127" s="251"/>
      <c r="J127" s="251"/>
      <c r="K127" s="362"/>
    </row>
    <row r="128" spans="1:11" ht="15.75" thickBot="1" x14ac:dyDescent="0.3">
      <c r="A128" s="362"/>
      <c r="B128" s="311"/>
      <c r="C128" s="312"/>
      <c r="D128" s="251"/>
      <c r="E128" s="251"/>
      <c r="F128" s="251"/>
      <c r="G128" s="251"/>
      <c r="H128" s="251"/>
      <c r="I128" s="251"/>
      <c r="J128" s="251"/>
      <c r="K128" s="251"/>
    </row>
    <row r="129" spans="1:11" x14ac:dyDescent="0.25">
      <c r="A129" s="362"/>
      <c r="B129" s="300" t="s">
        <v>55</v>
      </c>
      <c r="C129" s="301"/>
      <c r="D129" s="251"/>
      <c r="E129" s="251"/>
      <c r="F129" s="251"/>
      <c r="G129" s="251"/>
      <c r="H129" s="251"/>
      <c r="I129" s="251"/>
      <c r="J129" s="251"/>
      <c r="K129" s="251"/>
    </row>
    <row r="130" spans="1:11" x14ac:dyDescent="0.25">
      <c r="A130" s="362"/>
      <c r="B130" s="1075"/>
      <c r="C130" s="1075"/>
      <c r="D130" s="1075"/>
      <c r="E130" s="1075"/>
      <c r="F130" s="1075"/>
      <c r="G130" s="251"/>
      <c r="H130" s="251"/>
      <c r="I130" s="251"/>
      <c r="J130" s="251"/>
      <c r="K130" s="251"/>
    </row>
    <row r="131" spans="1:11" ht="44.1" customHeight="1" x14ac:dyDescent="0.25">
      <c r="A131" s="362"/>
      <c r="B131" s="1075"/>
      <c r="C131" s="1075"/>
      <c r="D131" s="1075"/>
      <c r="E131" s="1075"/>
      <c r="F131" s="1075"/>
      <c r="G131" s="251"/>
      <c r="H131" s="251"/>
      <c r="I131" s="251"/>
      <c r="J131" s="251"/>
      <c r="K131" s="251"/>
    </row>
    <row r="132" spans="1:11" x14ac:dyDescent="0.25">
      <c r="A132" s="362"/>
      <c r="B132" s="252"/>
      <c r="C132" s="253"/>
      <c r="D132" s="251"/>
      <c r="E132" s="251"/>
      <c r="F132" s="251"/>
      <c r="G132" s="251"/>
      <c r="H132" s="251"/>
      <c r="I132" s="251"/>
      <c r="J132" s="251"/>
      <c r="K132" s="251"/>
    </row>
    <row r="133" spans="1:11" ht="15.75" thickBot="1" x14ac:dyDescent="0.3">
      <c r="A133" s="362"/>
      <c r="B133" s="321"/>
      <c r="C133" s="307"/>
      <c r="D133" s="251"/>
      <c r="E133" s="251"/>
      <c r="F133" s="251"/>
      <c r="G133" s="251"/>
      <c r="H133" s="251"/>
      <c r="I133" s="251"/>
      <c r="J133" s="251"/>
      <c r="K133" s="251"/>
    </row>
    <row r="134" spans="1:11" ht="15.75" thickBot="1" x14ac:dyDescent="0.3">
      <c r="A134" s="362"/>
      <c r="B134" s="377" t="s">
        <v>56</v>
      </c>
      <c r="C134" s="314"/>
      <c r="D134" s="251"/>
      <c r="E134" s="251"/>
      <c r="F134" s="251"/>
      <c r="G134" s="251"/>
      <c r="H134" s="251"/>
      <c r="I134" s="251"/>
      <c r="J134" s="251"/>
      <c r="K134" s="251"/>
    </row>
    <row r="135" spans="1:11" ht="15.75" thickBot="1" x14ac:dyDescent="0.3">
      <c r="A135" s="362"/>
      <c r="B135" s="321"/>
      <c r="C135" s="307"/>
      <c r="D135" s="251"/>
      <c r="E135" s="251"/>
      <c r="F135" s="251"/>
      <c r="G135" s="251"/>
      <c r="H135" s="251"/>
      <c r="I135" s="251"/>
      <c r="J135" s="251"/>
      <c r="K135" s="251"/>
    </row>
    <row r="136" spans="1:11" ht="15.75" thickBot="1" x14ac:dyDescent="0.3">
      <c r="A136" s="362"/>
      <c r="B136" s="302" t="s">
        <v>57</v>
      </c>
      <c r="C136" s="303"/>
      <c r="D136" s="1081" t="s">
        <v>58</v>
      </c>
      <c r="E136" s="1082"/>
      <c r="F136" s="1083"/>
      <c r="G136" s="251"/>
      <c r="H136" s="251"/>
      <c r="I136" s="251"/>
      <c r="J136" s="251"/>
      <c r="K136" s="251"/>
    </row>
    <row r="137" spans="1:11" x14ac:dyDescent="0.25">
      <c r="A137" s="362"/>
      <c r="B137" s="1072" t="s">
        <v>59</v>
      </c>
      <c r="C137" s="271"/>
      <c r="D137" s="1066" t="s">
        <v>60</v>
      </c>
      <c r="E137" s="1067"/>
      <c r="F137" s="1068"/>
      <c r="G137" s="251"/>
      <c r="H137" s="251"/>
      <c r="I137" s="251"/>
      <c r="J137" s="251"/>
      <c r="K137" s="251"/>
    </row>
    <row r="138" spans="1:11" x14ac:dyDescent="0.25">
      <c r="A138" s="362"/>
      <c r="B138" s="1073"/>
      <c r="C138" s="279"/>
      <c r="D138" s="1060" t="s">
        <v>61</v>
      </c>
      <c r="E138" s="1061"/>
      <c r="F138" s="1062"/>
      <c r="G138" s="251"/>
      <c r="H138" s="251"/>
      <c r="I138" s="251"/>
      <c r="J138" s="251"/>
      <c r="K138" s="251"/>
    </row>
    <row r="139" spans="1:11" x14ac:dyDescent="0.25">
      <c r="A139" s="362"/>
      <c r="B139" s="1073"/>
      <c r="C139" s="279"/>
      <c r="D139" s="1060" t="s">
        <v>62</v>
      </c>
      <c r="E139" s="1061"/>
      <c r="F139" s="1062"/>
      <c r="G139" s="251"/>
      <c r="H139" s="251"/>
      <c r="I139" s="251"/>
      <c r="J139" s="251"/>
      <c r="K139" s="251"/>
    </row>
    <row r="140" spans="1:11" x14ac:dyDescent="0.25">
      <c r="A140" s="362"/>
      <c r="B140" s="1073"/>
      <c r="C140" s="279"/>
      <c r="D140" s="1057" t="s">
        <v>63</v>
      </c>
      <c r="E140" s="1058"/>
      <c r="F140" s="1059"/>
      <c r="G140" s="251"/>
      <c r="H140" s="251"/>
      <c r="I140" s="251"/>
      <c r="J140" s="251"/>
      <c r="K140" s="251"/>
    </row>
    <row r="141" spans="1:11" x14ac:dyDescent="0.25">
      <c r="A141" s="362"/>
      <c r="B141" s="1073"/>
      <c r="C141" s="279"/>
      <c r="D141" s="1060" t="s">
        <v>64</v>
      </c>
      <c r="E141" s="1061"/>
      <c r="F141" s="1062"/>
      <c r="G141" s="251"/>
      <c r="H141" s="251"/>
      <c r="I141" s="251"/>
      <c r="J141" s="251"/>
      <c r="K141" s="251"/>
    </row>
    <row r="142" spans="1:11" x14ac:dyDescent="0.25">
      <c r="A142" s="362"/>
      <c r="B142" s="1073"/>
      <c r="C142" s="279"/>
      <c r="D142" s="1060" t="s">
        <v>65</v>
      </c>
      <c r="E142" s="1061"/>
      <c r="F142" s="1062"/>
      <c r="G142" s="251"/>
      <c r="H142" s="251"/>
      <c r="I142" s="251"/>
      <c r="J142" s="251"/>
      <c r="K142" s="251"/>
    </row>
    <row r="143" spans="1:11" x14ac:dyDescent="0.25">
      <c r="A143" s="362"/>
      <c r="B143" s="1073"/>
      <c r="C143" s="279"/>
      <c r="D143" s="1060" t="s">
        <v>66</v>
      </c>
      <c r="E143" s="1061"/>
      <c r="F143" s="1062"/>
      <c r="G143" s="251"/>
      <c r="H143" s="251"/>
      <c r="I143" s="251"/>
      <c r="J143" s="251"/>
      <c r="K143" s="251"/>
    </row>
    <row r="144" spans="1:11" x14ac:dyDescent="0.25">
      <c r="A144" s="362"/>
      <c r="B144" s="1073"/>
      <c r="C144" s="279"/>
      <c r="D144" s="1060" t="s">
        <v>67</v>
      </c>
      <c r="E144" s="1061"/>
      <c r="F144" s="1062"/>
      <c r="G144" s="251"/>
      <c r="H144" s="251"/>
      <c r="I144" s="251"/>
      <c r="J144" s="251"/>
      <c r="K144" s="251"/>
    </row>
    <row r="145" spans="1:11" x14ac:dyDescent="0.25">
      <c r="A145" s="362"/>
      <c r="B145" s="1073"/>
      <c r="C145" s="279"/>
      <c r="D145" s="1057" t="s">
        <v>68</v>
      </c>
      <c r="E145" s="1058"/>
      <c r="F145" s="1059"/>
      <c r="G145" s="251"/>
      <c r="H145" s="251"/>
      <c r="I145" s="251"/>
      <c r="J145" s="251"/>
      <c r="K145" s="251"/>
    </row>
    <row r="146" spans="1:11" x14ac:dyDescent="0.25">
      <c r="A146" s="362"/>
      <c r="B146" s="1073"/>
      <c r="C146" s="279"/>
      <c r="D146" s="1060" t="s">
        <v>69</v>
      </c>
      <c r="E146" s="1061"/>
      <c r="F146" s="1062"/>
      <c r="G146" s="251"/>
      <c r="H146" s="251"/>
      <c r="I146" s="251"/>
      <c r="J146" s="251"/>
      <c r="K146" s="251"/>
    </row>
    <row r="147" spans="1:11" x14ac:dyDescent="0.25">
      <c r="A147" s="362"/>
      <c r="B147" s="1073"/>
      <c r="C147" s="279"/>
      <c r="D147" s="1060" t="s">
        <v>70</v>
      </c>
      <c r="E147" s="1061"/>
      <c r="F147" s="1062"/>
      <c r="G147" s="251"/>
      <c r="H147" s="251"/>
      <c r="I147" s="251"/>
      <c r="J147" s="251"/>
      <c r="K147" s="251"/>
    </row>
    <row r="148" spans="1:11" ht="15.75" thickBot="1" x14ac:dyDescent="0.3">
      <c r="A148" s="362"/>
      <c r="B148" s="1074"/>
      <c r="C148" s="289"/>
      <c r="D148" s="1084" t="s">
        <v>71</v>
      </c>
      <c r="E148" s="1085"/>
      <c r="F148" s="1086"/>
      <c r="G148" s="251"/>
      <c r="H148" s="251"/>
      <c r="I148" s="251"/>
      <c r="J148" s="251"/>
      <c r="K148" s="251"/>
    </row>
    <row r="149" spans="1:11" ht="24.75" thickBot="1" x14ac:dyDescent="0.3">
      <c r="A149" s="362"/>
      <c r="B149" s="288" t="s">
        <v>72</v>
      </c>
      <c r="C149" s="289"/>
      <c r="D149" s="1081"/>
      <c r="E149" s="1082"/>
      <c r="F149" s="1083"/>
      <c r="G149" s="251"/>
      <c r="H149" s="251"/>
      <c r="I149" s="251"/>
      <c r="J149" s="251"/>
      <c r="K149" s="251"/>
    </row>
    <row r="150" spans="1:11" x14ac:dyDescent="0.25">
      <c r="A150" s="362"/>
      <c r="B150" s="1072" t="s">
        <v>73</v>
      </c>
      <c r="C150" s="271"/>
      <c r="D150" s="1054" t="s">
        <v>74</v>
      </c>
      <c r="E150" s="1055"/>
      <c r="F150" s="1056"/>
      <c r="G150" s="251"/>
      <c r="H150" s="251"/>
      <c r="I150" s="251"/>
      <c r="J150" s="251"/>
      <c r="K150" s="251"/>
    </row>
    <row r="151" spans="1:11" x14ac:dyDescent="0.25">
      <c r="A151" s="362"/>
      <c r="B151" s="1073"/>
      <c r="C151" s="279"/>
      <c r="D151" s="1057" t="s">
        <v>75</v>
      </c>
      <c r="E151" s="1058"/>
      <c r="F151" s="1059"/>
      <c r="G151" s="251"/>
      <c r="H151" s="251"/>
      <c r="I151" s="251"/>
      <c r="J151" s="251"/>
      <c r="K151" s="251"/>
    </row>
    <row r="152" spans="1:11" x14ac:dyDescent="0.25">
      <c r="A152" s="362"/>
      <c r="B152" s="1073"/>
      <c r="C152" s="279"/>
      <c r="D152" s="1060" t="s">
        <v>76</v>
      </c>
      <c r="E152" s="1061"/>
      <c r="F152" s="1062"/>
      <c r="G152" s="251"/>
      <c r="H152" s="251"/>
      <c r="I152" s="251"/>
      <c r="J152" s="251"/>
      <c r="K152" s="251"/>
    </row>
    <row r="153" spans="1:11" x14ac:dyDescent="0.25">
      <c r="A153" s="362"/>
      <c r="B153" s="1073"/>
      <c r="C153" s="279"/>
      <c r="D153" s="1060" t="s">
        <v>77</v>
      </c>
      <c r="E153" s="1061"/>
      <c r="F153" s="1062"/>
      <c r="G153" s="251"/>
      <c r="H153" s="251"/>
      <c r="I153" s="251"/>
      <c r="J153" s="251"/>
      <c r="K153" s="251"/>
    </row>
    <row r="154" spans="1:11" x14ac:dyDescent="0.25">
      <c r="A154" s="362"/>
      <c r="B154" s="1073"/>
      <c r="C154" s="279"/>
      <c r="D154" s="1060" t="s">
        <v>78</v>
      </c>
      <c r="E154" s="1061"/>
      <c r="F154" s="1062"/>
      <c r="G154" s="251"/>
      <c r="H154" s="251"/>
      <c r="I154" s="251"/>
      <c r="J154" s="251"/>
      <c r="K154" s="251"/>
    </row>
    <row r="155" spans="1:11" x14ac:dyDescent="0.25">
      <c r="A155" s="362"/>
      <c r="B155" s="1073"/>
      <c r="C155" s="279"/>
      <c r="D155" s="1060" t="s">
        <v>79</v>
      </c>
      <c r="E155" s="1061"/>
      <c r="F155" s="1062"/>
      <c r="G155" s="251"/>
      <c r="H155" s="251"/>
      <c r="I155" s="251"/>
      <c r="J155" s="251"/>
      <c r="K155" s="251"/>
    </row>
    <row r="156" spans="1:11" x14ac:dyDescent="0.25">
      <c r="A156" s="362"/>
      <c r="B156" s="1073"/>
      <c r="C156" s="279"/>
      <c r="D156" s="1060" t="s">
        <v>80</v>
      </c>
      <c r="E156" s="1061"/>
      <c r="F156" s="1062"/>
      <c r="G156" s="251"/>
      <c r="H156" s="251"/>
      <c r="I156" s="251"/>
      <c r="J156" s="251"/>
      <c r="K156" s="251"/>
    </row>
    <row r="157" spans="1:11" x14ac:dyDescent="0.25">
      <c r="A157" s="362"/>
      <c r="B157" s="1073"/>
      <c r="C157" s="279"/>
      <c r="D157" s="1060" t="s">
        <v>81</v>
      </c>
      <c r="E157" s="1061"/>
      <c r="F157" s="1062"/>
      <c r="G157" s="251"/>
      <c r="H157" s="251"/>
      <c r="I157" s="251"/>
      <c r="J157" s="251"/>
      <c r="K157" s="251"/>
    </row>
    <row r="158" spans="1:11" x14ac:dyDescent="0.25">
      <c r="A158" s="362"/>
      <c r="B158" s="1073"/>
      <c r="C158" s="279"/>
      <c r="D158" s="1057" t="s">
        <v>82</v>
      </c>
      <c r="E158" s="1058"/>
      <c r="F158" s="1059"/>
      <c r="G158" s="251"/>
      <c r="H158" s="251"/>
      <c r="I158" s="251"/>
      <c r="J158" s="251"/>
      <c r="K158" s="251"/>
    </row>
    <row r="159" spans="1:11" x14ac:dyDescent="0.25">
      <c r="A159" s="362"/>
      <c r="B159" s="1073"/>
      <c r="C159" s="279"/>
      <c r="D159" s="1060" t="s">
        <v>83</v>
      </c>
      <c r="E159" s="1061"/>
      <c r="F159" s="1062"/>
      <c r="G159" s="251"/>
      <c r="H159" s="251"/>
      <c r="I159" s="251"/>
      <c r="J159" s="251"/>
      <c r="K159" s="251"/>
    </row>
    <row r="160" spans="1:11" x14ac:dyDescent="0.25">
      <c r="A160" s="362"/>
      <c r="B160" s="1073"/>
      <c r="C160" s="279"/>
      <c r="D160" s="1060" t="s">
        <v>84</v>
      </c>
      <c r="E160" s="1061"/>
      <c r="F160" s="1062"/>
      <c r="G160" s="251"/>
      <c r="H160" s="251"/>
      <c r="I160" s="251"/>
      <c r="J160" s="251"/>
      <c r="K160" s="251"/>
    </row>
    <row r="161" spans="1:11" x14ac:dyDescent="0.25">
      <c r="A161" s="362"/>
      <c r="B161" s="1073"/>
      <c r="C161" s="279"/>
      <c r="D161" s="1060" t="s">
        <v>85</v>
      </c>
      <c r="E161" s="1061"/>
      <c r="F161" s="1062"/>
      <c r="G161" s="251"/>
      <c r="H161" s="251"/>
      <c r="I161" s="251"/>
      <c r="J161" s="251"/>
      <c r="K161" s="251"/>
    </row>
    <row r="162" spans="1:11" x14ac:dyDescent="0.25">
      <c r="A162" s="362"/>
      <c r="B162" s="1073"/>
      <c r="C162" s="279"/>
      <c r="D162" s="1060" t="s">
        <v>86</v>
      </c>
      <c r="E162" s="1061"/>
      <c r="F162" s="1062"/>
      <c r="G162" s="251"/>
      <c r="H162" s="251"/>
      <c r="I162" s="251"/>
      <c r="J162" s="251"/>
      <c r="K162" s="251"/>
    </row>
    <row r="163" spans="1:11" x14ac:dyDescent="0.25">
      <c r="A163" s="362"/>
      <c r="B163" s="1073"/>
      <c r="C163" s="279"/>
      <c r="D163" s="1057" t="s">
        <v>87</v>
      </c>
      <c r="E163" s="1058"/>
      <c r="F163" s="1059"/>
      <c r="G163" s="251"/>
      <c r="H163" s="251"/>
      <c r="I163" s="251"/>
      <c r="J163" s="251"/>
      <c r="K163" s="251"/>
    </row>
    <row r="164" spans="1:11" x14ac:dyDescent="0.25">
      <c r="A164" s="362"/>
      <c r="B164" s="1073"/>
      <c r="C164" s="279"/>
      <c r="D164" s="1060" t="s">
        <v>88</v>
      </c>
      <c r="E164" s="1061"/>
      <c r="F164" s="1062"/>
      <c r="G164" s="251"/>
      <c r="H164" s="251"/>
      <c r="I164" s="251"/>
      <c r="J164" s="251"/>
      <c r="K164" s="251"/>
    </row>
    <row r="165" spans="1:11" x14ac:dyDescent="0.25">
      <c r="A165" s="362"/>
      <c r="B165" s="1073"/>
      <c r="C165" s="279"/>
      <c r="D165" s="1060" t="s">
        <v>84</v>
      </c>
      <c r="E165" s="1061"/>
      <c r="F165" s="1062"/>
      <c r="G165" s="251"/>
      <c r="H165" s="251"/>
      <c r="I165" s="251"/>
      <c r="J165" s="251"/>
      <c r="K165" s="251"/>
    </row>
    <row r="166" spans="1:11" x14ac:dyDescent="0.25">
      <c r="A166" s="362"/>
      <c r="B166" s="1073"/>
      <c r="C166" s="279"/>
      <c r="D166" s="1060" t="s">
        <v>85</v>
      </c>
      <c r="E166" s="1061"/>
      <c r="F166" s="1062"/>
      <c r="G166" s="251"/>
      <c r="H166" s="251"/>
      <c r="I166" s="251"/>
      <c r="J166" s="251"/>
      <c r="K166" s="251"/>
    </row>
    <row r="167" spans="1:11" ht="15.75" thickBot="1" x14ac:dyDescent="0.3">
      <c r="A167" s="362"/>
      <c r="B167" s="1074"/>
      <c r="C167" s="289"/>
      <c r="D167" s="1087" t="s">
        <v>89</v>
      </c>
      <c r="E167" s="1088"/>
      <c r="F167" s="1089"/>
      <c r="G167" s="251"/>
      <c r="H167" s="251"/>
      <c r="I167" s="251"/>
      <c r="J167" s="251"/>
      <c r="K167" s="251"/>
    </row>
    <row r="168" spans="1:11" x14ac:dyDescent="0.25">
      <c r="A168" s="362"/>
      <c r="B168" s="1072" t="s">
        <v>90</v>
      </c>
      <c r="C168" s="271"/>
      <c r="D168" s="1054"/>
      <c r="E168" s="1055"/>
      <c r="F168" s="1056"/>
      <c r="G168" s="251"/>
      <c r="H168" s="251"/>
      <c r="I168" s="251"/>
      <c r="J168" s="251"/>
      <c r="K168" s="251"/>
    </row>
    <row r="169" spans="1:11" x14ac:dyDescent="0.25">
      <c r="A169" s="362"/>
      <c r="B169" s="1073"/>
      <c r="C169" s="279"/>
      <c r="D169" s="1090"/>
      <c r="E169" s="1091"/>
      <c r="F169" s="1092"/>
      <c r="G169" s="251"/>
      <c r="H169" s="251"/>
      <c r="I169" s="251"/>
      <c r="J169" s="251"/>
      <c r="K169" s="251"/>
    </row>
    <row r="170" spans="1:11" x14ac:dyDescent="0.25">
      <c r="A170" s="362"/>
      <c r="B170" s="1073"/>
      <c r="C170" s="279"/>
      <c r="D170" s="1060" t="s">
        <v>91</v>
      </c>
      <c r="E170" s="1061"/>
      <c r="F170" s="1062"/>
      <c r="G170" s="251"/>
      <c r="H170" s="251"/>
      <c r="I170" s="251"/>
      <c r="J170" s="251"/>
      <c r="K170" s="251"/>
    </row>
    <row r="171" spans="1:11" x14ac:dyDescent="0.25">
      <c r="A171" s="362"/>
      <c r="B171" s="1073"/>
      <c r="C171" s="279"/>
      <c r="D171" s="1060" t="s">
        <v>92</v>
      </c>
      <c r="E171" s="1061"/>
      <c r="F171" s="1062"/>
      <c r="G171" s="251"/>
      <c r="H171" s="251"/>
      <c r="I171" s="251"/>
      <c r="J171" s="251"/>
      <c r="K171" s="251"/>
    </row>
    <row r="172" spans="1:11" x14ac:dyDescent="0.25">
      <c r="A172" s="362"/>
      <c r="B172" s="1073"/>
      <c r="C172" s="279"/>
      <c r="D172" s="1060" t="s">
        <v>93</v>
      </c>
      <c r="E172" s="1061"/>
      <c r="F172" s="1062"/>
      <c r="G172" s="251"/>
      <c r="H172" s="251"/>
      <c r="I172" s="251"/>
      <c r="J172" s="251"/>
      <c r="K172" s="251"/>
    </row>
    <row r="173" spans="1:11" x14ac:dyDescent="0.25">
      <c r="A173" s="362"/>
      <c r="B173" s="1073"/>
      <c r="C173" s="279"/>
      <c r="D173" s="1060" t="s">
        <v>94</v>
      </c>
      <c r="E173" s="1061"/>
      <c r="F173" s="1062"/>
      <c r="G173" s="251"/>
      <c r="H173" s="251"/>
      <c r="I173" s="251"/>
      <c r="J173" s="251"/>
      <c r="K173" s="251"/>
    </row>
    <row r="174" spans="1:11" x14ac:dyDescent="0.25">
      <c r="A174" s="362"/>
      <c r="B174" s="1073"/>
      <c r="C174" s="279"/>
      <c r="D174" s="1060" t="s">
        <v>95</v>
      </c>
      <c r="E174" s="1061"/>
      <c r="F174" s="1062"/>
      <c r="G174" s="251"/>
      <c r="H174" s="251"/>
      <c r="I174" s="251"/>
      <c r="J174" s="251"/>
      <c r="K174" s="251"/>
    </row>
    <row r="175" spans="1:11" x14ac:dyDescent="0.25">
      <c r="A175" s="362"/>
      <c r="B175" s="1073"/>
      <c r="C175" s="279"/>
      <c r="D175" s="1060" t="s">
        <v>96</v>
      </c>
      <c r="E175" s="1061"/>
      <c r="F175" s="1062"/>
      <c r="G175" s="251"/>
      <c r="H175" s="251"/>
      <c r="I175" s="251"/>
      <c r="J175" s="251"/>
      <c r="K175" s="251"/>
    </row>
    <row r="176" spans="1:11" x14ac:dyDescent="0.25">
      <c r="A176" s="362"/>
      <c r="B176" s="1073"/>
      <c r="C176" s="279"/>
      <c r="D176" s="1060" t="s">
        <v>97</v>
      </c>
      <c r="E176" s="1061"/>
      <c r="F176" s="1062"/>
      <c r="G176" s="251"/>
      <c r="H176" s="251"/>
      <c r="I176" s="251"/>
      <c r="J176" s="251"/>
      <c r="K176" s="251"/>
    </row>
    <row r="177" spans="1:11" x14ac:dyDescent="0.25">
      <c r="A177" s="362"/>
      <c r="B177" s="1073"/>
      <c r="C177" s="279"/>
      <c r="D177" s="1060" t="s">
        <v>98</v>
      </c>
      <c r="E177" s="1061"/>
      <c r="F177" s="1062"/>
      <c r="G177" s="251"/>
      <c r="H177" s="251"/>
      <c r="I177" s="251"/>
      <c r="J177" s="251"/>
      <c r="K177" s="251"/>
    </row>
    <row r="178" spans="1:11" x14ac:dyDescent="0.25">
      <c r="A178" s="362"/>
      <c r="B178" s="1073"/>
      <c r="C178" s="279"/>
      <c r="D178" s="1060" t="s">
        <v>99</v>
      </c>
      <c r="E178" s="1061"/>
      <c r="F178" s="1062"/>
      <c r="G178" s="251"/>
      <c r="H178" s="251"/>
      <c r="I178" s="251"/>
      <c r="J178" s="251"/>
      <c r="K178" s="251"/>
    </row>
    <row r="179" spans="1:11" x14ac:dyDescent="0.25">
      <c r="A179" s="362"/>
      <c r="B179" s="1073"/>
      <c r="C179" s="279"/>
      <c r="D179" s="1060" t="s">
        <v>100</v>
      </c>
      <c r="E179" s="1061"/>
      <c r="F179" s="1062"/>
      <c r="G179" s="251"/>
      <c r="H179" s="251"/>
      <c r="I179" s="251"/>
      <c r="J179" s="251"/>
      <c r="K179" s="251"/>
    </row>
    <row r="180" spans="1:11" x14ac:dyDescent="0.25">
      <c r="A180" s="362"/>
      <c r="B180" s="1073"/>
      <c r="C180" s="279"/>
      <c r="D180" s="1060" t="s">
        <v>101</v>
      </c>
      <c r="E180" s="1061"/>
      <c r="F180" s="1062"/>
      <c r="G180" s="251"/>
      <c r="H180" s="251"/>
      <c r="I180" s="251"/>
      <c r="J180" s="251"/>
      <c r="K180" s="251"/>
    </row>
    <row r="181" spans="1:11" ht="15.75" thickBot="1" x14ac:dyDescent="0.3">
      <c r="A181" s="362"/>
      <c r="B181" s="1073"/>
      <c r="C181" s="279"/>
      <c r="D181" s="1051" t="s">
        <v>102</v>
      </c>
      <c r="E181" s="1052"/>
      <c r="F181" s="1053"/>
      <c r="G181" s="251"/>
      <c r="H181" s="251"/>
      <c r="I181" s="251"/>
      <c r="J181" s="251"/>
      <c r="K181" s="251"/>
    </row>
    <row r="182" spans="1:11" ht="24.75" thickBot="1" x14ac:dyDescent="0.3">
      <c r="A182" s="362"/>
      <c r="B182" s="1073"/>
      <c r="C182" s="275"/>
      <c r="D182" s="290" t="s">
        <v>103</v>
      </c>
      <c r="E182" s="290" t="s">
        <v>104</v>
      </c>
      <c r="F182" s="290" t="s">
        <v>105</v>
      </c>
      <c r="G182" s="251"/>
      <c r="H182" s="251"/>
      <c r="I182" s="251"/>
      <c r="J182" s="251"/>
      <c r="K182" s="251"/>
    </row>
    <row r="183" spans="1:11" ht="15.75" thickBot="1" x14ac:dyDescent="0.3">
      <c r="A183" s="362"/>
      <c r="B183" s="1073"/>
      <c r="C183" s="275"/>
      <c r="D183" s="281" t="s">
        <v>106</v>
      </c>
      <c r="E183" s="378">
        <v>0.15</v>
      </c>
      <c r="F183" s="378">
        <v>0.15</v>
      </c>
      <c r="G183" s="251"/>
      <c r="H183" s="251"/>
      <c r="I183" s="251"/>
      <c r="J183" s="251"/>
      <c r="K183" s="251"/>
    </row>
    <row r="184" spans="1:11" ht="15.75" thickBot="1" x14ac:dyDescent="0.3">
      <c r="A184" s="362"/>
      <c r="B184" s="1073"/>
      <c r="C184" s="275"/>
      <c r="D184" s="281" t="s">
        <v>107</v>
      </c>
      <c r="E184" s="378">
        <v>0.18</v>
      </c>
      <c r="F184" s="378">
        <v>0.33</v>
      </c>
      <c r="G184" s="251"/>
      <c r="H184" s="379"/>
      <c r="I184" s="251"/>
      <c r="J184" s="251"/>
      <c r="K184" s="251"/>
    </row>
    <row r="185" spans="1:11" ht="15.75" thickBot="1" x14ac:dyDescent="0.3">
      <c r="A185" s="362"/>
      <c r="B185" s="1073"/>
      <c r="C185" s="275"/>
      <c r="D185" s="281" t="s">
        <v>108</v>
      </c>
      <c r="E185" s="378">
        <v>0.33</v>
      </c>
      <c r="F185" s="378">
        <v>0.66</v>
      </c>
      <c r="G185" s="251"/>
      <c r="H185" s="379"/>
      <c r="I185" s="251"/>
      <c r="J185" s="251"/>
      <c r="K185" s="251"/>
    </row>
    <row r="186" spans="1:11" ht="24.75" thickBot="1" x14ac:dyDescent="0.3">
      <c r="A186" s="362"/>
      <c r="B186" s="1073"/>
      <c r="C186" s="275"/>
      <c r="D186" s="281" t="s">
        <v>109</v>
      </c>
      <c r="E186" s="378">
        <v>0.16</v>
      </c>
      <c r="F186" s="378">
        <v>0.82</v>
      </c>
      <c r="G186" s="251"/>
      <c r="H186" s="379"/>
      <c r="I186" s="251"/>
      <c r="J186" s="251"/>
      <c r="K186" s="251"/>
    </row>
    <row r="187" spans="1:11" ht="15.75" thickBot="1" x14ac:dyDescent="0.3">
      <c r="A187" s="362"/>
      <c r="B187" s="1073"/>
      <c r="C187" s="275"/>
      <c r="D187" s="281" t="s">
        <v>110</v>
      </c>
      <c r="E187" s="378">
        <v>0.18</v>
      </c>
      <c r="F187" s="378">
        <v>1</v>
      </c>
      <c r="G187" s="251"/>
      <c r="H187" s="379"/>
      <c r="I187" s="251"/>
      <c r="J187" s="251"/>
      <c r="K187" s="251"/>
    </row>
    <row r="188" spans="1:11" x14ac:dyDescent="0.25">
      <c r="A188" s="362"/>
      <c r="B188" s="1073"/>
      <c r="C188" s="279"/>
      <c r="D188" s="1066"/>
      <c r="E188" s="1067"/>
      <c r="F188" s="1068"/>
      <c r="G188" s="251"/>
      <c r="H188" s="251"/>
      <c r="I188" s="251"/>
      <c r="J188" s="251"/>
      <c r="K188" s="251"/>
    </row>
    <row r="189" spans="1:11" ht="15.75" thickBot="1" x14ac:dyDescent="0.3">
      <c r="A189" s="362"/>
      <c r="B189" s="1073"/>
      <c r="C189" s="279"/>
      <c r="D189" s="1051" t="s">
        <v>82</v>
      </c>
      <c r="E189" s="1052"/>
      <c r="F189" s="1053"/>
      <c r="G189" s="251"/>
      <c r="H189" s="251"/>
      <c r="I189" s="251"/>
      <c r="J189" s="251"/>
      <c r="K189" s="251"/>
    </row>
    <row r="190" spans="1:11" ht="24.75" thickBot="1" x14ac:dyDescent="0.3">
      <c r="A190" s="362"/>
      <c r="B190" s="1073"/>
      <c r="C190" s="275"/>
      <c r="D190" s="290" t="s">
        <v>103</v>
      </c>
      <c r="E190" s="290" t="s">
        <v>104</v>
      </c>
      <c r="F190" s="290" t="s">
        <v>105</v>
      </c>
      <c r="G190" s="251"/>
      <c r="H190" s="251"/>
      <c r="I190" s="251"/>
      <c r="J190" s="251"/>
      <c r="K190" s="251"/>
    </row>
    <row r="191" spans="1:11" ht="15.75" thickBot="1" x14ac:dyDescent="0.3">
      <c r="A191" s="362"/>
      <c r="B191" s="1073"/>
      <c r="C191" s="275"/>
      <c r="D191" s="281" t="s">
        <v>111</v>
      </c>
      <c r="E191" s="378">
        <v>0.2</v>
      </c>
      <c r="F191" s="378">
        <v>0.2</v>
      </c>
      <c r="G191" s="251"/>
      <c r="H191" s="251"/>
      <c r="I191" s="251"/>
      <c r="J191" s="251"/>
      <c r="K191" s="251"/>
    </row>
    <row r="192" spans="1:11" ht="15.75" thickBot="1" x14ac:dyDescent="0.3">
      <c r="A192" s="362"/>
      <c r="B192" s="1073"/>
      <c r="C192" s="275"/>
      <c r="D192" s="281" t="s">
        <v>112</v>
      </c>
      <c r="E192" s="378">
        <v>0.5</v>
      </c>
      <c r="F192" s="378">
        <v>0.7</v>
      </c>
      <c r="G192" s="251"/>
      <c r="H192" s="379"/>
      <c r="I192" s="251"/>
      <c r="J192" s="251"/>
      <c r="K192" s="251"/>
    </row>
    <row r="193" spans="1:11" ht="15.75" thickBot="1" x14ac:dyDescent="0.3">
      <c r="A193" s="362"/>
      <c r="B193" s="1073"/>
      <c r="C193" s="275"/>
      <c r="D193" s="281" t="s">
        <v>113</v>
      </c>
      <c r="E193" s="378">
        <v>0.3</v>
      </c>
      <c r="F193" s="378">
        <v>1</v>
      </c>
      <c r="G193" s="251"/>
      <c r="H193" s="379"/>
      <c r="I193" s="251"/>
      <c r="J193" s="251"/>
      <c r="K193" s="251"/>
    </row>
    <row r="194" spans="1:11" x14ac:dyDescent="0.25">
      <c r="A194" s="362"/>
      <c r="B194" s="1073"/>
      <c r="C194" s="279"/>
      <c r="D194" s="1054"/>
      <c r="E194" s="1055"/>
      <c r="F194" s="1056"/>
      <c r="G194" s="251"/>
      <c r="H194" s="379"/>
      <c r="I194" s="251"/>
      <c r="J194" s="251"/>
      <c r="K194" s="251"/>
    </row>
    <row r="195" spans="1:11" ht="15.75" thickBot="1" x14ac:dyDescent="0.3">
      <c r="A195" s="362"/>
      <c r="B195" s="1073"/>
      <c r="C195" s="279"/>
      <c r="D195" s="1051" t="s">
        <v>114</v>
      </c>
      <c r="E195" s="1052"/>
      <c r="F195" s="1053"/>
      <c r="G195" s="251"/>
      <c r="H195" s="379"/>
      <c r="I195" s="251"/>
      <c r="J195" s="251"/>
      <c r="K195" s="251"/>
    </row>
    <row r="196" spans="1:11" ht="24.75" thickBot="1" x14ac:dyDescent="0.3">
      <c r="A196" s="362"/>
      <c r="B196" s="1073"/>
      <c r="C196" s="275"/>
      <c r="D196" s="290" t="s">
        <v>103</v>
      </c>
      <c r="E196" s="290" t="s">
        <v>104</v>
      </c>
      <c r="F196" s="290" t="s">
        <v>105</v>
      </c>
      <c r="G196" s="251"/>
      <c r="H196" s="251"/>
      <c r="I196" s="251"/>
      <c r="J196" s="251"/>
      <c r="K196" s="251"/>
    </row>
    <row r="197" spans="1:11" ht="15.75" thickBot="1" x14ac:dyDescent="0.3">
      <c r="A197" s="362"/>
      <c r="B197" s="1073"/>
      <c r="C197" s="275"/>
      <c r="D197" s="281" t="s">
        <v>115</v>
      </c>
      <c r="E197" s="378">
        <v>0.2</v>
      </c>
      <c r="F197" s="378">
        <v>0.2</v>
      </c>
      <c r="G197" s="251"/>
      <c r="H197" s="379"/>
      <c r="I197" s="251"/>
      <c r="J197" s="251"/>
      <c r="K197" s="251"/>
    </row>
    <row r="198" spans="1:11" ht="15.75" thickBot="1" x14ac:dyDescent="0.3">
      <c r="A198" s="362"/>
      <c r="B198" s="1073"/>
      <c r="C198" s="275"/>
      <c r="D198" s="281" t="s">
        <v>112</v>
      </c>
      <c r="E198" s="378">
        <v>0.5</v>
      </c>
      <c r="F198" s="378">
        <v>0.7</v>
      </c>
      <c r="G198" s="251"/>
      <c r="H198" s="379"/>
      <c r="I198" s="251"/>
      <c r="J198" s="251"/>
      <c r="K198" s="251"/>
    </row>
    <row r="199" spans="1:11" ht="15.75" thickBot="1" x14ac:dyDescent="0.3">
      <c r="A199" s="362"/>
      <c r="B199" s="1073"/>
      <c r="C199" s="275"/>
      <c r="D199" s="281" t="s">
        <v>113</v>
      </c>
      <c r="E199" s="378">
        <v>0.3</v>
      </c>
      <c r="F199" s="378">
        <v>1</v>
      </c>
      <c r="G199" s="251"/>
      <c r="H199" s="379"/>
      <c r="I199" s="251"/>
      <c r="J199" s="251"/>
      <c r="K199" s="251"/>
    </row>
    <row r="200" spans="1:11" x14ac:dyDescent="0.25">
      <c r="A200" s="362"/>
      <c r="B200" s="1073"/>
      <c r="C200" s="279"/>
      <c r="D200" s="1054"/>
      <c r="E200" s="1055"/>
      <c r="F200" s="1056"/>
      <c r="G200" s="251"/>
      <c r="H200" s="251"/>
      <c r="I200" s="251"/>
      <c r="J200" s="251"/>
      <c r="K200" s="251"/>
    </row>
    <row r="201" spans="1:11" x14ac:dyDescent="0.25">
      <c r="A201" s="362"/>
      <c r="B201" s="1073"/>
      <c r="C201" s="279"/>
      <c r="D201" s="1057" t="s">
        <v>116</v>
      </c>
      <c r="E201" s="1058"/>
      <c r="F201" s="1059"/>
      <c r="G201" s="251"/>
      <c r="H201" s="251"/>
      <c r="I201" s="251"/>
      <c r="J201" s="251"/>
      <c r="K201" s="251"/>
    </row>
    <row r="202" spans="1:11" x14ac:dyDescent="0.25">
      <c r="A202" s="362"/>
      <c r="B202" s="1073"/>
      <c r="C202" s="279"/>
      <c r="D202" s="1060" t="s">
        <v>117</v>
      </c>
      <c r="E202" s="1061"/>
      <c r="F202" s="1062"/>
      <c r="G202" s="251"/>
      <c r="H202" s="251"/>
      <c r="I202" s="251"/>
      <c r="J202" s="251"/>
      <c r="K202" s="251"/>
    </row>
    <row r="203" spans="1:11" x14ac:dyDescent="0.25">
      <c r="A203" s="362"/>
      <c r="B203" s="1073"/>
      <c r="C203" s="279"/>
      <c r="D203" s="304"/>
      <c r="E203" s="380"/>
      <c r="F203" s="316"/>
      <c r="G203" s="251"/>
      <c r="H203" s="251"/>
      <c r="I203" s="251"/>
      <c r="J203" s="251"/>
      <c r="K203" s="251"/>
    </row>
    <row r="204" spans="1:11" x14ac:dyDescent="0.25">
      <c r="A204" s="362"/>
      <c r="B204" s="1073"/>
      <c r="C204" s="279"/>
      <c r="D204" s="1060" t="s">
        <v>118</v>
      </c>
      <c r="E204" s="1061"/>
      <c r="F204" s="1062"/>
      <c r="G204" s="251"/>
      <c r="H204" s="251"/>
      <c r="I204" s="251"/>
      <c r="J204" s="251"/>
      <c r="K204" s="251"/>
    </row>
    <row r="205" spans="1:11" x14ac:dyDescent="0.25">
      <c r="A205" s="362"/>
      <c r="B205" s="1073"/>
      <c r="C205" s="279"/>
      <c r="D205" s="1060" t="s">
        <v>119</v>
      </c>
      <c r="E205" s="1061"/>
      <c r="F205" s="1062"/>
      <c r="G205" s="251"/>
      <c r="H205" s="251"/>
      <c r="I205" s="251"/>
      <c r="J205" s="251"/>
      <c r="K205" s="251"/>
    </row>
    <row r="206" spans="1:11" x14ac:dyDescent="0.25">
      <c r="A206" s="362"/>
      <c r="B206" s="1073"/>
      <c r="C206" s="279"/>
      <c r="D206" s="1060" t="s">
        <v>120</v>
      </c>
      <c r="E206" s="1061"/>
      <c r="F206" s="1062"/>
      <c r="G206" s="251"/>
      <c r="H206" s="251"/>
      <c r="I206" s="251"/>
      <c r="J206" s="251"/>
      <c r="K206" s="251"/>
    </row>
    <row r="207" spans="1:11" x14ac:dyDescent="0.25">
      <c r="A207" s="362"/>
      <c r="B207" s="1073"/>
      <c r="C207" s="279"/>
      <c r="D207" s="1060" t="s">
        <v>121</v>
      </c>
      <c r="E207" s="1061"/>
      <c r="F207" s="1062"/>
      <c r="G207" s="251"/>
      <c r="H207" s="251"/>
      <c r="I207" s="251"/>
      <c r="J207" s="251"/>
      <c r="K207" s="251"/>
    </row>
    <row r="208" spans="1:11" x14ac:dyDescent="0.25">
      <c r="A208" s="362"/>
      <c r="B208" s="1073"/>
      <c r="C208" s="279"/>
      <c r="D208" s="304"/>
      <c r="E208" s="380"/>
      <c r="F208" s="316"/>
      <c r="G208" s="251"/>
      <c r="H208" s="251"/>
      <c r="I208" s="251"/>
      <c r="J208" s="251"/>
      <c r="K208" s="251"/>
    </row>
    <row r="209" spans="1:11" x14ac:dyDescent="0.25">
      <c r="A209" s="362"/>
      <c r="B209" s="1073"/>
      <c r="C209" s="279"/>
      <c r="D209" s="1057" t="s">
        <v>122</v>
      </c>
      <c r="E209" s="1058"/>
      <c r="F209" s="1059"/>
      <c r="G209" s="251"/>
      <c r="H209" s="251"/>
      <c r="I209" s="251"/>
      <c r="J209" s="251"/>
      <c r="K209" s="251"/>
    </row>
    <row r="210" spans="1:11" x14ac:dyDescent="0.25">
      <c r="A210" s="362"/>
      <c r="B210" s="1073"/>
      <c r="C210" s="279"/>
      <c r="D210" s="1060" t="s">
        <v>123</v>
      </c>
      <c r="E210" s="1061"/>
      <c r="F210" s="1062"/>
      <c r="G210" s="251"/>
      <c r="H210" s="251"/>
      <c r="I210" s="251"/>
      <c r="J210" s="251"/>
      <c r="K210" s="251"/>
    </row>
    <row r="211" spans="1:11" ht="32.1" customHeight="1" x14ac:dyDescent="0.25">
      <c r="A211" s="362"/>
      <c r="B211" s="1073"/>
      <c r="C211" s="279"/>
      <c r="D211" s="1090"/>
      <c r="E211" s="1091"/>
      <c r="F211" s="1092"/>
      <c r="G211" s="251"/>
      <c r="H211" s="251"/>
      <c r="I211" s="251"/>
      <c r="J211" s="251"/>
      <c r="K211" s="251"/>
    </row>
    <row r="212" spans="1:11" x14ac:dyDescent="0.25">
      <c r="A212" s="362"/>
      <c r="B212" s="1073"/>
      <c r="C212" s="279"/>
      <c r="D212" s="1060" t="s">
        <v>124</v>
      </c>
      <c r="E212" s="1061"/>
      <c r="F212" s="1062"/>
      <c r="G212" s="251"/>
      <c r="H212" s="251"/>
      <c r="I212" s="251"/>
      <c r="J212" s="251"/>
      <c r="K212" s="251"/>
    </row>
    <row r="213" spans="1:11" x14ac:dyDescent="0.25">
      <c r="A213" s="362"/>
      <c r="B213" s="1073"/>
      <c r="C213" s="279"/>
      <c r="D213" s="1060" t="s">
        <v>125</v>
      </c>
      <c r="E213" s="1061"/>
      <c r="F213" s="1062"/>
      <c r="G213" s="251"/>
      <c r="H213" s="251"/>
      <c r="I213" s="251"/>
      <c r="J213" s="251"/>
      <c r="K213" s="251"/>
    </row>
    <row r="214" spans="1:11" x14ac:dyDescent="0.25">
      <c r="A214" s="362"/>
      <c r="B214" s="1073"/>
      <c r="C214" s="279"/>
      <c r="D214" s="1060" t="s">
        <v>126</v>
      </c>
      <c r="E214" s="1061"/>
      <c r="F214" s="1062"/>
      <c r="G214" s="251"/>
      <c r="H214" s="251"/>
      <c r="I214" s="251"/>
      <c r="J214" s="251"/>
      <c r="K214" s="251"/>
    </row>
    <row r="215" spans="1:11" ht="15.75" thickBot="1" x14ac:dyDescent="0.3">
      <c r="A215" s="362"/>
      <c r="B215" s="1074"/>
      <c r="C215" s="289"/>
      <c r="D215" s="1087" t="s">
        <v>127</v>
      </c>
      <c r="E215" s="1088"/>
      <c r="F215" s="1089"/>
      <c r="G215" s="251"/>
      <c r="H215" s="251"/>
      <c r="I215" s="251"/>
      <c r="J215" s="251"/>
      <c r="K215" s="251"/>
    </row>
  </sheetData>
  <sheetProtection insertRows="0"/>
  <mergeCells count="103">
    <mergeCell ref="A5:P5"/>
    <mergeCell ref="A1:P1"/>
    <mergeCell ref="A2:P2"/>
    <mergeCell ref="A3:P3"/>
    <mergeCell ref="A4:D4"/>
    <mergeCell ref="B10:D10"/>
    <mergeCell ref="F11:S11"/>
    <mergeCell ref="E12:R12"/>
    <mergeCell ref="E13:R13"/>
    <mergeCell ref="F10:S10"/>
    <mergeCell ref="D211:F211"/>
    <mergeCell ref="D212:F212"/>
    <mergeCell ref="D213:F213"/>
    <mergeCell ref="D214:F214"/>
    <mergeCell ref="D207:F207"/>
    <mergeCell ref="D181:F181"/>
    <mergeCell ref="D188:F188"/>
    <mergeCell ref="D189:F189"/>
    <mergeCell ref="D194:F194"/>
    <mergeCell ref="D195:F195"/>
    <mergeCell ref="D200:F200"/>
    <mergeCell ref="D201:F201"/>
    <mergeCell ref="D202:F202"/>
    <mergeCell ref="D204:F204"/>
    <mergeCell ref="D205:F205"/>
    <mergeCell ref="D206:F206"/>
    <mergeCell ref="D175:F175"/>
    <mergeCell ref="D176:F176"/>
    <mergeCell ref="D177:F177"/>
    <mergeCell ref="D178:F178"/>
    <mergeCell ref="D179:F179"/>
    <mergeCell ref="D180:F180"/>
    <mergeCell ref="D166:F166"/>
    <mergeCell ref="D167:F167"/>
    <mergeCell ref="B168:B215"/>
    <mergeCell ref="D168:F168"/>
    <mergeCell ref="D169:F169"/>
    <mergeCell ref="D170:F170"/>
    <mergeCell ref="D171:F171"/>
    <mergeCell ref="D172:F172"/>
    <mergeCell ref="D173:F173"/>
    <mergeCell ref="D174:F174"/>
    <mergeCell ref="B150:B167"/>
    <mergeCell ref="D150:F150"/>
    <mergeCell ref="D151:F151"/>
    <mergeCell ref="D152:F152"/>
    <mergeCell ref="D153:F153"/>
    <mergeCell ref="D215:F215"/>
    <mergeCell ref="D209:F209"/>
    <mergeCell ref="D210:F210"/>
    <mergeCell ref="D149:F149"/>
    <mergeCell ref="D165:F165"/>
    <mergeCell ref="D154:F154"/>
    <mergeCell ref="D155:F155"/>
    <mergeCell ref="D156:F156"/>
    <mergeCell ref="D157:F157"/>
    <mergeCell ref="D158:F158"/>
    <mergeCell ref="D159:F159"/>
    <mergeCell ref="D160:F160"/>
    <mergeCell ref="D161:F161"/>
    <mergeCell ref="D162:F162"/>
    <mergeCell ref="D163:F163"/>
    <mergeCell ref="D164:F164"/>
    <mergeCell ref="D136:F136"/>
    <mergeCell ref="B137:B148"/>
    <mergeCell ref="D137:F137"/>
    <mergeCell ref="D138:F138"/>
    <mergeCell ref="D139:F139"/>
    <mergeCell ref="D140:F140"/>
    <mergeCell ref="D141:F141"/>
    <mergeCell ref="D142:F142"/>
    <mergeCell ref="D143:F143"/>
    <mergeCell ref="D144:F144"/>
    <mergeCell ref="D145:F145"/>
    <mergeCell ref="D146:F146"/>
    <mergeCell ref="D147:F147"/>
    <mergeCell ref="D148:F148"/>
    <mergeCell ref="B107:E107"/>
    <mergeCell ref="B108:B114"/>
    <mergeCell ref="B116:E116"/>
    <mergeCell ref="B117:B123"/>
    <mergeCell ref="B130:F131"/>
    <mergeCell ref="D100:E100"/>
    <mergeCell ref="D101:K101"/>
    <mergeCell ref="D102:K102"/>
    <mergeCell ref="D104:K104"/>
    <mergeCell ref="D105:K105"/>
    <mergeCell ref="B15:B21"/>
    <mergeCell ref="D95:K95"/>
    <mergeCell ref="D15:K15"/>
    <mergeCell ref="D22:K22"/>
    <mergeCell ref="D23:K23"/>
    <mergeCell ref="D39:K39"/>
    <mergeCell ref="D40:K40"/>
    <mergeCell ref="D41:K41"/>
    <mergeCell ref="D42:K42"/>
    <mergeCell ref="D43:K43"/>
    <mergeCell ref="D59:K59"/>
    <mergeCell ref="D60:K60"/>
    <mergeCell ref="D76:K76"/>
    <mergeCell ref="D77:K77"/>
    <mergeCell ref="D78:K78"/>
    <mergeCell ref="D94:K94"/>
  </mergeCells>
  <conditionalFormatting sqref="D100">
    <cfRule type="containsText" dxfId="129" priority="9" operator="containsText" text="ERROR">
      <formula>NOT(ISERROR(SEARCH("ERROR",D100)))</formula>
    </cfRule>
  </conditionalFormatting>
  <conditionalFormatting sqref="F10">
    <cfRule type="notContainsBlanks" dxfId="128" priority="8">
      <formula>LEN(TRIM(F10))&gt;0</formula>
    </cfRule>
  </conditionalFormatting>
  <conditionalFormatting sqref="F11:S11">
    <cfRule type="expression" dxfId="127" priority="5">
      <formula>E11="NO SE REPORTA"</formula>
    </cfRule>
    <cfRule type="expression" dxfId="126" priority="6">
      <formula>E10="NO APLICA"</formula>
    </cfRule>
  </conditionalFormatting>
  <conditionalFormatting sqref="E12:R12">
    <cfRule type="expression" dxfId="125" priority="2">
      <formula>E11="SI SE REPORTA"</formula>
    </cfRule>
  </conditionalFormatting>
  <dataValidations count="7">
    <dataValidation type="decimal" allowBlank="1" showInputMessage="1" showErrorMessage="1" errorTitle="ERROR" error="Escriba un valor entre 0% y 100%" sqref="E97:F99 G62:J75 G45:J58">
      <formula1>0</formula1>
      <formula2>1</formula2>
    </dataValidation>
    <dataValidation type="whole" operator="greaterThanOrEqual" allowBlank="1" showErrorMessage="1" errorTitle="ERROR" error="Escriba un número igual o mayor que 0" promptTitle="ERROR" prompt="Escriba un número igual o mayor que 0" sqref="E16:E21">
      <formula1>0</formula1>
    </dataValidation>
    <dataValidation type="textLength" allowBlank="1" showInputMessage="1" showErrorMessage="1" errorTitle="ERROR" error="Escriba POMCA, PMM o PMA" promptTitle="ESCRIBA" prompt="POMCA, PMA o PMM" sqref="D25:D38 D45:D58">
      <formula1>1</formula1>
      <formula2>5</formula2>
    </dataValidation>
    <dataValidation type="whole" operator="greaterThanOrEqual" allowBlank="1" showInputMessage="1" showErrorMessage="1" errorTitle="ERROR" error="Valor en HECTAREAS (sin decimales)_x000a_" sqref="G25:G38">
      <formula1>0</formula1>
    </dataValidation>
    <dataValidation allowBlank="1" showInputMessage="1" showErrorMessage="1" promptTitle="ESTADO" prompt="Procesos formales previos_x000a_Aprestamiento_x000a_Diagnóstico_x000a_Prospectiva y Zonificación Ambiental_x000a_Formulación_x000a_Aprobado" sqref="H25:H38"/>
    <dataValidation type="list" allowBlank="1" showInputMessage="1" showErrorMessage="1" sqref="E10">
      <formula1>SI</formula1>
    </dataValidation>
    <dataValidation type="list" allowBlank="1" showInputMessage="1" showErrorMessage="1" sqref="E11">
      <formula1>REPORTE</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topLeftCell="A25" zoomScale="98" zoomScaleNormal="98" workbookViewId="0">
      <selection activeCell="F21" sqref="F21"/>
    </sheetView>
  </sheetViews>
  <sheetFormatPr baseColWidth="10" defaultRowHeight="15" x14ac:dyDescent="0.25"/>
  <cols>
    <col min="1" max="1" width="1.85546875" customWidth="1"/>
    <col min="2" max="2" width="12.85546875" customWidth="1"/>
    <col min="3" max="3" width="6.14062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131</v>
      </c>
      <c r="B5" s="1041"/>
      <c r="C5" s="1041"/>
      <c r="D5" s="1041"/>
      <c r="E5" s="1041"/>
      <c r="F5" s="1041"/>
      <c r="G5" s="1041"/>
      <c r="H5" s="1041"/>
      <c r="I5" s="1041"/>
      <c r="J5" s="1041"/>
      <c r="K5" s="1041"/>
      <c r="L5" s="1041"/>
      <c r="M5" s="1041"/>
      <c r="N5" s="1041"/>
      <c r="O5" s="1041"/>
      <c r="P5" s="1042"/>
    </row>
    <row r="6" spans="1:21" x14ac:dyDescent="0.25">
      <c r="A6" s="248"/>
      <c r="B6" s="252" t="s">
        <v>1</v>
      </c>
      <c r="C6" s="253"/>
      <c r="D6" s="251"/>
      <c r="E6" s="262"/>
      <c r="F6" s="251" t="s">
        <v>128</v>
      </c>
      <c r="G6" s="251"/>
      <c r="H6" s="251"/>
      <c r="I6" s="251"/>
      <c r="J6" s="251"/>
      <c r="K6" s="251"/>
    </row>
    <row r="7" spans="1:21" ht="15.75" thickBot="1" x14ac:dyDescent="0.3">
      <c r="A7" s="248"/>
      <c r="B7" s="254"/>
      <c r="C7" s="263"/>
      <c r="D7" s="251"/>
      <c r="E7" s="256"/>
      <c r="F7" s="251" t="s">
        <v>129</v>
      </c>
      <c r="G7" s="251"/>
      <c r="H7" s="251"/>
      <c r="I7" s="251"/>
      <c r="J7" s="251"/>
      <c r="K7" s="251"/>
    </row>
    <row r="8" spans="1:21" ht="15.75" thickBot="1" x14ac:dyDescent="0.3">
      <c r="A8" s="248"/>
      <c r="B8" s="264" t="s">
        <v>1202</v>
      </c>
      <c r="C8" s="265">
        <v>2020</v>
      </c>
      <c r="D8" s="266" t="str">
        <f>IF(E10="NO APLICA","NO APLICA",IF(E11="NO SE REPORTA","SIN INFORMACION",+E23))</f>
        <v>N.A.</v>
      </c>
      <c r="E8" s="267"/>
      <c r="F8" s="251" t="s">
        <v>130</v>
      </c>
      <c r="G8" s="251"/>
      <c r="H8" s="251"/>
      <c r="I8" s="251"/>
      <c r="J8" s="251"/>
      <c r="K8" s="251"/>
    </row>
    <row r="9" spans="1:21" x14ac:dyDescent="0.25">
      <c r="A9" s="248"/>
      <c r="B9" s="513" t="s">
        <v>1203</v>
      </c>
      <c r="C9" s="268"/>
      <c r="D9" s="269"/>
      <c r="E9" s="251"/>
      <c r="F9" s="251"/>
      <c r="G9" s="251"/>
      <c r="H9" s="251"/>
      <c r="I9" s="251"/>
      <c r="J9" s="251"/>
      <c r="K9" s="251"/>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268"/>
      <c r="D14" s="269"/>
      <c r="E14" s="251"/>
      <c r="F14" s="251"/>
      <c r="G14" s="251"/>
      <c r="H14" s="251"/>
      <c r="I14" s="251"/>
      <c r="J14" s="251"/>
      <c r="K14" s="251"/>
    </row>
    <row r="15" spans="1:21" ht="15.75" thickBot="1" x14ac:dyDescent="0.3">
      <c r="A15" s="248"/>
      <c r="B15" s="1072" t="s">
        <v>2</v>
      </c>
      <c r="C15" s="271"/>
      <c r="D15" s="1054" t="s">
        <v>3</v>
      </c>
      <c r="E15" s="1055"/>
      <c r="F15" s="1055"/>
      <c r="G15" s="1055"/>
      <c r="H15" s="1055"/>
      <c r="I15" s="1055"/>
      <c r="J15" s="1056"/>
      <c r="K15" s="251"/>
    </row>
    <row r="16" spans="1:21" ht="36.75" thickBot="1" x14ac:dyDescent="0.3">
      <c r="A16" s="248"/>
      <c r="B16" s="1073"/>
      <c r="C16" s="275"/>
      <c r="D16" s="276" t="s">
        <v>148</v>
      </c>
      <c r="E16" s="219">
        <v>52</v>
      </c>
      <c r="F16" s="251"/>
      <c r="G16" s="251"/>
      <c r="H16" s="251"/>
      <c r="I16" s="251"/>
      <c r="J16" s="277"/>
      <c r="K16" s="251"/>
    </row>
    <row r="17" spans="1:11" ht="48.75" thickBot="1" x14ac:dyDescent="0.3">
      <c r="A17" s="248"/>
      <c r="B17" s="1073"/>
      <c r="C17" s="275"/>
      <c r="D17" s="278" t="s">
        <v>1863</v>
      </c>
      <c r="E17" s="219">
        <v>2</v>
      </c>
      <c r="F17" s="251"/>
      <c r="G17" s="251"/>
      <c r="H17" s="251"/>
      <c r="I17" s="251"/>
      <c r="J17" s="277"/>
      <c r="K17" s="251"/>
    </row>
    <row r="18" spans="1:11" ht="48.75" thickBot="1" x14ac:dyDescent="0.3">
      <c r="A18" s="248"/>
      <c r="B18" s="1073"/>
      <c r="C18" s="275"/>
      <c r="D18" s="278" t="s">
        <v>149</v>
      </c>
      <c r="E18" s="219">
        <v>2</v>
      </c>
      <c r="F18" s="251"/>
      <c r="G18" s="251"/>
      <c r="H18" s="251"/>
      <c r="I18" s="251"/>
      <c r="J18" s="277"/>
      <c r="K18" s="251"/>
    </row>
    <row r="19" spans="1:11" ht="15.75" thickBot="1" x14ac:dyDescent="0.3">
      <c r="A19" s="248"/>
      <c r="B19" s="1073"/>
      <c r="C19" s="279"/>
      <c r="D19" s="1084"/>
      <c r="E19" s="1085"/>
      <c r="F19" s="1085"/>
      <c r="G19" s="1085"/>
      <c r="H19" s="1085"/>
      <c r="I19" s="1085"/>
      <c r="J19" s="1086"/>
      <c r="K19" s="251"/>
    </row>
    <row r="20" spans="1:11" ht="15.75" thickBot="1" x14ac:dyDescent="0.3">
      <c r="A20" s="248"/>
      <c r="B20" s="1073"/>
      <c r="C20" s="282" t="s">
        <v>19</v>
      </c>
      <c r="D20" s="276" t="s">
        <v>150</v>
      </c>
      <c r="E20" s="283" t="s">
        <v>20</v>
      </c>
      <c r="F20" s="283" t="s">
        <v>21</v>
      </c>
      <c r="G20" s="283" t="s">
        <v>22</v>
      </c>
      <c r="H20" s="283" t="s">
        <v>23</v>
      </c>
      <c r="I20" s="283" t="s">
        <v>151</v>
      </c>
      <c r="J20" s="114"/>
      <c r="K20" s="251"/>
    </row>
    <row r="21" spans="1:11" ht="36.75" thickBot="1" x14ac:dyDescent="0.3">
      <c r="A21" s="248"/>
      <c r="B21" s="1073"/>
      <c r="C21" s="285" t="s">
        <v>152</v>
      </c>
      <c r="D21" s="278" t="s">
        <v>153</v>
      </c>
      <c r="E21" s="219"/>
      <c r="F21" s="219">
        <v>1</v>
      </c>
      <c r="G21" s="219"/>
      <c r="H21" s="219">
        <v>1</v>
      </c>
      <c r="I21" s="286">
        <f>SUM(E21:H21)</f>
        <v>2</v>
      </c>
      <c r="J21" s="115"/>
      <c r="K21" s="251"/>
    </row>
    <row r="22" spans="1:11" ht="36.75" thickBot="1" x14ac:dyDescent="0.3">
      <c r="A22" s="248"/>
      <c r="B22" s="1073"/>
      <c r="C22" s="285" t="s">
        <v>154</v>
      </c>
      <c r="D22" s="278" t="s">
        <v>155</v>
      </c>
      <c r="E22" s="219"/>
      <c r="F22" s="219">
        <v>0</v>
      </c>
      <c r="G22" s="219"/>
      <c r="H22" s="219"/>
      <c r="I22" s="286">
        <f>SUM(E22:H22)</f>
        <v>0</v>
      </c>
      <c r="J22" s="115"/>
      <c r="K22" s="251"/>
    </row>
    <row r="23" spans="1:11" ht="36.75" thickBot="1" x14ac:dyDescent="0.3">
      <c r="A23" s="248"/>
      <c r="B23" s="1074"/>
      <c r="C23" s="285" t="s">
        <v>156</v>
      </c>
      <c r="D23" s="278" t="s">
        <v>157</v>
      </c>
      <c r="E23" s="198" t="str">
        <f>IFERROR(E22/E21,"N.A.")</f>
        <v>N.A.</v>
      </c>
      <c r="F23" s="198">
        <f>IFERROR(F22/F21,"N.A.")</f>
        <v>0</v>
      </c>
      <c r="G23" s="198" t="str">
        <f>IFERROR(G22/G21,"N.A.")</f>
        <v>N.A.</v>
      </c>
      <c r="H23" s="198">
        <f>IFERROR(H22/H21,"N.A.")</f>
        <v>0</v>
      </c>
      <c r="I23" s="198">
        <f>IFERROR(I22/I21,"N.A.")</f>
        <v>0</v>
      </c>
      <c r="J23" s="116"/>
      <c r="K23" s="251"/>
    </row>
    <row r="24" spans="1:11" ht="15.75" thickBot="1" x14ac:dyDescent="0.3">
      <c r="A24" s="248"/>
      <c r="B24" s="288" t="s">
        <v>34</v>
      </c>
      <c r="C24" s="289"/>
      <c r="D24" s="1081" t="s">
        <v>158</v>
      </c>
      <c r="E24" s="1082"/>
      <c r="F24" s="1082"/>
      <c r="G24" s="1082"/>
      <c r="H24" s="1082"/>
      <c r="I24" s="1082"/>
      <c r="J24" s="1083"/>
      <c r="K24" s="251"/>
    </row>
    <row r="25" spans="1:11" ht="24.75" thickBot="1" x14ac:dyDescent="0.3">
      <c r="A25" s="248"/>
      <c r="B25" s="288" t="s">
        <v>36</v>
      </c>
      <c r="C25" s="289"/>
      <c r="D25" s="1081" t="s">
        <v>159</v>
      </c>
      <c r="E25" s="1082"/>
      <c r="F25" s="1082"/>
      <c r="G25" s="1082"/>
      <c r="H25" s="1082"/>
      <c r="I25" s="1082"/>
      <c r="J25" s="1083"/>
      <c r="K25" s="251"/>
    </row>
    <row r="26" spans="1:11" ht="15.75" thickBot="1" x14ac:dyDescent="0.3">
      <c r="A26" s="248"/>
      <c r="B26" s="252"/>
      <c r="C26" s="253"/>
      <c r="D26" s="251"/>
      <c r="E26" s="251"/>
      <c r="F26" s="251"/>
      <c r="G26" s="251"/>
      <c r="H26" s="251"/>
      <c r="I26" s="251"/>
      <c r="J26" s="251"/>
      <c r="K26" s="251"/>
    </row>
    <row r="27" spans="1:11" ht="24" customHeight="1" thickBot="1" x14ac:dyDescent="0.3">
      <c r="A27" s="248"/>
      <c r="B27" s="1069" t="s">
        <v>38</v>
      </c>
      <c r="C27" s="1070"/>
      <c r="D27" s="1070"/>
      <c r="E27" s="1071"/>
      <c r="F27" s="251"/>
      <c r="G27" s="251"/>
      <c r="H27" s="251"/>
      <c r="I27" s="251"/>
      <c r="J27" s="251"/>
      <c r="K27" s="251"/>
    </row>
    <row r="28" spans="1:11" ht="15.75" thickBot="1" x14ac:dyDescent="0.3">
      <c r="A28" s="248"/>
      <c r="B28" s="1072">
        <v>1</v>
      </c>
      <c r="C28" s="275"/>
      <c r="D28" s="292" t="s">
        <v>39</v>
      </c>
      <c r="E28" s="31"/>
      <c r="F28" s="251"/>
      <c r="G28" s="251"/>
      <c r="H28" s="251"/>
      <c r="I28" s="251"/>
      <c r="J28" s="251"/>
      <c r="K28" s="251"/>
    </row>
    <row r="29" spans="1:11" ht="15.75" thickBot="1" x14ac:dyDescent="0.3">
      <c r="A29" s="248"/>
      <c r="B29" s="1073"/>
      <c r="C29" s="275"/>
      <c r="D29" s="278" t="s">
        <v>40</v>
      </c>
      <c r="E29" s="31"/>
      <c r="F29" s="251"/>
      <c r="G29" s="251"/>
      <c r="H29" s="251"/>
      <c r="I29" s="251"/>
      <c r="J29" s="251"/>
      <c r="K29" s="251"/>
    </row>
    <row r="30" spans="1:11" ht="15.75" thickBot="1" x14ac:dyDescent="0.3">
      <c r="A30" s="248"/>
      <c r="B30" s="1073"/>
      <c r="C30" s="275"/>
      <c r="D30" s="278" t="s">
        <v>41</v>
      </c>
      <c r="E30" s="31"/>
      <c r="F30" s="251"/>
      <c r="G30" s="251"/>
      <c r="H30" s="251"/>
      <c r="I30" s="251"/>
      <c r="J30" s="251"/>
      <c r="K30" s="251"/>
    </row>
    <row r="31" spans="1:11" ht="15.75" thickBot="1" x14ac:dyDescent="0.3">
      <c r="A31" s="248"/>
      <c r="B31" s="1073"/>
      <c r="C31" s="275"/>
      <c r="D31" s="278" t="s">
        <v>42</v>
      </c>
      <c r="E31" s="31"/>
      <c r="F31" s="251"/>
      <c r="G31" s="251"/>
      <c r="H31" s="251"/>
      <c r="I31" s="251"/>
      <c r="J31" s="251"/>
      <c r="K31" s="251"/>
    </row>
    <row r="32" spans="1:11" ht="15.75" thickBot="1" x14ac:dyDescent="0.3">
      <c r="A32" s="248"/>
      <c r="B32" s="1073"/>
      <c r="C32" s="275"/>
      <c r="D32" s="278" t="s">
        <v>43</v>
      </c>
      <c r="E32" s="31"/>
      <c r="F32" s="251"/>
      <c r="G32" s="251"/>
      <c r="H32" s="251"/>
      <c r="I32" s="251"/>
      <c r="J32" s="251"/>
      <c r="K32" s="251"/>
    </row>
    <row r="33" spans="1:11" ht="15.75" thickBot="1" x14ac:dyDescent="0.3">
      <c r="A33" s="248"/>
      <c r="B33" s="1073"/>
      <c r="C33" s="275"/>
      <c r="D33" s="278" t="s">
        <v>44</v>
      </c>
      <c r="E33" s="31"/>
      <c r="F33" s="251"/>
      <c r="G33" s="251"/>
      <c r="H33" s="251"/>
      <c r="I33" s="251"/>
      <c r="J33" s="251"/>
      <c r="K33" s="251"/>
    </row>
    <row r="34" spans="1:11" ht="15.75" thickBot="1" x14ac:dyDescent="0.3">
      <c r="A34" s="248"/>
      <c r="B34" s="1074"/>
      <c r="C34" s="285"/>
      <c r="D34" s="278" t="s">
        <v>45</v>
      </c>
      <c r="E34" s="31"/>
      <c r="F34" s="251"/>
      <c r="G34" s="251"/>
      <c r="H34" s="251"/>
      <c r="I34" s="251"/>
      <c r="J34" s="251"/>
      <c r="K34" s="251"/>
    </row>
    <row r="35" spans="1:11" ht="15.75" thickBot="1" x14ac:dyDescent="0.3">
      <c r="A35" s="248"/>
      <c r="B35" s="252"/>
      <c r="C35" s="253"/>
      <c r="D35" s="251"/>
      <c r="E35" s="251"/>
      <c r="F35" s="251"/>
      <c r="G35" s="251"/>
      <c r="H35" s="251"/>
      <c r="I35" s="251"/>
      <c r="J35" s="251"/>
      <c r="K35" s="251"/>
    </row>
    <row r="36" spans="1:11" ht="15.75" thickBot="1" x14ac:dyDescent="0.3">
      <c r="A36" s="248"/>
      <c r="B36" s="1069" t="s">
        <v>46</v>
      </c>
      <c r="C36" s="1070"/>
      <c r="D36" s="1070"/>
      <c r="E36" s="1071"/>
      <c r="F36" s="251"/>
      <c r="G36" s="251"/>
      <c r="H36" s="251"/>
      <c r="I36" s="251"/>
      <c r="J36" s="251"/>
      <c r="K36" s="251"/>
    </row>
    <row r="37" spans="1:11" ht="15.75" thickBot="1" x14ac:dyDescent="0.3">
      <c r="A37" s="248"/>
      <c r="B37" s="1072">
        <v>1</v>
      </c>
      <c r="C37" s="275"/>
      <c r="D37" s="292" t="s">
        <v>39</v>
      </c>
      <c r="E37" s="305" t="s">
        <v>47</v>
      </c>
      <c r="F37" s="251"/>
      <c r="G37" s="251"/>
      <c r="H37" s="251"/>
      <c r="I37" s="251"/>
      <c r="J37" s="251"/>
      <c r="K37" s="251"/>
    </row>
    <row r="38" spans="1:11" ht="15.75" thickBot="1" x14ac:dyDescent="0.3">
      <c r="A38" s="248"/>
      <c r="B38" s="1073"/>
      <c r="C38" s="275"/>
      <c r="D38" s="278" t="s">
        <v>40</v>
      </c>
      <c r="E38" s="305" t="s">
        <v>160</v>
      </c>
      <c r="F38" s="251"/>
      <c r="G38" s="251"/>
      <c r="H38" s="251"/>
      <c r="I38" s="251"/>
      <c r="J38" s="251"/>
      <c r="K38" s="251"/>
    </row>
    <row r="39" spans="1:11" ht="15.75" thickBot="1" x14ac:dyDescent="0.3">
      <c r="A39" s="248"/>
      <c r="B39" s="1073"/>
      <c r="C39" s="275"/>
      <c r="D39" s="278" t="s">
        <v>41</v>
      </c>
      <c r="E39" s="306"/>
      <c r="F39" s="251"/>
      <c r="G39" s="251"/>
      <c r="H39" s="251"/>
      <c r="I39" s="251"/>
      <c r="J39" s="251"/>
      <c r="K39" s="251"/>
    </row>
    <row r="40" spans="1:11" ht="15.75" thickBot="1" x14ac:dyDescent="0.3">
      <c r="A40" s="248"/>
      <c r="B40" s="1073"/>
      <c r="C40" s="275"/>
      <c r="D40" s="278" t="s">
        <v>42</v>
      </c>
      <c r="E40" s="306"/>
      <c r="F40" s="251"/>
      <c r="G40" s="251"/>
      <c r="H40" s="251"/>
      <c r="I40" s="251"/>
      <c r="J40" s="251"/>
      <c r="K40" s="251"/>
    </row>
    <row r="41" spans="1:11" ht="15.75" thickBot="1" x14ac:dyDescent="0.3">
      <c r="A41" s="248"/>
      <c r="B41" s="1073"/>
      <c r="C41" s="275"/>
      <c r="D41" s="278" t="s">
        <v>43</v>
      </c>
      <c r="E41" s="306"/>
      <c r="F41" s="251"/>
      <c r="G41" s="251"/>
      <c r="H41" s="251"/>
      <c r="I41" s="251"/>
      <c r="J41" s="251"/>
      <c r="K41" s="251"/>
    </row>
    <row r="42" spans="1:11" ht="15.75" thickBot="1" x14ac:dyDescent="0.3">
      <c r="A42" s="248"/>
      <c r="B42" s="1073"/>
      <c r="C42" s="275"/>
      <c r="D42" s="278" t="s">
        <v>44</v>
      </c>
      <c r="E42" s="306"/>
      <c r="F42" s="251"/>
      <c r="G42" s="251"/>
      <c r="H42" s="251"/>
      <c r="I42" s="251"/>
      <c r="J42" s="251"/>
      <c r="K42" s="251"/>
    </row>
    <row r="43" spans="1:11" ht="15.75" thickBot="1" x14ac:dyDescent="0.3">
      <c r="A43" s="248"/>
      <c r="B43" s="1074"/>
      <c r="C43" s="285"/>
      <c r="D43" s="278" t="s">
        <v>45</v>
      </c>
      <c r="E43" s="306"/>
      <c r="F43" s="251"/>
      <c r="G43" s="251"/>
      <c r="H43" s="251"/>
      <c r="I43" s="251"/>
      <c r="J43" s="251"/>
      <c r="K43" s="251"/>
    </row>
    <row r="44" spans="1:11" ht="15.75" thickBot="1" x14ac:dyDescent="0.3">
      <c r="A44" s="248"/>
      <c r="B44" s="252"/>
      <c r="C44" s="253"/>
      <c r="D44" s="251"/>
      <c r="E44" s="251"/>
      <c r="F44" s="251"/>
      <c r="G44" s="251"/>
      <c r="H44" s="251"/>
      <c r="I44" s="251"/>
      <c r="J44" s="251"/>
      <c r="K44" s="251"/>
    </row>
    <row r="45" spans="1:11" ht="15" customHeight="1" thickBot="1" x14ac:dyDescent="0.3">
      <c r="A45" s="248"/>
      <c r="B45" s="294" t="s">
        <v>49</v>
      </c>
      <c r="C45" s="295"/>
      <c r="D45" s="295"/>
      <c r="E45" s="295"/>
      <c r="F45" s="296"/>
      <c r="G45" s="251"/>
      <c r="H45" s="251"/>
      <c r="I45" s="251"/>
      <c r="J45" s="251"/>
      <c r="K45" s="251"/>
    </row>
    <row r="46" spans="1:11" ht="15.75" thickBot="1" x14ac:dyDescent="0.3">
      <c r="A46" s="248"/>
      <c r="B46" s="288" t="s">
        <v>50</v>
      </c>
      <c r="C46" s="297" t="s">
        <v>51</v>
      </c>
      <c r="D46" s="297" t="s">
        <v>52</v>
      </c>
      <c r="E46" s="297" t="s">
        <v>53</v>
      </c>
      <c r="F46" s="251"/>
      <c r="G46" s="251"/>
      <c r="H46" s="251"/>
      <c r="I46" s="251"/>
      <c r="J46" s="251"/>
      <c r="K46" s="248"/>
    </row>
    <row r="47" spans="1:11" ht="72.75" thickBot="1" x14ac:dyDescent="0.3">
      <c r="A47" s="248"/>
      <c r="B47" s="298">
        <v>42401</v>
      </c>
      <c r="C47" s="297">
        <v>0.01</v>
      </c>
      <c r="D47" s="299" t="s">
        <v>161</v>
      </c>
      <c r="E47" s="297"/>
      <c r="F47" s="251"/>
      <c r="G47" s="251"/>
      <c r="H47" s="251"/>
      <c r="I47" s="251"/>
      <c r="J47" s="251"/>
      <c r="K47" s="248"/>
    </row>
    <row r="48" spans="1:11" ht="15.75" thickBot="1" x14ac:dyDescent="0.3">
      <c r="A48" s="248"/>
      <c r="B48" s="252"/>
      <c r="C48" s="253"/>
      <c r="D48" s="251"/>
      <c r="E48" s="251"/>
      <c r="F48" s="251"/>
      <c r="G48" s="251"/>
      <c r="H48" s="251"/>
      <c r="I48" s="251"/>
      <c r="J48" s="251"/>
      <c r="K48" s="251"/>
    </row>
    <row r="49" spans="1:11" x14ac:dyDescent="0.25">
      <c r="A49" s="248"/>
      <c r="B49" s="300" t="s">
        <v>55</v>
      </c>
      <c r="C49" s="301"/>
      <c r="D49" s="251"/>
      <c r="E49" s="251"/>
      <c r="F49" s="251"/>
      <c r="G49" s="251"/>
      <c r="H49" s="251"/>
      <c r="I49" s="251"/>
      <c r="J49" s="251"/>
      <c r="K49" s="251"/>
    </row>
    <row r="50" spans="1:11" x14ac:dyDescent="0.25">
      <c r="A50" s="248"/>
      <c r="B50" s="1102"/>
      <c r="C50" s="1103"/>
      <c r="D50" s="1103"/>
      <c r="E50" s="1103"/>
      <c r="F50" s="1103"/>
      <c r="G50" s="1103"/>
      <c r="H50" s="1103"/>
      <c r="I50" s="1103"/>
      <c r="J50" s="1104"/>
      <c r="K50" s="251"/>
    </row>
    <row r="51" spans="1:11" x14ac:dyDescent="0.25">
      <c r="A51" s="248"/>
      <c r="B51" s="251"/>
      <c r="C51" s="268"/>
      <c r="D51" s="251"/>
      <c r="E51" s="251"/>
      <c r="F51" s="251"/>
      <c r="G51" s="251"/>
      <c r="H51" s="251"/>
      <c r="I51" s="251"/>
      <c r="J51" s="251"/>
      <c r="K51" s="251"/>
    </row>
    <row r="52" spans="1:11" ht="15.75" thickBot="1" x14ac:dyDescent="0.3">
      <c r="A52" s="248"/>
      <c r="B52" s="251"/>
      <c r="C52" s="268"/>
      <c r="D52" s="251"/>
      <c r="E52" s="251"/>
      <c r="F52" s="251"/>
      <c r="G52" s="251"/>
      <c r="H52" s="251"/>
      <c r="I52" s="251"/>
      <c r="J52" s="251"/>
      <c r="K52" s="251"/>
    </row>
    <row r="53" spans="1:11" ht="15.75" thickBot="1" x14ac:dyDescent="0.3">
      <c r="A53" s="248"/>
      <c r="B53" s="1069" t="s">
        <v>56</v>
      </c>
      <c r="C53" s="1070"/>
      <c r="D53" s="1071"/>
      <c r="E53" s="251"/>
      <c r="F53" s="251"/>
      <c r="G53" s="251"/>
      <c r="H53" s="251"/>
      <c r="I53" s="251"/>
      <c r="J53" s="251"/>
      <c r="K53" s="251"/>
    </row>
    <row r="54" spans="1:11" ht="15.75" thickBot="1" x14ac:dyDescent="0.3">
      <c r="A54" s="248"/>
      <c r="B54" s="252"/>
      <c r="C54" s="253"/>
      <c r="D54" s="251"/>
      <c r="E54" s="251"/>
      <c r="F54" s="251"/>
      <c r="G54" s="251"/>
      <c r="H54" s="251"/>
      <c r="I54" s="251"/>
      <c r="J54" s="251"/>
      <c r="K54" s="251"/>
    </row>
    <row r="55" spans="1:11" ht="24" customHeight="1" thickBot="1" x14ac:dyDescent="0.3">
      <c r="A55" s="248"/>
      <c r="B55" s="302" t="s">
        <v>57</v>
      </c>
      <c r="C55" s="303"/>
      <c r="D55" s="1081" t="s">
        <v>132</v>
      </c>
      <c r="E55" s="1082"/>
      <c r="F55" s="1082"/>
      <c r="G55" s="1082"/>
      <c r="H55" s="1082"/>
      <c r="I55" s="1082"/>
      <c r="J55" s="1083"/>
      <c r="K55" s="251"/>
    </row>
    <row r="56" spans="1:11" x14ac:dyDescent="0.25">
      <c r="A56" s="248"/>
      <c r="B56" s="1072" t="s">
        <v>59</v>
      </c>
      <c r="C56" s="271"/>
      <c r="D56" s="1066" t="s">
        <v>60</v>
      </c>
      <c r="E56" s="1067"/>
      <c r="F56" s="1067"/>
      <c r="G56" s="1067"/>
      <c r="H56" s="1067"/>
      <c r="I56" s="1067"/>
      <c r="J56" s="1068"/>
      <c r="K56" s="251"/>
    </row>
    <row r="57" spans="1:11" ht="24" customHeight="1" x14ac:dyDescent="0.25">
      <c r="A57" s="248"/>
      <c r="B57" s="1073"/>
      <c r="C57" s="279"/>
      <c r="D57" s="1060" t="s">
        <v>133</v>
      </c>
      <c r="E57" s="1105"/>
      <c r="F57" s="1105"/>
      <c r="G57" s="1105"/>
      <c r="H57" s="1105"/>
      <c r="I57" s="1105"/>
      <c r="J57" s="1062"/>
      <c r="K57" s="251"/>
    </row>
    <row r="58" spans="1:11" x14ac:dyDescent="0.25">
      <c r="A58" s="248"/>
      <c r="B58" s="1073"/>
      <c r="C58" s="279"/>
      <c r="D58" s="1057" t="s">
        <v>134</v>
      </c>
      <c r="E58" s="1106"/>
      <c r="F58" s="1106"/>
      <c r="G58" s="1106"/>
      <c r="H58" s="1106"/>
      <c r="I58" s="1106"/>
      <c r="J58" s="1059"/>
      <c r="K58" s="251"/>
    </row>
    <row r="59" spans="1:11" x14ac:dyDescent="0.25">
      <c r="A59" s="248"/>
      <c r="B59" s="1073"/>
      <c r="C59" s="279"/>
      <c r="D59" s="1060" t="s">
        <v>135</v>
      </c>
      <c r="E59" s="1105"/>
      <c r="F59" s="1105"/>
      <c r="G59" s="1105"/>
      <c r="H59" s="1105"/>
      <c r="I59" s="1105"/>
      <c r="J59" s="1062"/>
      <c r="K59" s="251"/>
    </row>
    <row r="60" spans="1:11" x14ac:dyDescent="0.25">
      <c r="A60" s="248"/>
      <c r="B60" s="1073"/>
      <c r="C60" s="279"/>
      <c r="D60" s="1060" t="s">
        <v>136</v>
      </c>
      <c r="E60" s="1105"/>
      <c r="F60" s="1105"/>
      <c r="G60" s="1105"/>
      <c r="H60" s="1105"/>
      <c r="I60" s="1105"/>
      <c r="J60" s="1062"/>
      <c r="K60" s="251"/>
    </row>
    <row r="61" spans="1:11" x14ac:dyDescent="0.25">
      <c r="A61" s="248"/>
      <c r="B61" s="1073"/>
      <c r="C61" s="279"/>
      <c r="D61" s="1060" t="s">
        <v>137</v>
      </c>
      <c r="E61" s="1105"/>
      <c r="F61" s="1105"/>
      <c r="G61" s="1105"/>
      <c r="H61" s="1105"/>
      <c r="I61" s="1105"/>
      <c r="J61" s="1062"/>
      <c r="K61" s="251"/>
    </row>
    <row r="62" spans="1:11" ht="24" customHeight="1" x14ac:dyDescent="0.25">
      <c r="A62" s="248"/>
      <c r="B62" s="1073"/>
      <c r="C62" s="279"/>
      <c r="D62" s="1060" t="s">
        <v>138</v>
      </c>
      <c r="E62" s="1105"/>
      <c r="F62" s="1105"/>
      <c r="G62" s="1105"/>
      <c r="H62" s="1105"/>
      <c r="I62" s="1105"/>
      <c r="J62" s="1062"/>
      <c r="K62" s="251"/>
    </row>
    <row r="63" spans="1:11" ht="24" customHeight="1" x14ac:dyDescent="0.25">
      <c r="A63" s="248"/>
      <c r="B63" s="1073"/>
      <c r="C63" s="279"/>
      <c r="D63" s="1060" t="s">
        <v>139</v>
      </c>
      <c r="E63" s="1105"/>
      <c r="F63" s="1105"/>
      <c r="G63" s="1105"/>
      <c r="H63" s="1105"/>
      <c r="I63" s="1105"/>
      <c r="J63" s="1062"/>
      <c r="K63" s="251"/>
    </row>
    <row r="64" spans="1:11" x14ac:dyDescent="0.25">
      <c r="A64" s="248"/>
      <c r="B64" s="1073"/>
      <c r="C64" s="279"/>
      <c r="D64" s="1060" t="s">
        <v>140</v>
      </c>
      <c r="E64" s="1105"/>
      <c r="F64" s="1105"/>
      <c r="G64" s="1105"/>
      <c r="H64" s="1105"/>
      <c r="I64" s="1105"/>
      <c r="J64" s="1062"/>
      <c r="K64" s="251"/>
    </row>
    <row r="65" spans="1:11" x14ac:dyDescent="0.25">
      <c r="A65" s="248"/>
      <c r="B65" s="1073"/>
      <c r="C65" s="279"/>
      <c r="D65" s="1057" t="s">
        <v>141</v>
      </c>
      <c r="E65" s="1106"/>
      <c r="F65" s="1106"/>
      <c r="G65" s="1106"/>
      <c r="H65" s="1106"/>
      <c r="I65" s="1106"/>
      <c r="J65" s="1059"/>
      <c r="K65" s="251"/>
    </row>
    <row r="66" spans="1:11" ht="15.75" thickBot="1" x14ac:dyDescent="0.3">
      <c r="A66" s="248"/>
      <c r="B66" s="1074"/>
      <c r="C66" s="289"/>
      <c r="D66" s="1084" t="s">
        <v>142</v>
      </c>
      <c r="E66" s="1085"/>
      <c r="F66" s="1085"/>
      <c r="G66" s="1085"/>
      <c r="H66" s="1085"/>
      <c r="I66" s="1085"/>
      <c r="J66" s="1086"/>
      <c r="K66" s="251"/>
    </row>
    <row r="67" spans="1:11" ht="24.75" thickBot="1" x14ac:dyDescent="0.3">
      <c r="A67" s="248"/>
      <c r="B67" s="288" t="s">
        <v>72</v>
      </c>
      <c r="C67" s="289"/>
      <c r="D67" s="1081"/>
      <c r="E67" s="1082"/>
      <c r="F67" s="1082"/>
      <c r="G67" s="1082"/>
      <c r="H67" s="1082"/>
      <c r="I67" s="1082"/>
      <c r="J67" s="1083"/>
      <c r="K67" s="251"/>
    </row>
    <row r="68" spans="1:11" ht="24.75" thickBot="1" x14ac:dyDescent="0.3">
      <c r="A68" s="248"/>
      <c r="B68" s="288" t="s">
        <v>73</v>
      </c>
      <c r="C68" s="289"/>
      <c r="D68" s="1081" t="s">
        <v>143</v>
      </c>
      <c r="E68" s="1082"/>
      <c r="F68" s="1082"/>
      <c r="G68" s="1082"/>
      <c r="H68" s="1082"/>
      <c r="I68" s="1082"/>
      <c r="J68" s="1083"/>
      <c r="K68" s="251"/>
    </row>
    <row r="69" spans="1:11" x14ac:dyDescent="0.25">
      <c r="A69" s="248"/>
      <c r="B69" s="1072" t="s">
        <v>90</v>
      </c>
      <c r="C69" s="271"/>
      <c r="D69" s="1054"/>
      <c r="E69" s="1055"/>
      <c r="F69" s="1055"/>
      <c r="G69" s="1055"/>
      <c r="H69" s="1055"/>
      <c r="I69" s="1055"/>
      <c r="J69" s="1056"/>
      <c r="K69" s="251"/>
    </row>
    <row r="70" spans="1:11" x14ac:dyDescent="0.25">
      <c r="A70" s="248"/>
      <c r="B70" s="1073"/>
      <c r="C70" s="279"/>
      <c r="D70" s="1090"/>
      <c r="E70" s="1107"/>
      <c r="F70" s="1107"/>
      <c r="G70" s="1107"/>
      <c r="H70" s="1107"/>
      <c r="I70" s="1107"/>
      <c r="J70" s="1092"/>
      <c r="K70" s="251"/>
    </row>
    <row r="71" spans="1:11" x14ac:dyDescent="0.25">
      <c r="A71" s="248"/>
      <c r="B71" s="1073"/>
      <c r="C71" s="279"/>
      <c r="D71" s="1060" t="s">
        <v>91</v>
      </c>
      <c r="E71" s="1105"/>
      <c r="F71" s="1105"/>
      <c r="G71" s="1105"/>
      <c r="H71" s="1105"/>
      <c r="I71" s="1105"/>
      <c r="J71" s="1062"/>
      <c r="K71" s="251"/>
    </row>
    <row r="72" spans="1:11" ht="26.45" customHeight="1" x14ac:dyDescent="0.25">
      <c r="A72" s="248"/>
      <c r="B72" s="1073"/>
      <c r="C72" s="279"/>
      <c r="D72" s="1060" t="s">
        <v>144</v>
      </c>
      <c r="E72" s="1105"/>
      <c r="F72" s="1105"/>
      <c r="G72" s="1105"/>
      <c r="H72" s="1105"/>
      <c r="I72" s="1105"/>
      <c r="J72" s="1062"/>
      <c r="K72" s="251"/>
    </row>
    <row r="73" spans="1:11" ht="14.45" customHeight="1" x14ac:dyDescent="0.25">
      <c r="A73" s="248"/>
      <c r="B73" s="1073"/>
      <c r="C73" s="279"/>
      <c r="D73" s="1060" t="s">
        <v>145</v>
      </c>
      <c r="E73" s="1105"/>
      <c r="F73" s="1105"/>
      <c r="G73" s="1105"/>
      <c r="H73" s="1105"/>
      <c r="I73" s="1105"/>
      <c r="J73" s="1062"/>
      <c r="K73" s="251"/>
    </row>
    <row r="74" spans="1:11" ht="14.45" customHeight="1" x14ac:dyDescent="0.25">
      <c r="A74" s="248"/>
      <c r="B74" s="1073"/>
      <c r="C74" s="279"/>
      <c r="D74" s="1060" t="s">
        <v>146</v>
      </c>
      <c r="E74" s="1105"/>
      <c r="F74" s="1105"/>
      <c r="G74" s="1105"/>
      <c r="H74" s="1105"/>
      <c r="I74" s="1105"/>
      <c r="J74" s="1062"/>
      <c r="K74" s="251"/>
    </row>
    <row r="75" spans="1:11" ht="24" customHeight="1" thickBot="1" x14ac:dyDescent="0.3">
      <c r="A75" s="248"/>
      <c r="B75" s="1074"/>
      <c r="C75" s="289"/>
      <c r="D75" s="1084" t="s">
        <v>147</v>
      </c>
      <c r="E75" s="1085"/>
      <c r="F75" s="1085"/>
      <c r="G75" s="1085"/>
      <c r="H75" s="1085"/>
      <c r="I75" s="1085"/>
      <c r="J75" s="1086"/>
      <c r="K75" s="251"/>
    </row>
    <row r="76" spans="1:11" x14ac:dyDescent="0.25">
      <c r="A76" s="248"/>
      <c r="B76" s="251"/>
      <c r="C76" s="268"/>
      <c r="D76" s="251"/>
      <c r="E76" s="251"/>
      <c r="F76" s="251"/>
      <c r="G76" s="251"/>
      <c r="H76" s="251"/>
      <c r="I76" s="251"/>
      <c r="J76" s="251"/>
      <c r="K76" s="251"/>
    </row>
  </sheetData>
  <mergeCells count="44">
    <mergeCell ref="A1:P1"/>
    <mergeCell ref="A2:P2"/>
    <mergeCell ref="A3:P3"/>
    <mergeCell ref="A4:D4"/>
    <mergeCell ref="A5:P5"/>
    <mergeCell ref="B28:B34"/>
    <mergeCell ref="B36:E36"/>
    <mergeCell ref="B37:B43"/>
    <mergeCell ref="B15:B23"/>
    <mergeCell ref="D15:J15"/>
    <mergeCell ref="D19:J19"/>
    <mergeCell ref="D24:J24"/>
    <mergeCell ref="D25:J25"/>
    <mergeCell ref="B27:E27"/>
    <mergeCell ref="D67:J67"/>
    <mergeCell ref="B69:B75"/>
    <mergeCell ref="D69:J69"/>
    <mergeCell ref="D70:J70"/>
    <mergeCell ref="D71:J71"/>
    <mergeCell ref="D72:J72"/>
    <mergeCell ref="D73:J73"/>
    <mergeCell ref="D74:J74"/>
    <mergeCell ref="D75:J75"/>
    <mergeCell ref="B50:J50"/>
    <mergeCell ref="D68:J68"/>
    <mergeCell ref="B53:D53"/>
    <mergeCell ref="D55:J55"/>
    <mergeCell ref="B56:B66"/>
    <mergeCell ref="D56:J56"/>
    <mergeCell ref="D57:J57"/>
    <mergeCell ref="D58:J58"/>
    <mergeCell ref="D59:J59"/>
    <mergeCell ref="D60:J60"/>
    <mergeCell ref="D61:J61"/>
    <mergeCell ref="D62:J62"/>
    <mergeCell ref="D63:J63"/>
    <mergeCell ref="D64:J64"/>
    <mergeCell ref="D65:J65"/>
    <mergeCell ref="D66:J66"/>
    <mergeCell ref="B10:D10"/>
    <mergeCell ref="F10:S10"/>
    <mergeCell ref="F11:S11"/>
    <mergeCell ref="E12:R12"/>
    <mergeCell ref="E13:R13"/>
  </mergeCells>
  <conditionalFormatting sqref="F10">
    <cfRule type="notContainsBlanks" dxfId="124" priority="4">
      <formula>LEN(TRIM(F10))&gt;0</formula>
    </cfRule>
  </conditionalFormatting>
  <conditionalFormatting sqref="F11:S11">
    <cfRule type="expression" dxfId="123" priority="2">
      <formula>E11="NO SE REPORTA"</formula>
    </cfRule>
    <cfRule type="expression" dxfId="122" priority="3">
      <formula>E10="NO APLICA"</formula>
    </cfRule>
  </conditionalFormatting>
  <conditionalFormatting sqref="E12:R12">
    <cfRule type="expression" dxfId="12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zoomScale="98" zoomScaleNormal="98" workbookViewId="0">
      <selection activeCell="G9" sqref="G9"/>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162</v>
      </c>
      <c r="B5" s="1041"/>
      <c r="C5" s="1041"/>
      <c r="D5" s="1041"/>
      <c r="E5" s="1041"/>
      <c r="F5" s="1041"/>
      <c r="G5" s="1041"/>
      <c r="H5" s="1041"/>
      <c r="I5" s="1041"/>
      <c r="J5" s="1041"/>
      <c r="K5" s="1041"/>
      <c r="L5" s="1041"/>
      <c r="M5" s="1041"/>
      <c r="N5" s="1041"/>
      <c r="O5" s="1041"/>
      <c r="P5" s="1042"/>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t="str">
        <f>IF(E10="NO APLICA","NO APLICA",IF(E11="NO SE REPORTA","SIN INFORMACION",+E22))</f>
        <v>N.A.</v>
      </c>
      <c r="E8" s="267"/>
      <c r="F8" s="251" t="s">
        <v>130</v>
      </c>
      <c r="G8" s="251"/>
      <c r="H8" s="251"/>
      <c r="I8" s="251"/>
      <c r="J8" s="251"/>
      <c r="K8" s="251"/>
    </row>
    <row r="9" spans="1:21" x14ac:dyDescent="0.25">
      <c r="A9" s="248"/>
      <c r="B9" s="513" t="s">
        <v>1203</v>
      </c>
      <c r="C9" s="307"/>
      <c r="D9" s="251"/>
      <c r="E9" s="251"/>
      <c r="F9" s="251"/>
      <c r="G9" s="251"/>
      <c r="H9" s="251"/>
      <c r="I9" s="251"/>
      <c r="J9" s="251"/>
      <c r="K9" s="251"/>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307"/>
      <c r="D14" s="251"/>
      <c r="E14" s="251"/>
      <c r="F14" s="251"/>
      <c r="G14" s="251"/>
      <c r="H14" s="251"/>
      <c r="I14" s="251"/>
      <c r="J14" s="251"/>
      <c r="K14" s="251"/>
    </row>
    <row r="15" spans="1:21" ht="15.75" thickBot="1" x14ac:dyDescent="0.3">
      <c r="A15" s="248"/>
      <c r="B15" s="1072" t="s">
        <v>2</v>
      </c>
      <c r="C15" s="271"/>
      <c r="D15" s="1054" t="s">
        <v>3</v>
      </c>
      <c r="E15" s="1055"/>
      <c r="F15" s="1055"/>
      <c r="G15" s="1055"/>
      <c r="H15" s="1055"/>
      <c r="I15" s="1055"/>
      <c r="J15" s="1056"/>
      <c r="K15" s="251"/>
    </row>
    <row r="16" spans="1:21" ht="36.75" thickBot="1" x14ac:dyDescent="0.3">
      <c r="A16" s="248"/>
      <c r="B16" s="1073"/>
      <c r="C16" s="275"/>
      <c r="D16" s="276" t="s">
        <v>176</v>
      </c>
      <c r="E16" s="219"/>
      <c r="F16" s="251"/>
      <c r="G16" s="251"/>
      <c r="H16" s="251"/>
      <c r="I16" s="251"/>
      <c r="J16" s="277"/>
      <c r="K16" s="251"/>
    </row>
    <row r="17" spans="1:11" ht="48.75" thickBot="1" x14ac:dyDescent="0.3">
      <c r="A17" s="248"/>
      <c r="B17" s="1073"/>
      <c r="C17" s="275"/>
      <c r="D17" s="278" t="s">
        <v>177</v>
      </c>
      <c r="E17" s="219"/>
      <c r="F17" s="251"/>
      <c r="G17" s="251"/>
      <c r="H17" s="251"/>
      <c r="I17" s="251"/>
      <c r="J17" s="277"/>
      <c r="K17" s="251"/>
    </row>
    <row r="18" spans="1:11" ht="15.75" thickBot="1" x14ac:dyDescent="0.3">
      <c r="A18" s="248"/>
      <c r="B18" s="1073"/>
      <c r="C18" s="279"/>
      <c r="D18" s="1084"/>
      <c r="E18" s="1085"/>
      <c r="F18" s="1085"/>
      <c r="G18" s="1085"/>
      <c r="H18" s="1085"/>
      <c r="I18" s="1085"/>
      <c r="J18" s="1086"/>
      <c r="K18" s="251"/>
    </row>
    <row r="19" spans="1:11" ht="15.75" thickBot="1" x14ac:dyDescent="0.3">
      <c r="A19" s="248"/>
      <c r="B19" s="1073"/>
      <c r="C19" s="282" t="s">
        <v>19</v>
      </c>
      <c r="D19" s="276" t="s">
        <v>150</v>
      </c>
      <c r="E19" s="283" t="s">
        <v>20</v>
      </c>
      <c r="F19" s="283" t="s">
        <v>21</v>
      </c>
      <c r="G19" s="283" t="s">
        <v>22</v>
      </c>
      <c r="H19" s="283" t="s">
        <v>23</v>
      </c>
      <c r="I19" s="237" t="s">
        <v>55</v>
      </c>
      <c r="J19" s="114"/>
      <c r="K19" s="251"/>
    </row>
    <row r="20" spans="1:11" ht="36.75" thickBot="1" x14ac:dyDescent="0.3">
      <c r="A20" s="248"/>
      <c r="B20" s="1073"/>
      <c r="C20" s="285" t="s">
        <v>152</v>
      </c>
      <c r="D20" s="278" t="s">
        <v>178</v>
      </c>
      <c r="E20" s="219"/>
      <c r="F20" s="219"/>
      <c r="G20" s="219"/>
      <c r="H20" s="219"/>
      <c r="I20" s="31"/>
      <c r="J20" s="115"/>
      <c r="K20" s="251"/>
    </row>
    <row r="21" spans="1:11" ht="36.75" thickBot="1" x14ac:dyDescent="0.3">
      <c r="A21" s="248"/>
      <c r="B21" s="1073"/>
      <c r="C21" s="285" t="s">
        <v>154</v>
      </c>
      <c r="D21" s="278" t="s">
        <v>179</v>
      </c>
      <c r="E21" s="219"/>
      <c r="F21" s="219"/>
      <c r="G21" s="219"/>
      <c r="H21" s="219"/>
      <c r="I21" s="31"/>
      <c r="J21" s="115"/>
      <c r="K21" s="251"/>
    </row>
    <row r="22" spans="1:11" ht="36.75" thickBot="1" x14ac:dyDescent="0.3">
      <c r="A22" s="248"/>
      <c r="B22" s="1074"/>
      <c r="C22" s="285" t="s">
        <v>156</v>
      </c>
      <c r="D22" s="278" t="s">
        <v>180</v>
      </c>
      <c r="E22" s="198" t="str">
        <f>IFERROR(E21/E20,"N.A.")</f>
        <v>N.A.</v>
      </c>
      <c r="F22" s="198" t="str">
        <f>IFERROR(F21/F20,"N.A.")</f>
        <v>N.A.</v>
      </c>
      <c r="G22" s="198" t="str">
        <f>IFERROR(G21/G20,"N.A.")</f>
        <v>N.A.</v>
      </c>
      <c r="H22" s="198" t="str">
        <f>IFERROR(H21/H20,"N.A.")</f>
        <v>N.A.</v>
      </c>
      <c r="I22" s="511"/>
      <c r="J22" s="116"/>
      <c r="K22" s="251"/>
    </row>
    <row r="23" spans="1:11" ht="24" customHeight="1" thickBot="1" x14ac:dyDescent="0.3">
      <c r="A23" s="248"/>
      <c r="B23" s="288" t="s">
        <v>34</v>
      </c>
      <c r="C23" s="289"/>
      <c r="D23" s="1081" t="s">
        <v>181</v>
      </c>
      <c r="E23" s="1082"/>
      <c r="F23" s="1082"/>
      <c r="G23" s="1082"/>
      <c r="H23" s="1082"/>
      <c r="I23" s="1082"/>
      <c r="J23" s="1083"/>
      <c r="K23" s="251"/>
    </row>
    <row r="24" spans="1:11" ht="24.75" thickBot="1" x14ac:dyDescent="0.3">
      <c r="A24" s="248"/>
      <c r="B24" s="288" t="s">
        <v>36</v>
      </c>
      <c r="C24" s="289"/>
      <c r="D24" s="1081" t="s">
        <v>159</v>
      </c>
      <c r="E24" s="1082"/>
      <c r="F24" s="1082"/>
      <c r="G24" s="1082"/>
      <c r="H24" s="1082"/>
      <c r="I24" s="1082"/>
      <c r="J24" s="1083"/>
      <c r="K24" s="251"/>
    </row>
    <row r="25" spans="1:11" ht="15.75" thickBot="1" x14ac:dyDescent="0.3">
      <c r="A25" s="248"/>
      <c r="B25" s="252"/>
      <c r="C25" s="253"/>
      <c r="D25" s="251"/>
      <c r="E25" s="251"/>
      <c r="F25" s="251"/>
      <c r="G25" s="251"/>
      <c r="H25" s="251"/>
      <c r="I25" s="251"/>
      <c r="J25" s="251"/>
      <c r="K25" s="251"/>
    </row>
    <row r="26" spans="1:11" ht="24" customHeight="1" thickBot="1" x14ac:dyDescent="0.3">
      <c r="A26" s="248"/>
      <c r="B26" s="1069" t="s">
        <v>38</v>
      </c>
      <c r="C26" s="1070"/>
      <c r="D26" s="1070"/>
      <c r="E26" s="1071"/>
      <c r="F26" s="251"/>
      <c r="G26" s="251"/>
      <c r="H26" s="251"/>
      <c r="I26" s="251"/>
      <c r="J26" s="251"/>
      <c r="K26" s="251"/>
    </row>
    <row r="27" spans="1:11" ht="15.75" thickBot="1" x14ac:dyDescent="0.3">
      <c r="A27" s="248"/>
      <c r="B27" s="1072">
        <v>1</v>
      </c>
      <c r="C27" s="275"/>
      <c r="D27" s="292" t="s">
        <v>39</v>
      </c>
      <c r="E27" s="31"/>
      <c r="F27" s="251"/>
      <c r="G27" s="251"/>
      <c r="H27" s="251"/>
      <c r="I27" s="251"/>
      <c r="J27" s="251"/>
      <c r="K27" s="251"/>
    </row>
    <row r="28" spans="1:11" ht="15.75" thickBot="1" x14ac:dyDescent="0.3">
      <c r="A28" s="248"/>
      <c r="B28" s="1073"/>
      <c r="C28" s="275"/>
      <c r="D28" s="278" t="s">
        <v>40</v>
      </c>
      <c r="E28" s="31"/>
      <c r="F28" s="251"/>
      <c r="G28" s="251"/>
      <c r="H28" s="251"/>
      <c r="I28" s="251"/>
      <c r="J28" s="251"/>
      <c r="K28" s="251"/>
    </row>
    <row r="29" spans="1:11" ht="15.75" thickBot="1" x14ac:dyDescent="0.3">
      <c r="A29" s="248"/>
      <c r="B29" s="1073"/>
      <c r="C29" s="275"/>
      <c r="D29" s="278" t="s">
        <v>41</v>
      </c>
      <c r="E29" s="31"/>
      <c r="F29" s="251"/>
      <c r="G29" s="251"/>
      <c r="H29" s="251"/>
      <c r="I29" s="251"/>
      <c r="J29" s="251"/>
      <c r="K29" s="251"/>
    </row>
    <row r="30" spans="1:11" ht="15.75" thickBot="1" x14ac:dyDescent="0.3">
      <c r="A30" s="248"/>
      <c r="B30" s="1073"/>
      <c r="C30" s="275"/>
      <c r="D30" s="278" t="s">
        <v>42</v>
      </c>
      <c r="E30" s="31"/>
      <c r="F30" s="251"/>
      <c r="G30" s="251"/>
      <c r="H30" s="251"/>
      <c r="I30" s="251"/>
      <c r="J30" s="251"/>
      <c r="K30" s="251"/>
    </row>
    <row r="31" spans="1:11" ht="15.75" thickBot="1" x14ac:dyDescent="0.3">
      <c r="A31" s="248"/>
      <c r="B31" s="1073"/>
      <c r="C31" s="275"/>
      <c r="D31" s="278" t="s">
        <v>43</v>
      </c>
      <c r="E31" s="31"/>
      <c r="F31" s="251"/>
      <c r="G31" s="251"/>
      <c r="H31" s="251"/>
      <c r="I31" s="251"/>
      <c r="J31" s="251"/>
      <c r="K31" s="251"/>
    </row>
    <row r="32" spans="1:11" ht="15.75" thickBot="1" x14ac:dyDescent="0.3">
      <c r="A32" s="248"/>
      <c r="B32" s="1073"/>
      <c r="C32" s="275"/>
      <c r="D32" s="278" t="s">
        <v>44</v>
      </c>
      <c r="E32" s="31"/>
      <c r="F32" s="251"/>
      <c r="G32" s="251"/>
      <c r="H32" s="251"/>
      <c r="I32" s="251"/>
      <c r="J32" s="251"/>
      <c r="K32" s="251"/>
    </row>
    <row r="33" spans="1:11" ht="15.75" thickBot="1" x14ac:dyDescent="0.3">
      <c r="A33" s="248"/>
      <c r="B33" s="1074"/>
      <c r="C33" s="285"/>
      <c r="D33" s="278" t="s">
        <v>45</v>
      </c>
      <c r="E33" s="31"/>
      <c r="F33" s="251"/>
      <c r="G33" s="251"/>
      <c r="H33" s="251"/>
      <c r="I33" s="251"/>
      <c r="J33" s="251"/>
      <c r="K33" s="251"/>
    </row>
    <row r="34" spans="1:11" ht="15.75" thickBot="1" x14ac:dyDescent="0.3">
      <c r="A34" s="248"/>
      <c r="B34" s="252"/>
      <c r="C34" s="253"/>
      <c r="D34" s="251"/>
      <c r="E34" s="251"/>
      <c r="F34" s="251"/>
      <c r="G34" s="251"/>
      <c r="H34" s="251"/>
      <c r="I34" s="251"/>
      <c r="J34" s="251"/>
      <c r="K34" s="251"/>
    </row>
    <row r="35" spans="1:11" ht="15.75" thickBot="1" x14ac:dyDescent="0.3">
      <c r="A35" s="248"/>
      <c r="B35" s="1069" t="s">
        <v>46</v>
      </c>
      <c r="C35" s="1070"/>
      <c r="D35" s="1070"/>
      <c r="E35" s="1071"/>
      <c r="F35" s="251"/>
      <c r="G35" s="251"/>
      <c r="H35" s="251"/>
      <c r="I35" s="251"/>
      <c r="J35" s="251"/>
      <c r="K35" s="251"/>
    </row>
    <row r="36" spans="1:11" ht="15.75" thickBot="1" x14ac:dyDescent="0.3">
      <c r="A36" s="248"/>
      <c r="B36" s="1072">
        <v>1</v>
      </c>
      <c r="C36" s="275"/>
      <c r="D36" s="292" t="s">
        <v>39</v>
      </c>
      <c r="E36" s="305" t="s">
        <v>47</v>
      </c>
      <c r="F36" s="251"/>
      <c r="G36" s="251"/>
      <c r="H36" s="251"/>
      <c r="I36" s="251"/>
      <c r="J36" s="251"/>
      <c r="K36" s="251"/>
    </row>
    <row r="37" spans="1:11" ht="15.75" thickBot="1" x14ac:dyDescent="0.3">
      <c r="A37" s="248"/>
      <c r="B37" s="1073"/>
      <c r="C37" s="275"/>
      <c r="D37" s="278" t="s">
        <v>40</v>
      </c>
      <c r="E37" s="305" t="s">
        <v>160</v>
      </c>
      <c r="F37" s="251"/>
      <c r="G37" s="251"/>
      <c r="H37" s="251"/>
      <c r="I37" s="251"/>
      <c r="J37" s="251"/>
      <c r="K37" s="251"/>
    </row>
    <row r="38" spans="1:11" ht="15.75" thickBot="1" x14ac:dyDescent="0.3">
      <c r="A38" s="248"/>
      <c r="B38" s="1073"/>
      <c r="C38" s="275"/>
      <c r="D38" s="278" t="s">
        <v>41</v>
      </c>
      <c r="E38" s="318"/>
      <c r="F38" s="251"/>
      <c r="G38" s="251"/>
      <c r="H38" s="251"/>
      <c r="I38" s="251"/>
      <c r="J38" s="251"/>
      <c r="K38" s="251"/>
    </row>
    <row r="39" spans="1:11" ht="15.75" thickBot="1" x14ac:dyDescent="0.3">
      <c r="A39" s="248"/>
      <c r="B39" s="1073"/>
      <c r="C39" s="275"/>
      <c r="D39" s="278" t="s">
        <v>42</v>
      </c>
      <c r="E39" s="318"/>
      <c r="F39" s="251"/>
      <c r="G39" s="251"/>
      <c r="H39" s="251"/>
      <c r="I39" s="251"/>
      <c r="J39" s="251"/>
      <c r="K39" s="251"/>
    </row>
    <row r="40" spans="1:11" ht="15.75" thickBot="1" x14ac:dyDescent="0.3">
      <c r="A40" s="248"/>
      <c r="B40" s="1073"/>
      <c r="C40" s="275"/>
      <c r="D40" s="278" t="s">
        <v>43</v>
      </c>
      <c r="E40" s="318"/>
      <c r="F40" s="251"/>
      <c r="G40" s="251"/>
      <c r="H40" s="251"/>
      <c r="I40" s="251"/>
      <c r="J40" s="251"/>
      <c r="K40" s="251"/>
    </row>
    <row r="41" spans="1:11" ht="15.75" thickBot="1" x14ac:dyDescent="0.3">
      <c r="A41" s="248"/>
      <c r="B41" s="1073"/>
      <c r="C41" s="275"/>
      <c r="D41" s="278" t="s">
        <v>44</v>
      </c>
      <c r="E41" s="318"/>
      <c r="F41" s="251"/>
      <c r="G41" s="251"/>
      <c r="H41" s="251"/>
      <c r="I41" s="251"/>
      <c r="J41" s="251"/>
      <c r="K41" s="251"/>
    </row>
    <row r="42" spans="1:11" ht="15.75" thickBot="1" x14ac:dyDescent="0.3">
      <c r="A42" s="248"/>
      <c r="B42" s="1074"/>
      <c r="C42" s="285"/>
      <c r="D42" s="278" t="s">
        <v>45</v>
      </c>
      <c r="E42" s="318"/>
      <c r="F42" s="251"/>
      <c r="G42" s="251"/>
      <c r="H42" s="251"/>
      <c r="I42" s="251"/>
      <c r="J42" s="251"/>
      <c r="K42" s="251"/>
    </row>
    <row r="43" spans="1:11" ht="15.75" thickBot="1" x14ac:dyDescent="0.3">
      <c r="A43" s="248"/>
      <c r="B43" s="252"/>
      <c r="C43" s="253"/>
      <c r="D43" s="251"/>
      <c r="E43" s="251"/>
      <c r="F43" s="251"/>
      <c r="G43" s="251"/>
      <c r="H43" s="251"/>
      <c r="I43" s="251"/>
      <c r="J43" s="251"/>
      <c r="K43" s="251"/>
    </row>
    <row r="44" spans="1:11" ht="15" customHeight="1" thickBot="1" x14ac:dyDescent="0.3">
      <c r="A44" s="248"/>
      <c r="B44" s="309" t="s">
        <v>49</v>
      </c>
      <c r="C44" s="295"/>
      <c r="D44" s="295"/>
      <c r="E44" s="296"/>
      <c r="F44" s="248"/>
      <c r="G44" s="251"/>
      <c r="H44" s="251"/>
      <c r="I44" s="251"/>
      <c r="J44" s="251"/>
      <c r="K44" s="251"/>
    </row>
    <row r="45" spans="1:11" ht="24.75" thickBot="1" x14ac:dyDescent="0.3">
      <c r="A45" s="248"/>
      <c r="B45" s="288" t="s">
        <v>50</v>
      </c>
      <c r="C45" s="278" t="s">
        <v>51</v>
      </c>
      <c r="D45" s="278" t="s">
        <v>52</v>
      </c>
      <c r="E45" s="278" t="s">
        <v>53</v>
      </c>
      <c r="F45" s="251"/>
      <c r="G45" s="251"/>
      <c r="H45" s="251"/>
      <c r="I45" s="251"/>
      <c r="J45" s="251"/>
      <c r="K45" s="248"/>
    </row>
    <row r="46" spans="1:11" ht="72.75" thickBot="1" x14ac:dyDescent="0.3">
      <c r="A46" s="248"/>
      <c r="B46" s="298">
        <v>42401</v>
      </c>
      <c r="C46" s="278">
        <v>0.01</v>
      </c>
      <c r="D46" s="310" t="s">
        <v>182</v>
      </c>
      <c r="E46" s="278"/>
      <c r="F46" s="251"/>
      <c r="G46" s="251"/>
      <c r="H46" s="251"/>
      <c r="I46" s="251"/>
      <c r="J46" s="251"/>
      <c r="K46" s="248"/>
    </row>
    <row r="47" spans="1:11" ht="15.75" thickBot="1" x14ac:dyDescent="0.3">
      <c r="A47" s="248"/>
      <c r="B47" s="311"/>
      <c r="C47" s="312"/>
      <c r="D47" s="251"/>
      <c r="E47" s="251"/>
      <c r="F47" s="251"/>
      <c r="G47" s="251"/>
      <c r="H47" s="251"/>
      <c r="I47" s="251"/>
      <c r="J47" s="251"/>
      <c r="K47" s="251"/>
    </row>
    <row r="48" spans="1:11" x14ac:dyDescent="0.25">
      <c r="A48" s="248"/>
      <c r="B48" s="300" t="s">
        <v>55</v>
      </c>
      <c r="C48" s="301"/>
      <c r="D48" s="251"/>
      <c r="E48" s="251"/>
      <c r="F48" s="251"/>
      <c r="G48" s="251"/>
      <c r="H48" s="251"/>
      <c r="I48" s="251"/>
      <c r="J48" s="251"/>
      <c r="K48" s="251"/>
    </row>
    <row r="49" spans="1:11" x14ac:dyDescent="0.25">
      <c r="A49" s="248"/>
      <c r="B49" s="1108"/>
      <c r="C49" s="1109"/>
      <c r="D49" s="1109"/>
      <c r="E49" s="1110"/>
      <c r="F49" s="251"/>
      <c r="G49" s="251"/>
      <c r="H49" s="251"/>
      <c r="I49" s="251"/>
      <c r="J49" s="251"/>
      <c r="K49" s="251"/>
    </row>
    <row r="50" spans="1:11" ht="15.75" thickBot="1" x14ac:dyDescent="0.3">
      <c r="A50" s="248"/>
      <c r="B50" s="251"/>
      <c r="C50" s="268"/>
      <c r="D50" s="251"/>
      <c r="E50" s="251"/>
      <c r="F50" s="251"/>
      <c r="G50" s="251"/>
      <c r="H50" s="251"/>
      <c r="I50" s="251"/>
      <c r="J50" s="251"/>
      <c r="K50" s="251"/>
    </row>
    <row r="51" spans="1:11" ht="24.75" thickBot="1" x14ac:dyDescent="0.3">
      <c r="A51" s="248"/>
      <c r="B51" s="313" t="s">
        <v>56</v>
      </c>
      <c r="C51" s="314"/>
      <c r="D51" s="251"/>
      <c r="E51" s="251"/>
      <c r="F51" s="251"/>
      <c r="G51" s="251"/>
      <c r="H51" s="251"/>
      <c r="I51" s="251"/>
      <c r="J51" s="251"/>
      <c r="K51" s="251"/>
    </row>
    <row r="52" spans="1:11" ht="15.75" thickBot="1" x14ac:dyDescent="0.3">
      <c r="A52" s="248"/>
      <c r="B52" s="252"/>
      <c r="C52" s="253"/>
      <c r="D52" s="251"/>
      <c r="E52" s="251"/>
      <c r="F52" s="251"/>
      <c r="G52" s="251"/>
      <c r="H52" s="251"/>
      <c r="I52" s="251"/>
      <c r="J52" s="251"/>
      <c r="K52" s="251"/>
    </row>
    <row r="53" spans="1:11" ht="60.75" thickBot="1" x14ac:dyDescent="0.3">
      <c r="A53" s="248"/>
      <c r="B53" s="302" t="s">
        <v>57</v>
      </c>
      <c r="C53" s="282"/>
      <c r="D53" s="276" t="s">
        <v>163</v>
      </c>
      <c r="E53" s="251"/>
      <c r="F53" s="251"/>
      <c r="G53" s="251"/>
      <c r="H53" s="251"/>
      <c r="I53" s="251"/>
      <c r="J53" s="251"/>
      <c r="K53" s="251"/>
    </row>
    <row r="54" spans="1:11" x14ac:dyDescent="0.25">
      <c r="A54" s="248"/>
      <c r="B54" s="1072" t="s">
        <v>59</v>
      </c>
      <c r="C54" s="275"/>
      <c r="D54" s="315" t="s">
        <v>60</v>
      </c>
      <c r="E54" s="251"/>
      <c r="F54" s="251"/>
      <c r="G54" s="251"/>
      <c r="H54" s="251"/>
      <c r="I54" s="251"/>
      <c r="J54" s="251"/>
      <c r="K54" s="251"/>
    </row>
    <row r="55" spans="1:11" ht="60" x14ac:dyDescent="0.25">
      <c r="A55" s="248"/>
      <c r="B55" s="1073"/>
      <c r="C55" s="275"/>
      <c r="D55" s="316" t="s">
        <v>164</v>
      </c>
      <c r="E55" s="251"/>
      <c r="F55" s="251"/>
      <c r="G55" s="251"/>
      <c r="H55" s="251"/>
      <c r="I55" s="251"/>
      <c r="J55" s="251"/>
      <c r="K55" s="251"/>
    </row>
    <row r="56" spans="1:11" x14ac:dyDescent="0.25">
      <c r="A56" s="248"/>
      <c r="B56" s="1073"/>
      <c r="C56" s="275"/>
      <c r="D56" s="315" t="s">
        <v>134</v>
      </c>
      <c r="E56" s="251"/>
      <c r="F56" s="251"/>
      <c r="G56" s="251"/>
      <c r="H56" s="251"/>
      <c r="I56" s="251"/>
      <c r="J56" s="251"/>
      <c r="K56" s="251"/>
    </row>
    <row r="57" spans="1:11" x14ac:dyDescent="0.25">
      <c r="A57" s="248"/>
      <c r="B57" s="1073"/>
      <c r="C57" s="275"/>
      <c r="D57" s="316" t="s">
        <v>64</v>
      </c>
      <c r="E57" s="251"/>
      <c r="F57" s="251"/>
      <c r="G57" s="251"/>
      <c r="H57" s="251"/>
      <c r="I57" s="251"/>
      <c r="J57" s="251"/>
      <c r="K57" s="251"/>
    </row>
    <row r="58" spans="1:11" x14ac:dyDescent="0.25">
      <c r="A58" s="248"/>
      <c r="B58" s="1073"/>
      <c r="C58" s="275"/>
      <c r="D58" s="316" t="s">
        <v>165</v>
      </c>
      <c r="E58" s="251"/>
      <c r="F58" s="251"/>
      <c r="G58" s="251"/>
      <c r="H58" s="251"/>
      <c r="I58" s="251"/>
      <c r="J58" s="251"/>
      <c r="K58" s="251"/>
    </row>
    <row r="59" spans="1:11" x14ac:dyDescent="0.25">
      <c r="A59" s="248"/>
      <c r="B59" s="1073"/>
      <c r="C59" s="275"/>
      <c r="D59" s="316" t="s">
        <v>166</v>
      </c>
      <c r="E59" s="251"/>
      <c r="F59" s="251"/>
      <c r="G59" s="251"/>
      <c r="H59" s="251"/>
      <c r="I59" s="251"/>
      <c r="J59" s="251"/>
      <c r="K59" s="251"/>
    </row>
    <row r="60" spans="1:11" x14ac:dyDescent="0.25">
      <c r="A60" s="248"/>
      <c r="B60" s="1073"/>
      <c r="C60" s="275"/>
      <c r="D60" s="316" t="s">
        <v>167</v>
      </c>
      <c r="E60" s="251"/>
      <c r="F60" s="251"/>
      <c r="G60" s="251"/>
      <c r="H60" s="251"/>
      <c r="I60" s="251"/>
      <c r="J60" s="251"/>
      <c r="K60" s="251"/>
    </row>
    <row r="61" spans="1:11" x14ac:dyDescent="0.25">
      <c r="A61" s="248"/>
      <c r="B61" s="1073"/>
      <c r="C61" s="275"/>
      <c r="D61" s="316" t="s">
        <v>168</v>
      </c>
      <c r="E61" s="251"/>
      <c r="F61" s="251"/>
      <c r="G61" s="251"/>
      <c r="H61" s="251"/>
      <c r="I61" s="251"/>
      <c r="J61" s="251"/>
      <c r="K61" s="251"/>
    </row>
    <row r="62" spans="1:11" ht="15.75" thickBot="1" x14ac:dyDescent="0.3">
      <c r="A62" s="248"/>
      <c r="B62" s="1074"/>
      <c r="C62" s="285"/>
      <c r="D62" s="310"/>
      <c r="E62" s="251"/>
      <c r="F62" s="251"/>
      <c r="G62" s="251"/>
      <c r="H62" s="251"/>
      <c r="I62" s="251"/>
      <c r="J62" s="251"/>
      <c r="K62" s="251"/>
    </row>
    <row r="63" spans="1:11" ht="24.75" thickBot="1" x14ac:dyDescent="0.3">
      <c r="A63" s="248"/>
      <c r="B63" s="288" t="s">
        <v>72</v>
      </c>
      <c r="C63" s="285"/>
      <c r="D63" s="278"/>
      <c r="E63" s="251"/>
      <c r="F63" s="251"/>
      <c r="G63" s="251"/>
      <c r="H63" s="251"/>
      <c r="I63" s="251"/>
      <c r="J63" s="251"/>
      <c r="K63" s="251"/>
    </row>
    <row r="64" spans="1:11" ht="108" x14ac:dyDescent="0.25">
      <c r="A64" s="248"/>
      <c r="B64" s="1072" t="s">
        <v>73</v>
      </c>
      <c r="C64" s="275"/>
      <c r="D64" s="316" t="s">
        <v>169</v>
      </c>
      <c r="E64" s="251"/>
      <c r="F64" s="251"/>
      <c r="G64" s="251"/>
      <c r="H64" s="251"/>
      <c r="I64" s="251"/>
      <c r="J64" s="251"/>
      <c r="K64" s="251"/>
    </row>
    <row r="65" spans="1:11" ht="96" x14ac:dyDescent="0.25">
      <c r="A65" s="248"/>
      <c r="B65" s="1073"/>
      <c r="C65" s="275"/>
      <c r="D65" s="316" t="s">
        <v>170</v>
      </c>
      <c r="E65" s="251"/>
      <c r="F65" s="251"/>
      <c r="G65" s="251"/>
      <c r="H65" s="251"/>
      <c r="I65" s="251"/>
      <c r="J65" s="251"/>
      <c r="K65" s="251"/>
    </row>
    <row r="66" spans="1:11" ht="120.75" thickBot="1" x14ac:dyDescent="0.3">
      <c r="A66" s="248"/>
      <c r="B66" s="1074"/>
      <c r="C66" s="285"/>
      <c r="D66" s="278" t="s">
        <v>171</v>
      </c>
      <c r="E66" s="251"/>
      <c r="F66" s="251"/>
      <c r="G66" s="251"/>
      <c r="H66" s="251"/>
      <c r="I66" s="251"/>
      <c r="J66" s="251"/>
      <c r="K66" s="251"/>
    </row>
    <row r="67" spans="1:11" x14ac:dyDescent="0.25">
      <c r="A67" s="248"/>
      <c r="B67" s="1072" t="s">
        <v>90</v>
      </c>
      <c r="C67" s="275"/>
      <c r="D67" s="316"/>
      <c r="E67" s="251"/>
      <c r="F67" s="251"/>
      <c r="G67" s="251"/>
      <c r="H67" s="251"/>
      <c r="I67" s="251"/>
      <c r="J67" s="251"/>
      <c r="K67" s="251"/>
    </row>
    <row r="68" spans="1:11" x14ac:dyDescent="0.25">
      <c r="A68" s="248"/>
      <c r="B68" s="1073"/>
      <c r="C68" s="275"/>
      <c r="D68" s="317"/>
      <c r="E68" s="251"/>
      <c r="F68" s="251"/>
      <c r="G68" s="251"/>
      <c r="H68" s="251"/>
      <c r="I68" s="251"/>
      <c r="J68" s="251"/>
      <c r="K68" s="251"/>
    </row>
    <row r="69" spans="1:11" x14ac:dyDescent="0.25">
      <c r="A69" s="248"/>
      <c r="B69" s="1073"/>
      <c r="C69" s="275"/>
      <c r="D69" s="316" t="s">
        <v>91</v>
      </c>
      <c r="E69" s="251"/>
      <c r="F69" s="251"/>
      <c r="G69" s="251"/>
      <c r="H69" s="251"/>
      <c r="I69" s="251"/>
      <c r="J69" s="251"/>
      <c r="K69" s="251"/>
    </row>
    <row r="70" spans="1:11" ht="37.5" x14ac:dyDescent="0.25">
      <c r="A70" s="248"/>
      <c r="B70" s="1073"/>
      <c r="C70" s="275"/>
      <c r="D70" s="316" t="s">
        <v>172</v>
      </c>
      <c r="E70" s="251"/>
      <c r="F70" s="251"/>
      <c r="G70" s="251"/>
      <c r="H70" s="251"/>
      <c r="I70" s="251"/>
      <c r="J70" s="251"/>
      <c r="K70" s="251"/>
    </row>
    <row r="71" spans="1:11" ht="37.5" x14ac:dyDescent="0.25">
      <c r="A71" s="248"/>
      <c r="B71" s="1073"/>
      <c r="C71" s="275"/>
      <c r="D71" s="316" t="s">
        <v>173</v>
      </c>
      <c r="E71" s="251"/>
      <c r="F71" s="251"/>
      <c r="G71" s="251"/>
      <c r="H71" s="251"/>
      <c r="I71" s="251"/>
      <c r="J71" s="251"/>
      <c r="K71" s="251"/>
    </row>
    <row r="72" spans="1:11" ht="37.5" x14ac:dyDescent="0.25">
      <c r="A72" s="248"/>
      <c r="B72" s="1073"/>
      <c r="C72" s="275"/>
      <c r="D72" s="316" t="s">
        <v>174</v>
      </c>
      <c r="E72" s="251"/>
      <c r="F72" s="251"/>
      <c r="G72" s="251"/>
      <c r="H72" s="251"/>
      <c r="I72" s="251"/>
      <c r="J72" s="251"/>
      <c r="K72" s="251"/>
    </row>
    <row r="73" spans="1:11" ht="48.75" thickBot="1" x14ac:dyDescent="0.3">
      <c r="A73" s="248"/>
      <c r="B73" s="1074"/>
      <c r="C73" s="285"/>
      <c r="D73" s="278" t="s">
        <v>175</v>
      </c>
      <c r="E73" s="251"/>
      <c r="F73" s="251"/>
      <c r="G73" s="251"/>
      <c r="H73" s="251"/>
      <c r="I73" s="251"/>
      <c r="J73" s="251"/>
      <c r="K73" s="251"/>
    </row>
    <row r="74" spans="1:11" x14ac:dyDescent="0.25">
      <c r="A74" s="248"/>
      <c r="B74" s="251"/>
      <c r="C74" s="268"/>
      <c r="D74" s="251"/>
      <c r="E74" s="251"/>
      <c r="F74" s="251"/>
      <c r="G74" s="251"/>
      <c r="H74" s="251"/>
      <c r="I74" s="251"/>
      <c r="J74" s="251"/>
      <c r="K74" s="251"/>
    </row>
    <row r="75" spans="1:11" x14ac:dyDescent="0.25">
      <c r="A75" s="248"/>
      <c r="B75" s="251"/>
      <c r="C75" s="268"/>
      <c r="D75" s="251"/>
      <c r="E75" s="251"/>
      <c r="F75" s="251"/>
      <c r="G75" s="251"/>
      <c r="H75" s="251"/>
      <c r="I75" s="251"/>
      <c r="J75" s="251"/>
      <c r="K75" s="251"/>
    </row>
  </sheetData>
  <mergeCells count="23">
    <mergeCell ref="A1:P1"/>
    <mergeCell ref="A2:P2"/>
    <mergeCell ref="A3:P3"/>
    <mergeCell ref="A4:D4"/>
    <mergeCell ref="A5:P5"/>
    <mergeCell ref="B67:B73"/>
    <mergeCell ref="B15:B22"/>
    <mergeCell ref="D23:J23"/>
    <mergeCell ref="D24:J24"/>
    <mergeCell ref="B26:E26"/>
    <mergeCell ref="B27:B33"/>
    <mergeCell ref="B35:E35"/>
    <mergeCell ref="D15:J15"/>
    <mergeCell ref="D18:J18"/>
    <mergeCell ref="B36:B42"/>
    <mergeCell ref="B54:B62"/>
    <mergeCell ref="B64:B66"/>
    <mergeCell ref="B49:E49"/>
    <mergeCell ref="B10:D10"/>
    <mergeCell ref="F10:S10"/>
    <mergeCell ref="F11:S11"/>
    <mergeCell ref="E12:R12"/>
    <mergeCell ref="E13:R13"/>
  </mergeCells>
  <conditionalFormatting sqref="F10">
    <cfRule type="notContainsBlanks" dxfId="120" priority="4">
      <formula>LEN(TRIM(F10))&gt;0</formula>
    </cfRule>
  </conditionalFormatting>
  <conditionalFormatting sqref="F11:S11">
    <cfRule type="expression" dxfId="119" priority="2">
      <formula>E11="NO SE REPORTA"</formula>
    </cfRule>
    <cfRule type="expression" dxfId="118" priority="3">
      <formula>E10="NO APLICA"</formula>
    </cfRule>
  </conditionalFormatting>
  <conditionalFormatting sqref="E12:R12">
    <cfRule type="expression" dxfId="117"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183</v>
      </c>
      <c r="B5" s="1041"/>
      <c r="C5" s="1041"/>
      <c r="D5" s="1041"/>
      <c r="E5" s="1041"/>
      <c r="F5" s="1041"/>
      <c r="G5" s="1041"/>
      <c r="H5" s="1041"/>
      <c r="I5" s="1041"/>
      <c r="J5" s="1041"/>
      <c r="K5" s="1041"/>
      <c r="L5" s="1041"/>
      <c r="M5" s="1041"/>
      <c r="N5" s="1041"/>
      <c r="O5" s="1041"/>
      <c r="P5" s="1042"/>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t="str">
        <f>+E23</f>
        <v>N.A.</v>
      </c>
      <c r="E8" s="267"/>
      <c r="F8" s="251" t="s">
        <v>130</v>
      </c>
      <c r="G8" s="251"/>
      <c r="H8" s="251"/>
      <c r="I8" s="251"/>
      <c r="J8" s="251"/>
      <c r="K8" s="251"/>
    </row>
    <row r="9" spans="1:21" x14ac:dyDescent="0.25">
      <c r="A9" s="248"/>
      <c r="B9" s="513" t="s">
        <v>1203</v>
      </c>
      <c r="C9" s="307"/>
      <c r="D9" s="251"/>
      <c r="E9" s="251"/>
      <c r="F9" s="251"/>
      <c r="G9" s="251"/>
      <c r="H9" s="251"/>
      <c r="I9" s="251"/>
      <c r="J9" s="251"/>
      <c r="K9" s="251"/>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307"/>
      <c r="D14" s="251"/>
      <c r="E14" s="251"/>
      <c r="F14" s="251"/>
      <c r="G14" s="251"/>
      <c r="H14" s="251"/>
      <c r="I14" s="251"/>
      <c r="J14" s="251"/>
      <c r="K14" s="251"/>
    </row>
    <row r="15" spans="1:21" ht="15.75" thickBot="1" x14ac:dyDescent="0.3">
      <c r="A15" s="248"/>
      <c r="B15" s="1072" t="s">
        <v>2</v>
      </c>
      <c r="C15" s="271"/>
      <c r="D15" s="1054" t="s">
        <v>3</v>
      </c>
      <c r="E15" s="1055"/>
      <c r="F15" s="1055"/>
      <c r="G15" s="1055"/>
      <c r="H15" s="1055"/>
      <c r="I15" s="1055"/>
      <c r="J15" s="1056"/>
      <c r="K15" s="251"/>
    </row>
    <row r="16" spans="1:21" ht="24.75" thickBot="1" x14ac:dyDescent="0.3">
      <c r="A16" s="248"/>
      <c r="B16" s="1073"/>
      <c r="C16" s="275"/>
      <c r="D16" s="276" t="s">
        <v>193</v>
      </c>
      <c r="E16" s="219"/>
      <c r="F16" s="251"/>
      <c r="G16" s="251"/>
      <c r="H16" s="251"/>
      <c r="I16" s="251"/>
      <c r="J16" s="277"/>
      <c r="K16" s="251"/>
    </row>
    <row r="17" spans="1:11" ht="40.5" customHeight="1" thickBot="1" x14ac:dyDescent="0.3">
      <c r="A17" s="248"/>
      <c r="B17" s="1073"/>
      <c r="C17" s="275"/>
      <c r="D17" s="278" t="s">
        <v>1864</v>
      </c>
      <c r="E17" s="219"/>
      <c r="F17" s="251"/>
      <c r="G17" s="251"/>
      <c r="H17" s="251"/>
      <c r="I17" s="251"/>
      <c r="J17" s="277"/>
      <c r="K17" s="251"/>
    </row>
    <row r="18" spans="1:11" ht="36.75" thickBot="1" x14ac:dyDescent="0.3">
      <c r="A18" s="248"/>
      <c r="B18" s="1073"/>
      <c r="C18" s="275"/>
      <c r="D18" s="278" t="s">
        <v>194</v>
      </c>
      <c r="E18" s="219"/>
      <c r="F18" s="251"/>
      <c r="G18" s="251"/>
      <c r="H18" s="251"/>
      <c r="I18" s="251"/>
      <c r="J18" s="277"/>
      <c r="K18" s="251"/>
    </row>
    <row r="19" spans="1:11" ht="15.75" thickBot="1" x14ac:dyDescent="0.3">
      <c r="A19" s="248"/>
      <c r="B19" s="1073"/>
      <c r="C19" s="279"/>
      <c r="D19" s="1084"/>
      <c r="E19" s="1085"/>
      <c r="F19" s="1085"/>
      <c r="G19" s="1085"/>
      <c r="H19" s="1085"/>
      <c r="I19" s="1085"/>
      <c r="J19" s="1086"/>
      <c r="K19" s="251"/>
    </row>
    <row r="20" spans="1:11" ht="15.75" thickBot="1" x14ac:dyDescent="0.3">
      <c r="A20" s="248"/>
      <c r="B20" s="1073"/>
      <c r="C20" s="282" t="s">
        <v>19</v>
      </c>
      <c r="D20" s="276" t="s">
        <v>150</v>
      </c>
      <c r="E20" s="283" t="s">
        <v>20</v>
      </c>
      <c r="F20" s="283" t="s">
        <v>21</v>
      </c>
      <c r="G20" s="283" t="s">
        <v>22</v>
      </c>
      <c r="H20" s="283" t="s">
        <v>23</v>
      </c>
      <c r="I20" s="283" t="s">
        <v>151</v>
      </c>
      <c r="J20" s="114"/>
      <c r="K20" s="251"/>
    </row>
    <row r="21" spans="1:11" ht="36.75" thickBot="1" x14ac:dyDescent="0.3">
      <c r="A21" s="248"/>
      <c r="B21" s="1073"/>
      <c r="C21" s="285" t="s">
        <v>152</v>
      </c>
      <c r="D21" s="278" t="s">
        <v>195</v>
      </c>
      <c r="E21" s="219"/>
      <c r="F21" s="219"/>
      <c r="G21" s="219"/>
      <c r="H21" s="219"/>
      <c r="I21" s="286">
        <f>SUM(E21:H21)</f>
        <v>0</v>
      </c>
      <c r="J21" s="115"/>
      <c r="K21" s="251"/>
    </row>
    <row r="22" spans="1:11" ht="36.75" thickBot="1" x14ac:dyDescent="0.3">
      <c r="A22" s="248"/>
      <c r="B22" s="1073"/>
      <c r="C22" s="285" t="s">
        <v>154</v>
      </c>
      <c r="D22" s="278" t="s">
        <v>196</v>
      </c>
      <c r="E22" s="219"/>
      <c r="F22" s="219"/>
      <c r="G22" s="219"/>
      <c r="H22" s="219"/>
      <c r="I22" s="286">
        <f>SUM(E22:H22)</f>
        <v>0</v>
      </c>
      <c r="J22" s="115"/>
      <c r="K22" s="251"/>
    </row>
    <row r="23" spans="1:11" ht="36.75" thickBot="1" x14ac:dyDescent="0.3">
      <c r="A23" s="248"/>
      <c r="B23" s="1074"/>
      <c r="C23" s="285" t="s">
        <v>156</v>
      </c>
      <c r="D23" s="278" t="s">
        <v>197</v>
      </c>
      <c r="E23" s="198" t="str">
        <f>IFERROR(E22/E21,"N.A.")</f>
        <v>N.A.</v>
      </c>
      <c r="F23" s="198" t="str">
        <f>IFERROR(F22/F21,"N.A.")</f>
        <v>N.A.</v>
      </c>
      <c r="G23" s="198" t="str">
        <f>IFERROR(G22/G21,"N.A.")</f>
        <v>N.A.</v>
      </c>
      <c r="H23" s="198" t="str">
        <f>IFERROR(H22/H21,"N.A.")</f>
        <v>N.A.</v>
      </c>
      <c r="I23" s="198" t="str">
        <f>IFERROR(I22/I21,"N.A.")</f>
        <v>N.A.</v>
      </c>
      <c r="J23" s="116"/>
      <c r="K23" s="251"/>
    </row>
    <row r="24" spans="1:11" ht="24" customHeight="1" thickBot="1" x14ac:dyDescent="0.3">
      <c r="A24" s="248"/>
      <c r="B24" s="288" t="s">
        <v>34</v>
      </c>
      <c r="C24" s="289"/>
      <c r="D24" s="1081" t="s">
        <v>198</v>
      </c>
      <c r="E24" s="1082"/>
      <c r="F24" s="1082"/>
      <c r="G24" s="1082"/>
      <c r="H24" s="1082"/>
      <c r="I24" s="1082"/>
      <c r="J24" s="1083"/>
      <c r="K24" s="251"/>
    </row>
    <row r="25" spans="1:11" ht="24.75" thickBot="1" x14ac:dyDescent="0.3">
      <c r="A25" s="248"/>
      <c r="B25" s="288" t="s">
        <v>36</v>
      </c>
      <c r="C25" s="289"/>
      <c r="D25" s="1081" t="s">
        <v>159</v>
      </c>
      <c r="E25" s="1082"/>
      <c r="F25" s="1082"/>
      <c r="G25" s="1082"/>
      <c r="H25" s="1082"/>
      <c r="I25" s="1082"/>
      <c r="J25" s="1083"/>
      <c r="K25" s="251"/>
    </row>
    <row r="26" spans="1:11" ht="15.75" thickBot="1" x14ac:dyDescent="0.3">
      <c r="A26" s="248"/>
      <c r="B26" s="252"/>
      <c r="C26" s="253"/>
      <c r="D26" s="251"/>
      <c r="E26" s="251"/>
      <c r="F26" s="251"/>
      <c r="G26" s="251"/>
      <c r="H26" s="251"/>
      <c r="I26" s="251"/>
      <c r="J26" s="251"/>
      <c r="K26" s="251"/>
    </row>
    <row r="27" spans="1:11" ht="15" customHeight="1" thickBot="1" x14ac:dyDescent="0.3">
      <c r="A27" s="248"/>
      <c r="B27" s="294" t="s">
        <v>38</v>
      </c>
      <c r="C27" s="295"/>
      <c r="D27" s="295"/>
      <c r="E27" s="295"/>
      <c r="F27" s="296"/>
      <c r="G27" s="251"/>
      <c r="H27" s="251"/>
      <c r="I27" s="251"/>
      <c r="J27" s="251"/>
      <c r="K27" s="251"/>
    </row>
    <row r="28" spans="1:11" ht="15.75" thickBot="1" x14ac:dyDescent="0.3">
      <c r="A28" s="248"/>
      <c r="B28" s="1072">
        <v>1</v>
      </c>
      <c r="C28" s="275"/>
      <c r="D28" s="292" t="s">
        <v>39</v>
      </c>
      <c r="E28" s="169"/>
      <c r="F28" s="319"/>
      <c r="G28" s="251"/>
      <c r="H28" s="251"/>
      <c r="I28" s="251"/>
      <c r="J28" s="251"/>
      <c r="K28" s="251"/>
    </row>
    <row r="29" spans="1:11" ht="15.75" thickBot="1" x14ac:dyDescent="0.3">
      <c r="A29" s="248"/>
      <c r="B29" s="1073"/>
      <c r="C29" s="275"/>
      <c r="D29" s="278" t="s">
        <v>40</v>
      </c>
      <c r="E29" s="169"/>
      <c r="F29" s="319"/>
      <c r="G29" s="251"/>
      <c r="H29" s="251"/>
      <c r="I29" s="251"/>
      <c r="J29" s="251"/>
      <c r="K29" s="251"/>
    </row>
    <row r="30" spans="1:11" ht="15.75" thickBot="1" x14ac:dyDescent="0.3">
      <c r="A30" s="248"/>
      <c r="B30" s="1073"/>
      <c r="C30" s="275"/>
      <c r="D30" s="278" t="s">
        <v>41</v>
      </c>
      <c r="E30" s="169"/>
      <c r="F30" s="319"/>
      <c r="G30" s="251"/>
      <c r="H30" s="251"/>
      <c r="I30" s="251"/>
      <c r="J30" s="251"/>
      <c r="K30" s="251"/>
    </row>
    <row r="31" spans="1:11" ht="15.75" thickBot="1" x14ac:dyDescent="0.3">
      <c r="A31" s="248"/>
      <c r="B31" s="1073"/>
      <c r="C31" s="275"/>
      <c r="D31" s="278" t="s">
        <v>42</v>
      </c>
      <c r="E31" s="169"/>
      <c r="F31" s="319"/>
      <c r="G31" s="251"/>
      <c r="H31" s="251"/>
      <c r="I31" s="251"/>
      <c r="J31" s="251"/>
      <c r="K31" s="251"/>
    </row>
    <row r="32" spans="1:11" ht="15.75" thickBot="1" x14ac:dyDescent="0.3">
      <c r="A32" s="248"/>
      <c r="B32" s="1073"/>
      <c r="C32" s="275"/>
      <c r="D32" s="278" t="s">
        <v>43</v>
      </c>
      <c r="E32" s="169"/>
      <c r="F32" s="319"/>
      <c r="G32" s="251"/>
      <c r="H32" s="251"/>
      <c r="I32" s="251"/>
      <c r="J32" s="251"/>
      <c r="K32" s="251"/>
    </row>
    <row r="33" spans="1:11" ht="15.75" thickBot="1" x14ac:dyDescent="0.3">
      <c r="A33" s="248"/>
      <c r="B33" s="1073"/>
      <c r="C33" s="275"/>
      <c r="D33" s="278" t="s">
        <v>44</v>
      </c>
      <c r="E33" s="169"/>
      <c r="F33" s="319"/>
      <c r="G33" s="251"/>
      <c r="H33" s="251"/>
      <c r="I33" s="251"/>
      <c r="J33" s="251"/>
      <c r="K33" s="251"/>
    </row>
    <row r="34" spans="1:11" ht="15.75" thickBot="1" x14ac:dyDescent="0.3">
      <c r="A34" s="248"/>
      <c r="B34" s="1074"/>
      <c r="C34" s="285"/>
      <c r="D34" s="278" t="s">
        <v>45</v>
      </c>
      <c r="E34" s="169"/>
      <c r="F34" s="319"/>
      <c r="G34" s="251"/>
      <c r="H34" s="251"/>
      <c r="I34" s="251"/>
      <c r="J34" s="251"/>
      <c r="K34" s="251"/>
    </row>
    <row r="35" spans="1:11" ht="15.75" thickBot="1" x14ac:dyDescent="0.3">
      <c r="A35" s="248"/>
      <c r="B35" s="252"/>
      <c r="C35" s="253"/>
      <c r="D35" s="251"/>
      <c r="E35" s="251"/>
      <c r="F35" s="251"/>
      <c r="G35" s="251"/>
      <c r="H35" s="251"/>
      <c r="I35" s="251"/>
      <c r="J35" s="251"/>
      <c r="K35" s="251"/>
    </row>
    <row r="36" spans="1:11" ht="15" customHeight="1" thickBot="1" x14ac:dyDescent="0.3">
      <c r="A36" s="248"/>
      <c r="B36" s="294" t="s">
        <v>46</v>
      </c>
      <c r="C36" s="295"/>
      <c r="D36" s="295"/>
      <c r="E36" s="295"/>
      <c r="F36" s="296"/>
      <c r="G36" s="251"/>
      <c r="H36" s="251"/>
      <c r="I36" s="251"/>
      <c r="J36" s="251"/>
      <c r="K36" s="251"/>
    </row>
    <row r="37" spans="1:11" ht="15.75" thickBot="1" x14ac:dyDescent="0.3">
      <c r="A37" s="248"/>
      <c r="B37" s="1072">
        <v>1</v>
      </c>
      <c r="C37" s="275"/>
      <c r="D37" s="292" t="s">
        <v>39</v>
      </c>
      <c r="E37" s="305" t="s">
        <v>47</v>
      </c>
      <c r="F37" s="319"/>
      <c r="G37" s="251"/>
      <c r="H37" s="251"/>
      <c r="I37" s="251"/>
      <c r="J37" s="251"/>
      <c r="K37" s="251"/>
    </row>
    <row r="38" spans="1:11" ht="15.75" thickBot="1" x14ac:dyDescent="0.3">
      <c r="A38" s="248"/>
      <c r="B38" s="1073"/>
      <c r="C38" s="275"/>
      <c r="D38" s="278" t="s">
        <v>40</v>
      </c>
      <c r="E38" s="305" t="s">
        <v>160</v>
      </c>
      <c r="F38" s="319"/>
      <c r="G38" s="251"/>
      <c r="H38" s="251"/>
      <c r="I38" s="251"/>
      <c r="J38" s="251"/>
      <c r="K38" s="251"/>
    </row>
    <row r="39" spans="1:11" ht="15.75" thickBot="1" x14ac:dyDescent="0.3">
      <c r="A39" s="248"/>
      <c r="B39" s="1073"/>
      <c r="C39" s="275"/>
      <c r="D39" s="278" t="s">
        <v>41</v>
      </c>
      <c r="E39" s="318"/>
      <c r="F39" s="319"/>
      <c r="G39" s="251"/>
      <c r="H39" s="251"/>
      <c r="I39" s="251"/>
      <c r="J39" s="251"/>
      <c r="K39" s="251"/>
    </row>
    <row r="40" spans="1:11" ht="15.75" thickBot="1" x14ac:dyDescent="0.3">
      <c r="A40" s="248"/>
      <c r="B40" s="1073"/>
      <c r="C40" s="275"/>
      <c r="D40" s="278" t="s">
        <v>42</v>
      </c>
      <c r="E40" s="318"/>
      <c r="F40" s="319"/>
      <c r="G40" s="251"/>
      <c r="H40" s="251"/>
      <c r="I40" s="251"/>
      <c r="J40" s="251"/>
      <c r="K40" s="251"/>
    </row>
    <row r="41" spans="1:11" ht="15.75" thickBot="1" x14ac:dyDescent="0.3">
      <c r="A41" s="248"/>
      <c r="B41" s="1073"/>
      <c r="C41" s="275"/>
      <c r="D41" s="278" t="s">
        <v>43</v>
      </c>
      <c r="E41" s="318"/>
      <c r="F41" s="319"/>
      <c r="G41" s="251"/>
      <c r="H41" s="251"/>
      <c r="I41" s="251"/>
      <c r="J41" s="251"/>
      <c r="K41" s="251"/>
    </row>
    <row r="42" spans="1:11" ht="15.75" thickBot="1" x14ac:dyDescent="0.3">
      <c r="A42" s="248"/>
      <c r="B42" s="1073"/>
      <c r="C42" s="275"/>
      <c r="D42" s="278" t="s">
        <v>44</v>
      </c>
      <c r="E42" s="318"/>
      <c r="F42" s="319"/>
      <c r="G42" s="251"/>
      <c r="H42" s="251"/>
      <c r="I42" s="251"/>
      <c r="J42" s="251"/>
      <c r="K42" s="251"/>
    </row>
    <row r="43" spans="1:11" ht="15.75" thickBot="1" x14ac:dyDescent="0.3">
      <c r="A43" s="248"/>
      <c r="B43" s="1074"/>
      <c r="C43" s="285"/>
      <c r="D43" s="278" t="s">
        <v>45</v>
      </c>
      <c r="E43" s="318"/>
      <c r="F43" s="319"/>
      <c r="G43" s="251"/>
      <c r="H43" s="251"/>
      <c r="I43" s="251"/>
      <c r="J43" s="251"/>
      <c r="K43" s="251"/>
    </row>
    <row r="44" spans="1:11" ht="15.75" thickBot="1" x14ac:dyDescent="0.3">
      <c r="A44" s="248"/>
      <c r="B44" s="252"/>
      <c r="C44" s="253"/>
      <c r="D44" s="251"/>
      <c r="E44" s="251"/>
      <c r="F44" s="251"/>
      <c r="G44" s="251"/>
      <c r="H44" s="251"/>
      <c r="I44" s="251"/>
      <c r="J44" s="251"/>
      <c r="K44" s="251"/>
    </row>
    <row r="45" spans="1:11" ht="15" customHeight="1" thickBot="1" x14ac:dyDescent="0.3">
      <c r="A45" s="248"/>
      <c r="B45" s="294" t="s">
        <v>49</v>
      </c>
      <c r="C45" s="295"/>
      <c r="D45" s="295"/>
      <c r="E45" s="296"/>
      <c r="F45" s="248"/>
      <c r="G45" s="251"/>
      <c r="H45" s="251"/>
      <c r="I45" s="251"/>
      <c r="J45" s="251"/>
      <c r="K45" s="251"/>
    </row>
    <row r="46" spans="1:11" ht="24.75" thickBot="1" x14ac:dyDescent="0.3">
      <c r="A46" s="248"/>
      <c r="B46" s="288" t="s">
        <v>50</v>
      </c>
      <c r="C46" s="278" t="s">
        <v>51</v>
      </c>
      <c r="D46" s="278" t="s">
        <v>52</v>
      </c>
      <c r="E46" s="278" t="s">
        <v>53</v>
      </c>
      <c r="F46" s="251"/>
      <c r="G46" s="251"/>
      <c r="H46" s="251"/>
      <c r="I46" s="251"/>
      <c r="J46" s="251"/>
      <c r="K46" s="248"/>
    </row>
    <row r="47" spans="1:11" ht="72.75" thickBot="1" x14ac:dyDescent="0.3">
      <c r="A47" s="248"/>
      <c r="B47" s="298">
        <v>42401</v>
      </c>
      <c r="C47" s="278">
        <v>0.01</v>
      </c>
      <c r="D47" s="310" t="s">
        <v>199</v>
      </c>
      <c r="E47" s="278"/>
      <c r="F47" s="251"/>
      <c r="G47" s="251"/>
      <c r="H47" s="251"/>
      <c r="I47" s="251"/>
      <c r="J47" s="251"/>
      <c r="K47" s="248"/>
    </row>
    <row r="48" spans="1:11" ht="15.75" thickBot="1" x14ac:dyDescent="0.3">
      <c r="A48" s="248"/>
      <c r="B48" s="311"/>
      <c r="C48" s="312"/>
      <c r="D48" s="251"/>
      <c r="E48" s="251"/>
      <c r="F48" s="251"/>
      <c r="G48" s="251"/>
      <c r="H48" s="251"/>
      <c r="I48" s="251"/>
      <c r="J48" s="251"/>
      <c r="K48" s="251"/>
    </row>
    <row r="49" spans="1:11" x14ac:dyDescent="0.25">
      <c r="A49" s="248"/>
      <c r="B49" s="300" t="s">
        <v>55</v>
      </c>
      <c r="C49" s="301"/>
      <c r="D49" s="251"/>
      <c r="E49" s="251"/>
      <c r="F49" s="251"/>
      <c r="G49" s="251"/>
      <c r="H49" s="251"/>
      <c r="I49" s="251"/>
      <c r="J49" s="251"/>
      <c r="K49" s="251"/>
    </row>
    <row r="50" spans="1:11" x14ac:dyDescent="0.25">
      <c r="A50" s="248"/>
      <c r="B50" s="1111"/>
      <c r="C50" s="1112"/>
      <c r="D50" s="1112"/>
      <c r="E50" s="1113"/>
      <c r="F50" s="251"/>
      <c r="G50" s="251"/>
      <c r="H50" s="251"/>
      <c r="I50" s="251"/>
      <c r="J50" s="251"/>
      <c r="K50" s="251"/>
    </row>
    <row r="51" spans="1:11" x14ac:dyDescent="0.25">
      <c r="A51" s="248"/>
      <c r="B51" s="1114"/>
      <c r="C51" s="1115"/>
      <c r="D51" s="1115"/>
      <c r="E51" s="1116"/>
      <c r="F51" s="251"/>
      <c r="G51" s="251"/>
      <c r="H51" s="251"/>
      <c r="I51" s="251"/>
      <c r="J51" s="251"/>
      <c r="K51" s="251"/>
    </row>
    <row r="52" spans="1:11" ht="15.75" thickBot="1" x14ac:dyDescent="0.3">
      <c r="A52" s="248"/>
      <c r="B52" s="251"/>
      <c r="C52" s="268"/>
      <c r="D52" s="251"/>
      <c r="E52" s="251"/>
      <c r="F52" s="251"/>
      <c r="G52" s="251"/>
      <c r="H52" s="251"/>
      <c r="I52" s="251"/>
      <c r="J52" s="251"/>
      <c r="K52" s="251"/>
    </row>
    <row r="53" spans="1:11" ht="24.75" thickBot="1" x14ac:dyDescent="0.3">
      <c r="A53" s="248"/>
      <c r="B53" s="313" t="s">
        <v>56</v>
      </c>
      <c r="C53" s="314"/>
      <c r="D53" s="251"/>
      <c r="E53" s="251"/>
      <c r="F53" s="251"/>
      <c r="G53" s="251"/>
      <c r="H53" s="251"/>
      <c r="I53" s="251"/>
      <c r="J53" s="251"/>
      <c r="K53" s="251"/>
    </row>
    <row r="54" spans="1:11" ht="15.75" thickBot="1" x14ac:dyDescent="0.3">
      <c r="A54" s="248"/>
      <c r="B54" s="252"/>
      <c r="C54" s="253"/>
      <c r="D54" s="251"/>
      <c r="E54" s="251"/>
      <c r="F54" s="251"/>
      <c r="G54" s="251"/>
      <c r="H54" s="251"/>
      <c r="I54" s="251"/>
      <c r="J54" s="251"/>
      <c r="K54" s="251"/>
    </row>
    <row r="55" spans="1:11" ht="60.75" thickBot="1" x14ac:dyDescent="0.3">
      <c r="A55" s="248"/>
      <c r="B55" s="302" t="s">
        <v>57</v>
      </c>
      <c r="C55" s="282"/>
      <c r="D55" s="276" t="s">
        <v>184</v>
      </c>
      <c r="E55" s="251"/>
      <c r="F55" s="251"/>
      <c r="G55" s="251"/>
      <c r="H55" s="251"/>
      <c r="I55" s="251"/>
      <c r="J55" s="251"/>
      <c r="K55" s="251"/>
    </row>
    <row r="56" spans="1:11" x14ac:dyDescent="0.25">
      <c r="A56" s="248"/>
      <c r="B56" s="1072" t="s">
        <v>59</v>
      </c>
      <c r="C56" s="275"/>
      <c r="D56" s="315" t="s">
        <v>60</v>
      </c>
      <c r="E56" s="251"/>
      <c r="F56" s="251"/>
      <c r="G56" s="251"/>
      <c r="H56" s="251"/>
      <c r="I56" s="251"/>
      <c r="J56" s="251"/>
      <c r="K56" s="251"/>
    </row>
    <row r="57" spans="1:11" ht="60" x14ac:dyDescent="0.25">
      <c r="A57" s="248"/>
      <c r="B57" s="1073"/>
      <c r="C57" s="275"/>
      <c r="D57" s="316" t="s">
        <v>185</v>
      </c>
      <c r="E57" s="251"/>
      <c r="F57" s="251"/>
      <c r="G57" s="251"/>
      <c r="H57" s="251"/>
      <c r="I57" s="251"/>
      <c r="J57" s="251"/>
      <c r="K57" s="251"/>
    </row>
    <row r="58" spans="1:11" x14ac:dyDescent="0.25">
      <c r="A58" s="248"/>
      <c r="B58" s="1073"/>
      <c r="C58" s="275"/>
      <c r="D58" s="315" t="s">
        <v>134</v>
      </c>
      <c r="E58" s="251"/>
      <c r="F58" s="251"/>
      <c r="G58" s="251"/>
      <c r="H58" s="251"/>
      <c r="I58" s="251"/>
      <c r="J58" s="251"/>
      <c r="K58" s="251"/>
    </row>
    <row r="59" spans="1:11" ht="24" x14ac:dyDescent="0.25">
      <c r="A59" s="248"/>
      <c r="B59" s="1073"/>
      <c r="C59" s="275"/>
      <c r="D59" s="316" t="s">
        <v>136</v>
      </c>
      <c r="E59" s="251"/>
      <c r="F59" s="251"/>
      <c r="G59" s="251"/>
      <c r="H59" s="251"/>
      <c r="I59" s="251"/>
      <c r="J59" s="251"/>
      <c r="K59" s="251"/>
    </row>
    <row r="60" spans="1:11" x14ac:dyDescent="0.25">
      <c r="A60" s="248"/>
      <c r="B60" s="1073"/>
      <c r="C60" s="275"/>
      <c r="D60" s="316" t="s">
        <v>165</v>
      </c>
      <c r="E60" s="251"/>
      <c r="F60" s="251"/>
      <c r="G60" s="251"/>
      <c r="H60" s="251"/>
      <c r="I60" s="251"/>
      <c r="J60" s="251"/>
      <c r="K60" s="251"/>
    </row>
    <row r="61" spans="1:11" ht="36" x14ac:dyDescent="0.25">
      <c r="A61" s="248"/>
      <c r="B61" s="1073"/>
      <c r="C61" s="275"/>
      <c r="D61" s="316" t="s">
        <v>140</v>
      </c>
      <c r="E61" s="251"/>
      <c r="F61" s="251"/>
      <c r="G61" s="251"/>
      <c r="H61" s="251"/>
      <c r="I61" s="251"/>
      <c r="J61" s="251"/>
      <c r="K61" s="251"/>
    </row>
    <row r="62" spans="1:11" x14ac:dyDescent="0.25">
      <c r="A62" s="248"/>
      <c r="B62" s="1073"/>
      <c r="C62" s="275"/>
      <c r="D62" s="315" t="s">
        <v>141</v>
      </c>
      <c r="E62" s="251"/>
      <c r="F62" s="251"/>
      <c r="G62" s="251"/>
      <c r="H62" s="251"/>
      <c r="I62" s="251"/>
      <c r="J62" s="251"/>
      <c r="K62" s="251"/>
    </row>
    <row r="63" spans="1:11" ht="24.75" thickBot="1" x14ac:dyDescent="0.3">
      <c r="A63" s="248"/>
      <c r="B63" s="1074"/>
      <c r="C63" s="285"/>
      <c r="D63" s="278" t="s">
        <v>142</v>
      </c>
      <c r="E63" s="251"/>
      <c r="F63" s="251"/>
      <c r="G63" s="251"/>
      <c r="H63" s="251"/>
      <c r="I63" s="251"/>
      <c r="J63" s="251"/>
      <c r="K63" s="251"/>
    </row>
    <row r="64" spans="1:11" ht="24.75" thickBot="1" x14ac:dyDescent="0.3">
      <c r="A64" s="248"/>
      <c r="B64" s="288" t="s">
        <v>72</v>
      </c>
      <c r="C64" s="285"/>
      <c r="D64" s="278"/>
      <c r="E64" s="251"/>
      <c r="F64" s="251"/>
      <c r="G64" s="251"/>
      <c r="H64" s="251"/>
      <c r="I64" s="251"/>
      <c r="J64" s="251"/>
      <c r="K64" s="251"/>
    </row>
    <row r="65" spans="1:11" ht="108" x14ac:dyDescent="0.25">
      <c r="A65" s="248"/>
      <c r="B65" s="1072" t="s">
        <v>73</v>
      </c>
      <c r="C65" s="275"/>
      <c r="D65" s="316" t="s">
        <v>186</v>
      </c>
      <c r="E65" s="251"/>
      <c r="F65" s="251"/>
      <c r="G65" s="251"/>
      <c r="H65" s="251"/>
      <c r="I65" s="251"/>
      <c r="J65" s="251"/>
      <c r="K65" s="251"/>
    </row>
    <row r="66" spans="1:11" ht="240" x14ac:dyDescent="0.25">
      <c r="A66" s="248"/>
      <c r="B66" s="1073"/>
      <c r="C66" s="275"/>
      <c r="D66" s="316" t="s">
        <v>187</v>
      </c>
      <c r="E66" s="251"/>
      <c r="F66" s="251"/>
      <c r="G66" s="251"/>
      <c r="H66" s="251"/>
      <c r="I66" s="251"/>
      <c r="J66" s="251"/>
      <c r="K66" s="251"/>
    </row>
    <row r="67" spans="1:11" ht="48.75" thickBot="1" x14ac:dyDescent="0.3">
      <c r="A67" s="248"/>
      <c r="B67" s="1074"/>
      <c r="C67" s="285"/>
      <c r="D67" s="278" t="s">
        <v>188</v>
      </c>
      <c r="E67" s="251"/>
      <c r="F67" s="251"/>
      <c r="G67" s="251"/>
      <c r="H67" s="251"/>
      <c r="I67" s="251"/>
      <c r="J67" s="251"/>
      <c r="K67" s="251"/>
    </row>
    <row r="68" spans="1:11" x14ac:dyDescent="0.25">
      <c r="A68" s="248"/>
      <c r="B68" s="1072" t="s">
        <v>90</v>
      </c>
      <c r="C68" s="275"/>
      <c r="D68" s="316"/>
      <c r="E68" s="251"/>
      <c r="F68" s="251"/>
      <c r="G68" s="251"/>
      <c r="H68" s="251"/>
      <c r="I68" s="251"/>
      <c r="J68" s="251"/>
      <c r="K68" s="251"/>
    </row>
    <row r="69" spans="1:11" x14ac:dyDescent="0.25">
      <c r="A69" s="248"/>
      <c r="B69" s="1073"/>
      <c r="C69" s="275"/>
      <c r="D69" s="317"/>
      <c r="E69" s="251"/>
      <c r="F69" s="251"/>
      <c r="G69" s="251"/>
      <c r="H69" s="251"/>
      <c r="I69" s="251"/>
      <c r="J69" s="251"/>
      <c r="K69" s="251"/>
    </row>
    <row r="70" spans="1:11" x14ac:dyDescent="0.25">
      <c r="A70" s="248"/>
      <c r="B70" s="1073"/>
      <c r="C70" s="275"/>
      <c r="D70" s="316" t="s">
        <v>91</v>
      </c>
      <c r="E70" s="251"/>
      <c r="F70" s="251"/>
      <c r="G70" s="251"/>
      <c r="H70" s="251"/>
      <c r="I70" s="251"/>
      <c r="J70" s="251"/>
      <c r="K70" s="251"/>
    </row>
    <row r="71" spans="1:11" ht="37.5" x14ac:dyDescent="0.25">
      <c r="A71" s="248"/>
      <c r="B71" s="1073"/>
      <c r="C71" s="275"/>
      <c r="D71" s="316" t="s">
        <v>189</v>
      </c>
      <c r="E71" s="251"/>
      <c r="F71" s="251"/>
      <c r="G71" s="251"/>
      <c r="H71" s="251"/>
      <c r="I71" s="251"/>
      <c r="J71" s="251"/>
      <c r="K71" s="251"/>
    </row>
    <row r="72" spans="1:11" ht="37.5" x14ac:dyDescent="0.25">
      <c r="A72" s="248"/>
      <c r="B72" s="1073"/>
      <c r="C72" s="275"/>
      <c r="D72" s="316" t="s">
        <v>190</v>
      </c>
      <c r="E72" s="251"/>
      <c r="F72" s="251"/>
      <c r="G72" s="251"/>
      <c r="H72" s="251"/>
      <c r="I72" s="251"/>
      <c r="J72" s="251"/>
      <c r="K72" s="251"/>
    </row>
    <row r="73" spans="1:11" ht="37.5" x14ac:dyDescent="0.25">
      <c r="A73" s="248"/>
      <c r="B73" s="1073"/>
      <c r="C73" s="275"/>
      <c r="D73" s="316" t="s">
        <v>191</v>
      </c>
      <c r="E73" s="251"/>
      <c r="F73" s="251"/>
      <c r="G73" s="251"/>
      <c r="H73" s="251"/>
      <c r="I73" s="251"/>
      <c r="J73" s="251"/>
      <c r="K73" s="251"/>
    </row>
    <row r="74" spans="1:11" ht="48.75" thickBot="1" x14ac:dyDescent="0.3">
      <c r="A74" s="248"/>
      <c r="B74" s="1074"/>
      <c r="C74" s="285"/>
      <c r="D74" s="278" t="s">
        <v>192</v>
      </c>
      <c r="E74" s="251"/>
      <c r="F74" s="251"/>
      <c r="G74" s="251"/>
      <c r="H74" s="251"/>
      <c r="I74" s="251"/>
      <c r="J74" s="251"/>
      <c r="K74" s="251"/>
    </row>
    <row r="75" spans="1:11" x14ac:dyDescent="0.25">
      <c r="A75" s="248"/>
      <c r="B75" s="251"/>
      <c r="C75" s="268"/>
      <c r="D75" s="251"/>
      <c r="E75" s="251"/>
      <c r="F75" s="251"/>
      <c r="G75" s="251"/>
      <c r="H75" s="251"/>
      <c r="I75" s="251"/>
      <c r="J75" s="251"/>
      <c r="K75" s="251"/>
    </row>
  </sheetData>
  <mergeCells count="21">
    <mergeCell ref="A1:P1"/>
    <mergeCell ref="A2:P2"/>
    <mergeCell ref="A3:P3"/>
    <mergeCell ref="A4:D4"/>
    <mergeCell ref="A5:P5"/>
    <mergeCell ref="B56:B63"/>
    <mergeCell ref="B65:B67"/>
    <mergeCell ref="B68:B74"/>
    <mergeCell ref="B15:B23"/>
    <mergeCell ref="D15:J15"/>
    <mergeCell ref="D19:J19"/>
    <mergeCell ref="D24:J24"/>
    <mergeCell ref="D25:J25"/>
    <mergeCell ref="B28:B34"/>
    <mergeCell ref="B37:B43"/>
    <mergeCell ref="B50:E51"/>
    <mergeCell ref="B10:D10"/>
    <mergeCell ref="F10:S10"/>
    <mergeCell ref="F11:S11"/>
    <mergeCell ref="E12:R12"/>
    <mergeCell ref="E13:R13"/>
  </mergeCells>
  <conditionalFormatting sqref="F10">
    <cfRule type="notContainsBlanks" dxfId="116" priority="4">
      <formula>LEN(TRIM(F10))&gt;0</formula>
    </cfRule>
  </conditionalFormatting>
  <conditionalFormatting sqref="F11:S11">
    <cfRule type="expression" dxfId="115" priority="2">
      <formula>E11="NO SE REPORTA"</formula>
    </cfRule>
    <cfRule type="expression" dxfId="114" priority="3">
      <formula>E10="NO APLICA"</formula>
    </cfRule>
  </conditionalFormatting>
  <conditionalFormatting sqref="E12:R12">
    <cfRule type="expression" dxfId="113"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200</v>
      </c>
      <c r="B5" s="1041"/>
      <c r="C5" s="1041"/>
      <c r="D5" s="1041"/>
      <c r="E5" s="1041"/>
      <c r="F5" s="1041"/>
      <c r="G5" s="1041"/>
      <c r="H5" s="1041"/>
      <c r="I5" s="1041"/>
      <c r="J5" s="1041"/>
      <c r="K5" s="1041"/>
      <c r="L5" s="1041"/>
      <c r="M5" s="1041"/>
      <c r="N5" s="1041"/>
      <c r="O5" s="1041"/>
      <c r="P5" s="1042"/>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f>IF(E10="NO APLICA","NO APLICA",IF(E11="NO SE REPORTA","SIN INFORMACION",+E22))</f>
        <v>0</v>
      </c>
      <c r="E8" s="267"/>
      <c r="F8" s="251" t="s">
        <v>130</v>
      </c>
      <c r="G8" s="251"/>
      <c r="H8" s="251"/>
      <c r="I8" s="251"/>
      <c r="J8" s="251"/>
      <c r="K8" s="251"/>
    </row>
    <row r="9" spans="1:21" x14ac:dyDescent="0.25">
      <c r="A9" s="248"/>
      <c r="B9" s="513" t="s">
        <v>1203</v>
      </c>
      <c r="C9" s="307"/>
      <c r="D9" s="251"/>
      <c r="E9" s="251"/>
      <c r="F9" s="251"/>
      <c r="G9" s="251"/>
      <c r="H9" s="251"/>
      <c r="I9" s="251"/>
      <c r="J9" s="251"/>
      <c r="K9" s="251"/>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307"/>
      <c r="D14" s="251"/>
      <c r="E14" s="251"/>
      <c r="F14" s="251"/>
      <c r="G14" s="251"/>
      <c r="H14" s="251"/>
      <c r="I14" s="251"/>
      <c r="J14" s="251"/>
      <c r="K14" s="251"/>
    </row>
    <row r="15" spans="1:21" ht="15.75" thickBot="1" x14ac:dyDescent="0.3">
      <c r="A15" s="248"/>
      <c r="B15" s="1072" t="s">
        <v>2</v>
      </c>
      <c r="C15" s="271"/>
      <c r="D15" s="1054" t="s">
        <v>3</v>
      </c>
      <c r="E15" s="1055"/>
      <c r="F15" s="1055"/>
      <c r="G15" s="1055"/>
      <c r="H15" s="1055"/>
      <c r="I15" s="1055"/>
      <c r="J15" s="1056"/>
      <c r="K15" s="251"/>
    </row>
    <row r="16" spans="1:21" ht="48.75" thickBot="1" x14ac:dyDescent="0.3">
      <c r="A16" s="248"/>
      <c r="B16" s="1073"/>
      <c r="C16" s="275"/>
      <c r="D16" s="276" t="s">
        <v>1865</v>
      </c>
      <c r="E16" s="219"/>
      <c r="F16" s="251"/>
      <c r="G16" s="251"/>
      <c r="H16" s="251"/>
      <c r="I16" s="251"/>
      <c r="J16" s="277"/>
      <c r="K16" s="251"/>
    </row>
    <row r="17" spans="1:11" ht="48.75" thickBot="1" x14ac:dyDescent="0.3">
      <c r="A17" s="248"/>
      <c r="B17" s="1073"/>
      <c r="C17" s="275"/>
      <c r="D17" s="278" t="s">
        <v>214</v>
      </c>
      <c r="E17" s="219"/>
      <c r="F17" s="251"/>
      <c r="G17" s="251"/>
      <c r="H17" s="251"/>
      <c r="I17" s="251"/>
      <c r="J17" s="277"/>
      <c r="K17" s="251"/>
    </row>
    <row r="18" spans="1:11" ht="15.75" thickBot="1" x14ac:dyDescent="0.3">
      <c r="A18" s="248"/>
      <c r="B18" s="1073"/>
      <c r="C18" s="279"/>
      <c r="D18" s="1084"/>
      <c r="E18" s="1085"/>
      <c r="F18" s="1085"/>
      <c r="G18" s="1085"/>
      <c r="H18" s="1085"/>
      <c r="I18" s="1085"/>
      <c r="J18" s="1086"/>
      <c r="K18" s="251"/>
    </row>
    <row r="19" spans="1:11" ht="15.75" thickBot="1" x14ac:dyDescent="0.3">
      <c r="A19" s="248"/>
      <c r="B19" s="1073"/>
      <c r="C19" s="282" t="s">
        <v>19</v>
      </c>
      <c r="D19" s="276" t="s">
        <v>150</v>
      </c>
      <c r="E19" s="320" t="s">
        <v>20</v>
      </c>
      <c r="F19" s="320" t="s">
        <v>21</v>
      </c>
      <c r="G19" s="320" t="s">
        <v>22</v>
      </c>
      <c r="H19" s="320" t="s">
        <v>23</v>
      </c>
      <c r="I19" s="237" t="s">
        <v>55</v>
      </c>
      <c r="J19" s="114"/>
      <c r="K19" s="251"/>
    </row>
    <row r="20" spans="1:11" ht="36.75" thickBot="1" x14ac:dyDescent="0.3">
      <c r="A20" s="248"/>
      <c r="B20" s="1073"/>
      <c r="C20" s="285" t="s">
        <v>152</v>
      </c>
      <c r="D20" s="278" t="s">
        <v>215</v>
      </c>
      <c r="E20" s="219">
        <v>4545</v>
      </c>
      <c r="F20" s="219"/>
      <c r="G20" s="219"/>
      <c r="H20" s="219"/>
      <c r="I20" s="31"/>
      <c r="J20" s="115"/>
      <c r="K20" s="251"/>
    </row>
    <row r="21" spans="1:11" ht="36.75" thickBot="1" x14ac:dyDescent="0.3">
      <c r="A21" s="248"/>
      <c r="B21" s="1073"/>
      <c r="C21" s="285" t="s">
        <v>154</v>
      </c>
      <c r="D21" s="278" t="s">
        <v>216</v>
      </c>
      <c r="E21" s="219"/>
      <c r="F21" s="219"/>
      <c r="G21" s="219"/>
      <c r="H21" s="219"/>
      <c r="I21" s="31"/>
      <c r="J21" s="115"/>
      <c r="K21" s="251"/>
    </row>
    <row r="22" spans="1:11" ht="36.75" thickBot="1" x14ac:dyDescent="0.3">
      <c r="A22" s="248"/>
      <c r="B22" s="1074"/>
      <c r="C22" s="285" t="s">
        <v>156</v>
      </c>
      <c r="D22" s="278" t="s">
        <v>217</v>
      </c>
      <c r="E22" s="198">
        <f>IFERROR(E21/E20,"N.A.")</f>
        <v>0</v>
      </c>
      <c r="F22" s="198" t="str">
        <f>IFERROR(F21/F20,"N.A.")</f>
        <v>N.A.</v>
      </c>
      <c r="G22" s="198" t="str">
        <f>IFERROR(G21/G20,"N.A.")</f>
        <v>N.A.</v>
      </c>
      <c r="H22" s="198" t="str">
        <f>IFERROR(H21/H20,"N.A.")</f>
        <v>N.A.</v>
      </c>
      <c r="I22" s="511"/>
      <c r="J22" s="116"/>
      <c r="K22" s="251"/>
    </row>
    <row r="23" spans="1:11" ht="24" customHeight="1" thickBot="1" x14ac:dyDescent="0.3">
      <c r="A23" s="248"/>
      <c r="B23" s="288" t="s">
        <v>34</v>
      </c>
      <c r="C23" s="289"/>
      <c r="D23" s="1081" t="s">
        <v>218</v>
      </c>
      <c r="E23" s="1082"/>
      <c r="F23" s="1082"/>
      <c r="G23" s="1082"/>
      <c r="H23" s="1082"/>
      <c r="I23" s="1082"/>
      <c r="J23" s="1083"/>
      <c r="K23" s="251"/>
    </row>
    <row r="24" spans="1:11" ht="24.75" thickBot="1" x14ac:dyDescent="0.3">
      <c r="A24" s="248"/>
      <c r="B24" s="288" t="s">
        <v>36</v>
      </c>
      <c r="C24" s="289"/>
      <c r="D24" s="1081" t="s">
        <v>159</v>
      </c>
      <c r="E24" s="1082"/>
      <c r="F24" s="1082"/>
      <c r="G24" s="1082"/>
      <c r="H24" s="1082"/>
      <c r="I24" s="1082"/>
      <c r="J24" s="1083"/>
      <c r="K24" s="251"/>
    </row>
    <row r="25" spans="1:11" ht="15.75" thickBot="1" x14ac:dyDescent="0.3">
      <c r="A25" s="248"/>
      <c r="B25" s="321"/>
      <c r="C25" s="307"/>
      <c r="D25" s="251"/>
      <c r="E25" s="251"/>
      <c r="F25" s="251"/>
      <c r="G25" s="251"/>
      <c r="H25" s="251"/>
      <c r="I25" s="251"/>
      <c r="J25" s="322"/>
      <c r="K25" s="251"/>
    </row>
    <row r="26" spans="1:11" ht="15" customHeight="1" thickBot="1" x14ac:dyDescent="0.3">
      <c r="A26" s="248"/>
      <c r="B26" s="294" t="s">
        <v>38</v>
      </c>
      <c r="C26" s="323"/>
      <c r="D26" s="323"/>
      <c r="E26" s="323"/>
      <c r="F26" s="323"/>
      <c r="G26" s="323"/>
      <c r="H26" s="323"/>
      <c r="I26" s="323"/>
      <c r="J26" s="324"/>
      <c r="K26" s="251"/>
    </row>
    <row r="27" spans="1:11" ht="15.75" thickBot="1" x14ac:dyDescent="0.3">
      <c r="A27" s="248"/>
      <c r="B27" s="1072">
        <v>1</v>
      </c>
      <c r="C27" s="271"/>
      <c r="D27" s="325" t="s">
        <v>39</v>
      </c>
      <c r="E27" s="1117"/>
      <c r="F27" s="1118"/>
      <c r="G27" s="248"/>
      <c r="H27" s="248"/>
      <c r="I27" s="319"/>
      <c r="J27" s="326"/>
      <c r="K27" s="251"/>
    </row>
    <row r="28" spans="1:11" ht="15.75" thickBot="1" x14ac:dyDescent="0.3">
      <c r="A28" s="248"/>
      <c r="B28" s="1073"/>
      <c r="C28" s="279"/>
      <c r="D28" s="327" t="s">
        <v>40</v>
      </c>
      <c r="E28" s="1117"/>
      <c r="F28" s="1118"/>
      <c r="G28" s="248"/>
      <c r="H28" s="248"/>
      <c r="I28" s="319"/>
      <c r="J28" s="277"/>
      <c r="K28" s="251"/>
    </row>
    <row r="29" spans="1:11" ht="15.75" thickBot="1" x14ac:dyDescent="0.3">
      <c r="A29" s="248"/>
      <c r="B29" s="1073"/>
      <c r="C29" s="279"/>
      <c r="D29" s="327" t="s">
        <v>41</v>
      </c>
      <c r="E29" s="1117"/>
      <c r="F29" s="1118"/>
      <c r="G29" s="248"/>
      <c r="H29" s="248"/>
      <c r="I29" s="319"/>
      <c r="J29" s="277"/>
      <c r="K29" s="251"/>
    </row>
    <row r="30" spans="1:11" ht="15.75" thickBot="1" x14ac:dyDescent="0.3">
      <c r="A30" s="248"/>
      <c r="B30" s="1073"/>
      <c r="C30" s="279"/>
      <c r="D30" s="327" t="s">
        <v>42</v>
      </c>
      <c r="E30" s="1117"/>
      <c r="F30" s="1118"/>
      <c r="G30" s="248"/>
      <c r="H30" s="248"/>
      <c r="I30" s="319"/>
      <c r="J30" s="277"/>
      <c r="K30" s="251"/>
    </row>
    <row r="31" spans="1:11" ht="15.75" thickBot="1" x14ac:dyDescent="0.3">
      <c r="A31" s="248"/>
      <c r="B31" s="1073"/>
      <c r="C31" s="279"/>
      <c r="D31" s="327" t="s">
        <v>43</v>
      </c>
      <c r="E31" s="1117"/>
      <c r="F31" s="1118"/>
      <c r="G31" s="248"/>
      <c r="H31" s="248"/>
      <c r="I31" s="319"/>
      <c r="J31" s="277"/>
      <c r="K31" s="251"/>
    </row>
    <row r="32" spans="1:11" ht="15.75" thickBot="1" x14ac:dyDescent="0.3">
      <c r="A32" s="248"/>
      <c r="B32" s="1073"/>
      <c r="C32" s="279"/>
      <c r="D32" s="327" t="s">
        <v>44</v>
      </c>
      <c r="E32" s="1117"/>
      <c r="F32" s="1118"/>
      <c r="G32" s="248"/>
      <c r="H32" s="248"/>
      <c r="I32" s="319"/>
      <c r="J32" s="277"/>
      <c r="K32" s="251"/>
    </row>
    <row r="33" spans="1:11" ht="15.75" thickBot="1" x14ac:dyDescent="0.3">
      <c r="A33" s="248"/>
      <c r="B33" s="1074"/>
      <c r="C33" s="289"/>
      <c r="D33" s="327" t="s">
        <v>45</v>
      </c>
      <c r="E33" s="1117"/>
      <c r="F33" s="1118"/>
      <c r="G33" s="248"/>
      <c r="H33" s="248"/>
      <c r="I33" s="328"/>
      <c r="J33" s="329"/>
      <c r="K33" s="251"/>
    </row>
    <row r="34" spans="1:11" ht="15" customHeight="1" thickBot="1" x14ac:dyDescent="0.3">
      <c r="A34" s="248"/>
      <c r="B34" s="294" t="s">
        <v>46</v>
      </c>
      <c r="C34" s="295"/>
      <c r="D34" s="295"/>
      <c r="E34" s="295"/>
      <c r="F34" s="295"/>
      <c r="G34" s="295"/>
      <c r="H34" s="295"/>
      <c r="I34" s="323"/>
      <c r="J34" s="324"/>
      <c r="K34" s="251"/>
    </row>
    <row r="35" spans="1:11" ht="14.45" customHeight="1" thickBot="1" x14ac:dyDescent="0.3">
      <c r="A35" s="248"/>
      <c r="B35" s="1072">
        <v>1</v>
      </c>
      <c r="C35" s="271"/>
      <c r="D35" s="330" t="s">
        <v>39</v>
      </c>
      <c r="E35" s="236" t="s">
        <v>47</v>
      </c>
      <c r="F35" s="237"/>
      <c r="G35" s="248"/>
      <c r="H35" s="248"/>
      <c r="I35" s="319"/>
      <c r="J35" s="326"/>
      <c r="K35" s="251"/>
    </row>
    <row r="36" spans="1:11" ht="15.75" thickBot="1" x14ac:dyDescent="0.3">
      <c r="A36" s="248"/>
      <c r="B36" s="1073"/>
      <c r="C36" s="279"/>
      <c r="D36" s="331" t="s">
        <v>40</v>
      </c>
      <c r="E36" s="236" t="s">
        <v>160</v>
      </c>
      <c r="F36" s="236"/>
      <c r="G36" s="248"/>
      <c r="H36" s="248"/>
      <c r="I36" s="319"/>
      <c r="J36" s="277"/>
      <c r="K36" s="251"/>
    </row>
    <row r="37" spans="1:11" ht="15.75" thickBot="1" x14ac:dyDescent="0.3">
      <c r="A37" s="248"/>
      <c r="B37" s="1073"/>
      <c r="C37" s="279"/>
      <c r="D37" s="331" t="s">
        <v>41</v>
      </c>
      <c r="E37" s="1119"/>
      <c r="F37" s="1120"/>
      <c r="G37" s="248"/>
      <c r="H37" s="248"/>
      <c r="I37" s="319"/>
      <c r="J37" s="277"/>
      <c r="K37" s="251"/>
    </row>
    <row r="38" spans="1:11" ht="15.75" thickBot="1" x14ac:dyDescent="0.3">
      <c r="A38" s="248"/>
      <c r="B38" s="1073"/>
      <c r="C38" s="279"/>
      <c r="D38" s="331" t="s">
        <v>42</v>
      </c>
      <c r="E38" s="1119"/>
      <c r="F38" s="1120"/>
      <c r="G38" s="248"/>
      <c r="H38" s="248"/>
      <c r="I38" s="319"/>
      <c r="J38" s="277"/>
      <c r="K38" s="251"/>
    </row>
    <row r="39" spans="1:11" ht="15.75" thickBot="1" x14ac:dyDescent="0.3">
      <c r="A39" s="248"/>
      <c r="B39" s="1073"/>
      <c r="C39" s="279"/>
      <c r="D39" s="331" t="s">
        <v>43</v>
      </c>
      <c r="E39" s="1119"/>
      <c r="F39" s="1120"/>
      <c r="G39" s="248"/>
      <c r="H39" s="248"/>
      <c r="I39" s="319"/>
      <c r="J39" s="277"/>
      <c r="K39" s="251"/>
    </row>
    <row r="40" spans="1:11" ht="15.75" thickBot="1" x14ac:dyDescent="0.3">
      <c r="A40" s="248"/>
      <c r="B40" s="1073"/>
      <c r="C40" s="279"/>
      <c r="D40" s="331" t="s">
        <v>44</v>
      </c>
      <c r="E40" s="1119"/>
      <c r="F40" s="1120"/>
      <c r="G40" s="248"/>
      <c r="H40" s="248"/>
      <c r="I40" s="319"/>
      <c r="J40" s="277"/>
      <c r="K40" s="251"/>
    </row>
    <row r="41" spans="1:11" ht="15.75" thickBot="1" x14ac:dyDescent="0.3">
      <c r="A41" s="248"/>
      <c r="B41" s="1074"/>
      <c r="C41" s="289"/>
      <c r="D41" s="331" t="s">
        <v>45</v>
      </c>
      <c r="E41" s="1119"/>
      <c r="F41" s="1120"/>
      <c r="G41" s="248"/>
      <c r="H41" s="248"/>
      <c r="I41" s="328"/>
      <c r="J41" s="329"/>
      <c r="K41" s="251"/>
    </row>
    <row r="42" spans="1:11" ht="15.75" thickBot="1" x14ac:dyDescent="0.3">
      <c r="A42" s="248"/>
      <c r="B42" s="332"/>
      <c r="C42" s="333"/>
      <c r="D42" s="334"/>
      <c r="E42" s="334"/>
      <c r="F42" s="334"/>
      <c r="G42" s="323"/>
      <c r="H42" s="323"/>
      <c r="I42" s="323"/>
      <c r="J42" s="324"/>
      <c r="K42" s="251"/>
    </row>
    <row r="43" spans="1:11" ht="15.75" thickBot="1" x14ac:dyDescent="0.3">
      <c r="A43" s="248"/>
      <c r="B43" s="1069" t="s">
        <v>49</v>
      </c>
      <c r="C43" s="1070"/>
      <c r="D43" s="1070"/>
      <c r="E43" s="1070"/>
      <c r="F43" s="1070"/>
      <c r="G43" s="1070"/>
      <c r="H43" s="1070"/>
      <c r="I43" s="1071"/>
      <c r="J43" s="324"/>
      <c r="K43" s="251"/>
    </row>
    <row r="44" spans="1:11" ht="24" customHeight="1" thickBot="1" x14ac:dyDescent="0.3">
      <c r="A44" s="248"/>
      <c r="B44" s="1081" t="s">
        <v>50</v>
      </c>
      <c r="C44" s="1082"/>
      <c r="D44" s="1083"/>
      <c r="E44" s="278" t="s">
        <v>51</v>
      </c>
      <c r="F44" s="1081" t="s">
        <v>52</v>
      </c>
      <c r="G44" s="1083"/>
      <c r="H44" s="1081" t="s">
        <v>53</v>
      </c>
      <c r="I44" s="1083"/>
      <c r="J44" s="284"/>
      <c r="K44" s="251"/>
    </row>
    <row r="45" spans="1:11" ht="108" customHeight="1" thickBot="1" x14ac:dyDescent="0.3">
      <c r="A45" s="248"/>
      <c r="B45" s="1123">
        <v>42401</v>
      </c>
      <c r="C45" s="1124"/>
      <c r="D45" s="1125"/>
      <c r="E45" s="278">
        <v>0.01</v>
      </c>
      <c r="F45" s="1126" t="s">
        <v>219</v>
      </c>
      <c r="G45" s="1127"/>
      <c r="H45" s="1081"/>
      <c r="I45" s="1083"/>
      <c r="J45" s="287"/>
      <c r="K45" s="251"/>
    </row>
    <row r="46" spans="1:11" x14ac:dyDescent="0.25">
      <c r="A46" s="248"/>
      <c r="B46" s="336"/>
      <c r="C46" s="337"/>
      <c r="D46" s="336"/>
      <c r="E46" s="336"/>
      <c r="F46" s="336"/>
      <c r="G46" s="336"/>
      <c r="H46" s="336"/>
      <c r="I46" s="336"/>
      <c r="J46" s="251"/>
      <c r="K46" s="251"/>
    </row>
    <row r="47" spans="1:11" ht="15.75" thickBot="1" x14ac:dyDescent="0.3">
      <c r="A47" s="248"/>
      <c r="B47" s="252"/>
      <c r="C47" s="253"/>
      <c r="D47" s="251"/>
      <c r="E47" s="251"/>
      <c r="F47" s="251"/>
      <c r="G47" s="251"/>
      <c r="H47" s="251"/>
      <c r="I47" s="251"/>
      <c r="J47" s="251"/>
      <c r="K47" s="251"/>
    </row>
    <row r="48" spans="1:11" ht="15.75" thickBot="1" x14ac:dyDescent="0.3">
      <c r="A48" s="248"/>
      <c r="B48" s="338" t="s">
        <v>55</v>
      </c>
      <c r="C48" s="301"/>
      <c r="D48" s="251"/>
      <c r="E48" s="251"/>
      <c r="F48" s="251"/>
      <c r="G48" s="251"/>
      <c r="H48" s="251"/>
      <c r="I48" s="251"/>
      <c r="J48" s="251"/>
      <c r="K48" s="251"/>
    </row>
    <row r="49" spans="1:11" x14ac:dyDescent="0.25">
      <c r="A49" s="248"/>
      <c r="B49" s="1121"/>
      <c r="C49" s="1122"/>
      <c r="D49" s="1122"/>
      <c r="E49" s="1122"/>
      <c r="F49" s="1122"/>
      <c r="G49" s="1122"/>
      <c r="H49" s="1122"/>
      <c r="I49" s="1122"/>
      <c r="J49" s="1122"/>
      <c r="K49" s="251"/>
    </row>
    <row r="50" spans="1:11" x14ac:dyDescent="0.25">
      <c r="A50" s="248"/>
      <c r="B50" s="1121"/>
      <c r="C50" s="1122"/>
      <c r="D50" s="1122"/>
      <c r="E50" s="1122"/>
      <c r="F50" s="1122"/>
      <c r="G50" s="1122"/>
      <c r="H50" s="1122"/>
      <c r="I50" s="1122"/>
      <c r="J50" s="1122"/>
      <c r="K50" s="251"/>
    </row>
    <row r="51" spans="1:11" x14ac:dyDescent="0.25">
      <c r="A51" s="248"/>
      <c r="B51" s="252"/>
      <c r="C51" s="253"/>
      <c r="D51" s="251"/>
      <c r="E51" s="251"/>
      <c r="F51" s="251"/>
      <c r="G51" s="251"/>
      <c r="H51" s="251"/>
      <c r="I51" s="251"/>
      <c r="J51" s="251"/>
      <c r="K51" s="251"/>
    </row>
    <row r="52" spans="1:11" ht="15.75" thickBot="1" x14ac:dyDescent="0.3">
      <c r="A52" s="248"/>
      <c r="B52" s="251"/>
      <c r="C52" s="268"/>
      <c r="D52" s="251"/>
      <c r="E52" s="251"/>
      <c r="F52" s="251"/>
      <c r="G52" s="251"/>
      <c r="H52" s="251"/>
      <c r="I52" s="251"/>
      <c r="J52" s="251"/>
      <c r="K52" s="251"/>
    </row>
    <row r="53" spans="1:11" ht="24.75" thickBot="1" x14ac:dyDescent="0.3">
      <c r="A53" s="248"/>
      <c r="B53" s="313" t="s">
        <v>56</v>
      </c>
      <c r="C53" s="314"/>
      <c r="D53" s="251"/>
      <c r="E53" s="251"/>
      <c r="F53" s="251"/>
      <c r="G53" s="251"/>
      <c r="H53" s="251"/>
      <c r="I53" s="251"/>
      <c r="J53" s="251"/>
      <c r="K53" s="251"/>
    </row>
    <row r="54" spans="1:11" ht="15.75" thickBot="1" x14ac:dyDescent="0.3">
      <c r="A54" s="248"/>
      <c r="B54" s="252"/>
      <c r="C54" s="253"/>
      <c r="D54" s="251"/>
      <c r="E54" s="251"/>
      <c r="F54" s="251"/>
      <c r="G54" s="251"/>
      <c r="H54" s="251"/>
      <c r="I54" s="251"/>
      <c r="J54" s="251"/>
      <c r="K54" s="251"/>
    </row>
    <row r="55" spans="1:11" ht="72.75" thickBot="1" x14ac:dyDescent="0.3">
      <c r="A55" s="248"/>
      <c r="B55" s="302" t="s">
        <v>57</v>
      </c>
      <c r="C55" s="282"/>
      <c r="D55" s="276" t="s">
        <v>201</v>
      </c>
      <c r="E55" s="251"/>
      <c r="F55" s="251"/>
      <c r="G55" s="251"/>
      <c r="H55" s="251"/>
      <c r="I55" s="251"/>
      <c r="J55" s="251"/>
      <c r="K55" s="251"/>
    </row>
    <row r="56" spans="1:11" x14ac:dyDescent="0.25">
      <c r="A56" s="248"/>
      <c r="B56" s="1072" t="s">
        <v>59</v>
      </c>
      <c r="C56" s="275"/>
      <c r="D56" s="315" t="s">
        <v>60</v>
      </c>
      <c r="E56" s="251"/>
      <c r="F56" s="251"/>
      <c r="G56" s="251"/>
      <c r="H56" s="251"/>
      <c r="I56" s="251"/>
      <c r="J56" s="251"/>
      <c r="K56" s="251"/>
    </row>
    <row r="57" spans="1:11" ht="60" x14ac:dyDescent="0.25">
      <c r="A57" s="248"/>
      <c r="B57" s="1073"/>
      <c r="C57" s="275"/>
      <c r="D57" s="316" t="s">
        <v>202</v>
      </c>
      <c r="E57" s="251"/>
      <c r="F57" s="251"/>
      <c r="G57" s="251"/>
      <c r="H57" s="251"/>
      <c r="I57" s="251"/>
      <c r="J57" s="251"/>
      <c r="K57" s="251"/>
    </row>
    <row r="58" spans="1:11" x14ac:dyDescent="0.25">
      <c r="A58" s="248"/>
      <c r="B58" s="1073"/>
      <c r="C58" s="275"/>
      <c r="D58" s="315" t="s">
        <v>134</v>
      </c>
      <c r="E58" s="251"/>
      <c r="F58" s="251"/>
      <c r="G58" s="251"/>
      <c r="H58" s="251"/>
      <c r="I58" s="251"/>
      <c r="J58" s="251"/>
      <c r="K58" s="251"/>
    </row>
    <row r="59" spans="1:11" x14ac:dyDescent="0.25">
      <c r="A59" s="248"/>
      <c r="B59" s="1073"/>
      <c r="C59" s="275"/>
      <c r="D59" s="316" t="s">
        <v>64</v>
      </c>
      <c r="E59" s="251"/>
      <c r="F59" s="251"/>
      <c r="G59" s="251"/>
      <c r="H59" s="251"/>
      <c r="I59" s="251"/>
      <c r="J59" s="251"/>
      <c r="K59" s="251"/>
    </row>
    <row r="60" spans="1:11" x14ac:dyDescent="0.25">
      <c r="A60" s="248"/>
      <c r="B60" s="1073"/>
      <c r="C60" s="275"/>
      <c r="D60" s="316" t="s">
        <v>165</v>
      </c>
      <c r="E60" s="251"/>
      <c r="F60" s="251"/>
      <c r="G60" s="251"/>
      <c r="H60" s="251"/>
      <c r="I60" s="251"/>
      <c r="J60" s="251"/>
      <c r="K60" s="251"/>
    </row>
    <row r="61" spans="1:11" x14ac:dyDescent="0.25">
      <c r="A61" s="248"/>
      <c r="B61" s="1073"/>
      <c r="C61" s="275"/>
      <c r="D61" s="316" t="s">
        <v>203</v>
      </c>
      <c r="E61" s="251"/>
      <c r="F61" s="251"/>
      <c r="G61" s="251"/>
      <c r="H61" s="251"/>
      <c r="I61" s="251"/>
      <c r="J61" s="251"/>
      <c r="K61" s="251"/>
    </row>
    <row r="62" spans="1:11" x14ac:dyDescent="0.25">
      <c r="A62" s="248"/>
      <c r="B62" s="1073"/>
      <c r="C62" s="275"/>
      <c r="D62" s="316" t="s">
        <v>204</v>
      </c>
      <c r="E62" s="251"/>
      <c r="F62" s="251"/>
      <c r="G62" s="251"/>
      <c r="H62" s="251"/>
      <c r="I62" s="251"/>
      <c r="J62" s="251"/>
      <c r="K62" s="251"/>
    </row>
    <row r="63" spans="1:11" ht="24" x14ac:dyDescent="0.25">
      <c r="A63" s="248"/>
      <c r="B63" s="1073"/>
      <c r="C63" s="275"/>
      <c r="D63" s="316" t="s">
        <v>205</v>
      </c>
      <c r="E63" s="251"/>
      <c r="F63" s="251"/>
      <c r="G63" s="251"/>
      <c r="H63" s="251"/>
      <c r="I63" s="251"/>
      <c r="J63" s="251"/>
      <c r="K63" s="251"/>
    </row>
    <row r="64" spans="1:11" x14ac:dyDescent="0.25">
      <c r="A64" s="248"/>
      <c r="B64" s="1073"/>
      <c r="C64" s="275"/>
      <c r="D64" s="315" t="s">
        <v>141</v>
      </c>
      <c r="E64" s="251"/>
      <c r="F64" s="251"/>
      <c r="G64" s="251"/>
      <c r="H64" s="251"/>
      <c r="I64" s="251"/>
      <c r="J64" s="251"/>
      <c r="K64" s="251"/>
    </row>
    <row r="65" spans="1:11" ht="15.75" thickBot="1" x14ac:dyDescent="0.3">
      <c r="A65" s="248"/>
      <c r="B65" s="1074"/>
      <c r="C65" s="285"/>
      <c r="D65" s="310"/>
      <c r="E65" s="251"/>
      <c r="F65" s="251"/>
      <c r="G65" s="251"/>
      <c r="H65" s="251"/>
      <c r="I65" s="251"/>
      <c r="J65" s="251"/>
      <c r="K65" s="251"/>
    </row>
    <row r="66" spans="1:11" ht="24.75" thickBot="1" x14ac:dyDescent="0.3">
      <c r="A66" s="248"/>
      <c r="B66" s="288" t="s">
        <v>72</v>
      </c>
      <c r="C66" s="285"/>
      <c r="D66" s="278"/>
      <c r="E66" s="251"/>
      <c r="F66" s="251"/>
      <c r="G66" s="251"/>
      <c r="H66" s="251"/>
      <c r="I66" s="251"/>
      <c r="J66" s="251"/>
      <c r="K66" s="251"/>
    </row>
    <row r="67" spans="1:11" ht="156" x14ac:dyDescent="0.25">
      <c r="A67" s="248"/>
      <c r="B67" s="1072" t="s">
        <v>73</v>
      </c>
      <c r="C67" s="275"/>
      <c r="D67" s="316" t="s">
        <v>206</v>
      </c>
      <c r="E67" s="251"/>
      <c r="F67" s="251"/>
      <c r="G67" s="251"/>
      <c r="H67" s="251"/>
      <c r="I67" s="251"/>
      <c r="J67" s="251"/>
      <c r="K67" s="251"/>
    </row>
    <row r="68" spans="1:11" ht="132" x14ac:dyDescent="0.25">
      <c r="A68" s="248"/>
      <c r="B68" s="1073"/>
      <c r="C68" s="275"/>
      <c r="D68" s="316" t="s">
        <v>207</v>
      </c>
      <c r="E68" s="251"/>
      <c r="F68" s="251"/>
      <c r="G68" s="251"/>
      <c r="H68" s="251"/>
      <c r="I68" s="251"/>
      <c r="J68" s="251"/>
      <c r="K68" s="251"/>
    </row>
    <row r="69" spans="1:11" ht="216" x14ac:dyDescent="0.25">
      <c r="A69" s="248"/>
      <c r="B69" s="1073"/>
      <c r="C69" s="275"/>
      <c r="D69" s="316" t="s">
        <v>208</v>
      </c>
      <c r="E69" s="251"/>
      <c r="F69" s="251"/>
      <c r="G69" s="251"/>
      <c r="H69" s="251"/>
      <c r="I69" s="251"/>
      <c r="J69" s="251"/>
      <c r="K69" s="251"/>
    </row>
    <row r="70" spans="1:11" ht="72" x14ac:dyDescent="0.25">
      <c r="A70" s="248"/>
      <c r="B70" s="1073"/>
      <c r="C70" s="275"/>
      <c r="D70" s="316" t="s">
        <v>209</v>
      </c>
      <c r="E70" s="251"/>
      <c r="F70" s="251"/>
      <c r="G70" s="251"/>
      <c r="H70" s="251"/>
      <c r="I70" s="251"/>
      <c r="J70" s="251"/>
      <c r="K70" s="251"/>
    </row>
    <row r="71" spans="1:11" ht="15.75" thickBot="1" x14ac:dyDescent="0.3">
      <c r="A71" s="248"/>
      <c r="B71" s="1074"/>
      <c r="C71" s="285"/>
      <c r="D71" s="278"/>
      <c r="E71" s="251"/>
      <c r="F71" s="251"/>
      <c r="G71" s="251"/>
      <c r="H71" s="251"/>
      <c r="I71" s="251"/>
      <c r="J71" s="251"/>
      <c r="K71" s="251"/>
    </row>
    <row r="72" spans="1:11" x14ac:dyDescent="0.25">
      <c r="A72" s="248"/>
      <c r="B72" s="1072" t="s">
        <v>90</v>
      </c>
      <c r="C72" s="275"/>
      <c r="D72" s="316"/>
      <c r="E72" s="251"/>
      <c r="F72" s="251"/>
      <c r="G72" s="251"/>
      <c r="H72" s="251"/>
      <c r="I72" s="251"/>
      <c r="J72" s="251"/>
      <c r="K72" s="251"/>
    </row>
    <row r="73" spans="1:11" x14ac:dyDescent="0.25">
      <c r="A73" s="248"/>
      <c r="B73" s="1073"/>
      <c r="C73" s="275"/>
      <c r="D73" s="317"/>
      <c r="E73" s="251"/>
      <c r="F73" s="251"/>
      <c r="G73" s="251"/>
      <c r="H73" s="251"/>
      <c r="I73" s="251"/>
      <c r="J73" s="251"/>
      <c r="K73" s="251"/>
    </row>
    <row r="74" spans="1:11" x14ac:dyDescent="0.25">
      <c r="A74" s="248"/>
      <c r="B74" s="1073"/>
      <c r="C74" s="275"/>
      <c r="D74" s="316" t="s">
        <v>91</v>
      </c>
      <c r="E74" s="251"/>
      <c r="F74" s="251"/>
      <c r="G74" s="251"/>
      <c r="H74" s="251"/>
      <c r="I74" s="251"/>
      <c r="J74" s="251"/>
      <c r="K74" s="251"/>
    </row>
    <row r="75" spans="1:11" ht="37.5" x14ac:dyDescent="0.25">
      <c r="A75" s="248"/>
      <c r="B75" s="1073"/>
      <c r="C75" s="275"/>
      <c r="D75" s="316" t="s">
        <v>210</v>
      </c>
      <c r="E75" s="251"/>
      <c r="F75" s="251"/>
      <c r="G75" s="251"/>
      <c r="H75" s="251"/>
      <c r="I75" s="251"/>
      <c r="J75" s="251"/>
      <c r="K75" s="251"/>
    </row>
    <row r="76" spans="1:11" ht="37.5" x14ac:dyDescent="0.25">
      <c r="A76" s="248"/>
      <c r="B76" s="1073"/>
      <c r="C76" s="275"/>
      <c r="D76" s="316" t="s">
        <v>211</v>
      </c>
      <c r="E76" s="251"/>
      <c r="F76" s="251"/>
      <c r="G76" s="251"/>
      <c r="H76" s="251"/>
      <c r="I76" s="251"/>
      <c r="J76" s="251"/>
      <c r="K76" s="251"/>
    </row>
    <row r="77" spans="1:11" ht="37.5" x14ac:dyDescent="0.25">
      <c r="A77" s="248"/>
      <c r="B77" s="1073"/>
      <c r="C77" s="275"/>
      <c r="D77" s="316" t="s">
        <v>212</v>
      </c>
      <c r="E77" s="251"/>
      <c r="F77" s="251"/>
      <c r="G77" s="251"/>
      <c r="H77" s="251"/>
      <c r="I77" s="251"/>
      <c r="J77" s="251"/>
      <c r="K77" s="251"/>
    </row>
    <row r="78" spans="1:11" ht="48.75" thickBot="1" x14ac:dyDescent="0.3">
      <c r="A78" s="248"/>
      <c r="B78" s="1074"/>
      <c r="C78" s="285"/>
      <c r="D78" s="278" t="s">
        <v>213</v>
      </c>
      <c r="E78" s="251"/>
      <c r="F78" s="251"/>
      <c r="G78" s="251"/>
      <c r="H78" s="251"/>
      <c r="I78" s="251"/>
      <c r="J78" s="251"/>
      <c r="K78" s="251"/>
    </row>
  </sheetData>
  <sheetProtection insertColumns="0" insertRows="0"/>
  <mergeCells count="40">
    <mergeCell ref="A1:P1"/>
    <mergeCell ref="A2:P2"/>
    <mergeCell ref="A3:P3"/>
    <mergeCell ref="A4:D4"/>
    <mergeCell ref="A5:P5"/>
    <mergeCell ref="B49:J50"/>
    <mergeCell ref="B45:D45"/>
    <mergeCell ref="F45:G45"/>
    <mergeCell ref="H45:I45"/>
    <mergeCell ref="E41:F41"/>
    <mergeCell ref="B43:I43"/>
    <mergeCell ref="B44:D44"/>
    <mergeCell ref="F44:G44"/>
    <mergeCell ref="H44:I44"/>
    <mergeCell ref="E40:F40"/>
    <mergeCell ref="E33:F33"/>
    <mergeCell ref="B35:B41"/>
    <mergeCell ref="E37:F37"/>
    <mergeCell ref="B27:B33"/>
    <mergeCell ref="B56:B65"/>
    <mergeCell ref="B67:B71"/>
    <mergeCell ref="B72:B78"/>
    <mergeCell ref="B15:B22"/>
    <mergeCell ref="D15:J15"/>
    <mergeCell ref="D18:J18"/>
    <mergeCell ref="E30:F30"/>
    <mergeCell ref="E31:F31"/>
    <mergeCell ref="E32:F32"/>
    <mergeCell ref="D23:J23"/>
    <mergeCell ref="D24:J24"/>
    <mergeCell ref="E27:F27"/>
    <mergeCell ref="E28:F28"/>
    <mergeCell ref="E29:F29"/>
    <mergeCell ref="E38:F38"/>
    <mergeCell ref="E39:F39"/>
    <mergeCell ref="B10:D10"/>
    <mergeCell ref="F10:S10"/>
    <mergeCell ref="F11:S11"/>
    <mergeCell ref="E12:R12"/>
    <mergeCell ref="E13:R13"/>
  </mergeCells>
  <conditionalFormatting sqref="F10">
    <cfRule type="notContainsBlanks" dxfId="112" priority="4">
      <formula>LEN(TRIM(F10))&gt;0</formula>
    </cfRule>
  </conditionalFormatting>
  <conditionalFormatting sqref="F11:S11">
    <cfRule type="expression" dxfId="111" priority="2">
      <formula>E11="NO SE REPORTA"</formula>
    </cfRule>
    <cfRule type="expression" dxfId="110" priority="3">
      <formula>E10="NO APLICA"</formula>
    </cfRule>
  </conditionalFormatting>
  <conditionalFormatting sqref="E12:R12">
    <cfRule type="expression" dxfId="109"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27"/>
  <sheetViews>
    <sheetView showGridLines="0" topLeftCell="D24" zoomScale="98" zoomScaleNormal="98" workbookViewId="0">
      <selection activeCell="J42" sqref="J42"/>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220</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t="e">
        <f>IF(E10="NO APLICA","NO APLICA",IF(E11="NO SE REPORTA","SIN INFORMACION",))+E27</f>
        <v>#VALUE!</v>
      </c>
      <c r="E8" s="225"/>
      <c r="F8" s="6" t="s">
        <v>130</v>
      </c>
      <c r="G8" s="6"/>
      <c r="H8" s="6"/>
      <c r="I8" s="6"/>
      <c r="J8" s="6"/>
      <c r="K8" s="6"/>
    </row>
    <row r="9" spans="1:21" x14ac:dyDescent="0.25">
      <c r="B9" s="513" t="s">
        <v>1203</v>
      </c>
      <c r="C9" s="89"/>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9"/>
      <c r="D14" s="6"/>
      <c r="E14" s="6"/>
      <c r="F14" s="6"/>
      <c r="G14" s="6"/>
      <c r="H14" s="6"/>
      <c r="I14" s="6"/>
      <c r="J14" s="6"/>
      <c r="K14" s="6"/>
    </row>
    <row r="15" spans="1:21" ht="15" customHeight="1" thickTop="1" x14ac:dyDescent="0.25">
      <c r="B15" s="1137" t="s">
        <v>2</v>
      </c>
      <c r="C15" s="90"/>
      <c r="D15" s="1139" t="s">
        <v>3</v>
      </c>
      <c r="E15" s="1140"/>
      <c r="F15" s="1140"/>
      <c r="G15" s="1140"/>
      <c r="H15" s="1140"/>
      <c r="I15" s="1140"/>
      <c r="J15" s="1140"/>
      <c r="K15" s="1141"/>
    </row>
    <row r="16" spans="1:21" ht="15.75" thickBot="1" x14ac:dyDescent="0.3">
      <c r="B16" s="1138"/>
      <c r="C16" s="93"/>
      <c r="D16" s="1142" t="s">
        <v>252</v>
      </c>
      <c r="E16" s="1143"/>
      <c r="F16" s="1143"/>
      <c r="G16" s="1143"/>
      <c r="H16" s="1143"/>
      <c r="I16" s="1143"/>
      <c r="J16" s="1143"/>
      <c r="K16" s="1144"/>
    </row>
    <row r="17" spans="2:11" ht="15.75" thickBot="1" x14ac:dyDescent="0.3">
      <c r="B17" s="1138"/>
      <c r="C17" s="99" t="s">
        <v>19</v>
      </c>
      <c r="D17" s="39" t="s">
        <v>253</v>
      </c>
      <c r="E17" s="39" t="s">
        <v>20</v>
      </c>
      <c r="F17" s="39" t="s">
        <v>21</v>
      </c>
      <c r="G17" s="39" t="s">
        <v>22</v>
      </c>
      <c r="H17" s="39" t="s">
        <v>23</v>
      </c>
      <c r="I17" s="237"/>
      <c r="K17" s="22"/>
    </row>
    <row r="18" spans="2:11" ht="15.75" thickBot="1" x14ac:dyDescent="0.3">
      <c r="B18" s="1138"/>
      <c r="C18" s="3" t="s">
        <v>152</v>
      </c>
      <c r="D18" s="40" t="s">
        <v>255</v>
      </c>
      <c r="E18" s="219"/>
      <c r="F18" s="219"/>
      <c r="G18" s="219"/>
      <c r="H18" s="219"/>
      <c r="I18" s="344"/>
      <c r="K18" s="22"/>
    </row>
    <row r="19" spans="2:11" ht="15.75" thickBot="1" x14ac:dyDescent="0.3">
      <c r="B19" s="1138"/>
      <c r="C19" s="3" t="s">
        <v>154</v>
      </c>
      <c r="D19" s="40" t="s">
        <v>256</v>
      </c>
      <c r="E19" s="219"/>
      <c r="F19" s="219"/>
      <c r="G19" s="219"/>
      <c r="H19" s="219"/>
      <c r="I19" s="344"/>
      <c r="K19" s="22"/>
    </row>
    <row r="20" spans="2:11" ht="15.75" thickBot="1" x14ac:dyDescent="0.3">
      <c r="B20" s="1138"/>
      <c r="C20" s="3" t="s">
        <v>156</v>
      </c>
      <c r="D20" s="40" t="s">
        <v>257</v>
      </c>
      <c r="E20" s="219"/>
      <c r="F20" s="219"/>
      <c r="G20" s="219"/>
      <c r="H20" s="219"/>
      <c r="I20" s="344"/>
      <c r="K20" s="22"/>
    </row>
    <row r="21" spans="2:11" ht="15.75" thickBot="1" x14ac:dyDescent="0.3">
      <c r="B21" s="1138"/>
      <c r="C21" s="3" t="s">
        <v>258</v>
      </c>
      <c r="D21" s="40" t="s">
        <v>259</v>
      </c>
      <c r="E21" s="219"/>
      <c r="F21" s="219"/>
      <c r="G21" s="219"/>
      <c r="H21" s="219"/>
      <c r="I21" s="344"/>
      <c r="K21" s="22"/>
    </row>
    <row r="22" spans="2:11" ht="15.75" thickBot="1" x14ac:dyDescent="0.3">
      <c r="B22" s="1138"/>
      <c r="C22" s="3" t="s">
        <v>260</v>
      </c>
      <c r="D22" s="40" t="s">
        <v>261</v>
      </c>
      <c r="E22" s="219"/>
      <c r="F22" s="219"/>
      <c r="G22" s="219"/>
      <c r="H22" s="219"/>
      <c r="I22" s="344"/>
      <c r="K22" s="22"/>
    </row>
    <row r="23" spans="2:11" ht="15.75" thickBot="1" x14ac:dyDescent="0.3">
      <c r="B23" s="1138"/>
      <c r="C23" s="3" t="s">
        <v>262</v>
      </c>
      <c r="D23" s="40" t="s">
        <v>263</v>
      </c>
      <c r="E23" s="219"/>
      <c r="F23" s="219"/>
      <c r="G23" s="219"/>
      <c r="H23" s="219"/>
      <c r="I23" s="344"/>
      <c r="K23" s="22"/>
    </row>
    <row r="24" spans="2:11" ht="15.75" thickBot="1" x14ac:dyDescent="0.3">
      <c r="B24" s="1138"/>
      <c r="C24" s="3" t="s">
        <v>264</v>
      </c>
      <c r="D24" s="40" t="s">
        <v>265</v>
      </c>
      <c r="E24" s="198" t="str">
        <f>IFERROR(E19/E18,"N.A.")</f>
        <v>N.A.</v>
      </c>
      <c r="F24" s="198" t="str">
        <f>IFERROR(F19/F18,"N.A.")</f>
        <v>N.A.</v>
      </c>
      <c r="G24" s="198" t="str">
        <f>IFERROR(G19/G18,"N.A.")</f>
        <v>N.A.</v>
      </c>
      <c r="H24" s="198" t="str">
        <f>IFERROR(H19/H18,"N.A.")</f>
        <v>N.A.</v>
      </c>
      <c r="I24" s="308"/>
      <c r="K24" s="22"/>
    </row>
    <row r="25" spans="2:11" ht="15.75" thickBot="1" x14ac:dyDescent="0.3">
      <c r="B25" s="1138"/>
      <c r="C25" s="3" t="s">
        <v>266</v>
      </c>
      <c r="D25" s="40" t="s">
        <v>267</v>
      </c>
      <c r="E25" s="198" t="str">
        <f>IFERROR(E21/E20,"N.A.")</f>
        <v>N.A.</v>
      </c>
      <c r="F25" s="198" t="str">
        <f>IFERROR(F21/F20,"N.A.")</f>
        <v>N.A.</v>
      </c>
      <c r="G25" s="198" t="str">
        <f>IFERROR(G21/G20,"N.A.")</f>
        <v>N.A.</v>
      </c>
      <c r="H25" s="198" t="str">
        <f>IFERROR(H21/H20,"N.A.")</f>
        <v>N.A.</v>
      </c>
      <c r="I25" s="308"/>
      <c r="K25" s="22"/>
    </row>
    <row r="26" spans="2:11" ht="15.75" thickBot="1" x14ac:dyDescent="0.3">
      <c r="B26" s="1138"/>
      <c r="C26" s="3" t="s">
        <v>268</v>
      </c>
      <c r="D26" s="40" t="s">
        <v>269</v>
      </c>
      <c r="E26" s="198" t="str">
        <f>IFERROR(E23/E22,"N.A.")</f>
        <v>N.A.</v>
      </c>
      <c r="F26" s="198" t="str">
        <f>IFERROR(F23/F22,"N.A.")</f>
        <v>N.A.</v>
      </c>
      <c r="G26" s="198" t="str">
        <f>IFERROR(G23/G22,"N.A.")</f>
        <v>N.A.</v>
      </c>
      <c r="H26" s="198" t="str">
        <f>IFERROR(H23/H22,"N.A.")</f>
        <v>N.A.</v>
      </c>
      <c r="I26" s="308"/>
      <c r="K26" s="22"/>
    </row>
    <row r="27" spans="2:11" ht="15.75" thickBot="1" x14ac:dyDescent="0.3">
      <c r="B27" s="341"/>
      <c r="C27" s="132"/>
      <c r="D27" s="342" t="s">
        <v>1225</v>
      </c>
      <c r="E27" s="198" t="str">
        <f>IFERROR(AVERAGE(E24:E26),"N.A.")</f>
        <v>N.A.</v>
      </c>
      <c r="F27" s="198" t="str">
        <f>IFERROR(AVERAGE(F24:F26),"N.A.")</f>
        <v>N.A.</v>
      </c>
      <c r="G27" s="198" t="str">
        <f>IFERROR(AVERAGE(G24:G26),"N.A.")</f>
        <v>N.A.</v>
      </c>
      <c r="H27" s="198" t="str">
        <f>IFERROR(AVERAGE(H24:H26),"N.A.")</f>
        <v>N.A.</v>
      </c>
      <c r="I27" s="308"/>
      <c r="K27" s="22"/>
    </row>
    <row r="28" spans="2:11" x14ac:dyDescent="0.25">
      <c r="B28" s="233"/>
      <c r="C28" s="93"/>
      <c r="D28" s="1145"/>
      <c r="E28" s="1146"/>
      <c r="F28" s="1146"/>
      <c r="G28" s="1146"/>
      <c r="H28" s="1146"/>
      <c r="I28" s="1146"/>
      <c r="J28" s="1146"/>
      <c r="K28" s="1147"/>
    </row>
    <row r="29" spans="2:11" x14ac:dyDescent="0.25">
      <c r="B29" s="233"/>
      <c r="C29" s="93"/>
      <c r="D29" s="1142" t="s">
        <v>246</v>
      </c>
      <c r="E29" s="1143"/>
      <c r="F29" s="1143"/>
      <c r="G29" s="1143"/>
      <c r="H29" s="1143"/>
      <c r="I29" s="1143"/>
      <c r="J29" s="1143"/>
      <c r="K29" s="1144"/>
    </row>
    <row r="30" spans="2:11" ht="15.75" thickBot="1" x14ac:dyDescent="0.3">
      <c r="B30" s="233"/>
      <c r="C30" s="93"/>
      <c r="D30" s="1148" t="s">
        <v>247</v>
      </c>
      <c r="E30" s="1149"/>
      <c r="F30" s="1149"/>
      <c r="G30" s="1149"/>
      <c r="H30" s="1149"/>
      <c r="I30" s="1149"/>
      <c r="J30" s="1149"/>
      <c r="K30" s="1150"/>
    </row>
    <row r="31" spans="2:11" ht="24.75" thickBot="1" x14ac:dyDescent="0.3">
      <c r="B31" s="233"/>
      <c r="C31" s="99" t="s">
        <v>19</v>
      </c>
      <c r="D31" s="44" t="s">
        <v>270</v>
      </c>
      <c r="E31" s="44" t="s">
        <v>271</v>
      </c>
      <c r="F31" s="44" t="s">
        <v>272</v>
      </c>
      <c r="G31" s="44" t="s">
        <v>273</v>
      </c>
      <c r="H31" s="44" t="s">
        <v>274</v>
      </c>
      <c r="I31" s="44" t="s">
        <v>275</v>
      </c>
      <c r="J31" s="44" t="s">
        <v>55</v>
      </c>
      <c r="K31" s="117"/>
    </row>
    <row r="32" spans="2:11" s="201" customFormat="1" ht="15.75" thickBot="1" x14ac:dyDescent="0.3">
      <c r="B32" s="230"/>
      <c r="C32" s="235">
        <v>1</v>
      </c>
      <c r="D32" s="31"/>
      <c r="E32" s="169"/>
      <c r="F32" s="220"/>
      <c r="G32" s="220"/>
      <c r="H32" s="220"/>
      <c r="I32" s="220"/>
      <c r="J32" s="31"/>
      <c r="K32" s="115"/>
    </row>
    <row r="33" spans="2:11" s="201" customFormat="1" ht="15.75" thickBot="1" x14ac:dyDescent="0.3">
      <c r="B33" s="230"/>
      <c r="C33" s="235">
        <v>2</v>
      </c>
      <c r="D33" s="31"/>
      <c r="E33" s="169"/>
      <c r="F33" s="220"/>
      <c r="G33" s="220"/>
      <c r="H33" s="220"/>
      <c r="I33" s="220"/>
      <c r="J33" s="31"/>
      <c r="K33" s="115"/>
    </row>
    <row r="34" spans="2:11" s="201" customFormat="1" ht="15.75" thickBot="1" x14ac:dyDescent="0.3">
      <c r="B34" s="230"/>
      <c r="C34" s="235">
        <v>3</v>
      </c>
      <c r="D34" s="31"/>
      <c r="E34" s="169"/>
      <c r="F34" s="220"/>
      <c r="G34" s="220"/>
      <c r="H34" s="220"/>
      <c r="I34" s="220"/>
      <c r="J34" s="31"/>
      <c r="K34" s="115"/>
    </row>
    <row r="35" spans="2:11" s="201" customFormat="1" ht="15.75" thickBot="1" x14ac:dyDescent="0.3">
      <c r="B35" s="230"/>
      <c r="C35" s="235">
        <v>4</v>
      </c>
      <c r="D35" s="31"/>
      <c r="E35" s="169"/>
      <c r="F35" s="220"/>
      <c r="G35" s="220"/>
      <c r="H35" s="220"/>
      <c r="I35" s="220"/>
      <c r="J35" s="31"/>
      <c r="K35" s="115"/>
    </row>
    <row r="36" spans="2:11" s="201" customFormat="1" ht="15.75" thickBot="1" x14ac:dyDescent="0.3">
      <c r="B36" s="230"/>
      <c r="C36" s="235">
        <v>5</v>
      </c>
      <c r="D36" s="31"/>
      <c r="E36" s="169"/>
      <c r="F36" s="220"/>
      <c r="G36" s="220"/>
      <c r="H36" s="220"/>
      <c r="I36" s="220"/>
      <c r="J36" s="31"/>
      <c r="K36" s="115"/>
    </row>
    <row r="37" spans="2:11" s="201" customFormat="1" ht="15.75" thickBot="1" x14ac:dyDescent="0.3">
      <c r="B37" s="230"/>
      <c r="C37" s="235">
        <v>6</v>
      </c>
      <c r="D37" s="31"/>
      <c r="E37" s="169"/>
      <c r="F37" s="220"/>
      <c r="G37" s="220"/>
      <c r="H37" s="220"/>
      <c r="I37" s="220"/>
      <c r="J37" s="31"/>
      <c r="K37" s="115"/>
    </row>
    <row r="38" spans="2:11" s="201" customFormat="1" ht="15.75" thickBot="1" x14ac:dyDescent="0.3">
      <c r="B38" s="230"/>
      <c r="C38" s="235">
        <v>7</v>
      </c>
      <c r="D38" s="31"/>
      <c r="E38" s="169"/>
      <c r="F38" s="220"/>
      <c r="G38" s="220"/>
      <c r="H38" s="220"/>
      <c r="I38" s="220"/>
      <c r="J38" s="31"/>
      <c r="K38" s="115"/>
    </row>
    <row r="39" spans="2:11" s="201" customFormat="1" ht="15.75" thickBot="1" x14ac:dyDescent="0.3">
      <c r="B39" s="230"/>
      <c r="C39" s="235">
        <v>8</v>
      </c>
      <c r="D39" s="31"/>
      <c r="E39" s="169"/>
      <c r="F39" s="220"/>
      <c r="G39" s="220"/>
      <c r="H39" s="220"/>
      <c r="I39" s="220"/>
      <c r="J39" s="31"/>
      <c r="K39" s="115"/>
    </row>
    <row r="40" spans="2:11" s="201" customFormat="1" ht="15.75" thickBot="1" x14ac:dyDescent="0.3">
      <c r="B40" s="230"/>
      <c r="C40" s="235">
        <v>9</v>
      </c>
      <c r="D40" s="31"/>
      <c r="E40" s="169"/>
      <c r="F40" s="220"/>
      <c r="G40" s="220"/>
      <c r="H40" s="220"/>
      <c r="I40" s="220"/>
      <c r="J40" s="31"/>
      <c r="K40" s="115"/>
    </row>
    <row r="41" spans="2:11" s="201" customFormat="1" ht="15.75" thickBot="1" x14ac:dyDescent="0.3">
      <c r="B41" s="230"/>
      <c r="C41" s="235">
        <v>10</v>
      </c>
      <c r="D41" s="31"/>
      <c r="E41" s="169"/>
      <c r="F41" s="220"/>
      <c r="G41" s="220"/>
      <c r="H41" s="220"/>
      <c r="I41" s="220"/>
      <c r="J41" s="31"/>
      <c r="K41" s="115"/>
    </row>
    <row r="42" spans="2:11" s="201" customFormat="1" ht="15.75" thickBot="1" x14ac:dyDescent="0.3">
      <c r="B42" s="230"/>
      <c r="C42" s="235">
        <v>11</v>
      </c>
      <c r="D42" s="31"/>
      <c r="E42" s="169"/>
      <c r="F42" s="220"/>
      <c r="G42" s="220"/>
      <c r="H42" s="220"/>
      <c r="I42" s="220"/>
      <c r="J42" s="31"/>
      <c r="K42" s="115"/>
    </row>
    <row r="43" spans="2:11" s="201" customFormat="1" ht="15.75" thickBot="1" x14ac:dyDescent="0.3">
      <c r="B43" s="230"/>
      <c r="C43" s="235">
        <v>12</v>
      </c>
      <c r="D43" s="31"/>
      <c r="E43" s="169"/>
      <c r="F43" s="220"/>
      <c r="G43" s="220"/>
      <c r="H43" s="220"/>
      <c r="I43" s="220"/>
      <c r="J43" s="31"/>
      <c r="K43" s="115"/>
    </row>
    <row r="44" spans="2:11" s="201" customFormat="1" ht="15.75" thickBot="1" x14ac:dyDescent="0.3">
      <c r="B44" s="230"/>
      <c r="C44" s="235">
        <v>13</v>
      </c>
      <c r="D44" s="31"/>
      <c r="E44" s="169"/>
      <c r="F44" s="220"/>
      <c r="G44" s="220"/>
      <c r="H44" s="220"/>
      <c r="I44" s="220"/>
      <c r="J44" s="31"/>
      <c r="K44" s="115"/>
    </row>
    <row r="45" spans="2:11" s="201" customFormat="1" ht="15.75" thickBot="1" x14ac:dyDescent="0.3">
      <c r="B45" s="230"/>
      <c r="C45" s="235">
        <v>14</v>
      </c>
      <c r="D45" s="31"/>
      <c r="E45" s="169"/>
      <c r="F45" s="220"/>
      <c r="G45" s="220"/>
      <c r="H45" s="220"/>
      <c r="I45" s="220"/>
      <c r="J45" s="31"/>
      <c r="K45" s="115"/>
    </row>
    <row r="46" spans="2:11" s="201" customFormat="1" ht="15.75" thickBot="1" x14ac:dyDescent="0.3">
      <c r="B46" s="230"/>
      <c r="C46" s="235">
        <v>15</v>
      </c>
      <c r="D46" s="31"/>
      <c r="E46" s="169"/>
      <c r="F46" s="220"/>
      <c r="G46" s="220"/>
      <c r="H46" s="220"/>
      <c r="I46" s="220"/>
      <c r="J46" s="31"/>
      <c r="K46" s="115"/>
    </row>
    <row r="47" spans="2:11" s="201" customFormat="1" ht="15.75" thickBot="1" x14ac:dyDescent="0.3">
      <c r="B47" s="230"/>
      <c r="C47" s="235">
        <v>16</v>
      </c>
      <c r="D47" s="31"/>
      <c r="E47" s="169"/>
      <c r="F47" s="220"/>
      <c r="G47" s="220"/>
      <c r="H47" s="220"/>
      <c r="I47" s="220"/>
      <c r="J47" s="31"/>
      <c r="K47" s="115"/>
    </row>
    <row r="48" spans="2:11" s="201" customFormat="1" ht="15.75" thickBot="1" x14ac:dyDescent="0.3">
      <c r="B48" s="230"/>
      <c r="C48" s="235">
        <v>17</v>
      </c>
      <c r="D48" s="31"/>
      <c r="E48" s="169"/>
      <c r="F48" s="220"/>
      <c r="G48" s="220"/>
      <c r="H48" s="220"/>
      <c r="I48" s="220"/>
      <c r="J48" s="31"/>
      <c r="K48" s="115"/>
    </row>
    <row r="49" spans="2:11" s="201" customFormat="1" ht="15.75" thickBot="1" x14ac:dyDescent="0.3">
      <c r="B49" s="230"/>
      <c r="C49" s="235">
        <v>18</v>
      </c>
      <c r="D49" s="31"/>
      <c r="E49" s="169"/>
      <c r="F49" s="220"/>
      <c r="G49" s="220"/>
      <c r="H49" s="220"/>
      <c r="I49" s="220"/>
      <c r="J49" s="31"/>
      <c r="K49" s="115"/>
    </row>
    <row r="50" spans="2:11" s="201" customFormat="1" ht="15.75" thickBot="1" x14ac:dyDescent="0.3">
      <c r="B50" s="230"/>
      <c r="C50" s="235">
        <v>19</v>
      </c>
      <c r="D50" s="31"/>
      <c r="E50" s="169"/>
      <c r="F50" s="220"/>
      <c r="G50" s="220"/>
      <c r="H50" s="220"/>
      <c r="I50" s="220"/>
      <c r="J50" s="31"/>
      <c r="K50" s="115"/>
    </row>
    <row r="51" spans="2:11" ht="15.75" thickBot="1" x14ac:dyDescent="0.3">
      <c r="B51" s="233"/>
      <c r="C51" s="3"/>
      <c r="D51" s="41" t="s">
        <v>151</v>
      </c>
      <c r="E51" s="113"/>
      <c r="F51" s="145">
        <f>SUM(F32:F50)</f>
        <v>0</v>
      </c>
      <c r="G51" s="145">
        <f>SUM(G32:G50)</f>
        <v>0</v>
      </c>
      <c r="H51" s="145">
        <f>SUM(H32:H50)</f>
        <v>0</v>
      </c>
      <c r="I51" s="145">
        <f>SUM(I32:I50)</f>
        <v>0</v>
      </c>
      <c r="J51" s="31"/>
      <c r="K51" s="119"/>
    </row>
    <row r="52" spans="2:11" ht="15.75" thickBot="1" x14ac:dyDescent="0.3">
      <c r="B52" s="234"/>
      <c r="C52" s="94"/>
      <c r="D52" s="1134" t="s">
        <v>276</v>
      </c>
      <c r="E52" s="1135"/>
      <c r="F52" s="1135"/>
      <c r="G52" s="1135"/>
      <c r="H52" s="1135"/>
      <c r="I52" s="1135"/>
      <c r="J52" s="1135"/>
      <c r="K52" s="1136"/>
    </row>
    <row r="53" spans="2:11" ht="36" customHeight="1" thickBot="1" x14ac:dyDescent="0.3">
      <c r="B53" s="73" t="s">
        <v>34</v>
      </c>
      <c r="C53" s="109"/>
      <c r="D53" s="1134" t="s">
        <v>277</v>
      </c>
      <c r="E53" s="1135"/>
      <c r="F53" s="1135"/>
      <c r="G53" s="1135"/>
      <c r="H53" s="1135"/>
      <c r="I53" s="1135"/>
      <c r="J53" s="1135"/>
      <c r="K53" s="1136"/>
    </row>
    <row r="54" spans="2:11" ht="23.25" thickBot="1" x14ac:dyDescent="0.3">
      <c r="B54" s="73" t="s">
        <v>36</v>
      </c>
      <c r="C54" s="109"/>
      <c r="D54" s="1134" t="s">
        <v>278</v>
      </c>
      <c r="E54" s="1135"/>
      <c r="F54" s="1135"/>
      <c r="G54" s="1135"/>
      <c r="H54" s="1135"/>
      <c r="I54" s="1135"/>
      <c r="J54" s="1135"/>
      <c r="K54" s="1136"/>
    </row>
    <row r="55" spans="2:11" ht="15.75" thickBot="1" x14ac:dyDescent="0.3">
      <c r="B55" s="2"/>
      <c r="C55" s="77"/>
      <c r="D55" s="6"/>
      <c r="E55" s="6"/>
      <c r="F55" s="6"/>
      <c r="G55" s="6"/>
      <c r="H55" s="6"/>
      <c r="I55" s="6"/>
      <c r="J55" s="6"/>
      <c r="K55" s="6"/>
    </row>
    <row r="56" spans="2:11" ht="24" customHeight="1" thickBot="1" x14ac:dyDescent="0.3">
      <c r="B56" s="1131" t="s">
        <v>38</v>
      </c>
      <c r="C56" s="1132"/>
      <c r="D56" s="1132"/>
      <c r="E56" s="1133"/>
      <c r="F56" s="6"/>
      <c r="G56" s="6"/>
      <c r="H56" s="6"/>
      <c r="I56" s="6"/>
      <c r="J56" s="6"/>
      <c r="K56" s="6"/>
    </row>
    <row r="57" spans="2:11" ht="15.75" thickBot="1" x14ac:dyDescent="0.3">
      <c r="B57" s="1128">
        <v>1</v>
      </c>
      <c r="C57" s="95"/>
      <c r="D57" s="49" t="s">
        <v>39</v>
      </c>
      <c r="E57" s="31"/>
      <c r="F57" s="6"/>
      <c r="G57" s="6"/>
      <c r="H57" s="6"/>
      <c r="I57" s="6"/>
      <c r="J57" s="6"/>
      <c r="K57" s="6"/>
    </row>
    <row r="58" spans="2:11" ht="15.75" thickBot="1" x14ac:dyDescent="0.3">
      <c r="B58" s="1129"/>
      <c r="C58" s="95"/>
      <c r="D58" s="41" t="s">
        <v>40</v>
      </c>
      <c r="E58" s="31"/>
      <c r="F58" s="6"/>
      <c r="G58" s="6"/>
      <c r="H58" s="6"/>
      <c r="I58" s="6"/>
      <c r="J58" s="6"/>
      <c r="K58" s="6"/>
    </row>
    <row r="59" spans="2:11" ht="15.75" thickBot="1" x14ac:dyDescent="0.3">
      <c r="B59" s="1129"/>
      <c r="C59" s="95"/>
      <c r="D59" s="41" t="s">
        <v>41</v>
      </c>
      <c r="E59" s="31"/>
      <c r="F59" s="6"/>
      <c r="G59" s="6"/>
      <c r="H59" s="6"/>
      <c r="I59" s="6"/>
      <c r="J59" s="6"/>
      <c r="K59" s="6"/>
    </row>
    <row r="60" spans="2:11" ht="15.75" thickBot="1" x14ac:dyDescent="0.3">
      <c r="B60" s="1129"/>
      <c r="C60" s="95"/>
      <c r="D60" s="41" t="s">
        <v>42</v>
      </c>
      <c r="E60" s="31"/>
      <c r="F60" s="6"/>
      <c r="G60" s="6"/>
      <c r="H60" s="6"/>
      <c r="I60" s="6"/>
      <c r="J60" s="6"/>
      <c r="K60" s="6"/>
    </row>
    <row r="61" spans="2:11" ht="15.75" thickBot="1" x14ac:dyDescent="0.3">
      <c r="B61" s="1129"/>
      <c r="C61" s="95"/>
      <c r="D61" s="41" t="s">
        <v>43</v>
      </c>
      <c r="E61" s="31"/>
      <c r="F61" s="6"/>
      <c r="G61" s="6"/>
      <c r="H61" s="6"/>
      <c r="I61" s="6"/>
      <c r="J61" s="6"/>
      <c r="K61" s="6"/>
    </row>
    <row r="62" spans="2:11" ht="15.75" thickBot="1" x14ac:dyDescent="0.3">
      <c r="B62" s="1129"/>
      <c r="C62" s="95"/>
      <c r="D62" s="41" t="s">
        <v>44</v>
      </c>
      <c r="E62" s="31"/>
      <c r="F62" s="6"/>
      <c r="G62" s="6"/>
      <c r="H62" s="6"/>
      <c r="I62" s="6"/>
      <c r="J62" s="6"/>
      <c r="K62" s="6"/>
    </row>
    <row r="63" spans="2:11" ht="15.75" thickBot="1" x14ac:dyDescent="0.3">
      <c r="B63" s="1130"/>
      <c r="C63" s="3"/>
      <c r="D63" s="41" t="s">
        <v>45</v>
      </c>
      <c r="E63" s="31"/>
      <c r="F63" s="6"/>
      <c r="G63" s="6"/>
      <c r="H63" s="6"/>
      <c r="I63" s="6"/>
      <c r="J63" s="6"/>
      <c r="K63" s="6"/>
    </row>
    <row r="64" spans="2:11" ht="15.75" thickBot="1" x14ac:dyDescent="0.3">
      <c r="B64" s="2"/>
      <c r="C64" s="77"/>
      <c r="D64" s="6"/>
      <c r="E64" s="6"/>
      <c r="F64" s="6"/>
      <c r="G64" s="6"/>
      <c r="H64" s="6"/>
      <c r="I64" s="6"/>
      <c r="J64" s="6"/>
      <c r="K64" s="6"/>
    </row>
    <row r="65" spans="2:11" ht="15.75" thickBot="1" x14ac:dyDescent="0.3">
      <c r="B65" s="1131" t="s">
        <v>46</v>
      </c>
      <c r="C65" s="1132"/>
      <c r="D65" s="1132"/>
      <c r="E65" s="1133"/>
      <c r="F65" s="6"/>
      <c r="G65" s="6"/>
      <c r="H65" s="6"/>
      <c r="I65" s="6"/>
      <c r="J65" s="6"/>
      <c r="K65" s="6"/>
    </row>
    <row r="66" spans="2:11" ht="15.75" thickBot="1" x14ac:dyDescent="0.3">
      <c r="B66" s="1128">
        <v>1</v>
      </c>
      <c r="C66" s="95"/>
      <c r="D66" s="49" t="s">
        <v>39</v>
      </c>
      <c r="E66" s="236" t="s">
        <v>47</v>
      </c>
      <c r="F66" s="6"/>
      <c r="G66" s="6"/>
      <c r="H66" s="6"/>
      <c r="I66" s="6"/>
      <c r="J66" s="6"/>
      <c r="K66" s="6"/>
    </row>
    <row r="67" spans="2:11" ht="15.75" thickBot="1" x14ac:dyDescent="0.3">
      <c r="B67" s="1129"/>
      <c r="C67" s="95"/>
      <c r="D67" s="41" t="s">
        <v>40</v>
      </c>
      <c r="E67" s="236" t="s">
        <v>48</v>
      </c>
      <c r="F67" s="6"/>
      <c r="G67" s="6"/>
      <c r="H67" s="6"/>
      <c r="I67" s="6"/>
      <c r="J67" s="6"/>
      <c r="K67" s="6"/>
    </row>
    <row r="68" spans="2:11" ht="15.75" thickBot="1" x14ac:dyDescent="0.3">
      <c r="B68" s="1129"/>
      <c r="C68" s="95"/>
      <c r="D68" s="41" t="s">
        <v>41</v>
      </c>
      <c r="E68" s="306"/>
      <c r="F68" s="6"/>
      <c r="G68" s="6"/>
      <c r="H68" s="6"/>
      <c r="I68" s="6"/>
      <c r="J68" s="6"/>
      <c r="K68" s="6"/>
    </row>
    <row r="69" spans="2:11" ht="15.75" thickBot="1" x14ac:dyDescent="0.3">
      <c r="B69" s="1129"/>
      <c r="C69" s="95"/>
      <c r="D69" s="41" t="s">
        <v>42</v>
      </c>
      <c r="E69" s="306"/>
      <c r="F69" s="6"/>
      <c r="G69" s="6"/>
      <c r="H69" s="6"/>
      <c r="I69" s="6"/>
      <c r="J69" s="6"/>
      <c r="K69" s="6"/>
    </row>
    <row r="70" spans="2:11" ht="15.75" thickBot="1" x14ac:dyDescent="0.3">
      <c r="B70" s="1129"/>
      <c r="C70" s="95"/>
      <c r="D70" s="41" t="s">
        <v>43</v>
      </c>
      <c r="E70" s="306"/>
      <c r="F70" s="6"/>
      <c r="G70" s="6"/>
      <c r="H70" s="6"/>
      <c r="I70" s="6"/>
      <c r="J70" s="6"/>
      <c r="K70" s="6"/>
    </row>
    <row r="71" spans="2:11" ht="15.75" thickBot="1" x14ac:dyDescent="0.3">
      <c r="B71" s="1129"/>
      <c r="C71" s="95"/>
      <c r="D71" s="41" t="s">
        <v>44</v>
      </c>
      <c r="E71" s="306"/>
      <c r="F71" s="6"/>
      <c r="G71" s="6"/>
      <c r="H71" s="6"/>
      <c r="I71" s="6"/>
      <c r="J71" s="6"/>
      <c r="K71" s="6"/>
    </row>
    <row r="72" spans="2:11" ht="15.75" thickBot="1" x14ac:dyDescent="0.3">
      <c r="B72" s="1130"/>
      <c r="C72" s="3"/>
      <c r="D72" s="41" t="s">
        <v>45</v>
      </c>
      <c r="E72" s="306"/>
      <c r="F72" s="6"/>
      <c r="G72" s="6"/>
      <c r="H72" s="6"/>
      <c r="I72" s="6"/>
      <c r="J72" s="6"/>
      <c r="K72" s="6"/>
    </row>
    <row r="73" spans="2:11" ht="15.75" thickBot="1" x14ac:dyDescent="0.3">
      <c r="B73" s="2"/>
      <c r="C73" s="77"/>
      <c r="D73" s="6"/>
      <c r="E73" s="6"/>
      <c r="F73" s="6"/>
      <c r="G73" s="6"/>
      <c r="H73" s="6"/>
      <c r="I73" s="6"/>
      <c r="J73" s="6"/>
      <c r="K73" s="6"/>
    </row>
    <row r="74" spans="2:11" ht="15.75" thickBot="1" x14ac:dyDescent="0.3">
      <c r="B74" s="1131" t="s">
        <v>49</v>
      </c>
      <c r="C74" s="1132"/>
      <c r="D74" s="1132"/>
      <c r="E74" s="1132"/>
      <c r="F74" s="1133"/>
      <c r="G74" s="6"/>
      <c r="H74" s="6"/>
      <c r="I74" s="6"/>
      <c r="J74" s="6"/>
      <c r="K74" s="6"/>
    </row>
    <row r="75" spans="2:11" ht="24.75" thickBot="1" x14ac:dyDescent="0.3">
      <c r="B75" s="48" t="s">
        <v>50</v>
      </c>
      <c r="C75" s="41" t="s">
        <v>51</v>
      </c>
      <c r="D75" s="41" t="s">
        <v>52</v>
      </c>
      <c r="E75" s="41" t="s">
        <v>53</v>
      </c>
      <c r="F75" s="6"/>
      <c r="G75" s="6"/>
      <c r="H75" s="6"/>
      <c r="I75" s="6"/>
      <c r="J75" s="6"/>
    </row>
    <row r="76" spans="2:11" ht="96.75" thickBot="1" x14ac:dyDescent="0.3">
      <c r="B76" s="50">
        <v>42401</v>
      </c>
      <c r="C76" s="41">
        <v>0.01</v>
      </c>
      <c r="D76" s="69" t="s">
        <v>279</v>
      </c>
      <c r="E76" s="41"/>
      <c r="F76" s="6"/>
      <c r="G76" s="6"/>
      <c r="H76" s="6"/>
      <c r="I76" s="6"/>
      <c r="J76" s="6"/>
    </row>
    <row r="77" spans="2:11" ht="15.75" thickBot="1" x14ac:dyDescent="0.3">
      <c r="B77" s="2"/>
      <c r="C77" s="77"/>
      <c r="D77" s="6"/>
      <c r="E77" s="6"/>
      <c r="F77" s="6"/>
      <c r="G77" s="6"/>
      <c r="H77" s="6"/>
      <c r="I77" s="6"/>
      <c r="J77" s="6"/>
      <c r="K77" s="6"/>
    </row>
    <row r="78" spans="2:11" ht="15.75" thickBot="1" x14ac:dyDescent="0.3">
      <c r="B78" s="5" t="s">
        <v>55</v>
      </c>
      <c r="C78" s="97"/>
      <c r="D78" s="6"/>
      <c r="E78" s="6"/>
      <c r="F78" s="6"/>
      <c r="G78" s="6"/>
      <c r="H78" s="6"/>
      <c r="I78" s="6"/>
      <c r="J78" s="6"/>
      <c r="K78" s="6"/>
    </row>
    <row r="79" spans="2:11" x14ac:dyDescent="0.25">
      <c r="B79" s="1121"/>
      <c r="C79" s="1122"/>
      <c r="D79" s="1122"/>
      <c r="E79" s="1122"/>
      <c r="F79" s="1122"/>
      <c r="G79" s="1122"/>
      <c r="H79" s="1122"/>
      <c r="I79" s="1122"/>
      <c r="J79" s="1122"/>
      <c r="K79" s="6"/>
    </row>
    <row r="80" spans="2:11" ht="15.75" thickBot="1" x14ac:dyDescent="0.3">
      <c r="B80" s="1121"/>
      <c r="C80" s="1122"/>
      <c r="D80" s="1122"/>
      <c r="E80" s="1122"/>
      <c r="F80" s="1122"/>
      <c r="G80" s="1122"/>
      <c r="H80" s="1122"/>
      <c r="I80" s="1122"/>
      <c r="J80" s="1122"/>
      <c r="K80" s="6"/>
    </row>
    <row r="81" spans="2:11" ht="15.75" thickBot="1" x14ac:dyDescent="0.3">
      <c r="B81" s="1131" t="s">
        <v>56</v>
      </c>
      <c r="C81" s="1132"/>
      <c r="D81" s="1133"/>
      <c r="E81" s="6"/>
      <c r="F81" s="6"/>
      <c r="G81" s="6"/>
      <c r="H81" s="6"/>
      <c r="I81" s="6"/>
      <c r="J81" s="6"/>
      <c r="K81" s="6"/>
    </row>
    <row r="82" spans="2:11" ht="120.75" thickBot="1" x14ac:dyDescent="0.3">
      <c r="B82" s="48" t="s">
        <v>57</v>
      </c>
      <c r="C82" s="3"/>
      <c r="D82" s="41" t="s">
        <v>221</v>
      </c>
      <c r="E82" s="6"/>
      <c r="F82" s="6"/>
      <c r="G82" s="6"/>
      <c r="H82" s="6"/>
      <c r="I82" s="6"/>
      <c r="J82" s="6"/>
      <c r="K82" s="6"/>
    </row>
    <row r="83" spans="2:11" x14ac:dyDescent="0.25">
      <c r="B83" s="1128" t="s">
        <v>59</v>
      </c>
      <c r="C83" s="95"/>
      <c r="D83" s="54" t="s">
        <v>60</v>
      </c>
      <c r="E83" s="6"/>
      <c r="F83" s="6"/>
      <c r="G83" s="6"/>
      <c r="H83" s="6"/>
      <c r="I83" s="6"/>
      <c r="J83" s="6"/>
      <c r="K83" s="6"/>
    </row>
    <row r="84" spans="2:11" ht="72" x14ac:dyDescent="0.25">
      <c r="B84" s="1129"/>
      <c r="C84" s="95"/>
      <c r="D84" s="47" t="s">
        <v>222</v>
      </c>
      <c r="E84" s="6"/>
      <c r="F84" s="6"/>
      <c r="G84" s="6"/>
      <c r="H84" s="6"/>
      <c r="I84" s="6"/>
      <c r="J84" s="6"/>
      <c r="K84" s="6"/>
    </row>
    <row r="85" spans="2:11" ht="48" x14ac:dyDescent="0.25">
      <c r="B85" s="1129"/>
      <c r="C85" s="95"/>
      <c r="D85" s="47" t="s">
        <v>223</v>
      </c>
      <c r="E85" s="6"/>
      <c r="F85" s="6"/>
      <c r="G85" s="6"/>
      <c r="H85" s="6"/>
      <c r="I85" s="6"/>
      <c r="J85" s="6"/>
      <c r="K85" s="6"/>
    </row>
    <row r="86" spans="2:11" x14ac:dyDescent="0.25">
      <c r="B86" s="1129"/>
      <c r="C86" s="95"/>
      <c r="D86" s="54" t="s">
        <v>224</v>
      </c>
      <c r="E86" s="6"/>
      <c r="F86" s="6"/>
      <c r="G86" s="6"/>
      <c r="H86" s="6"/>
      <c r="I86" s="6"/>
      <c r="J86" s="6"/>
      <c r="K86" s="6"/>
    </row>
    <row r="87" spans="2:11" x14ac:dyDescent="0.25">
      <c r="B87" s="1129"/>
      <c r="C87" s="95"/>
      <c r="D87" s="47" t="s">
        <v>64</v>
      </c>
      <c r="E87" s="6"/>
      <c r="F87" s="6"/>
      <c r="G87" s="6"/>
      <c r="H87" s="6"/>
      <c r="I87" s="6"/>
      <c r="J87" s="6"/>
      <c r="K87" s="6"/>
    </row>
    <row r="88" spans="2:11" x14ac:dyDescent="0.25">
      <c r="B88" s="1129"/>
      <c r="C88" s="95"/>
      <c r="D88" s="47" t="s">
        <v>165</v>
      </c>
      <c r="E88" s="6"/>
      <c r="F88" s="6"/>
      <c r="G88" s="6"/>
      <c r="H88" s="6"/>
      <c r="I88" s="6"/>
      <c r="J88" s="6"/>
      <c r="K88" s="6"/>
    </row>
    <row r="89" spans="2:11" ht="15.75" thickBot="1" x14ac:dyDescent="0.3">
      <c r="B89" s="1130"/>
      <c r="C89" s="3"/>
      <c r="D89" s="41" t="s">
        <v>225</v>
      </c>
      <c r="E89" s="6"/>
      <c r="F89" s="6"/>
      <c r="G89" s="6"/>
      <c r="H89" s="6"/>
      <c r="I89" s="6"/>
      <c r="J89" s="6"/>
      <c r="K89" s="6"/>
    </row>
    <row r="90" spans="2:11" ht="24.75" thickBot="1" x14ac:dyDescent="0.3">
      <c r="B90" s="48" t="s">
        <v>72</v>
      </c>
      <c r="C90" s="3"/>
      <c r="D90" s="41"/>
      <c r="E90" s="6"/>
      <c r="F90" s="6"/>
      <c r="G90" s="6"/>
      <c r="H90" s="6"/>
      <c r="I90" s="6"/>
      <c r="J90" s="6"/>
      <c r="K90" s="6"/>
    </row>
    <row r="91" spans="2:11" ht="156" x14ac:dyDescent="0.25">
      <c r="B91" s="1128" t="s">
        <v>73</v>
      </c>
      <c r="C91" s="95"/>
      <c r="D91" s="47" t="s">
        <v>226</v>
      </c>
      <c r="E91" s="6"/>
      <c r="F91" s="6"/>
      <c r="G91" s="6"/>
      <c r="H91" s="6"/>
      <c r="I91" s="6"/>
      <c r="J91" s="6"/>
      <c r="K91" s="6"/>
    </row>
    <row r="92" spans="2:11" ht="132.75" thickBot="1" x14ac:dyDescent="0.3">
      <c r="B92" s="1130"/>
      <c r="C92" s="3"/>
      <c r="D92" s="41" t="s">
        <v>227</v>
      </c>
      <c r="E92" s="6"/>
      <c r="F92" s="6"/>
      <c r="G92" s="6"/>
      <c r="H92" s="6"/>
      <c r="I92" s="6"/>
      <c r="J92" s="6"/>
      <c r="K92" s="6"/>
    </row>
    <row r="93" spans="2:11" ht="29.45" customHeight="1" x14ac:dyDescent="0.25">
      <c r="B93" s="1128" t="s">
        <v>90</v>
      </c>
      <c r="C93" s="95"/>
      <c r="D93" s="47" t="s">
        <v>91</v>
      </c>
      <c r="E93" s="6"/>
      <c r="F93" s="6"/>
      <c r="G93" s="6"/>
      <c r="H93" s="6"/>
      <c r="I93" s="6"/>
      <c r="J93" s="6"/>
      <c r="K93" s="6"/>
    </row>
    <row r="94" spans="2:11" ht="73.5" x14ac:dyDescent="0.25">
      <c r="B94" s="1129"/>
      <c r="C94" s="95"/>
      <c r="D94" s="47" t="s">
        <v>228</v>
      </c>
      <c r="E94" s="6"/>
      <c r="F94" s="6"/>
      <c r="G94" s="6"/>
      <c r="H94" s="6"/>
      <c r="I94" s="6"/>
      <c r="J94" s="6"/>
      <c r="K94" s="6"/>
    </row>
    <row r="95" spans="2:11" ht="37.5" x14ac:dyDescent="0.25">
      <c r="B95" s="1129"/>
      <c r="C95" s="95"/>
      <c r="D95" s="47" t="s">
        <v>229</v>
      </c>
      <c r="E95" s="6"/>
      <c r="F95" s="6"/>
      <c r="G95" s="6"/>
      <c r="H95" s="6"/>
      <c r="I95" s="6"/>
      <c r="J95" s="6"/>
      <c r="K95" s="6"/>
    </row>
    <row r="96" spans="2:11" ht="37.5" x14ac:dyDescent="0.25">
      <c r="B96" s="1129"/>
      <c r="C96" s="95"/>
      <c r="D96" s="47" t="s">
        <v>230</v>
      </c>
      <c r="E96" s="6"/>
      <c r="F96" s="6"/>
      <c r="G96" s="6"/>
      <c r="H96" s="6"/>
      <c r="I96" s="6"/>
      <c r="J96" s="6"/>
      <c r="K96" s="6"/>
    </row>
    <row r="97" spans="2:11" ht="37.5" x14ac:dyDescent="0.25">
      <c r="B97" s="1129"/>
      <c r="C97" s="95"/>
      <c r="D97" s="47" t="s">
        <v>231</v>
      </c>
      <c r="E97" s="6"/>
      <c r="F97" s="6"/>
      <c r="G97" s="6"/>
      <c r="H97" s="6"/>
      <c r="I97" s="6"/>
      <c r="J97" s="6"/>
      <c r="K97" s="6"/>
    </row>
    <row r="98" spans="2:11" x14ac:dyDescent="0.25">
      <c r="B98" s="1129"/>
      <c r="C98" s="95"/>
      <c r="D98" s="47" t="s">
        <v>232</v>
      </c>
      <c r="E98" s="6"/>
      <c r="F98" s="6"/>
      <c r="G98" s="6"/>
      <c r="H98" s="6"/>
      <c r="I98" s="6"/>
      <c r="J98" s="6"/>
      <c r="K98" s="6"/>
    </row>
    <row r="99" spans="2:11" x14ac:dyDescent="0.25">
      <c r="B99" s="1129"/>
      <c r="C99" s="95"/>
      <c r="D99" s="47" t="s">
        <v>233</v>
      </c>
      <c r="E99" s="6"/>
      <c r="F99" s="6"/>
      <c r="G99" s="6"/>
      <c r="H99" s="6"/>
      <c r="I99" s="6"/>
      <c r="J99" s="6"/>
      <c r="K99" s="6"/>
    </row>
    <row r="100" spans="2:11" x14ac:dyDescent="0.25">
      <c r="B100" s="1129"/>
      <c r="C100" s="95"/>
      <c r="D100" s="47" t="s">
        <v>234</v>
      </c>
      <c r="E100" s="6"/>
      <c r="F100" s="6"/>
      <c r="G100" s="6"/>
      <c r="H100" s="6"/>
      <c r="I100" s="6"/>
      <c r="J100" s="6"/>
      <c r="K100" s="6"/>
    </row>
    <row r="101" spans="2:11" x14ac:dyDescent="0.25">
      <c r="B101" s="1129"/>
      <c r="C101" s="95"/>
      <c r="D101" s="47" t="s">
        <v>99</v>
      </c>
      <c r="E101" s="6"/>
      <c r="F101" s="6"/>
      <c r="G101" s="6"/>
      <c r="H101" s="6"/>
      <c r="I101" s="6"/>
      <c r="J101" s="6"/>
      <c r="K101" s="6"/>
    </row>
    <row r="102" spans="2:11" ht="84" x14ac:dyDescent="0.25">
      <c r="B102" s="1129"/>
      <c r="C102" s="95"/>
      <c r="D102" s="55" t="s">
        <v>235</v>
      </c>
      <c r="E102" s="6"/>
      <c r="F102" s="6"/>
      <c r="G102" s="6"/>
      <c r="H102" s="6"/>
      <c r="I102" s="6"/>
      <c r="J102" s="6"/>
      <c r="K102" s="6"/>
    </row>
    <row r="103" spans="2:11" ht="24" x14ac:dyDescent="0.25">
      <c r="B103" s="1129"/>
      <c r="C103" s="95"/>
      <c r="D103" s="54" t="s">
        <v>236</v>
      </c>
      <c r="E103" s="6"/>
      <c r="F103" s="6"/>
      <c r="G103" s="6"/>
      <c r="H103" s="6"/>
      <c r="I103" s="6"/>
      <c r="J103" s="6"/>
      <c r="K103" s="6"/>
    </row>
    <row r="104" spans="2:11" x14ac:dyDescent="0.25">
      <c r="B104" s="1129"/>
      <c r="C104" s="95"/>
      <c r="D104" s="17"/>
      <c r="E104" s="6"/>
      <c r="F104" s="6"/>
      <c r="G104" s="6"/>
      <c r="H104" s="6"/>
      <c r="I104" s="6"/>
      <c r="J104" s="6"/>
      <c r="K104" s="6"/>
    </row>
    <row r="105" spans="2:11" x14ac:dyDescent="0.25">
      <c r="B105" s="1129"/>
      <c r="C105" s="95"/>
      <c r="D105" s="47" t="s">
        <v>91</v>
      </c>
      <c r="E105" s="6"/>
      <c r="F105" s="6"/>
      <c r="G105" s="6"/>
      <c r="H105" s="6"/>
      <c r="I105" s="6"/>
      <c r="J105" s="6"/>
      <c r="K105" s="6"/>
    </row>
    <row r="106" spans="2:11" ht="37.5" x14ac:dyDescent="0.25">
      <c r="B106" s="1129"/>
      <c r="C106" s="95"/>
      <c r="D106" s="47" t="s">
        <v>229</v>
      </c>
      <c r="E106" s="6"/>
      <c r="F106" s="6"/>
      <c r="G106" s="6"/>
      <c r="H106" s="6"/>
      <c r="I106" s="6"/>
      <c r="J106" s="6"/>
      <c r="K106" s="6"/>
    </row>
    <row r="107" spans="2:11" ht="25.5" x14ac:dyDescent="0.25">
      <c r="B107" s="1129"/>
      <c r="C107" s="95"/>
      <c r="D107" s="47" t="s">
        <v>237</v>
      </c>
      <c r="E107" s="6"/>
      <c r="F107" s="6"/>
      <c r="G107" s="6"/>
      <c r="H107" s="6"/>
      <c r="I107" s="6"/>
      <c r="J107" s="6"/>
      <c r="K107" s="6"/>
    </row>
    <row r="108" spans="2:11" x14ac:dyDescent="0.25">
      <c r="B108" s="1129"/>
      <c r="C108" s="95"/>
      <c r="D108" s="47" t="s">
        <v>238</v>
      </c>
      <c r="E108" s="6"/>
      <c r="F108" s="6"/>
      <c r="G108" s="6"/>
      <c r="H108" s="6"/>
      <c r="I108" s="6"/>
      <c r="J108" s="6"/>
      <c r="K108" s="6"/>
    </row>
    <row r="109" spans="2:11" x14ac:dyDescent="0.25">
      <c r="B109" s="1129"/>
      <c r="C109" s="95"/>
      <c r="D109" s="54" t="s">
        <v>239</v>
      </c>
      <c r="E109" s="6"/>
      <c r="F109" s="6"/>
      <c r="G109" s="6"/>
      <c r="H109" s="6"/>
      <c r="I109" s="6"/>
      <c r="J109" s="6"/>
      <c r="K109" s="6"/>
    </row>
    <row r="110" spans="2:11" x14ac:dyDescent="0.25">
      <c r="B110" s="1129"/>
      <c r="C110" s="95"/>
      <c r="D110" s="17"/>
      <c r="E110" s="6"/>
      <c r="F110" s="6"/>
      <c r="G110" s="6"/>
      <c r="H110" s="6"/>
      <c r="I110" s="6"/>
      <c r="J110" s="6"/>
      <c r="K110" s="6"/>
    </row>
    <row r="111" spans="2:11" x14ac:dyDescent="0.25">
      <c r="B111" s="1129"/>
      <c r="C111" s="95"/>
      <c r="D111" s="47" t="s">
        <v>91</v>
      </c>
      <c r="E111" s="6"/>
      <c r="F111" s="6"/>
      <c r="G111" s="6"/>
      <c r="H111" s="6"/>
      <c r="I111" s="6"/>
      <c r="J111" s="6"/>
      <c r="K111" s="6"/>
    </row>
    <row r="112" spans="2:11" ht="37.5" x14ac:dyDescent="0.25">
      <c r="B112" s="1129"/>
      <c r="C112" s="95"/>
      <c r="D112" s="47" t="s">
        <v>230</v>
      </c>
      <c r="E112" s="6"/>
      <c r="F112" s="6"/>
      <c r="G112" s="6"/>
      <c r="H112" s="6"/>
      <c r="I112" s="6"/>
      <c r="J112" s="6"/>
      <c r="K112" s="6"/>
    </row>
    <row r="113" spans="2:11" ht="25.5" x14ac:dyDescent="0.25">
      <c r="B113" s="1129"/>
      <c r="C113" s="95"/>
      <c r="D113" s="47" t="s">
        <v>240</v>
      </c>
      <c r="E113" s="6"/>
      <c r="F113" s="6"/>
      <c r="G113" s="6"/>
      <c r="H113" s="6"/>
      <c r="I113" s="6"/>
      <c r="J113" s="6"/>
      <c r="K113" s="6"/>
    </row>
    <row r="114" spans="2:11" x14ac:dyDescent="0.25">
      <c r="B114" s="1129"/>
      <c r="C114" s="95"/>
      <c r="D114" s="47" t="s">
        <v>241</v>
      </c>
      <c r="E114" s="6"/>
      <c r="F114" s="6"/>
      <c r="G114" s="6"/>
      <c r="H114" s="6"/>
      <c r="I114" s="6"/>
      <c r="J114" s="6"/>
      <c r="K114" s="6"/>
    </row>
    <row r="115" spans="2:11" x14ac:dyDescent="0.25">
      <c r="B115" s="1129"/>
      <c r="C115" s="95"/>
      <c r="D115" s="54" t="s">
        <v>242</v>
      </c>
      <c r="E115" s="6"/>
      <c r="F115" s="6"/>
      <c r="G115" s="6"/>
      <c r="H115" s="6"/>
      <c r="I115" s="6"/>
      <c r="J115" s="6"/>
      <c r="K115" s="6"/>
    </row>
    <row r="116" spans="2:11" x14ac:dyDescent="0.25">
      <c r="B116" s="1129"/>
      <c r="C116" s="95"/>
      <c r="D116" s="17"/>
      <c r="E116" s="6"/>
      <c r="F116" s="6"/>
      <c r="G116" s="6"/>
      <c r="H116" s="6"/>
      <c r="I116" s="6"/>
      <c r="J116" s="6"/>
      <c r="K116" s="6"/>
    </row>
    <row r="117" spans="2:11" x14ac:dyDescent="0.25">
      <c r="B117" s="1129"/>
      <c r="C117" s="95"/>
      <c r="D117" s="47" t="s">
        <v>91</v>
      </c>
      <c r="E117" s="6"/>
      <c r="F117" s="6"/>
      <c r="G117" s="6"/>
      <c r="H117" s="6"/>
      <c r="I117" s="6"/>
      <c r="J117" s="6"/>
      <c r="K117" s="6"/>
    </row>
    <row r="118" spans="2:11" ht="37.5" x14ac:dyDescent="0.25">
      <c r="B118" s="1129"/>
      <c r="C118" s="95"/>
      <c r="D118" s="47" t="s">
        <v>243</v>
      </c>
      <c r="E118" s="6"/>
      <c r="F118" s="6"/>
      <c r="G118" s="6"/>
      <c r="H118" s="6"/>
      <c r="I118" s="6"/>
      <c r="J118" s="6"/>
      <c r="K118" s="6"/>
    </row>
    <row r="119" spans="2:11" ht="25.5" x14ac:dyDescent="0.25">
      <c r="B119" s="1129"/>
      <c r="C119" s="95"/>
      <c r="D119" s="47" t="s">
        <v>244</v>
      </c>
      <c r="E119" s="6"/>
      <c r="F119" s="6"/>
      <c r="G119" s="6"/>
      <c r="H119" s="6"/>
      <c r="I119" s="6"/>
      <c r="J119" s="6"/>
      <c r="K119" s="6"/>
    </row>
    <row r="120" spans="2:11" x14ac:dyDescent="0.25">
      <c r="B120" s="1129"/>
      <c r="C120" s="95"/>
      <c r="D120" s="47" t="s">
        <v>245</v>
      </c>
      <c r="E120" s="6"/>
      <c r="F120" s="6"/>
      <c r="G120" s="6"/>
      <c r="H120" s="6"/>
      <c r="I120" s="6"/>
      <c r="J120" s="6"/>
      <c r="K120" s="6"/>
    </row>
    <row r="121" spans="2:11" x14ac:dyDescent="0.25">
      <c r="B121" s="1129"/>
      <c r="C121" s="95"/>
      <c r="D121" s="54" t="s">
        <v>246</v>
      </c>
      <c r="E121" s="6"/>
      <c r="F121" s="6"/>
      <c r="G121" s="6"/>
      <c r="H121" s="6"/>
      <c r="I121" s="6"/>
      <c r="J121" s="6"/>
      <c r="K121" s="6"/>
    </row>
    <row r="122" spans="2:11" ht="36" x14ac:dyDescent="0.25">
      <c r="B122" s="1129"/>
      <c r="C122" s="95"/>
      <c r="D122" s="54" t="s">
        <v>247</v>
      </c>
      <c r="E122" s="6"/>
      <c r="F122" s="6"/>
      <c r="G122" s="6"/>
      <c r="H122" s="6"/>
      <c r="I122" s="6"/>
      <c r="J122" s="6"/>
      <c r="K122" s="6"/>
    </row>
    <row r="123" spans="2:11" x14ac:dyDescent="0.25">
      <c r="B123" s="1129"/>
      <c r="C123" s="95"/>
      <c r="D123" s="47" t="s">
        <v>248</v>
      </c>
      <c r="E123" s="6"/>
      <c r="F123" s="6"/>
      <c r="G123" s="6"/>
      <c r="H123" s="6"/>
      <c r="I123" s="6"/>
      <c r="J123" s="6"/>
      <c r="K123" s="6"/>
    </row>
    <row r="124" spans="2:11" x14ac:dyDescent="0.25">
      <c r="B124" s="1129"/>
      <c r="C124" s="95"/>
      <c r="D124" s="47" t="s">
        <v>91</v>
      </c>
      <c r="E124" s="6"/>
      <c r="F124" s="6"/>
      <c r="G124" s="6"/>
      <c r="H124" s="6"/>
      <c r="I124" s="6"/>
      <c r="J124" s="6"/>
      <c r="K124" s="6"/>
    </row>
    <row r="125" spans="2:11" ht="49.5" x14ac:dyDescent="0.25">
      <c r="B125" s="1129"/>
      <c r="C125" s="95"/>
      <c r="D125" s="47" t="s">
        <v>249</v>
      </c>
      <c r="E125" s="6"/>
      <c r="F125" s="6"/>
      <c r="G125" s="6"/>
      <c r="H125" s="6"/>
      <c r="I125" s="6"/>
      <c r="J125" s="6"/>
      <c r="K125" s="6"/>
    </row>
    <row r="126" spans="2:11" ht="49.5" x14ac:dyDescent="0.25">
      <c r="B126" s="1129"/>
      <c r="C126" s="95"/>
      <c r="D126" s="47" t="s">
        <v>250</v>
      </c>
      <c r="E126" s="6"/>
      <c r="F126" s="6"/>
      <c r="G126" s="6"/>
      <c r="H126" s="6"/>
      <c r="I126" s="6"/>
      <c r="J126" s="6"/>
      <c r="K126" s="6"/>
    </row>
    <row r="127" spans="2:11" ht="50.25" thickBot="1" x14ac:dyDescent="0.3">
      <c r="B127" s="1130"/>
      <c r="C127" s="3"/>
      <c r="D127" s="41" t="s">
        <v>251</v>
      </c>
      <c r="E127" s="6"/>
      <c r="F127" s="6"/>
      <c r="G127" s="6"/>
      <c r="H127" s="6"/>
      <c r="I127" s="6"/>
      <c r="J127" s="6"/>
      <c r="K127" s="6"/>
    </row>
  </sheetData>
  <sheetProtection insertRows="0"/>
  <mergeCells count="29">
    <mergeCell ref="A1:P1"/>
    <mergeCell ref="A2:P2"/>
    <mergeCell ref="A3:P3"/>
    <mergeCell ref="A4:D4"/>
    <mergeCell ref="A5:P5"/>
    <mergeCell ref="B79:J80"/>
    <mergeCell ref="B57:B63"/>
    <mergeCell ref="B65:E65"/>
    <mergeCell ref="D29:K29"/>
    <mergeCell ref="D30:K30"/>
    <mergeCell ref="D53:K53"/>
    <mergeCell ref="D54:K54"/>
    <mergeCell ref="B56:E56"/>
    <mergeCell ref="B93:B127"/>
    <mergeCell ref="B66:B72"/>
    <mergeCell ref="B74:F74"/>
    <mergeCell ref="B10:D10"/>
    <mergeCell ref="F10:S10"/>
    <mergeCell ref="F11:S11"/>
    <mergeCell ref="E12:R12"/>
    <mergeCell ref="E13:R13"/>
    <mergeCell ref="D52:K52"/>
    <mergeCell ref="B15:B26"/>
    <mergeCell ref="B81:D81"/>
    <mergeCell ref="B83:B89"/>
    <mergeCell ref="B91:B92"/>
    <mergeCell ref="D15:K15"/>
    <mergeCell ref="D16:K16"/>
    <mergeCell ref="D28:K28"/>
  </mergeCells>
  <conditionalFormatting sqref="F10">
    <cfRule type="notContainsBlanks" dxfId="108" priority="4">
      <formula>LEN(TRIM(F10))&gt;0</formula>
    </cfRule>
  </conditionalFormatting>
  <conditionalFormatting sqref="F11:S11">
    <cfRule type="expression" dxfId="107" priority="2">
      <formula>E11="NO SE REPORTA"</formula>
    </cfRule>
    <cfRule type="expression" dxfId="106" priority="3">
      <formula>E10="NO APLICA"</formula>
    </cfRule>
  </conditionalFormatting>
  <conditionalFormatting sqref="E12:R12">
    <cfRule type="expression" dxfId="105"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23">
      <formula1>0</formula1>
    </dataValidation>
    <dataValidation type="whole" operator="greaterThanOrEqual" allowBlank="1" showInputMessage="1" showErrorMessage="1" errorTitle="ERROR" error="Valor en PESOS (sin centavos)" sqref="F32:I50">
      <formula1>0</formula1>
    </dataValidation>
    <dataValidation type="textLength" allowBlank="1" showInputMessage="1" showErrorMessage="1" errorTitle="ERROR" error="Escriba POMCA, PMM o PMA" promptTitle="ESCRIBA" prompt="POMCA, PMA o PMM" sqref="E32:E50">
      <formula1>1</formula1>
      <formula2>5</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280</v>
      </c>
      <c r="B5" s="1041"/>
      <c r="C5" s="1041"/>
      <c r="D5" s="1041"/>
      <c r="E5" s="1041"/>
      <c r="F5" s="1041"/>
      <c r="G5" s="1041"/>
      <c r="H5" s="1041"/>
      <c r="I5" s="1041"/>
      <c r="J5" s="1041"/>
      <c r="K5" s="1041"/>
      <c r="L5" s="1041"/>
      <c r="M5" s="1041"/>
      <c r="N5" s="1041"/>
      <c r="O5" s="1041"/>
      <c r="P5" s="1042"/>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t="str">
        <f>IF(E10="NO APLICA","NO APLICA",IF(E11="NO SE REPORTA","SIN INFORMACION",+E19))</f>
        <v>N.A.</v>
      </c>
      <c r="E8" s="267"/>
      <c r="F8" s="251" t="s">
        <v>130</v>
      </c>
      <c r="G8" s="251"/>
      <c r="H8" s="251"/>
      <c r="I8" s="251"/>
      <c r="J8" s="251"/>
      <c r="K8" s="251"/>
    </row>
    <row r="9" spans="1:21" x14ac:dyDescent="0.25">
      <c r="A9" s="248"/>
      <c r="B9" s="513" t="s">
        <v>1203</v>
      </c>
      <c r="C9" s="268"/>
      <c r="D9" s="251"/>
      <c r="E9" s="251"/>
      <c r="F9" s="251"/>
      <c r="G9" s="251"/>
      <c r="H9" s="251"/>
      <c r="I9" s="251"/>
      <c r="J9" s="251"/>
      <c r="K9" s="251"/>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268"/>
      <c r="D14" s="251"/>
      <c r="E14" s="251"/>
      <c r="F14" s="251"/>
      <c r="G14" s="251"/>
      <c r="H14" s="251"/>
      <c r="I14" s="251"/>
      <c r="J14" s="251"/>
      <c r="K14" s="251"/>
    </row>
    <row r="15" spans="1:21" ht="15.6" customHeight="1" thickTop="1" thickBot="1" x14ac:dyDescent="0.3">
      <c r="A15" s="248"/>
      <c r="B15" s="1157" t="s">
        <v>2</v>
      </c>
      <c r="C15" s="271"/>
      <c r="D15" s="1081" t="s">
        <v>3</v>
      </c>
      <c r="E15" s="1082"/>
      <c r="F15" s="1082"/>
      <c r="G15" s="1082"/>
      <c r="H15" s="1082"/>
      <c r="I15" s="1083"/>
      <c r="J15" s="251"/>
      <c r="K15" s="251"/>
    </row>
    <row r="16" spans="1:21" ht="15.75" thickBot="1" x14ac:dyDescent="0.3">
      <c r="A16" s="248"/>
      <c r="B16" s="1049"/>
      <c r="C16" s="275"/>
      <c r="D16" s="276" t="s">
        <v>150</v>
      </c>
      <c r="E16" s="283" t="s">
        <v>20</v>
      </c>
      <c r="F16" s="283" t="s">
        <v>21</v>
      </c>
      <c r="G16" s="283" t="s">
        <v>22</v>
      </c>
      <c r="H16" s="283" t="s">
        <v>23</v>
      </c>
      <c r="I16" s="345"/>
      <c r="J16" s="251"/>
      <c r="K16" s="251"/>
    </row>
    <row r="17" spans="1:11" ht="60.75" thickBot="1" x14ac:dyDescent="0.3">
      <c r="A17" s="248"/>
      <c r="B17" s="1049"/>
      <c r="C17" s="275"/>
      <c r="D17" s="346" t="s">
        <v>305</v>
      </c>
      <c r="E17" s="219"/>
      <c r="F17" s="219"/>
      <c r="G17" s="219"/>
      <c r="H17" s="219"/>
      <c r="I17" s="343"/>
      <c r="J17" s="251"/>
      <c r="K17" s="251"/>
    </row>
    <row r="18" spans="1:11" ht="60.75" thickBot="1" x14ac:dyDescent="0.3">
      <c r="A18" s="248"/>
      <c r="B18" s="1049"/>
      <c r="C18" s="275"/>
      <c r="D18" s="346" t="s">
        <v>306</v>
      </c>
      <c r="E18" s="219"/>
      <c r="F18" s="219"/>
      <c r="G18" s="219"/>
      <c r="H18" s="219"/>
      <c r="I18" s="343"/>
      <c r="J18" s="251"/>
      <c r="K18" s="251"/>
    </row>
    <row r="19" spans="1:11" ht="60.75" thickBot="1" x14ac:dyDescent="0.3">
      <c r="A19" s="248"/>
      <c r="B19" s="1049"/>
      <c r="C19" s="275"/>
      <c r="D19" s="346" t="s">
        <v>307</v>
      </c>
      <c r="E19" s="198" t="str">
        <f>IFERROR(E18/E17,"N.A.")</f>
        <v>N.A.</v>
      </c>
      <c r="F19" s="198" t="str">
        <f>IFERROR(F18/F17,"N.A.")</f>
        <v>N.A.</v>
      </c>
      <c r="G19" s="198" t="str">
        <f>IFERROR(G18/G17,"N.A.")</f>
        <v>N.A.</v>
      </c>
      <c r="H19" s="198" t="str">
        <f>IFERROR(H18/H17,"N.A.")</f>
        <v>N.A.</v>
      </c>
      <c r="I19" s="308"/>
      <c r="J19" s="251"/>
      <c r="K19" s="251"/>
    </row>
    <row r="20" spans="1:11" ht="15.75" thickBot="1" x14ac:dyDescent="0.3">
      <c r="A20" s="248"/>
      <c r="B20" s="1049"/>
      <c r="C20" s="279"/>
      <c r="D20" s="1054" t="s">
        <v>308</v>
      </c>
      <c r="E20" s="1055"/>
      <c r="F20" s="1055"/>
      <c r="G20" s="1055"/>
      <c r="H20" s="1055"/>
      <c r="I20" s="1056"/>
      <c r="J20" s="251"/>
      <c r="K20" s="251"/>
    </row>
    <row r="21" spans="1:11" ht="21" customHeight="1" x14ac:dyDescent="0.25">
      <c r="A21" s="248"/>
      <c r="B21" s="340"/>
      <c r="C21" s="1151" t="s">
        <v>19</v>
      </c>
      <c r="D21" s="1153" t="s">
        <v>309</v>
      </c>
      <c r="E21" s="1155" t="s">
        <v>313</v>
      </c>
      <c r="F21" s="1155" t="s">
        <v>310</v>
      </c>
      <c r="G21" s="1155" t="s">
        <v>55</v>
      </c>
      <c r="H21" s="248"/>
      <c r="I21" s="277"/>
      <c r="J21" s="251"/>
      <c r="K21" s="251"/>
    </row>
    <row r="22" spans="1:11" ht="15.75" thickBot="1" x14ac:dyDescent="0.3">
      <c r="A22" s="248"/>
      <c r="B22" s="340"/>
      <c r="C22" s="1152"/>
      <c r="D22" s="1154"/>
      <c r="E22" s="1156"/>
      <c r="F22" s="1156"/>
      <c r="G22" s="1156"/>
      <c r="H22" s="248"/>
      <c r="I22" s="277"/>
      <c r="J22" s="251"/>
      <c r="K22" s="251"/>
    </row>
    <row r="23" spans="1:11" s="201" customFormat="1" ht="15.75" thickBot="1" x14ac:dyDescent="0.3">
      <c r="B23" s="230"/>
      <c r="C23" s="235">
        <v>1</v>
      </c>
      <c r="D23" s="31"/>
      <c r="E23" s="7"/>
      <c r="F23" s="30"/>
      <c r="G23" s="30"/>
      <c r="I23" s="20"/>
      <c r="J23" s="19"/>
      <c r="K23" s="19"/>
    </row>
    <row r="24" spans="1:11" s="201" customFormat="1" ht="15.75" thickBot="1" x14ac:dyDescent="0.3">
      <c r="B24" s="230"/>
      <c r="C24" s="235">
        <v>2</v>
      </c>
      <c r="D24" s="31"/>
      <c r="E24" s="7"/>
      <c r="F24" s="30"/>
      <c r="G24" s="30"/>
      <c r="I24" s="20"/>
      <c r="J24" s="19"/>
      <c r="K24" s="19"/>
    </row>
    <row r="25" spans="1:11" s="201" customFormat="1" ht="15.75" thickBot="1" x14ac:dyDescent="0.3">
      <c r="B25" s="230"/>
      <c r="C25" s="235">
        <v>3</v>
      </c>
      <c r="D25" s="31"/>
      <c r="E25" s="7"/>
      <c r="F25" s="30"/>
      <c r="G25" s="30"/>
      <c r="H25" s="353"/>
      <c r="I25" s="20"/>
      <c r="J25" s="19"/>
      <c r="K25" s="19"/>
    </row>
    <row r="26" spans="1:11" s="201" customFormat="1" ht="15.75" thickBot="1" x14ac:dyDescent="0.3">
      <c r="B26" s="230"/>
      <c r="C26" s="235">
        <v>4</v>
      </c>
      <c r="D26" s="31"/>
      <c r="E26" s="7"/>
      <c r="F26" s="30"/>
      <c r="G26" s="30"/>
      <c r="H26" s="353"/>
      <c r="I26" s="20"/>
      <c r="J26" s="19"/>
      <c r="K26" s="19"/>
    </row>
    <row r="27" spans="1:11" s="201" customFormat="1" ht="15.75" thickBot="1" x14ac:dyDescent="0.3">
      <c r="B27" s="230"/>
      <c r="C27" s="235">
        <v>5</v>
      </c>
      <c r="D27" s="31"/>
      <c r="E27" s="7"/>
      <c r="F27" s="30"/>
      <c r="G27" s="30"/>
      <c r="H27" s="353"/>
      <c r="I27" s="20"/>
      <c r="J27" s="19"/>
      <c r="K27" s="19"/>
    </row>
    <row r="28" spans="1:11" s="201" customFormat="1" ht="15.75" thickBot="1" x14ac:dyDescent="0.3">
      <c r="B28" s="230"/>
      <c r="C28" s="235">
        <v>6</v>
      </c>
      <c r="D28" s="31"/>
      <c r="E28" s="7"/>
      <c r="F28" s="30"/>
      <c r="G28" s="30"/>
      <c r="H28" s="353"/>
      <c r="I28" s="20"/>
      <c r="J28" s="19"/>
      <c r="K28" s="19"/>
    </row>
    <row r="29" spans="1:11" s="201" customFormat="1" ht="15.75" thickBot="1" x14ac:dyDescent="0.3">
      <c r="B29" s="230"/>
      <c r="C29" s="235">
        <v>7</v>
      </c>
      <c r="D29" s="31"/>
      <c r="E29" s="7"/>
      <c r="F29" s="30"/>
      <c r="G29" s="30"/>
      <c r="H29" s="353"/>
      <c r="I29" s="20"/>
      <c r="J29" s="19"/>
      <c r="K29" s="19"/>
    </row>
    <row r="30" spans="1:11" s="201" customFormat="1" ht="15.75" thickBot="1" x14ac:dyDescent="0.3">
      <c r="B30" s="230"/>
      <c r="C30" s="235">
        <v>8</v>
      </c>
      <c r="D30" s="31"/>
      <c r="E30" s="7"/>
      <c r="F30" s="30"/>
      <c r="G30" s="30"/>
      <c r="H30" s="353"/>
      <c r="I30" s="20"/>
      <c r="J30" s="19"/>
      <c r="K30" s="19"/>
    </row>
    <row r="31" spans="1:11" s="201" customFormat="1" ht="15.75" thickBot="1" x14ac:dyDescent="0.3">
      <c r="B31" s="230"/>
      <c r="C31" s="235">
        <v>9</v>
      </c>
      <c r="D31" s="31"/>
      <c r="E31" s="7"/>
      <c r="F31" s="30"/>
      <c r="G31" s="30"/>
      <c r="H31" s="353"/>
      <c r="I31" s="20"/>
      <c r="J31" s="19"/>
      <c r="K31" s="19"/>
    </row>
    <row r="32" spans="1:11" s="201" customFormat="1" ht="15.75" thickBot="1" x14ac:dyDescent="0.3">
      <c r="B32" s="230"/>
      <c r="C32" s="235">
        <v>10</v>
      </c>
      <c r="D32" s="31"/>
      <c r="E32" s="7"/>
      <c r="F32" s="30"/>
      <c r="G32" s="30"/>
      <c r="H32" s="353"/>
      <c r="I32" s="20"/>
      <c r="J32" s="19"/>
      <c r="K32" s="19"/>
    </row>
    <row r="33" spans="1:11" s="201" customFormat="1" ht="15.75" thickBot="1" x14ac:dyDescent="0.3">
      <c r="B33" s="230"/>
      <c r="C33" s="235">
        <v>11</v>
      </c>
      <c r="D33" s="31"/>
      <c r="E33" s="7"/>
      <c r="F33" s="30"/>
      <c r="G33" s="30"/>
      <c r="H33" s="353"/>
      <c r="I33" s="20"/>
      <c r="J33" s="19"/>
      <c r="K33" s="19"/>
    </row>
    <row r="34" spans="1:11" s="201" customFormat="1" ht="15.75" thickBot="1" x14ac:dyDescent="0.3">
      <c r="B34" s="230"/>
      <c r="C34" s="235">
        <v>12</v>
      </c>
      <c r="D34" s="31"/>
      <c r="E34" s="7"/>
      <c r="F34" s="30"/>
      <c r="G34" s="30"/>
      <c r="H34" s="353"/>
      <c r="I34" s="20"/>
      <c r="J34" s="19"/>
      <c r="K34" s="19"/>
    </row>
    <row r="35" spans="1:11" s="201" customFormat="1" ht="15.75" thickBot="1" x14ac:dyDescent="0.3">
      <c r="B35" s="230"/>
      <c r="C35" s="235">
        <v>13</v>
      </c>
      <c r="D35" s="31"/>
      <c r="E35" s="7"/>
      <c r="F35" s="30"/>
      <c r="G35" s="30"/>
      <c r="H35" s="353"/>
      <c r="I35" s="20"/>
      <c r="J35" s="19"/>
      <c r="K35" s="19"/>
    </row>
    <row r="36" spans="1:11" s="201" customFormat="1" ht="15.75" thickBot="1" x14ac:dyDescent="0.3">
      <c r="B36" s="230"/>
      <c r="C36" s="235">
        <v>14</v>
      </c>
      <c r="D36" s="31"/>
      <c r="E36" s="7"/>
      <c r="F36" s="30"/>
      <c r="G36" s="30"/>
      <c r="H36" s="353"/>
      <c r="I36" s="20"/>
      <c r="J36" s="19"/>
      <c r="K36" s="19"/>
    </row>
    <row r="37" spans="1:11" s="201" customFormat="1" ht="15.75" thickBot="1" x14ac:dyDescent="0.3">
      <c r="B37" s="230"/>
      <c r="C37" s="235">
        <v>15</v>
      </c>
      <c r="D37" s="31"/>
      <c r="E37" s="7"/>
      <c r="F37" s="30"/>
      <c r="G37" s="30"/>
      <c r="H37" s="353"/>
      <c r="I37" s="20"/>
      <c r="J37" s="19"/>
      <c r="K37" s="19"/>
    </row>
    <row r="38" spans="1:11" s="201" customFormat="1" ht="15.75" thickBot="1" x14ac:dyDescent="0.3">
      <c r="B38" s="230"/>
      <c r="C38" s="235">
        <v>16</v>
      </c>
      <c r="D38" s="31"/>
      <c r="E38" s="7"/>
      <c r="F38" s="30"/>
      <c r="G38" s="30"/>
      <c r="H38" s="353"/>
      <c r="I38" s="20"/>
      <c r="J38" s="19"/>
      <c r="K38" s="19"/>
    </row>
    <row r="39" spans="1:11" s="201" customFormat="1" ht="15.75" thickBot="1" x14ac:dyDescent="0.3">
      <c r="B39" s="230"/>
      <c r="C39" s="235">
        <v>17</v>
      </c>
      <c r="D39" s="31"/>
      <c r="E39" s="7"/>
      <c r="F39" s="30"/>
      <c r="G39" s="30"/>
      <c r="H39" s="353"/>
      <c r="I39" s="20"/>
      <c r="J39" s="19"/>
      <c r="K39" s="19"/>
    </row>
    <row r="40" spans="1:11" s="201" customFormat="1" ht="15.75" thickBot="1" x14ac:dyDescent="0.3">
      <c r="B40" s="230"/>
      <c r="C40" s="235">
        <v>18</v>
      </c>
      <c r="D40" s="31"/>
      <c r="E40" s="7"/>
      <c r="F40" s="30"/>
      <c r="G40" s="30"/>
      <c r="H40" s="353"/>
      <c r="I40" s="20"/>
      <c r="J40" s="19"/>
      <c r="K40" s="19"/>
    </row>
    <row r="41" spans="1:11" s="201" customFormat="1" ht="15.75" thickBot="1" x14ac:dyDescent="0.3">
      <c r="B41" s="230"/>
      <c r="C41" s="235">
        <v>19</v>
      </c>
      <c r="D41" s="31"/>
      <c r="E41" s="7"/>
      <c r="F41" s="30"/>
      <c r="G41" s="30"/>
      <c r="I41" s="20"/>
      <c r="J41" s="19"/>
      <c r="K41" s="19"/>
    </row>
    <row r="42" spans="1:11" s="201" customFormat="1" ht="15.75" thickBot="1" x14ac:dyDescent="0.3">
      <c r="B42" s="231"/>
      <c r="C42" s="235">
        <v>20</v>
      </c>
      <c r="D42" s="31"/>
      <c r="E42" s="7"/>
      <c r="F42" s="30"/>
      <c r="G42" s="30"/>
      <c r="I42" s="204"/>
      <c r="J42" s="19"/>
      <c r="K42" s="19"/>
    </row>
    <row r="43" spans="1:11" ht="36" customHeight="1" thickBot="1" x14ac:dyDescent="0.3">
      <c r="A43" s="248"/>
      <c r="B43" s="288" t="s">
        <v>34</v>
      </c>
      <c r="C43" s="289"/>
      <c r="D43" s="1081" t="s">
        <v>311</v>
      </c>
      <c r="E43" s="1082"/>
      <c r="F43" s="1082"/>
      <c r="G43" s="1082"/>
      <c r="H43" s="1082"/>
      <c r="I43" s="1083"/>
      <c r="J43" s="251"/>
      <c r="K43" s="251"/>
    </row>
    <row r="44" spans="1:11" ht="24.75" thickBot="1" x14ac:dyDescent="0.3">
      <c r="A44" s="248"/>
      <c r="B44" s="288" t="s">
        <v>36</v>
      </c>
      <c r="C44" s="289"/>
      <c r="D44" s="1081" t="s">
        <v>278</v>
      </c>
      <c r="E44" s="1082"/>
      <c r="F44" s="1082"/>
      <c r="G44" s="1082"/>
      <c r="H44" s="1082"/>
      <c r="I44" s="1083"/>
      <c r="J44" s="251"/>
      <c r="K44" s="251"/>
    </row>
    <row r="45" spans="1:11" ht="15.75" thickBot="1" x14ac:dyDescent="0.3">
      <c r="A45" s="248"/>
      <c r="B45" s="252"/>
      <c r="C45" s="253"/>
      <c r="D45" s="251"/>
      <c r="E45" s="251"/>
      <c r="F45" s="251"/>
      <c r="G45" s="251"/>
      <c r="H45" s="251"/>
      <c r="I45" s="251"/>
      <c r="J45" s="251"/>
      <c r="K45" s="251"/>
    </row>
    <row r="46" spans="1:11" ht="24" customHeight="1" thickBot="1" x14ac:dyDescent="0.3">
      <c r="A46" s="248"/>
      <c r="B46" s="1069" t="s">
        <v>38</v>
      </c>
      <c r="C46" s="1070"/>
      <c r="D46" s="1070"/>
      <c r="E46" s="1071"/>
      <c r="F46" s="251"/>
      <c r="G46" s="251"/>
      <c r="H46" s="251"/>
      <c r="I46" s="251"/>
      <c r="J46" s="251"/>
      <c r="K46" s="251"/>
    </row>
    <row r="47" spans="1:11" ht="15.75" thickBot="1" x14ac:dyDescent="0.3">
      <c r="A47" s="248"/>
      <c r="B47" s="1072">
        <v>1</v>
      </c>
      <c r="C47" s="275"/>
      <c r="D47" s="292" t="s">
        <v>39</v>
      </c>
      <c r="E47" s="31"/>
      <c r="F47" s="251"/>
      <c r="G47" s="251"/>
      <c r="H47" s="251"/>
      <c r="I47" s="251"/>
      <c r="J47" s="251"/>
      <c r="K47" s="251"/>
    </row>
    <row r="48" spans="1:11" ht="15.75" thickBot="1" x14ac:dyDescent="0.3">
      <c r="A48" s="248"/>
      <c r="B48" s="1073"/>
      <c r="C48" s="275"/>
      <c r="D48" s="278" t="s">
        <v>40</v>
      </c>
      <c r="E48" s="31"/>
      <c r="F48" s="251"/>
      <c r="G48" s="251"/>
      <c r="H48" s="251"/>
      <c r="I48" s="251"/>
      <c r="J48" s="251"/>
      <c r="K48" s="251"/>
    </row>
    <row r="49" spans="1:11" ht="15.75" thickBot="1" x14ac:dyDescent="0.3">
      <c r="A49" s="248"/>
      <c r="B49" s="1073"/>
      <c r="C49" s="275"/>
      <c r="D49" s="278" t="s">
        <v>41</v>
      </c>
      <c r="E49" s="31"/>
      <c r="F49" s="251"/>
      <c r="G49" s="251"/>
      <c r="H49" s="251"/>
      <c r="I49" s="251"/>
      <c r="J49" s="251"/>
      <c r="K49" s="251"/>
    </row>
    <row r="50" spans="1:11" ht="15.75" thickBot="1" x14ac:dyDescent="0.3">
      <c r="A50" s="248"/>
      <c r="B50" s="1073"/>
      <c r="C50" s="275"/>
      <c r="D50" s="278" t="s">
        <v>42</v>
      </c>
      <c r="E50" s="31"/>
      <c r="F50" s="251"/>
      <c r="G50" s="251"/>
      <c r="H50" s="251"/>
      <c r="I50" s="251"/>
      <c r="J50" s="251"/>
      <c r="K50" s="251"/>
    </row>
    <row r="51" spans="1:11" ht="15.75" thickBot="1" x14ac:dyDescent="0.3">
      <c r="A51" s="248"/>
      <c r="B51" s="1073"/>
      <c r="C51" s="275"/>
      <c r="D51" s="278" t="s">
        <v>43</v>
      </c>
      <c r="E51" s="31"/>
      <c r="F51" s="251"/>
      <c r="G51" s="251"/>
      <c r="H51" s="251"/>
      <c r="I51" s="251"/>
      <c r="J51" s="251"/>
      <c r="K51" s="251"/>
    </row>
    <row r="52" spans="1:11" ht="15.75" thickBot="1" x14ac:dyDescent="0.3">
      <c r="A52" s="248"/>
      <c r="B52" s="1073"/>
      <c r="C52" s="275"/>
      <c r="D52" s="278" t="s">
        <v>44</v>
      </c>
      <c r="E52" s="31"/>
      <c r="F52" s="251"/>
      <c r="G52" s="251"/>
      <c r="H52" s="251"/>
      <c r="I52" s="251"/>
      <c r="J52" s="251"/>
      <c r="K52" s="251"/>
    </row>
    <row r="53" spans="1:11" ht="15.75" thickBot="1" x14ac:dyDescent="0.3">
      <c r="A53" s="248"/>
      <c r="B53" s="1074"/>
      <c r="C53" s="285"/>
      <c r="D53" s="278" t="s">
        <v>45</v>
      </c>
      <c r="E53" s="31"/>
      <c r="F53" s="251"/>
      <c r="G53" s="251"/>
      <c r="H53" s="251"/>
      <c r="I53" s="251"/>
      <c r="J53" s="251"/>
      <c r="K53" s="251"/>
    </row>
    <row r="54" spans="1:11" ht="15.75" thickBot="1" x14ac:dyDescent="0.3">
      <c r="A54" s="248"/>
      <c r="B54" s="252"/>
      <c r="C54" s="253"/>
      <c r="D54" s="251"/>
      <c r="E54" s="251"/>
      <c r="F54" s="251"/>
      <c r="G54" s="251"/>
      <c r="H54" s="251"/>
      <c r="I54" s="251"/>
      <c r="J54" s="251"/>
      <c r="K54" s="251"/>
    </row>
    <row r="55" spans="1:11" ht="15.75" thickBot="1" x14ac:dyDescent="0.3">
      <c r="A55" s="248"/>
      <c r="B55" s="1069" t="s">
        <v>46</v>
      </c>
      <c r="C55" s="1070"/>
      <c r="D55" s="1070"/>
      <c r="E55" s="1071"/>
      <c r="F55" s="251"/>
      <c r="G55" s="251"/>
      <c r="H55" s="251"/>
      <c r="I55" s="251"/>
      <c r="J55" s="251"/>
      <c r="K55" s="251"/>
    </row>
    <row r="56" spans="1:11" ht="15.75" thickBot="1" x14ac:dyDescent="0.3">
      <c r="A56" s="248"/>
      <c r="B56" s="1072">
        <v>1</v>
      </c>
      <c r="C56" s="275"/>
      <c r="D56" s="292" t="s">
        <v>39</v>
      </c>
      <c r="E56" s="236" t="s">
        <v>47</v>
      </c>
      <c r="F56" s="251"/>
      <c r="G56" s="251"/>
      <c r="H56" s="251"/>
      <c r="I56" s="251"/>
      <c r="J56" s="251"/>
      <c r="K56" s="251"/>
    </row>
    <row r="57" spans="1:11" ht="15.75" thickBot="1" x14ac:dyDescent="0.3">
      <c r="A57" s="248"/>
      <c r="B57" s="1073"/>
      <c r="C57" s="275"/>
      <c r="D57" s="278" t="s">
        <v>40</v>
      </c>
      <c r="E57" s="236" t="s">
        <v>48</v>
      </c>
      <c r="F57" s="251"/>
      <c r="G57" s="251"/>
      <c r="H57" s="251"/>
      <c r="I57" s="251"/>
      <c r="J57" s="251"/>
      <c r="K57" s="251"/>
    </row>
    <row r="58" spans="1:11" ht="15.75" thickBot="1" x14ac:dyDescent="0.3">
      <c r="A58" s="248"/>
      <c r="B58" s="1073"/>
      <c r="C58" s="275"/>
      <c r="D58" s="278" t="s">
        <v>41</v>
      </c>
      <c r="E58" s="318"/>
      <c r="F58" s="251"/>
      <c r="G58" s="251"/>
      <c r="H58" s="251"/>
      <c r="I58" s="251"/>
      <c r="J58" s="251"/>
      <c r="K58" s="251"/>
    </row>
    <row r="59" spans="1:11" ht="15.75" thickBot="1" x14ac:dyDescent="0.3">
      <c r="A59" s="248"/>
      <c r="B59" s="1073"/>
      <c r="C59" s="275"/>
      <c r="D59" s="278" t="s">
        <v>42</v>
      </c>
      <c r="E59" s="318"/>
      <c r="F59" s="251"/>
      <c r="G59" s="251"/>
      <c r="H59" s="251"/>
      <c r="I59" s="251"/>
      <c r="J59" s="251"/>
      <c r="K59" s="251"/>
    </row>
    <row r="60" spans="1:11" ht="15.75" thickBot="1" x14ac:dyDescent="0.3">
      <c r="A60" s="248"/>
      <c r="B60" s="1073"/>
      <c r="C60" s="275"/>
      <c r="D60" s="278" t="s">
        <v>43</v>
      </c>
      <c r="E60" s="318"/>
      <c r="F60" s="251"/>
      <c r="G60" s="251"/>
      <c r="H60" s="251"/>
      <c r="I60" s="251"/>
      <c r="J60" s="251"/>
      <c r="K60" s="251"/>
    </row>
    <row r="61" spans="1:11" ht="15.75" thickBot="1" x14ac:dyDescent="0.3">
      <c r="A61" s="248"/>
      <c r="B61" s="1073"/>
      <c r="C61" s="275"/>
      <c r="D61" s="278" t="s">
        <v>44</v>
      </c>
      <c r="E61" s="318"/>
      <c r="F61" s="251"/>
      <c r="G61" s="251"/>
      <c r="H61" s="251"/>
      <c r="I61" s="251"/>
      <c r="J61" s="251"/>
      <c r="K61" s="251"/>
    </row>
    <row r="62" spans="1:11" ht="15.75" thickBot="1" x14ac:dyDescent="0.3">
      <c r="A62" s="248"/>
      <c r="B62" s="1074"/>
      <c r="C62" s="285"/>
      <c r="D62" s="278" t="s">
        <v>45</v>
      </c>
      <c r="E62" s="318"/>
      <c r="F62" s="251"/>
      <c r="G62" s="251"/>
      <c r="H62" s="251"/>
      <c r="I62" s="251"/>
      <c r="J62" s="251"/>
      <c r="K62" s="251"/>
    </row>
    <row r="63" spans="1:11" ht="15.75" thickBot="1" x14ac:dyDescent="0.3">
      <c r="A63" s="248"/>
      <c r="B63" s="252"/>
      <c r="C63" s="253"/>
      <c r="D63" s="251"/>
      <c r="E63" s="251"/>
      <c r="F63" s="251"/>
      <c r="G63" s="251"/>
      <c r="H63" s="251"/>
      <c r="I63" s="251"/>
      <c r="J63" s="251"/>
      <c r="K63" s="251"/>
    </row>
    <row r="64" spans="1:11" ht="15" customHeight="1" thickBot="1" x14ac:dyDescent="0.3">
      <c r="A64" s="248"/>
      <c r="B64" s="294" t="s">
        <v>49</v>
      </c>
      <c r="C64" s="295"/>
      <c r="D64" s="295"/>
      <c r="E64" s="296"/>
      <c r="F64" s="248"/>
      <c r="G64" s="251"/>
      <c r="H64" s="251"/>
      <c r="I64" s="251"/>
      <c r="J64" s="251"/>
      <c r="K64" s="251"/>
    </row>
    <row r="65" spans="1:11" ht="24.75" thickBot="1" x14ac:dyDescent="0.3">
      <c r="A65" s="248"/>
      <c r="B65" s="288" t="s">
        <v>50</v>
      </c>
      <c r="C65" s="278" t="s">
        <v>51</v>
      </c>
      <c r="D65" s="278" t="s">
        <v>52</v>
      </c>
      <c r="E65" s="278" t="s">
        <v>53</v>
      </c>
      <c r="F65" s="251"/>
      <c r="G65" s="251"/>
      <c r="H65" s="251"/>
      <c r="I65" s="251"/>
      <c r="J65" s="251"/>
      <c r="K65" s="248"/>
    </row>
    <row r="66" spans="1:11" ht="96.75" thickBot="1" x14ac:dyDescent="0.3">
      <c r="A66" s="248"/>
      <c r="B66" s="298">
        <v>42401</v>
      </c>
      <c r="C66" s="278">
        <v>0.01</v>
      </c>
      <c r="D66" s="310" t="s">
        <v>312</v>
      </c>
      <c r="E66" s="278"/>
      <c r="F66" s="251"/>
      <c r="G66" s="251"/>
      <c r="H66" s="251"/>
      <c r="I66" s="251"/>
      <c r="J66" s="251"/>
      <c r="K66" s="248"/>
    </row>
    <row r="67" spans="1:11" ht="15.75" thickBot="1" x14ac:dyDescent="0.3">
      <c r="A67" s="248"/>
      <c r="B67" s="311"/>
      <c r="C67" s="312"/>
      <c r="D67" s="251"/>
      <c r="E67" s="251"/>
      <c r="F67" s="251"/>
      <c r="G67" s="251"/>
      <c r="H67" s="251"/>
      <c r="I67" s="251"/>
      <c r="J67" s="251"/>
      <c r="K67" s="251"/>
    </row>
    <row r="68" spans="1:11" x14ac:dyDescent="0.25">
      <c r="A68" s="248"/>
      <c r="B68" s="300" t="s">
        <v>55</v>
      </c>
      <c r="C68" s="301"/>
      <c r="D68" s="251"/>
      <c r="E68" s="251"/>
      <c r="F68" s="251"/>
      <c r="G68" s="251"/>
      <c r="H68" s="251"/>
      <c r="I68" s="251"/>
      <c r="J68" s="251"/>
      <c r="K68" s="251"/>
    </row>
    <row r="69" spans="1:11" x14ac:dyDescent="0.25">
      <c r="A69" s="248"/>
      <c r="B69" s="1108"/>
      <c r="C69" s="1109"/>
      <c r="D69" s="1109"/>
      <c r="E69" s="1110"/>
      <c r="F69" s="251"/>
      <c r="G69" s="251"/>
      <c r="H69" s="251"/>
      <c r="I69" s="251"/>
      <c r="J69" s="251"/>
      <c r="K69" s="251"/>
    </row>
    <row r="70" spans="1:11" ht="15.75" thickBot="1" x14ac:dyDescent="0.3">
      <c r="A70" s="248"/>
      <c r="B70" s="251"/>
      <c r="C70" s="268"/>
      <c r="D70" s="251"/>
      <c r="E70" s="251"/>
      <c r="F70" s="251"/>
      <c r="G70" s="251"/>
      <c r="H70" s="251"/>
      <c r="I70" s="251"/>
      <c r="J70" s="251"/>
      <c r="K70" s="251"/>
    </row>
    <row r="71" spans="1:11" ht="15.75" thickBot="1" x14ac:dyDescent="0.3">
      <c r="A71" s="248"/>
      <c r="B71" s="1069" t="s">
        <v>56</v>
      </c>
      <c r="C71" s="1070"/>
      <c r="D71" s="1071"/>
      <c r="E71" s="251"/>
      <c r="F71" s="251"/>
      <c r="G71" s="251"/>
      <c r="H71" s="251"/>
      <c r="I71" s="251"/>
      <c r="J71" s="251"/>
      <c r="K71" s="251"/>
    </row>
    <row r="72" spans="1:11" ht="120.75" thickBot="1" x14ac:dyDescent="0.3">
      <c r="A72" s="248"/>
      <c r="B72" s="288" t="s">
        <v>57</v>
      </c>
      <c r="C72" s="285"/>
      <c r="D72" s="278" t="s">
        <v>281</v>
      </c>
      <c r="E72" s="251"/>
      <c r="F72" s="251"/>
      <c r="G72" s="251"/>
      <c r="H72" s="251"/>
      <c r="I72" s="251"/>
      <c r="J72" s="251"/>
      <c r="K72" s="251"/>
    </row>
    <row r="73" spans="1:11" x14ac:dyDescent="0.25">
      <c r="A73" s="248"/>
      <c r="B73" s="1072" t="s">
        <v>59</v>
      </c>
      <c r="C73" s="275"/>
      <c r="D73" s="315" t="s">
        <v>60</v>
      </c>
      <c r="E73" s="251"/>
      <c r="F73" s="251"/>
      <c r="G73" s="251"/>
      <c r="H73" s="251"/>
      <c r="I73" s="251"/>
      <c r="J73" s="251"/>
      <c r="K73" s="251"/>
    </row>
    <row r="74" spans="1:11" ht="96" x14ac:dyDescent="0.25">
      <c r="A74" s="248"/>
      <c r="B74" s="1073"/>
      <c r="C74" s="275"/>
      <c r="D74" s="316" t="s">
        <v>282</v>
      </c>
      <c r="E74" s="251"/>
      <c r="F74" s="251"/>
      <c r="G74" s="251"/>
      <c r="H74" s="251"/>
      <c r="I74" s="251"/>
      <c r="J74" s="251"/>
      <c r="K74" s="251"/>
    </row>
    <row r="75" spans="1:11" ht="60" x14ac:dyDescent="0.25">
      <c r="A75" s="248"/>
      <c r="B75" s="1073"/>
      <c r="C75" s="275"/>
      <c r="D75" s="316" t="s">
        <v>283</v>
      </c>
      <c r="E75" s="251"/>
      <c r="F75" s="251"/>
      <c r="G75" s="251"/>
      <c r="H75" s="251"/>
      <c r="I75" s="251"/>
      <c r="J75" s="251"/>
      <c r="K75" s="251"/>
    </row>
    <row r="76" spans="1:11" x14ac:dyDescent="0.25">
      <c r="A76" s="248"/>
      <c r="B76" s="1073"/>
      <c r="C76" s="275"/>
      <c r="D76" s="315" t="s">
        <v>63</v>
      </c>
      <c r="E76" s="251"/>
      <c r="F76" s="251"/>
      <c r="G76" s="251"/>
      <c r="H76" s="251"/>
      <c r="I76" s="251"/>
      <c r="J76" s="251"/>
      <c r="K76" s="251"/>
    </row>
    <row r="77" spans="1:11" ht="24" x14ac:dyDescent="0.25">
      <c r="A77" s="248"/>
      <c r="B77" s="1073"/>
      <c r="C77" s="275"/>
      <c r="D77" s="316" t="s">
        <v>284</v>
      </c>
      <c r="E77" s="251"/>
      <c r="F77" s="251"/>
      <c r="G77" s="251"/>
      <c r="H77" s="251"/>
      <c r="I77" s="251"/>
      <c r="J77" s="251"/>
      <c r="K77" s="251"/>
    </row>
    <row r="78" spans="1:11" ht="48" x14ac:dyDescent="0.25">
      <c r="A78" s="248"/>
      <c r="B78" s="1073"/>
      <c r="C78" s="275"/>
      <c r="D78" s="316" t="s">
        <v>285</v>
      </c>
      <c r="E78" s="251"/>
      <c r="F78" s="251"/>
      <c r="G78" s="251"/>
      <c r="H78" s="251"/>
      <c r="I78" s="251"/>
      <c r="J78" s="251"/>
      <c r="K78" s="251"/>
    </row>
    <row r="79" spans="1:11" x14ac:dyDescent="0.25">
      <c r="A79" s="248"/>
      <c r="B79" s="1073"/>
      <c r="C79" s="275"/>
      <c r="D79" s="316" t="s">
        <v>286</v>
      </c>
      <c r="E79" s="251"/>
      <c r="F79" s="251"/>
      <c r="G79" s="251"/>
      <c r="H79" s="251"/>
      <c r="I79" s="251"/>
      <c r="J79" s="251"/>
      <c r="K79" s="251"/>
    </row>
    <row r="80" spans="1:11" ht="36" x14ac:dyDescent="0.25">
      <c r="A80" s="248"/>
      <c r="B80" s="1073"/>
      <c r="C80" s="275"/>
      <c r="D80" s="316" t="s">
        <v>287</v>
      </c>
      <c r="E80" s="251"/>
      <c r="F80" s="251"/>
      <c r="G80" s="251"/>
      <c r="H80" s="251"/>
      <c r="I80" s="251"/>
      <c r="J80" s="251"/>
      <c r="K80" s="251"/>
    </row>
    <row r="81" spans="1:11" x14ac:dyDescent="0.25">
      <c r="A81" s="248"/>
      <c r="B81" s="1073"/>
      <c r="C81" s="275"/>
      <c r="D81" s="315" t="s">
        <v>288</v>
      </c>
      <c r="E81" s="251"/>
      <c r="F81" s="251"/>
      <c r="G81" s="251"/>
      <c r="H81" s="251"/>
      <c r="I81" s="251"/>
      <c r="J81" s="251"/>
      <c r="K81" s="251"/>
    </row>
    <row r="82" spans="1:11" x14ac:dyDescent="0.25">
      <c r="A82" s="248"/>
      <c r="B82" s="1073"/>
      <c r="C82" s="275"/>
      <c r="D82" s="316" t="s">
        <v>289</v>
      </c>
      <c r="E82" s="251"/>
      <c r="F82" s="251"/>
      <c r="G82" s="251"/>
      <c r="H82" s="251"/>
      <c r="I82" s="251"/>
      <c r="J82" s="251"/>
      <c r="K82" s="251"/>
    </row>
    <row r="83" spans="1:11" ht="36" x14ac:dyDescent="0.25">
      <c r="A83" s="248"/>
      <c r="B83" s="1073"/>
      <c r="C83" s="275"/>
      <c r="D83" s="316" t="s">
        <v>290</v>
      </c>
      <c r="E83" s="251"/>
      <c r="F83" s="251"/>
      <c r="G83" s="251"/>
      <c r="H83" s="251"/>
      <c r="I83" s="251"/>
      <c r="J83" s="251"/>
      <c r="K83" s="251"/>
    </row>
    <row r="84" spans="1:11" ht="45.75" thickBot="1" x14ac:dyDescent="0.3">
      <c r="A84" s="248"/>
      <c r="B84" s="1074"/>
      <c r="C84" s="285"/>
      <c r="D84" s="349" t="s">
        <v>291</v>
      </c>
      <c r="E84" s="251"/>
      <c r="F84" s="251"/>
      <c r="G84" s="251"/>
      <c r="H84" s="251"/>
      <c r="I84" s="251"/>
      <c r="J84" s="251"/>
      <c r="K84" s="251"/>
    </row>
    <row r="85" spans="1:11" ht="24.75" thickBot="1" x14ac:dyDescent="0.3">
      <c r="A85" s="248"/>
      <c r="B85" s="288" t="s">
        <v>72</v>
      </c>
      <c r="C85" s="285"/>
      <c r="D85" s="278"/>
      <c r="E85" s="251"/>
      <c r="F85" s="251"/>
      <c r="G85" s="251"/>
      <c r="H85" s="251"/>
      <c r="I85" s="251"/>
      <c r="J85" s="251"/>
      <c r="K85" s="251"/>
    </row>
    <row r="86" spans="1:11" ht="228" x14ac:dyDescent="0.25">
      <c r="A86" s="248"/>
      <c r="B86" s="1072" t="s">
        <v>73</v>
      </c>
      <c r="C86" s="275"/>
      <c r="D86" s="316" t="s">
        <v>292</v>
      </c>
      <c r="E86" s="251"/>
      <c r="F86" s="251"/>
      <c r="G86" s="251"/>
      <c r="H86" s="251"/>
      <c r="I86" s="251"/>
      <c r="J86" s="251"/>
      <c r="K86" s="251"/>
    </row>
    <row r="87" spans="1:11" ht="180" x14ac:dyDescent="0.25">
      <c r="A87" s="248"/>
      <c r="B87" s="1073"/>
      <c r="C87" s="275"/>
      <c r="D87" s="316" t="s">
        <v>293</v>
      </c>
      <c r="E87" s="251"/>
      <c r="F87" s="251"/>
      <c r="G87" s="251"/>
      <c r="H87" s="251"/>
      <c r="I87" s="251"/>
      <c r="J87" s="251"/>
      <c r="K87" s="251"/>
    </row>
    <row r="88" spans="1:11" ht="72" x14ac:dyDescent="0.25">
      <c r="A88" s="248"/>
      <c r="B88" s="1073"/>
      <c r="C88" s="275"/>
      <c r="D88" s="316" t="s">
        <v>294</v>
      </c>
      <c r="E88" s="251"/>
      <c r="F88" s="251"/>
      <c r="G88" s="251"/>
      <c r="H88" s="251"/>
      <c r="I88" s="251"/>
      <c r="J88" s="251"/>
      <c r="K88" s="251"/>
    </row>
    <row r="89" spans="1:11" ht="24" x14ac:dyDescent="0.25">
      <c r="A89" s="248"/>
      <c r="B89" s="1073"/>
      <c r="C89" s="275"/>
      <c r="D89" s="316" t="s">
        <v>295</v>
      </c>
      <c r="E89" s="251"/>
      <c r="F89" s="251"/>
      <c r="G89" s="251"/>
      <c r="H89" s="251"/>
      <c r="I89" s="251"/>
      <c r="J89" s="251"/>
      <c r="K89" s="251"/>
    </row>
    <row r="90" spans="1:11" ht="72" x14ac:dyDescent="0.25">
      <c r="A90" s="248"/>
      <c r="B90" s="1073"/>
      <c r="C90" s="275"/>
      <c r="D90" s="350" t="s">
        <v>296</v>
      </c>
      <c r="E90" s="251"/>
      <c r="F90" s="251"/>
      <c r="G90" s="251"/>
      <c r="H90" s="251"/>
      <c r="I90" s="251"/>
      <c r="J90" s="251"/>
      <c r="K90" s="251"/>
    </row>
    <row r="91" spans="1:11" ht="84" x14ac:dyDescent="0.25">
      <c r="A91" s="248"/>
      <c r="B91" s="1073"/>
      <c r="C91" s="275"/>
      <c r="D91" s="350" t="s">
        <v>297</v>
      </c>
      <c r="E91" s="251"/>
      <c r="F91" s="251"/>
      <c r="G91" s="251"/>
      <c r="H91" s="251"/>
      <c r="I91" s="251"/>
      <c r="J91" s="251"/>
      <c r="K91" s="251"/>
    </row>
    <row r="92" spans="1:11" ht="36" x14ac:dyDescent="0.25">
      <c r="A92" s="248"/>
      <c r="B92" s="1073"/>
      <c r="C92" s="275"/>
      <c r="D92" s="350" t="s">
        <v>298</v>
      </c>
      <c r="E92" s="251"/>
      <c r="F92" s="251"/>
      <c r="G92" s="251"/>
      <c r="H92" s="251"/>
      <c r="I92" s="251"/>
      <c r="J92" s="251"/>
      <c r="K92" s="251"/>
    </row>
    <row r="93" spans="1:11" ht="36" x14ac:dyDescent="0.25">
      <c r="A93" s="248"/>
      <c r="B93" s="1073"/>
      <c r="C93" s="275"/>
      <c r="D93" s="350" t="s">
        <v>299</v>
      </c>
      <c r="E93" s="251"/>
      <c r="F93" s="251"/>
      <c r="G93" s="251"/>
      <c r="H93" s="251"/>
      <c r="I93" s="251"/>
      <c r="J93" s="251"/>
      <c r="K93" s="251"/>
    </row>
    <row r="94" spans="1:11" ht="48" x14ac:dyDescent="0.25">
      <c r="A94" s="248"/>
      <c r="B94" s="1073"/>
      <c r="C94" s="275"/>
      <c r="D94" s="350" t="s">
        <v>300</v>
      </c>
      <c r="E94" s="251"/>
      <c r="F94" s="251"/>
      <c r="G94" s="251"/>
      <c r="H94" s="251"/>
      <c r="I94" s="251"/>
      <c r="J94" s="251"/>
      <c r="K94" s="251"/>
    </row>
    <row r="95" spans="1:11" ht="60.75" thickBot="1" x14ac:dyDescent="0.3">
      <c r="A95" s="248"/>
      <c r="B95" s="1074"/>
      <c r="C95" s="285"/>
      <c r="D95" s="351" t="s">
        <v>301</v>
      </c>
      <c r="E95" s="251"/>
      <c r="F95" s="251"/>
      <c r="G95" s="251"/>
      <c r="H95" s="251"/>
      <c r="I95" s="251"/>
      <c r="J95" s="251"/>
      <c r="K95" s="251"/>
    </row>
    <row r="96" spans="1:11" x14ac:dyDescent="0.25">
      <c r="A96" s="248"/>
      <c r="B96" s="1072" t="s">
        <v>90</v>
      </c>
      <c r="C96" s="275"/>
      <c r="D96" s="316"/>
      <c r="E96" s="251"/>
      <c r="F96" s="251"/>
      <c r="G96" s="251"/>
      <c r="H96" s="251"/>
      <c r="I96" s="251"/>
      <c r="J96" s="251"/>
      <c r="K96" s="251"/>
    </row>
    <row r="97" spans="1:11" x14ac:dyDescent="0.25">
      <c r="A97" s="248"/>
      <c r="B97" s="1073"/>
      <c r="C97" s="275"/>
      <c r="D97" s="317"/>
      <c r="E97" s="251"/>
      <c r="F97" s="251"/>
      <c r="G97" s="251"/>
      <c r="H97" s="251"/>
      <c r="I97" s="251"/>
      <c r="J97" s="251"/>
      <c r="K97" s="251"/>
    </row>
    <row r="98" spans="1:11" x14ac:dyDescent="0.25">
      <c r="A98" s="248"/>
      <c r="B98" s="1073"/>
      <c r="C98" s="275"/>
      <c r="D98" s="316" t="s">
        <v>91</v>
      </c>
      <c r="E98" s="251"/>
      <c r="F98" s="251"/>
      <c r="G98" s="251"/>
      <c r="H98" s="251"/>
      <c r="I98" s="251"/>
      <c r="J98" s="251"/>
      <c r="K98" s="251"/>
    </row>
    <row r="99" spans="1:11" ht="61.5" x14ac:dyDescent="0.25">
      <c r="A99" s="248"/>
      <c r="B99" s="1073"/>
      <c r="C99" s="275"/>
      <c r="D99" s="316" t="s">
        <v>302</v>
      </c>
      <c r="E99" s="251"/>
      <c r="F99" s="251"/>
      <c r="G99" s="251"/>
      <c r="H99" s="251"/>
      <c r="I99" s="251"/>
      <c r="J99" s="251"/>
      <c r="K99" s="251"/>
    </row>
    <row r="100" spans="1:11" ht="61.5" x14ac:dyDescent="0.25">
      <c r="A100" s="248"/>
      <c r="B100" s="1073"/>
      <c r="C100" s="275"/>
      <c r="D100" s="316" t="s">
        <v>303</v>
      </c>
      <c r="E100" s="251"/>
      <c r="F100" s="251"/>
      <c r="G100" s="251"/>
      <c r="H100" s="251"/>
      <c r="I100" s="251"/>
      <c r="J100" s="251"/>
      <c r="K100" s="251"/>
    </row>
    <row r="101" spans="1:11" ht="62.25" thickBot="1" x14ac:dyDescent="0.3">
      <c r="A101" s="248"/>
      <c r="B101" s="1074"/>
      <c r="C101" s="285"/>
      <c r="D101" s="278" t="s">
        <v>304</v>
      </c>
      <c r="E101" s="251"/>
      <c r="F101" s="251"/>
      <c r="G101" s="251"/>
      <c r="H101" s="251"/>
      <c r="I101" s="251"/>
      <c r="J101" s="251"/>
      <c r="K101" s="251"/>
    </row>
  </sheetData>
  <mergeCells count="29">
    <mergeCell ref="A1:P1"/>
    <mergeCell ref="A2:P2"/>
    <mergeCell ref="A3:P3"/>
    <mergeCell ref="A4:D4"/>
    <mergeCell ref="A5:P5"/>
    <mergeCell ref="D15:I15"/>
    <mergeCell ref="D20:I20"/>
    <mergeCell ref="D43:I43"/>
    <mergeCell ref="E21:E22"/>
    <mergeCell ref="B15:B20"/>
    <mergeCell ref="F21:F22"/>
    <mergeCell ref="G21:G22"/>
    <mergeCell ref="B71:D71"/>
    <mergeCell ref="B73:B84"/>
    <mergeCell ref="B86:B95"/>
    <mergeCell ref="B96:B101"/>
    <mergeCell ref="C21:C22"/>
    <mergeCell ref="D21:D22"/>
    <mergeCell ref="B56:B62"/>
    <mergeCell ref="B69:E69"/>
    <mergeCell ref="D44:I44"/>
    <mergeCell ref="B46:E46"/>
    <mergeCell ref="B47:B53"/>
    <mergeCell ref="B55:E55"/>
    <mergeCell ref="B10:D10"/>
    <mergeCell ref="F10:S10"/>
    <mergeCell ref="F11:S11"/>
    <mergeCell ref="E12:R12"/>
    <mergeCell ref="E13:R13"/>
  </mergeCells>
  <conditionalFormatting sqref="F10">
    <cfRule type="notContainsBlanks" dxfId="104" priority="4">
      <formula>LEN(TRIM(F10))&gt;0</formula>
    </cfRule>
  </conditionalFormatting>
  <conditionalFormatting sqref="F11:S11">
    <cfRule type="expression" dxfId="103" priority="2">
      <formula>E11="NO SE REPORTA"</formula>
    </cfRule>
    <cfRule type="expression" dxfId="102" priority="3">
      <formula>E10="NO APLICA"</formula>
    </cfRule>
  </conditionalFormatting>
  <conditionalFormatting sqref="E12:R12">
    <cfRule type="expression" dxfId="101"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7:H18 E23:E42">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84" r:id="rId1" display="http://cambioclimatico.minambiente.gov.co/"/>
    <hyperlink ref="B9" location="'ANEXO 3'!A1" display="VOLVER AL INDICE"/>
  </hyperlinks>
  <pageMargins left="0.25" right="0.25" top="0.75" bottom="0.75" header="0.3" footer="0.3"/>
  <pageSetup paperSize="178" orientation="landscape" horizontalDpi="1200" verticalDpi="1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zoomScale="98" zoomScaleNormal="98" workbookViewId="0">
      <selection activeCell="C8" sqref="C8"/>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314</v>
      </c>
      <c r="B5" s="1041"/>
      <c r="C5" s="1041"/>
      <c r="D5" s="1041"/>
      <c r="E5" s="1041"/>
      <c r="F5" s="1041"/>
      <c r="G5" s="1041"/>
      <c r="H5" s="1041"/>
      <c r="I5" s="1041"/>
      <c r="J5" s="1041"/>
      <c r="K5" s="1041"/>
      <c r="L5" s="1041"/>
      <c r="M5" s="1041"/>
      <c r="N5" s="1041"/>
      <c r="O5" s="1041"/>
      <c r="P5" s="1042"/>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2016</v>
      </c>
      <c r="D8" s="260" t="str">
        <f>IF(E10="NO APLICA","NO APLICA",IF(E11="NO SE REPORTA","SIN INFORMACION",+E19))</f>
        <v>N.A.</v>
      </c>
      <c r="E8" s="267"/>
      <c r="F8" s="251" t="s">
        <v>130</v>
      </c>
      <c r="G8" s="251"/>
      <c r="H8" s="251"/>
      <c r="I8" s="251"/>
      <c r="J8" s="251"/>
      <c r="K8" s="251"/>
    </row>
    <row r="9" spans="1:21" x14ac:dyDescent="0.25">
      <c r="A9" s="248"/>
      <c r="B9" s="513" t="s">
        <v>1203</v>
      </c>
      <c r="C9" s="268"/>
      <c r="D9" s="251"/>
      <c r="E9" s="251"/>
      <c r="F9" s="251"/>
      <c r="G9" s="251"/>
      <c r="H9" s="251"/>
      <c r="I9" s="251"/>
      <c r="J9" s="251"/>
      <c r="K9" s="251"/>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268"/>
      <c r="D14" s="251"/>
      <c r="E14" s="251"/>
      <c r="F14" s="251"/>
      <c r="G14" s="251"/>
      <c r="H14" s="251"/>
      <c r="I14" s="251"/>
      <c r="J14" s="251"/>
      <c r="K14" s="251"/>
    </row>
    <row r="15" spans="1:21" ht="15.6" customHeight="1" thickTop="1" thickBot="1" x14ac:dyDescent="0.3">
      <c r="A15" s="248"/>
      <c r="B15" s="1157" t="s">
        <v>2</v>
      </c>
      <c r="C15" s="271"/>
      <c r="D15" s="1054" t="s">
        <v>336</v>
      </c>
      <c r="E15" s="1055"/>
      <c r="F15" s="1055"/>
      <c r="G15" s="1055"/>
      <c r="H15" s="1055"/>
      <c r="I15" s="1055"/>
      <c r="J15" s="1055"/>
      <c r="K15" s="1056"/>
    </row>
    <row r="16" spans="1:21" ht="15.75" thickBot="1" x14ac:dyDescent="0.3">
      <c r="A16" s="201"/>
      <c r="B16" s="1049"/>
      <c r="C16" s="282" t="s">
        <v>19</v>
      </c>
      <c r="D16" s="276" t="s">
        <v>1210</v>
      </c>
      <c r="E16" s="276" t="s">
        <v>20</v>
      </c>
      <c r="F16" s="276" t="s">
        <v>21</v>
      </c>
      <c r="G16" s="276" t="s">
        <v>22</v>
      </c>
      <c r="H16" s="276" t="s">
        <v>23</v>
      </c>
      <c r="I16" s="232"/>
      <c r="J16" s="201"/>
      <c r="K16" s="277"/>
    </row>
    <row r="17" spans="1:11" ht="24.75" thickBot="1" x14ac:dyDescent="0.3">
      <c r="A17" s="248"/>
      <c r="B17" s="1049"/>
      <c r="C17" s="285" t="s">
        <v>152</v>
      </c>
      <c r="D17" s="278" t="s">
        <v>337</v>
      </c>
      <c r="E17" s="220"/>
      <c r="F17" s="220"/>
      <c r="G17" s="220"/>
      <c r="H17" s="220"/>
      <c r="I17" s="202"/>
      <c r="J17" s="201"/>
      <c r="K17" s="277"/>
    </row>
    <row r="18" spans="1:11" ht="24.75" thickBot="1" x14ac:dyDescent="0.3">
      <c r="A18" s="248"/>
      <c r="B18" s="1049"/>
      <c r="C18" s="285" t="s">
        <v>154</v>
      </c>
      <c r="D18" s="278" t="s">
        <v>338</v>
      </c>
      <c r="E18" s="220"/>
      <c r="F18" s="220"/>
      <c r="G18" s="220"/>
      <c r="H18" s="220"/>
      <c r="I18" s="202"/>
      <c r="J18" s="201"/>
      <c r="K18" s="277"/>
    </row>
    <row r="19" spans="1:11" ht="24.75" thickBot="1" x14ac:dyDescent="0.3">
      <c r="A19" s="248"/>
      <c r="B19" s="1049"/>
      <c r="C19" s="285" t="s">
        <v>156</v>
      </c>
      <c r="D19" s="278" t="s">
        <v>339</v>
      </c>
      <c r="E19" s="198" t="str">
        <f>IFERROR(E18/E17,"N.A.")</f>
        <v>N.A.</v>
      </c>
      <c r="F19" s="198" t="str">
        <f>IFERROR(F18/F17,"N.A.")</f>
        <v>N.A.</v>
      </c>
      <c r="G19" s="198" t="str">
        <f>IFERROR(G18/G17,"N.A.")</f>
        <v>N.A.</v>
      </c>
      <c r="H19" s="198" t="str">
        <f>IFERROR(H18/H17,"N.A.")</f>
        <v>N.A.</v>
      </c>
      <c r="I19" s="198"/>
      <c r="J19" s="248"/>
      <c r="K19" s="277"/>
    </row>
    <row r="20" spans="1:11" x14ac:dyDescent="0.25">
      <c r="A20" s="248"/>
      <c r="B20" s="340"/>
      <c r="C20" s="279"/>
      <c r="D20" s="1158" t="s">
        <v>1209</v>
      </c>
      <c r="E20" s="1159"/>
      <c r="F20" s="1159"/>
      <c r="G20" s="1159"/>
      <c r="H20" s="1159"/>
      <c r="I20" s="1159"/>
      <c r="J20" s="1159"/>
      <c r="K20" s="1160"/>
    </row>
    <row r="21" spans="1:11" x14ac:dyDescent="0.25">
      <c r="A21" s="248"/>
      <c r="B21" s="340"/>
      <c r="C21" s="279"/>
      <c r="D21" s="1057" t="s">
        <v>246</v>
      </c>
      <c r="E21" s="1106"/>
      <c r="F21" s="1106"/>
      <c r="G21" s="1106"/>
      <c r="H21" s="1106"/>
      <c r="I21" s="1106"/>
      <c r="J21" s="1106"/>
      <c r="K21" s="1059"/>
    </row>
    <row r="22" spans="1:11" x14ac:dyDescent="0.25">
      <c r="A22" s="248"/>
      <c r="B22" s="340"/>
      <c r="C22" s="279"/>
      <c r="D22" s="1057" t="s">
        <v>333</v>
      </c>
      <c r="E22" s="1106"/>
      <c r="F22" s="1106"/>
      <c r="G22" s="1106"/>
      <c r="H22" s="1106"/>
      <c r="I22" s="1106"/>
      <c r="J22" s="1106"/>
      <c r="K22" s="1059"/>
    </row>
    <row r="23" spans="1:11" ht="15.75" thickBot="1" x14ac:dyDescent="0.3">
      <c r="A23" s="248"/>
      <c r="B23" s="340"/>
      <c r="C23" s="279"/>
      <c r="D23" s="1084" t="s">
        <v>340</v>
      </c>
      <c r="E23" s="1085"/>
      <c r="F23" s="1085"/>
      <c r="G23" s="1085"/>
      <c r="H23" s="1085"/>
      <c r="I23" s="1085"/>
      <c r="J23" s="1085"/>
      <c r="K23" s="1086"/>
    </row>
    <row r="24" spans="1:11" ht="36.75" thickBot="1" x14ac:dyDescent="0.3">
      <c r="A24" s="248"/>
      <c r="B24" s="340"/>
      <c r="C24" s="282" t="s">
        <v>19</v>
      </c>
      <c r="D24" s="276" t="s">
        <v>270</v>
      </c>
      <c r="E24" s="276" t="s">
        <v>341</v>
      </c>
      <c r="F24" s="276" t="s">
        <v>342</v>
      </c>
      <c r="G24" s="276" t="s">
        <v>343</v>
      </c>
      <c r="H24" s="276" t="s">
        <v>344</v>
      </c>
      <c r="I24" s="276" t="s">
        <v>274</v>
      </c>
      <c r="J24" s="276" t="s">
        <v>275</v>
      </c>
      <c r="K24" s="438" t="s">
        <v>55</v>
      </c>
    </row>
    <row r="25" spans="1:11" s="201" customFormat="1" ht="15.75" thickBot="1" x14ac:dyDescent="0.3">
      <c r="B25" s="230"/>
      <c r="C25" s="235">
        <v>1</v>
      </c>
      <c r="D25" s="31"/>
      <c r="E25" s="31"/>
      <c r="F25" s="220"/>
      <c r="G25" s="220"/>
      <c r="H25" s="220"/>
      <c r="I25" s="220"/>
      <c r="J25" s="220"/>
      <c r="K25" s="220"/>
    </row>
    <row r="26" spans="1:11" s="201" customFormat="1" ht="15.75" thickBot="1" x14ac:dyDescent="0.3">
      <c r="B26" s="230"/>
      <c r="C26" s="235">
        <v>2</v>
      </c>
      <c r="D26" s="31"/>
      <c r="E26" s="31"/>
      <c r="F26" s="220"/>
      <c r="G26" s="220"/>
      <c r="H26" s="220"/>
      <c r="I26" s="220"/>
      <c r="J26" s="220"/>
      <c r="K26" s="220"/>
    </row>
    <row r="27" spans="1:11" s="201" customFormat="1" ht="15.75" thickBot="1" x14ac:dyDescent="0.3">
      <c r="B27" s="230"/>
      <c r="C27" s="235">
        <v>3</v>
      </c>
      <c r="D27" s="31"/>
      <c r="E27" s="31"/>
      <c r="F27" s="220"/>
      <c r="G27" s="220"/>
      <c r="H27" s="220"/>
      <c r="I27" s="220"/>
      <c r="J27" s="220"/>
      <c r="K27" s="220"/>
    </row>
    <row r="28" spans="1:11" s="201" customFormat="1" ht="15.75" thickBot="1" x14ac:dyDescent="0.3">
      <c r="B28" s="230"/>
      <c r="C28" s="235">
        <v>4</v>
      </c>
      <c r="D28" s="31"/>
      <c r="E28" s="31"/>
      <c r="F28" s="220"/>
      <c r="G28" s="220"/>
      <c r="H28" s="220"/>
      <c r="I28" s="220"/>
      <c r="J28" s="220"/>
      <c r="K28" s="220"/>
    </row>
    <row r="29" spans="1:11" s="201" customFormat="1" ht="15.75" thickBot="1" x14ac:dyDescent="0.3">
      <c r="B29" s="230"/>
      <c r="C29" s="235">
        <v>5</v>
      </c>
      <c r="D29" s="31"/>
      <c r="E29" s="31"/>
      <c r="F29" s="220"/>
      <c r="G29" s="220"/>
      <c r="H29" s="220"/>
      <c r="I29" s="220"/>
      <c r="J29" s="220"/>
      <c r="K29" s="220"/>
    </row>
    <row r="30" spans="1:11" s="201" customFormat="1" ht="15.75" thickBot="1" x14ac:dyDescent="0.3">
      <c r="B30" s="230"/>
      <c r="C30" s="235">
        <v>6</v>
      </c>
      <c r="D30" s="31"/>
      <c r="E30" s="31"/>
      <c r="F30" s="220"/>
      <c r="G30" s="220"/>
      <c r="H30" s="220"/>
      <c r="I30" s="220"/>
      <c r="J30" s="220"/>
      <c r="K30" s="220"/>
    </row>
    <row r="31" spans="1:11" s="201" customFormat="1" ht="15.75" thickBot="1" x14ac:dyDescent="0.3">
      <c r="B31" s="230"/>
      <c r="C31" s="235">
        <v>7</v>
      </c>
      <c r="D31" s="31"/>
      <c r="E31" s="31"/>
      <c r="F31" s="220"/>
      <c r="G31" s="220"/>
      <c r="H31" s="220"/>
      <c r="I31" s="220"/>
      <c r="J31" s="220"/>
      <c r="K31" s="220"/>
    </row>
    <row r="32" spans="1:11" s="201" customFormat="1" ht="15.75" thickBot="1" x14ac:dyDescent="0.3">
      <c r="B32" s="230"/>
      <c r="C32" s="235">
        <v>8</v>
      </c>
      <c r="D32" s="31"/>
      <c r="E32" s="31"/>
      <c r="F32" s="220"/>
      <c r="G32" s="220"/>
      <c r="H32" s="220"/>
      <c r="I32" s="220"/>
      <c r="J32" s="220"/>
      <c r="K32" s="220"/>
    </row>
    <row r="33" spans="1:11" s="201" customFormat="1" ht="15.75" thickBot="1" x14ac:dyDescent="0.3">
      <c r="B33" s="230"/>
      <c r="C33" s="235">
        <v>9</v>
      </c>
      <c r="D33" s="31"/>
      <c r="E33" s="31"/>
      <c r="F33" s="220"/>
      <c r="G33" s="220"/>
      <c r="H33" s="220"/>
      <c r="I33" s="220"/>
      <c r="J33" s="220"/>
      <c r="K33" s="220"/>
    </row>
    <row r="34" spans="1:11" s="201" customFormat="1" ht="15.75" thickBot="1" x14ac:dyDescent="0.3">
      <c r="B34" s="230"/>
      <c r="C34" s="235">
        <v>10</v>
      </c>
      <c r="D34" s="31"/>
      <c r="E34" s="31"/>
      <c r="F34" s="220"/>
      <c r="G34" s="220"/>
      <c r="H34" s="220"/>
      <c r="I34" s="220"/>
      <c r="J34" s="220"/>
      <c r="K34" s="220"/>
    </row>
    <row r="35" spans="1:11" s="201" customFormat="1" ht="15.75" thickBot="1" x14ac:dyDescent="0.3">
      <c r="B35" s="230"/>
      <c r="C35" s="235">
        <v>11</v>
      </c>
      <c r="D35" s="31"/>
      <c r="E35" s="31"/>
      <c r="F35" s="220"/>
      <c r="G35" s="220"/>
      <c r="H35" s="220"/>
      <c r="I35" s="220"/>
      <c r="J35" s="220"/>
      <c r="K35" s="220"/>
    </row>
    <row r="36" spans="1:11" s="201" customFormat="1" ht="15.75" thickBot="1" x14ac:dyDescent="0.3">
      <c r="B36" s="230"/>
      <c r="C36" s="235">
        <v>12</v>
      </c>
      <c r="D36" s="31"/>
      <c r="E36" s="31"/>
      <c r="F36" s="220"/>
      <c r="G36" s="220"/>
      <c r="H36" s="220"/>
      <c r="I36" s="220"/>
      <c r="J36" s="220"/>
      <c r="K36" s="220"/>
    </row>
    <row r="37" spans="1:11" ht="15.75" thickBot="1" x14ac:dyDescent="0.3">
      <c r="A37" s="248"/>
      <c r="B37" s="288"/>
      <c r="C37" s="285"/>
      <c r="D37" s="278" t="s">
        <v>151</v>
      </c>
      <c r="E37" s="278"/>
      <c r="F37" s="354">
        <f>SUM(F25:F36)</f>
        <v>0</v>
      </c>
      <c r="G37" s="354">
        <f>SUM(G25:G36)</f>
        <v>0</v>
      </c>
      <c r="H37" s="354">
        <f>SUM(H25:H36)</f>
        <v>0</v>
      </c>
      <c r="I37" s="354">
        <f>SUM(I25:I36)</f>
        <v>0</v>
      </c>
      <c r="J37" s="354">
        <f>SUM(J25:J36)</f>
        <v>0</v>
      </c>
      <c r="K37" s="355"/>
    </row>
    <row r="38" spans="1:11" ht="24" customHeight="1" thickBot="1" x14ac:dyDescent="0.3">
      <c r="A38" s="248"/>
      <c r="B38" s="356" t="s">
        <v>34</v>
      </c>
      <c r="C38" s="357"/>
      <c r="D38" s="1081" t="s">
        <v>345</v>
      </c>
      <c r="E38" s="1082"/>
      <c r="F38" s="1082"/>
      <c r="G38" s="1082"/>
      <c r="H38" s="1082"/>
      <c r="I38" s="1082"/>
      <c r="J38" s="1082"/>
      <c r="K38" s="1083"/>
    </row>
    <row r="39" spans="1:11" ht="24" customHeight="1" thickBot="1" x14ac:dyDescent="0.3">
      <c r="A39" s="248"/>
      <c r="B39" s="356" t="s">
        <v>36</v>
      </c>
      <c r="C39" s="357"/>
      <c r="D39" s="1081" t="s">
        <v>346</v>
      </c>
      <c r="E39" s="1082"/>
      <c r="F39" s="1082"/>
      <c r="G39" s="1082"/>
      <c r="H39" s="1082"/>
      <c r="I39" s="1082"/>
      <c r="J39" s="1082"/>
      <c r="K39" s="1083"/>
    </row>
    <row r="40" spans="1:11" ht="15.75" thickBot="1" x14ac:dyDescent="0.3">
      <c r="A40" s="248"/>
      <c r="B40" s="252"/>
      <c r="C40" s="253"/>
      <c r="D40" s="251"/>
      <c r="E40" s="251"/>
      <c r="F40" s="251"/>
      <c r="G40" s="251"/>
      <c r="H40" s="251"/>
      <c r="I40" s="251"/>
      <c r="J40" s="251"/>
      <c r="K40" s="251"/>
    </row>
    <row r="41" spans="1:11" ht="24" customHeight="1" thickBot="1" x14ac:dyDescent="0.3">
      <c r="A41" s="248"/>
      <c r="B41" s="1069" t="s">
        <v>38</v>
      </c>
      <c r="C41" s="1070"/>
      <c r="D41" s="1070"/>
      <c r="E41" s="1071"/>
      <c r="F41" s="251"/>
      <c r="G41" s="251"/>
      <c r="H41" s="251"/>
      <c r="I41" s="251"/>
      <c r="J41" s="251"/>
      <c r="K41" s="251"/>
    </row>
    <row r="42" spans="1:11" ht="15.75" thickBot="1" x14ac:dyDescent="0.3">
      <c r="A42" s="248"/>
      <c r="B42" s="1072">
        <v>1</v>
      </c>
      <c r="C42" s="275"/>
      <c r="D42" s="292" t="s">
        <v>39</v>
      </c>
      <c r="E42" s="31"/>
      <c r="F42" s="251"/>
      <c r="G42" s="251"/>
      <c r="H42" s="251"/>
      <c r="I42" s="251"/>
      <c r="J42" s="251"/>
      <c r="K42" s="251"/>
    </row>
    <row r="43" spans="1:11" ht="15.75" thickBot="1" x14ac:dyDescent="0.3">
      <c r="A43" s="248"/>
      <c r="B43" s="1073"/>
      <c r="C43" s="275"/>
      <c r="D43" s="278" t="s">
        <v>40</v>
      </c>
      <c r="E43" s="31"/>
      <c r="F43" s="251"/>
      <c r="G43" s="251"/>
      <c r="H43" s="251"/>
      <c r="I43" s="251"/>
      <c r="J43" s="251"/>
      <c r="K43" s="251"/>
    </row>
    <row r="44" spans="1:11" ht="15.75" thickBot="1" x14ac:dyDescent="0.3">
      <c r="A44" s="248"/>
      <c r="B44" s="1073"/>
      <c r="C44" s="275"/>
      <c r="D44" s="278" t="s">
        <v>41</v>
      </c>
      <c r="E44" s="31"/>
      <c r="F44" s="251"/>
      <c r="G44" s="251"/>
      <c r="H44" s="251"/>
      <c r="I44" s="251"/>
      <c r="J44" s="251"/>
      <c r="K44" s="251"/>
    </row>
    <row r="45" spans="1:11" ht="15.75" thickBot="1" x14ac:dyDescent="0.3">
      <c r="A45" s="248"/>
      <c r="B45" s="1073"/>
      <c r="C45" s="275"/>
      <c r="D45" s="278" t="s">
        <v>42</v>
      </c>
      <c r="E45" s="31"/>
      <c r="F45" s="251"/>
      <c r="G45" s="251"/>
      <c r="H45" s="251"/>
      <c r="I45" s="251"/>
      <c r="J45" s="251"/>
      <c r="K45" s="251"/>
    </row>
    <row r="46" spans="1:11" ht="15.75" thickBot="1" x14ac:dyDescent="0.3">
      <c r="A46" s="248"/>
      <c r="B46" s="1073"/>
      <c r="C46" s="275"/>
      <c r="D46" s="278" t="s">
        <v>43</v>
      </c>
      <c r="E46" s="31"/>
      <c r="F46" s="251"/>
      <c r="G46" s="251"/>
      <c r="H46" s="251"/>
      <c r="I46" s="251"/>
      <c r="J46" s="251"/>
      <c r="K46" s="251"/>
    </row>
    <row r="47" spans="1:11" ht="15.75" thickBot="1" x14ac:dyDescent="0.3">
      <c r="A47" s="248"/>
      <c r="B47" s="1073"/>
      <c r="C47" s="275"/>
      <c r="D47" s="278" t="s">
        <v>44</v>
      </c>
      <c r="E47" s="31"/>
      <c r="F47" s="251"/>
      <c r="G47" s="251"/>
      <c r="H47" s="251"/>
      <c r="I47" s="251"/>
      <c r="J47" s="251"/>
      <c r="K47" s="251"/>
    </row>
    <row r="48" spans="1:11" ht="15.75" thickBot="1" x14ac:dyDescent="0.3">
      <c r="A48" s="248"/>
      <c r="B48" s="1074"/>
      <c r="C48" s="285"/>
      <c r="D48" s="278" t="s">
        <v>45</v>
      </c>
      <c r="E48" s="31"/>
      <c r="F48" s="251"/>
      <c r="G48" s="251"/>
      <c r="H48" s="251"/>
      <c r="I48" s="251"/>
      <c r="J48" s="251"/>
      <c r="K48" s="251"/>
    </row>
    <row r="49" spans="1:11" ht="15.75" thickBot="1" x14ac:dyDescent="0.3">
      <c r="A49" s="248"/>
      <c r="B49" s="252"/>
      <c r="C49" s="253"/>
      <c r="D49" s="251"/>
      <c r="E49" s="251"/>
      <c r="F49" s="251"/>
      <c r="G49" s="251"/>
      <c r="H49" s="251"/>
      <c r="I49" s="251"/>
      <c r="J49" s="251"/>
      <c r="K49" s="251"/>
    </row>
    <row r="50" spans="1:11" ht="15.75" thickBot="1" x14ac:dyDescent="0.3">
      <c r="A50" s="248"/>
      <c r="B50" s="1069" t="s">
        <v>46</v>
      </c>
      <c r="C50" s="1070"/>
      <c r="D50" s="1070"/>
      <c r="E50" s="1071"/>
      <c r="F50" s="251"/>
      <c r="G50" s="251"/>
      <c r="H50" s="251"/>
      <c r="I50" s="251"/>
      <c r="J50" s="251"/>
      <c r="K50" s="251"/>
    </row>
    <row r="51" spans="1:11" ht="15.75" thickBot="1" x14ac:dyDescent="0.3">
      <c r="A51" s="248"/>
      <c r="B51" s="1072">
        <v>1</v>
      </c>
      <c r="C51" s="275"/>
      <c r="D51" s="292" t="s">
        <v>39</v>
      </c>
      <c r="E51" s="448" t="s">
        <v>47</v>
      </c>
      <c r="F51" s="251"/>
      <c r="G51" s="251"/>
      <c r="H51" s="251"/>
      <c r="I51" s="251"/>
      <c r="J51" s="251"/>
      <c r="K51" s="251"/>
    </row>
    <row r="52" spans="1:11" ht="15.75" thickBot="1" x14ac:dyDescent="0.3">
      <c r="A52" s="248"/>
      <c r="B52" s="1073"/>
      <c r="C52" s="275"/>
      <c r="D52" s="278" t="s">
        <v>40</v>
      </c>
      <c r="E52" s="448" t="s">
        <v>160</v>
      </c>
      <c r="F52" s="251"/>
      <c r="G52" s="251"/>
      <c r="H52" s="251"/>
      <c r="I52" s="251"/>
      <c r="J52" s="251"/>
      <c r="K52" s="251"/>
    </row>
    <row r="53" spans="1:11" ht="15.75" thickBot="1" x14ac:dyDescent="0.3">
      <c r="A53" s="248"/>
      <c r="B53" s="1073"/>
      <c r="C53" s="275"/>
      <c r="D53" s="278" t="s">
        <v>41</v>
      </c>
      <c r="E53" s="318"/>
      <c r="F53" s="251"/>
      <c r="G53" s="251"/>
      <c r="H53" s="251"/>
      <c r="I53" s="251"/>
      <c r="J53" s="251"/>
      <c r="K53" s="251"/>
    </row>
    <row r="54" spans="1:11" ht="15.75" thickBot="1" x14ac:dyDescent="0.3">
      <c r="A54" s="248"/>
      <c r="B54" s="1073"/>
      <c r="C54" s="275"/>
      <c r="D54" s="278" t="s">
        <v>42</v>
      </c>
      <c r="E54" s="318"/>
      <c r="F54" s="251"/>
      <c r="G54" s="251"/>
      <c r="H54" s="251"/>
      <c r="I54" s="251"/>
      <c r="J54" s="251"/>
      <c r="K54" s="251"/>
    </row>
    <row r="55" spans="1:11" ht="15.75" thickBot="1" x14ac:dyDescent="0.3">
      <c r="A55" s="248"/>
      <c r="B55" s="1073"/>
      <c r="C55" s="275"/>
      <c r="D55" s="278" t="s">
        <v>43</v>
      </c>
      <c r="E55" s="318"/>
      <c r="F55" s="251"/>
      <c r="G55" s="251"/>
      <c r="H55" s="251"/>
      <c r="I55" s="251"/>
      <c r="J55" s="251"/>
      <c r="K55" s="251"/>
    </row>
    <row r="56" spans="1:11" ht="15.75" thickBot="1" x14ac:dyDescent="0.3">
      <c r="A56" s="248"/>
      <c r="B56" s="1073"/>
      <c r="C56" s="275"/>
      <c r="D56" s="278" t="s">
        <v>44</v>
      </c>
      <c r="E56" s="318"/>
      <c r="F56" s="251"/>
      <c r="G56" s="251"/>
      <c r="H56" s="251"/>
      <c r="I56" s="251"/>
      <c r="J56" s="251"/>
      <c r="K56" s="251"/>
    </row>
    <row r="57" spans="1:11" ht="15.75" thickBot="1" x14ac:dyDescent="0.3">
      <c r="A57" s="248"/>
      <c r="B57" s="1074"/>
      <c r="C57" s="285"/>
      <c r="D57" s="278" t="s">
        <v>45</v>
      </c>
      <c r="E57" s="318"/>
      <c r="F57" s="251"/>
      <c r="G57" s="251"/>
      <c r="H57" s="251"/>
      <c r="I57" s="251"/>
      <c r="J57" s="251"/>
      <c r="K57" s="251"/>
    </row>
    <row r="58" spans="1:11" ht="15.75" thickBot="1" x14ac:dyDescent="0.3">
      <c r="A58" s="248"/>
      <c r="B58" s="252"/>
      <c r="C58" s="253"/>
      <c r="D58" s="251"/>
      <c r="E58" s="251"/>
      <c r="F58" s="251"/>
      <c r="G58" s="251"/>
      <c r="H58" s="251"/>
      <c r="I58" s="251"/>
      <c r="J58" s="251"/>
      <c r="K58" s="251"/>
    </row>
    <row r="59" spans="1:11" ht="15" customHeight="1" thickBot="1" x14ac:dyDescent="0.3">
      <c r="A59" s="248"/>
      <c r="B59" s="294" t="s">
        <v>49</v>
      </c>
      <c r="C59" s="295"/>
      <c r="D59" s="295"/>
      <c r="E59" s="296"/>
      <c r="F59" s="248"/>
      <c r="G59" s="251"/>
      <c r="H59" s="251"/>
      <c r="I59" s="251"/>
      <c r="J59" s="251"/>
      <c r="K59" s="251"/>
    </row>
    <row r="60" spans="1:11" ht="24.75" thickBot="1" x14ac:dyDescent="0.3">
      <c r="A60" s="248"/>
      <c r="B60" s="288" t="s">
        <v>50</v>
      </c>
      <c r="C60" s="278" t="s">
        <v>51</v>
      </c>
      <c r="D60" s="278" t="s">
        <v>52</v>
      </c>
      <c r="E60" s="278" t="s">
        <v>53</v>
      </c>
      <c r="F60" s="251"/>
      <c r="G60" s="251"/>
      <c r="H60" s="251"/>
      <c r="I60" s="251"/>
      <c r="J60" s="251"/>
      <c r="K60" s="248"/>
    </row>
    <row r="61" spans="1:11" ht="72.75" thickBot="1" x14ac:dyDescent="0.3">
      <c r="A61" s="248"/>
      <c r="B61" s="298">
        <v>42401</v>
      </c>
      <c r="C61" s="278">
        <v>0.01</v>
      </c>
      <c r="D61" s="299" t="s">
        <v>347</v>
      </c>
      <c r="E61" s="278"/>
      <c r="F61" s="251"/>
      <c r="G61" s="251"/>
      <c r="H61" s="251"/>
      <c r="I61" s="251"/>
      <c r="J61" s="251"/>
      <c r="K61" s="248"/>
    </row>
    <row r="62" spans="1:11" ht="15.75" thickBot="1" x14ac:dyDescent="0.3">
      <c r="A62" s="248"/>
      <c r="B62" s="311"/>
      <c r="C62" s="312"/>
      <c r="D62" s="251"/>
      <c r="E62" s="251"/>
      <c r="F62" s="251"/>
      <c r="G62" s="251"/>
      <c r="H62" s="251"/>
      <c r="I62" s="251"/>
      <c r="J62" s="251"/>
      <c r="K62" s="251"/>
    </row>
    <row r="63" spans="1:11" ht="15.75" thickBot="1" x14ac:dyDescent="0.3">
      <c r="A63" s="248"/>
      <c r="B63" s="338" t="s">
        <v>55</v>
      </c>
      <c r="C63" s="301"/>
      <c r="D63" s="251"/>
      <c r="E63" s="251"/>
      <c r="F63" s="251"/>
      <c r="G63" s="251"/>
      <c r="H63" s="251"/>
      <c r="I63" s="251"/>
      <c r="J63" s="251"/>
      <c r="K63" s="251"/>
    </row>
    <row r="64" spans="1:11" x14ac:dyDescent="0.25">
      <c r="A64" s="248"/>
      <c r="B64" s="1121"/>
      <c r="C64" s="1122"/>
      <c r="D64" s="1122"/>
      <c r="E64" s="1122"/>
      <c r="F64" s="251"/>
      <c r="G64" s="251"/>
      <c r="H64" s="251"/>
      <c r="I64" s="251"/>
      <c r="J64" s="251"/>
      <c r="K64" s="251"/>
    </row>
    <row r="65" spans="1:11" x14ac:dyDescent="0.25">
      <c r="A65" s="248"/>
      <c r="B65" s="1121"/>
      <c r="C65" s="1122"/>
      <c r="D65" s="1122"/>
      <c r="E65" s="1122"/>
      <c r="F65" s="251"/>
      <c r="G65" s="251"/>
      <c r="H65" s="251"/>
      <c r="I65" s="251"/>
      <c r="J65" s="251"/>
      <c r="K65" s="251"/>
    </row>
    <row r="66" spans="1:11" ht="15.75" thickBot="1" x14ac:dyDescent="0.3">
      <c r="A66" s="248"/>
      <c r="B66" s="251"/>
      <c r="C66" s="268"/>
      <c r="D66" s="251"/>
      <c r="E66" s="251"/>
      <c r="F66" s="251"/>
      <c r="G66" s="251"/>
      <c r="H66" s="251"/>
      <c r="I66" s="251"/>
      <c r="J66" s="251"/>
      <c r="K66" s="251"/>
    </row>
    <row r="67" spans="1:11" ht="24.75" thickBot="1" x14ac:dyDescent="0.3">
      <c r="A67" s="248"/>
      <c r="B67" s="313" t="s">
        <v>56</v>
      </c>
      <c r="C67" s="314"/>
      <c r="D67" s="251"/>
      <c r="E67" s="251"/>
      <c r="F67" s="251"/>
      <c r="G67" s="251"/>
      <c r="H67" s="251"/>
      <c r="I67" s="251"/>
      <c r="J67" s="251"/>
      <c r="K67" s="251"/>
    </row>
    <row r="68" spans="1:11" ht="15.75" thickBot="1" x14ac:dyDescent="0.3">
      <c r="A68" s="248"/>
      <c r="B68" s="321"/>
      <c r="C68" s="307"/>
      <c r="D68" s="251"/>
      <c r="E68" s="251"/>
      <c r="F68" s="251"/>
      <c r="G68" s="251"/>
      <c r="H68" s="251"/>
      <c r="I68" s="251"/>
      <c r="J68" s="251"/>
      <c r="K68" s="251"/>
    </row>
    <row r="69" spans="1:11" ht="60.75" thickBot="1" x14ac:dyDescent="0.3">
      <c r="A69" s="248"/>
      <c r="B69" s="302" t="s">
        <v>57</v>
      </c>
      <c r="C69" s="282"/>
      <c r="D69" s="276" t="s">
        <v>315</v>
      </c>
      <c r="E69" s="251"/>
      <c r="F69" s="251"/>
      <c r="G69" s="251"/>
      <c r="H69" s="251"/>
      <c r="I69" s="251"/>
      <c r="J69" s="251"/>
      <c r="K69" s="251"/>
    </row>
    <row r="70" spans="1:11" x14ac:dyDescent="0.25">
      <c r="A70" s="248"/>
      <c r="B70" s="1072" t="s">
        <v>59</v>
      </c>
      <c r="C70" s="275"/>
      <c r="D70" s="315" t="s">
        <v>60</v>
      </c>
      <c r="E70" s="251"/>
      <c r="F70" s="251"/>
      <c r="G70" s="251"/>
      <c r="H70" s="251"/>
      <c r="I70" s="251"/>
      <c r="J70" s="251"/>
      <c r="K70" s="251"/>
    </row>
    <row r="71" spans="1:11" ht="72" x14ac:dyDescent="0.25">
      <c r="A71" s="248"/>
      <c r="B71" s="1073"/>
      <c r="C71" s="275"/>
      <c r="D71" s="316" t="s">
        <v>316</v>
      </c>
      <c r="E71" s="251"/>
      <c r="F71" s="251"/>
      <c r="G71" s="251"/>
      <c r="H71" s="251"/>
      <c r="I71" s="251"/>
      <c r="J71" s="251"/>
      <c r="K71" s="251"/>
    </row>
    <row r="72" spans="1:11" x14ac:dyDescent="0.25">
      <c r="A72" s="248"/>
      <c r="B72" s="1073"/>
      <c r="C72" s="275"/>
      <c r="D72" s="315" t="s">
        <v>317</v>
      </c>
      <c r="E72" s="251"/>
      <c r="F72" s="251"/>
      <c r="G72" s="251"/>
      <c r="H72" s="251"/>
      <c r="I72" s="251"/>
      <c r="J72" s="251"/>
      <c r="K72" s="251"/>
    </row>
    <row r="73" spans="1:11" x14ac:dyDescent="0.25">
      <c r="A73" s="248"/>
      <c r="B73" s="1073"/>
      <c r="C73" s="275"/>
      <c r="D73" s="316" t="s">
        <v>318</v>
      </c>
      <c r="E73" s="251"/>
      <c r="F73" s="251"/>
      <c r="G73" s="251"/>
      <c r="H73" s="251"/>
      <c r="I73" s="251"/>
      <c r="J73" s="251"/>
      <c r="K73" s="251"/>
    </row>
    <row r="74" spans="1:11" ht="60" x14ac:dyDescent="0.25">
      <c r="A74" s="248"/>
      <c r="B74" s="1073"/>
      <c r="C74" s="275"/>
      <c r="D74" s="316" t="s">
        <v>319</v>
      </c>
      <c r="E74" s="251"/>
      <c r="F74" s="251"/>
      <c r="G74" s="251"/>
      <c r="H74" s="251"/>
      <c r="I74" s="251"/>
      <c r="J74" s="251"/>
      <c r="K74" s="251"/>
    </row>
    <row r="75" spans="1:11" ht="252" x14ac:dyDescent="0.25">
      <c r="A75" s="248"/>
      <c r="B75" s="1073"/>
      <c r="C75" s="275"/>
      <c r="D75" s="316" t="s">
        <v>320</v>
      </c>
      <c r="E75" s="251"/>
      <c r="F75" s="251"/>
      <c r="G75" s="251"/>
      <c r="H75" s="251"/>
      <c r="I75" s="251"/>
      <c r="J75" s="251"/>
      <c r="K75" s="251"/>
    </row>
    <row r="76" spans="1:11" x14ac:dyDescent="0.25">
      <c r="A76" s="248"/>
      <c r="B76" s="1073"/>
      <c r="C76" s="275"/>
      <c r="D76" s="315" t="s">
        <v>288</v>
      </c>
      <c r="E76" s="251"/>
      <c r="F76" s="251"/>
      <c r="G76" s="251"/>
      <c r="H76" s="251"/>
      <c r="I76" s="251"/>
      <c r="J76" s="251"/>
      <c r="K76" s="251"/>
    </row>
    <row r="77" spans="1:11" ht="15.75" thickBot="1" x14ac:dyDescent="0.3">
      <c r="A77" s="248"/>
      <c r="B77" s="1074"/>
      <c r="C77" s="285"/>
      <c r="D77" s="278" t="s">
        <v>321</v>
      </c>
      <c r="E77" s="251"/>
      <c r="F77" s="251"/>
      <c r="G77" s="251"/>
      <c r="H77" s="251"/>
      <c r="I77" s="251"/>
      <c r="J77" s="251"/>
      <c r="K77" s="251"/>
    </row>
    <row r="78" spans="1:11" x14ac:dyDescent="0.25">
      <c r="A78" s="248"/>
      <c r="B78" s="1072" t="s">
        <v>72</v>
      </c>
      <c r="C78" s="352"/>
      <c r="D78" s="1072"/>
      <c r="E78" s="251"/>
      <c r="F78" s="251"/>
      <c r="G78" s="251"/>
      <c r="H78" s="251"/>
      <c r="I78" s="251"/>
      <c r="J78" s="251"/>
      <c r="K78" s="251"/>
    </row>
    <row r="79" spans="1:11" ht="15.75" thickBot="1" x14ac:dyDescent="0.3">
      <c r="A79" s="248"/>
      <c r="B79" s="1074"/>
      <c r="C79" s="358"/>
      <c r="D79" s="1074"/>
      <c r="E79" s="251"/>
      <c r="F79" s="251"/>
      <c r="G79" s="251"/>
      <c r="H79" s="251"/>
      <c r="I79" s="251"/>
      <c r="J79" s="251"/>
      <c r="K79" s="251"/>
    </row>
    <row r="80" spans="1:11" ht="180" x14ac:dyDescent="0.25">
      <c r="A80" s="248"/>
      <c r="B80" s="1072" t="s">
        <v>73</v>
      </c>
      <c r="C80" s="275"/>
      <c r="D80" s="316" t="s">
        <v>322</v>
      </c>
      <c r="E80" s="251"/>
      <c r="F80" s="251"/>
      <c r="G80" s="251"/>
      <c r="H80" s="251"/>
      <c r="I80" s="251"/>
      <c r="J80" s="251"/>
      <c r="K80" s="251"/>
    </row>
    <row r="81" spans="1:11" ht="120" x14ac:dyDescent="0.25">
      <c r="A81" s="248"/>
      <c r="B81" s="1073"/>
      <c r="C81" s="275"/>
      <c r="D81" s="316" t="s">
        <v>323</v>
      </c>
      <c r="E81" s="251"/>
      <c r="F81" s="251"/>
      <c r="G81" s="251"/>
      <c r="H81" s="251"/>
      <c r="I81" s="251"/>
      <c r="J81" s="251"/>
      <c r="K81" s="251"/>
    </row>
    <row r="82" spans="1:11" ht="120" x14ac:dyDescent="0.25">
      <c r="A82" s="248"/>
      <c r="B82" s="1073"/>
      <c r="C82" s="275"/>
      <c r="D82" s="316" t="s">
        <v>324</v>
      </c>
      <c r="E82" s="251"/>
      <c r="F82" s="251"/>
      <c r="G82" s="251"/>
      <c r="H82" s="251"/>
      <c r="I82" s="251"/>
      <c r="J82" s="251"/>
      <c r="K82" s="251"/>
    </row>
    <row r="83" spans="1:11" ht="84" x14ac:dyDescent="0.25">
      <c r="A83" s="248"/>
      <c r="B83" s="1073"/>
      <c r="C83" s="275"/>
      <c r="D83" s="316" t="s">
        <v>325</v>
      </c>
      <c r="E83" s="251"/>
      <c r="F83" s="251"/>
      <c r="G83" s="251"/>
      <c r="H83" s="251"/>
      <c r="I83" s="251"/>
      <c r="J83" s="251"/>
      <c r="K83" s="251"/>
    </row>
    <row r="84" spans="1:11" ht="72" x14ac:dyDescent="0.25">
      <c r="A84" s="248"/>
      <c r="B84" s="1073"/>
      <c r="C84" s="275"/>
      <c r="D84" s="316" t="s">
        <v>326</v>
      </c>
      <c r="E84" s="251"/>
      <c r="F84" s="251"/>
      <c r="G84" s="251"/>
      <c r="H84" s="251"/>
      <c r="I84" s="251"/>
      <c r="J84" s="251"/>
      <c r="K84" s="251"/>
    </row>
    <row r="85" spans="1:11" ht="192" x14ac:dyDescent="0.25">
      <c r="A85" s="248"/>
      <c r="B85" s="1073"/>
      <c r="C85" s="275"/>
      <c r="D85" s="316" t="s">
        <v>327</v>
      </c>
      <c r="E85" s="251"/>
      <c r="F85" s="251"/>
      <c r="G85" s="251"/>
      <c r="H85" s="251"/>
      <c r="I85" s="251"/>
      <c r="J85" s="251"/>
      <c r="K85" s="251"/>
    </row>
    <row r="86" spans="1:11" ht="108.75" thickBot="1" x14ac:dyDescent="0.3">
      <c r="A86" s="248"/>
      <c r="B86" s="1074"/>
      <c r="C86" s="285"/>
      <c r="D86" s="278" t="s">
        <v>328</v>
      </c>
      <c r="E86" s="251"/>
      <c r="F86" s="251"/>
      <c r="G86" s="251"/>
      <c r="H86" s="251"/>
      <c r="I86" s="251"/>
      <c r="J86" s="251"/>
      <c r="K86" s="251"/>
    </row>
    <row r="87" spans="1:11" ht="24" x14ac:dyDescent="0.25">
      <c r="A87" s="248"/>
      <c r="B87" s="1072" t="s">
        <v>90</v>
      </c>
      <c r="C87" s="275"/>
      <c r="D87" s="315" t="s">
        <v>329</v>
      </c>
      <c r="E87" s="251"/>
      <c r="F87" s="251"/>
      <c r="G87" s="251"/>
      <c r="H87" s="251"/>
      <c r="I87" s="251"/>
      <c r="J87" s="251"/>
      <c r="K87" s="251"/>
    </row>
    <row r="88" spans="1:11" x14ac:dyDescent="0.25">
      <c r="A88" s="248"/>
      <c r="B88" s="1073"/>
      <c r="C88" s="275"/>
      <c r="D88" s="317"/>
      <c r="E88" s="251"/>
      <c r="F88" s="251"/>
      <c r="G88" s="251"/>
      <c r="H88" s="251"/>
      <c r="I88" s="251"/>
      <c r="J88" s="251"/>
      <c r="K88" s="251"/>
    </row>
    <row r="89" spans="1:11" x14ac:dyDescent="0.25">
      <c r="A89" s="248"/>
      <c r="B89" s="1073"/>
      <c r="C89" s="275"/>
      <c r="D89" s="316" t="s">
        <v>91</v>
      </c>
      <c r="E89" s="251"/>
      <c r="F89" s="251"/>
      <c r="G89" s="251"/>
      <c r="H89" s="251"/>
      <c r="I89" s="251"/>
      <c r="J89" s="251"/>
      <c r="K89" s="251"/>
    </row>
    <row r="90" spans="1:11" ht="37.5" x14ac:dyDescent="0.25">
      <c r="A90" s="248"/>
      <c r="B90" s="1073"/>
      <c r="C90" s="275"/>
      <c r="D90" s="316" t="s">
        <v>330</v>
      </c>
      <c r="E90" s="251"/>
      <c r="F90" s="251"/>
      <c r="G90" s="251"/>
      <c r="H90" s="251"/>
      <c r="I90" s="251"/>
      <c r="J90" s="251"/>
      <c r="K90" s="251"/>
    </row>
    <row r="91" spans="1:11" ht="37.5" x14ac:dyDescent="0.25">
      <c r="A91" s="248"/>
      <c r="B91" s="1073"/>
      <c r="C91" s="275"/>
      <c r="D91" s="316" t="s">
        <v>331</v>
      </c>
      <c r="E91" s="251"/>
      <c r="F91" s="251"/>
      <c r="G91" s="251"/>
      <c r="H91" s="251"/>
      <c r="I91" s="251"/>
      <c r="J91" s="251"/>
      <c r="K91" s="251"/>
    </row>
    <row r="92" spans="1:11" ht="37.5" x14ac:dyDescent="0.25">
      <c r="A92" s="248"/>
      <c r="B92" s="1073"/>
      <c r="C92" s="275"/>
      <c r="D92" s="316" t="s">
        <v>332</v>
      </c>
      <c r="E92" s="251"/>
      <c r="F92" s="251"/>
      <c r="G92" s="251"/>
      <c r="H92" s="251"/>
      <c r="I92" s="251"/>
      <c r="J92" s="251"/>
      <c r="K92" s="251"/>
    </row>
    <row r="93" spans="1:11" ht="84" x14ac:dyDescent="0.25">
      <c r="A93" s="248"/>
      <c r="B93" s="1073"/>
      <c r="C93" s="275"/>
      <c r="D93" s="359" t="s">
        <v>235</v>
      </c>
      <c r="E93" s="251"/>
      <c r="F93" s="251"/>
      <c r="G93" s="251"/>
      <c r="H93" s="251"/>
      <c r="I93" s="251"/>
      <c r="J93" s="251"/>
      <c r="K93" s="251"/>
    </row>
    <row r="94" spans="1:11" x14ac:dyDescent="0.25">
      <c r="A94" s="248"/>
      <c r="B94" s="1073"/>
      <c r="C94" s="275"/>
      <c r="D94" s="315" t="s">
        <v>246</v>
      </c>
      <c r="E94" s="251"/>
      <c r="F94" s="251"/>
      <c r="G94" s="251"/>
      <c r="H94" s="251"/>
      <c r="I94" s="251"/>
      <c r="J94" s="251"/>
      <c r="K94" s="251"/>
    </row>
    <row r="95" spans="1:11" ht="36" x14ac:dyDescent="0.25">
      <c r="A95" s="248"/>
      <c r="B95" s="1073"/>
      <c r="C95" s="275"/>
      <c r="D95" s="315" t="s">
        <v>333</v>
      </c>
      <c r="E95" s="251"/>
      <c r="F95" s="251"/>
      <c r="G95" s="251"/>
      <c r="H95" s="251"/>
      <c r="I95" s="251"/>
      <c r="J95" s="251"/>
      <c r="K95" s="251"/>
    </row>
    <row r="96" spans="1:11" x14ac:dyDescent="0.25">
      <c r="A96" s="248"/>
      <c r="B96" s="1073"/>
      <c r="C96" s="275"/>
      <c r="D96" s="317"/>
      <c r="E96" s="251"/>
      <c r="F96" s="251"/>
      <c r="G96" s="251"/>
      <c r="H96" s="251"/>
      <c r="I96" s="251"/>
      <c r="J96" s="251"/>
      <c r="K96" s="251"/>
    </row>
    <row r="97" spans="1:11" x14ac:dyDescent="0.25">
      <c r="A97" s="248"/>
      <c r="B97" s="1073"/>
      <c r="C97" s="275"/>
      <c r="D97" s="316" t="s">
        <v>91</v>
      </c>
      <c r="E97" s="251"/>
      <c r="F97" s="251"/>
      <c r="G97" s="251"/>
      <c r="H97" s="251"/>
      <c r="I97" s="251"/>
      <c r="J97" s="251"/>
      <c r="K97" s="251"/>
    </row>
    <row r="98" spans="1:11" ht="37.5" x14ac:dyDescent="0.25">
      <c r="A98" s="248"/>
      <c r="B98" s="1073"/>
      <c r="C98" s="275"/>
      <c r="D98" s="316" t="s">
        <v>334</v>
      </c>
      <c r="E98" s="251"/>
      <c r="F98" s="251"/>
      <c r="G98" s="251"/>
      <c r="H98" s="251"/>
      <c r="I98" s="251"/>
      <c r="J98" s="251"/>
      <c r="K98" s="251"/>
    </row>
    <row r="99" spans="1:11" ht="62.25" thickBot="1" x14ac:dyDescent="0.3">
      <c r="A99" s="248"/>
      <c r="B99" s="1074"/>
      <c r="C99" s="285"/>
      <c r="D99" s="278" t="s">
        <v>335</v>
      </c>
      <c r="E99" s="251"/>
      <c r="F99" s="251"/>
      <c r="G99" s="251"/>
      <c r="H99" s="251"/>
      <c r="I99" s="251"/>
      <c r="J99" s="251"/>
      <c r="K99" s="251"/>
    </row>
  </sheetData>
  <mergeCells count="28">
    <mergeCell ref="A1:P1"/>
    <mergeCell ref="A2:P2"/>
    <mergeCell ref="A3:P3"/>
    <mergeCell ref="A4:D4"/>
    <mergeCell ref="A5:P5"/>
    <mergeCell ref="B64:E65"/>
    <mergeCell ref="D15:K15"/>
    <mergeCell ref="D20:K20"/>
    <mergeCell ref="D21:K21"/>
    <mergeCell ref="D22:K22"/>
    <mergeCell ref="B15:B19"/>
    <mergeCell ref="B51:B57"/>
    <mergeCell ref="D23:K23"/>
    <mergeCell ref="D38:K38"/>
    <mergeCell ref="D39:K39"/>
    <mergeCell ref="B41:E41"/>
    <mergeCell ref="B42:B48"/>
    <mergeCell ref="B50:E50"/>
    <mergeCell ref="B70:B77"/>
    <mergeCell ref="B78:B79"/>
    <mergeCell ref="D78:D79"/>
    <mergeCell ref="B80:B86"/>
    <mergeCell ref="B87:B99"/>
    <mergeCell ref="B10:D10"/>
    <mergeCell ref="F10:S10"/>
    <mergeCell ref="F11:S11"/>
    <mergeCell ref="E12:R12"/>
    <mergeCell ref="E13:R13"/>
  </mergeCells>
  <conditionalFormatting sqref="F10">
    <cfRule type="notContainsBlanks" dxfId="100" priority="4">
      <formula>LEN(TRIM(F10))&gt;0</formula>
    </cfRule>
  </conditionalFormatting>
  <conditionalFormatting sqref="F11:S11">
    <cfRule type="expression" dxfId="99" priority="2">
      <formula>E11="NO SE REPORTA"</formula>
    </cfRule>
    <cfRule type="expression" dxfId="98" priority="3">
      <formula>E10="NO APLICA"</formula>
    </cfRule>
  </conditionalFormatting>
  <conditionalFormatting sqref="E12:R12">
    <cfRule type="expression" dxfId="97" priority="1">
      <formula>E11="SI SE REPORTA"</formula>
    </cfRule>
  </conditionalFormatting>
  <dataValidations count="6">
    <dataValidation type="whole" operator="greaterThanOrEqual" allowBlank="1" showInputMessage="1" showErrorMessage="1" errorTitle="ERROR" error="Valor en PESOS (sin centavos)" sqref="G25:J36">
      <formula1>0</formula1>
    </dataValidation>
    <dataValidation type="whole" operator="greaterThanOrEqual" allowBlank="1" showInputMessage="1" showErrorMessage="1" errorTitle="ERROR" error="Valor en HECTAREAS (sin decimales)_x000a_" sqref="E17:H18 F25:F36">
      <formula1>0</formula1>
    </dataValidation>
    <dataValidation allowBlank="1" showInputMessage="1" showErrorMessage="1" promptTitle="OJO" prompt="NO TOCAR" sqref="F37:J37"/>
    <dataValidation allowBlank="1" showInputMessage="1" showErrorMessage="1" sqref="E19:H1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showGridLines="0" zoomScale="98" zoomScaleNormal="98" workbookViewId="0">
      <selection activeCell="F11" sqref="F11:S11"/>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348</v>
      </c>
      <c r="B5" s="1041"/>
      <c r="C5" s="1041"/>
      <c r="D5" s="1041"/>
      <c r="E5" s="1041"/>
      <c r="F5" s="1041"/>
      <c r="G5" s="1041"/>
      <c r="H5" s="1041"/>
      <c r="I5" s="1041"/>
      <c r="J5" s="1041"/>
      <c r="K5" s="1041"/>
      <c r="L5" s="1041"/>
      <c r="M5" s="1041"/>
      <c r="N5" s="1041"/>
      <c r="O5" s="1041"/>
      <c r="P5" s="1042"/>
    </row>
    <row r="6" spans="1:21" x14ac:dyDescent="0.25">
      <c r="A6" s="248"/>
      <c r="B6" s="249"/>
      <c r="C6" s="250"/>
      <c r="D6" s="251"/>
      <c r="E6" s="251"/>
      <c r="F6" s="251"/>
      <c r="G6" s="251"/>
      <c r="H6" s="251"/>
      <c r="I6" s="251"/>
      <c r="J6" s="251"/>
      <c r="K6" s="251"/>
    </row>
    <row r="7" spans="1:21" x14ac:dyDescent="0.25">
      <c r="A7" s="248"/>
      <c r="B7" s="252" t="s">
        <v>1</v>
      </c>
      <c r="C7" s="253"/>
      <c r="D7" s="251"/>
      <c r="E7" s="262"/>
      <c r="F7" s="251" t="s">
        <v>128</v>
      </c>
      <c r="G7" s="251"/>
      <c r="H7" s="251"/>
      <c r="I7" s="251"/>
      <c r="J7" s="251"/>
      <c r="K7" s="251"/>
    </row>
    <row r="8" spans="1:21" ht="15.75" thickBot="1" x14ac:dyDescent="0.3">
      <c r="A8" s="248"/>
      <c r="B8" s="254"/>
      <c r="C8" s="255"/>
      <c r="D8" s="251"/>
      <c r="E8" s="256"/>
      <c r="F8" s="251" t="s">
        <v>129</v>
      </c>
      <c r="G8" s="251"/>
      <c r="H8" s="251"/>
      <c r="I8" s="251"/>
      <c r="J8" s="251"/>
      <c r="K8" s="251"/>
    </row>
    <row r="9" spans="1:21" ht="15.75" thickBot="1" x14ac:dyDescent="0.3">
      <c r="A9" s="248"/>
      <c r="B9" s="264" t="s">
        <v>1202</v>
      </c>
      <c r="C9" s="265">
        <v>2020</v>
      </c>
      <c r="D9" s="260" t="str">
        <f>IF(E11="NO APLICA","NO APLICA",IF(E12="NO SE REPORTA","SIN INFORMACION",+E96))</f>
        <v>N.A.</v>
      </c>
      <c r="E9" s="267"/>
      <c r="F9" s="251" t="s">
        <v>130</v>
      </c>
      <c r="G9" s="251"/>
      <c r="H9" s="251"/>
      <c r="I9" s="251"/>
      <c r="J9" s="251"/>
      <c r="K9" s="251"/>
    </row>
    <row r="10" spans="1:21" x14ac:dyDescent="0.25">
      <c r="A10" s="248"/>
      <c r="B10" s="513" t="s">
        <v>1203</v>
      </c>
      <c r="C10" s="253"/>
      <c r="D10" s="251"/>
      <c r="E10" s="251"/>
      <c r="F10" s="251"/>
      <c r="G10" s="251"/>
      <c r="H10" s="251"/>
      <c r="I10" s="251"/>
      <c r="J10" s="251"/>
      <c r="K10" s="251"/>
    </row>
    <row r="11" spans="1:21" s="416" customFormat="1" x14ac:dyDescent="0.25">
      <c r="A11" s="248"/>
      <c r="B11" s="1093" t="s">
        <v>1271</v>
      </c>
      <c r="C11" s="1093"/>
      <c r="D11" s="1093"/>
      <c r="E11" s="519" t="s">
        <v>1268</v>
      </c>
      <c r="F11" s="1100" t="str">
        <f>IF(E11="NO APLICA","      ESCRIBA EL NÚMERO DEL ACUERDO DEL CONSEJO DIRECTIVO EN EL CUAL DECIDE LA NO PROCEDENCIA DE LA APLICACIÓN DEL INDICADOR",IF(E12="NO SE REPORTA","      ESCRIBA EL NÚMERO DEL ACUERDO DEL CONSEJO DIRECTIVO EN LA CUAL SE APRUEBA LA AGENDA DE IMPLEMENTACION DEL INDICADOR",""))</f>
        <v/>
      </c>
      <c r="G11" s="1101"/>
      <c r="H11" s="1101"/>
      <c r="I11" s="1101"/>
      <c r="J11" s="1101"/>
      <c r="K11" s="1101"/>
      <c r="L11" s="1101"/>
      <c r="M11" s="1101"/>
      <c r="N11" s="1101"/>
      <c r="O11" s="1101"/>
      <c r="P11" s="1101"/>
      <c r="Q11" s="1101"/>
      <c r="R11" s="1101"/>
      <c r="S11" s="1101"/>
      <c r="T11" s="515"/>
      <c r="U11" s="515"/>
    </row>
    <row r="12" spans="1:21" s="416" customFormat="1" ht="14.45" customHeight="1" x14ac:dyDescent="0.25">
      <c r="A12" s="248"/>
      <c r="B12" s="516"/>
      <c r="C12" s="517"/>
      <c r="D12" s="518" t="str">
        <f>IF(E11="SI APLICA","¿El indicador no se reporta por limitaciones de información disponible? ","")</f>
        <v xml:space="preserve">¿El indicador no se reporta por limitaciones de información disponible? </v>
      </c>
      <c r="E12" s="520" t="s">
        <v>1270</v>
      </c>
      <c r="F12" s="1094"/>
      <c r="G12" s="1095"/>
      <c r="H12" s="1095"/>
      <c r="I12" s="1095"/>
      <c r="J12" s="1095"/>
      <c r="K12" s="1095"/>
      <c r="L12" s="1095"/>
      <c r="M12" s="1095"/>
      <c r="N12" s="1095"/>
      <c r="O12" s="1095"/>
      <c r="P12" s="1095"/>
      <c r="Q12" s="1095"/>
      <c r="R12" s="1095"/>
      <c r="S12" s="1095"/>
    </row>
    <row r="13" spans="1:21" s="416" customFormat="1" ht="23.45" customHeight="1" x14ac:dyDescent="0.25">
      <c r="A13" s="248"/>
      <c r="B13" s="513"/>
      <c r="C13" s="307"/>
      <c r="D13" s="518" t="str">
        <f>IF(E12="SI SE REPORTA","¿Qué programas o proyectos del Plan de Acción están asociados al indicador? ","")</f>
        <v xml:space="preserve">¿Qué programas o proyectos del Plan de Acción están asociados al indicador? </v>
      </c>
      <c r="E13" s="1096"/>
      <c r="F13" s="1096"/>
      <c r="G13" s="1096"/>
      <c r="H13" s="1096"/>
      <c r="I13" s="1096"/>
      <c r="J13" s="1096"/>
      <c r="K13" s="1096"/>
      <c r="L13" s="1096"/>
      <c r="M13" s="1096"/>
      <c r="N13" s="1096"/>
      <c r="O13" s="1096"/>
      <c r="P13" s="1096"/>
      <c r="Q13" s="1096"/>
      <c r="R13" s="1096"/>
    </row>
    <row r="14" spans="1:21" s="416" customFormat="1" ht="21.95" customHeight="1" x14ac:dyDescent="0.25">
      <c r="A14" s="248"/>
      <c r="B14" s="513"/>
      <c r="C14" s="307"/>
      <c r="D14" s="518" t="s">
        <v>1273</v>
      </c>
      <c r="E14" s="1097"/>
      <c r="F14" s="1098"/>
      <c r="G14" s="1098"/>
      <c r="H14" s="1098"/>
      <c r="I14" s="1098"/>
      <c r="J14" s="1098"/>
      <c r="K14" s="1098"/>
      <c r="L14" s="1098"/>
      <c r="M14" s="1098"/>
      <c r="N14" s="1098"/>
      <c r="O14" s="1098"/>
      <c r="P14" s="1098"/>
      <c r="Q14" s="1098"/>
      <c r="R14" s="1099"/>
    </row>
    <row r="15" spans="1:21" s="416" customFormat="1" ht="6.95" customHeight="1" thickBot="1" x14ac:dyDescent="0.3">
      <c r="A15" s="248"/>
      <c r="B15" s="513"/>
      <c r="C15" s="253"/>
      <c r="D15" s="251"/>
      <c r="E15" s="251"/>
      <c r="F15" s="251"/>
      <c r="G15" s="251"/>
      <c r="H15" s="251"/>
      <c r="I15" s="251"/>
      <c r="J15" s="251"/>
      <c r="K15" s="251"/>
    </row>
    <row r="16" spans="1:21" ht="15" customHeight="1" thickBot="1" x14ac:dyDescent="0.3">
      <c r="A16" s="248"/>
      <c r="B16" s="1072" t="s">
        <v>2</v>
      </c>
      <c r="C16" s="271"/>
      <c r="D16" s="272" t="s">
        <v>336</v>
      </c>
      <c r="E16" s="273"/>
      <c r="F16" s="273"/>
      <c r="G16" s="273"/>
      <c r="H16" s="273"/>
      <c r="I16" s="273"/>
      <c r="J16" s="274"/>
      <c r="K16" s="251"/>
    </row>
    <row r="17" spans="1:11" x14ac:dyDescent="0.25">
      <c r="A17" s="248"/>
      <c r="B17" s="1073"/>
      <c r="C17" s="1151" t="s">
        <v>19</v>
      </c>
      <c r="D17" s="1155" t="s">
        <v>150</v>
      </c>
      <c r="E17" s="1169" t="s">
        <v>364</v>
      </c>
      <c r="F17" s="1165" t="s">
        <v>1193</v>
      </c>
      <c r="G17" s="1169" t="s">
        <v>151</v>
      </c>
      <c r="H17" s="251"/>
      <c r="I17" s="248"/>
      <c r="J17" s="277"/>
      <c r="K17" s="251"/>
    </row>
    <row r="18" spans="1:11" ht="15.75" thickBot="1" x14ac:dyDescent="0.3">
      <c r="A18" s="248"/>
      <c r="B18" s="1073"/>
      <c r="C18" s="1152"/>
      <c r="D18" s="1156"/>
      <c r="E18" s="1170"/>
      <c r="F18" s="1166"/>
      <c r="G18" s="1170"/>
      <c r="H18" s="251"/>
      <c r="I18" s="248"/>
      <c r="J18" s="277"/>
      <c r="K18" s="251"/>
    </row>
    <row r="19" spans="1:11" ht="24.75" thickBot="1" x14ac:dyDescent="0.3">
      <c r="A19" s="248"/>
      <c r="B19" s="1073"/>
      <c r="C19" s="348" t="s">
        <v>152</v>
      </c>
      <c r="D19" s="281" t="s">
        <v>1866</v>
      </c>
      <c r="E19" s="219"/>
      <c r="F19" s="219"/>
      <c r="G19" s="384">
        <f t="shared" ref="G19:G24" si="0">+E19+F19</f>
        <v>0</v>
      </c>
      <c r="H19" s="251"/>
      <c r="I19" s="248"/>
      <c r="J19" s="277"/>
      <c r="K19" s="251"/>
    </row>
    <row r="20" spans="1:11" ht="24.75" thickBot="1" x14ac:dyDescent="0.3">
      <c r="A20" s="248"/>
      <c r="B20" s="1073"/>
      <c r="C20" s="348" t="s">
        <v>154</v>
      </c>
      <c r="D20" s="281" t="s">
        <v>1867</v>
      </c>
      <c r="E20" s="220"/>
      <c r="F20" s="220"/>
      <c r="G20" s="384">
        <f t="shared" si="0"/>
        <v>0</v>
      </c>
      <c r="H20" s="251"/>
      <c r="I20" s="248"/>
      <c r="J20" s="277"/>
      <c r="K20" s="251"/>
    </row>
    <row r="21" spans="1:11" ht="36.75" thickBot="1" x14ac:dyDescent="0.3">
      <c r="A21" s="248"/>
      <c r="B21" s="1073"/>
      <c r="C21" s="348" t="s">
        <v>156</v>
      </c>
      <c r="D21" s="281" t="s">
        <v>365</v>
      </c>
      <c r="E21" s="220"/>
      <c r="F21" s="220"/>
      <c r="G21" s="384">
        <f t="shared" si="0"/>
        <v>0</v>
      </c>
      <c r="H21" s="251"/>
      <c r="I21" s="248"/>
      <c r="J21" s="277"/>
      <c r="K21" s="251"/>
    </row>
    <row r="22" spans="1:11" ht="36.75" thickBot="1" x14ac:dyDescent="0.3">
      <c r="A22" s="248"/>
      <c r="B22" s="1073"/>
      <c r="C22" s="348" t="s">
        <v>258</v>
      </c>
      <c r="D22" s="481" t="s">
        <v>1231</v>
      </c>
      <c r="E22" s="220"/>
      <c r="F22" s="220"/>
      <c r="G22" s="384">
        <f t="shared" si="0"/>
        <v>0</v>
      </c>
      <c r="H22" s="251"/>
      <c r="I22" s="248"/>
      <c r="J22" s="277"/>
      <c r="K22" s="251"/>
    </row>
    <row r="23" spans="1:11" ht="48.75" thickBot="1" x14ac:dyDescent="0.3">
      <c r="A23" s="248"/>
      <c r="B23" s="1073"/>
      <c r="C23" s="348" t="s">
        <v>260</v>
      </c>
      <c r="D23" s="281" t="s">
        <v>1868</v>
      </c>
      <c r="E23" s="219"/>
      <c r="F23" s="219"/>
      <c r="G23" s="385">
        <f t="shared" si="0"/>
        <v>0</v>
      </c>
      <c r="H23" s="251"/>
      <c r="I23" s="248"/>
      <c r="J23" s="277"/>
      <c r="K23" s="251"/>
    </row>
    <row r="24" spans="1:11" ht="48.75" thickBot="1" x14ac:dyDescent="0.3">
      <c r="A24" s="248"/>
      <c r="B24" s="1073"/>
      <c r="C24" s="348" t="s">
        <v>262</v>
      </c>
      <c r="D24" s="281" t="s">
        <v>1869</v>
      </c>
      <c r="E24" s="384">
        <f>+E21+E22</f>
        <v>0</v>
      </c>
      <c r="F24" s="384">
        <f>+F21+F22</f>
        <v>0</v>
      </c>
      <c r="G24" s="384">
        <f t="shared" si="0"/>
        <v>0</v>
      </c>
      <c r="H24" s="251"/>
      <c r="I24" s="248"/>
      <c r="J24" s="277"/>
      <c r="K24" s="251"/>
    </row>
    <row r="25" spans="1:11" ht="24" customHeight="1" x14ac:dyDescent="0.25">
      <c r="A25" s="248"/>
      <c r="B25" s="1073"/>
      <c r="C25" s="279"/>
      <c r="D25" s="1167" t="s">
        <v>366</v>
      </c>
      <c r="E25" s="1168"/>
      <c r="F25" s="1168"/>
      <c r="G25" s="1168"/>
      <c r="H25" s="1168"/>
      <c r="I25" s="1168"/>
      <c r="J25" s="277"/>
      <c r="K25" s="248"/>
    </row>
    <row r="26" spans="1:11" x14ac:dyDescent="0.25">
      <c r="A26" s="248"/>
      <c r="B26" s="1073"/>
      <c r="C26" s="279"/>
      <c r="D26" s="386" t="s">
        <v>367</v>
      </c>
      <c r="E26" s="311"/>
      <c r="F26" s="311"/>
      <c r="G26" s="311"/>
      <c r="H26" s="311"/>
      <c r="I26" s="311"/>
      <c r="J26" s="277"/>
      <c r="K26" s="248"/>
    </row>
    <row r="27" spans="1:11" ht="15.75" thickBot="1" x14ac:dyDescent="0.3">
      <c r="A27" s="248"/>
      <c r="B27" s="1073"/>
      <c r="C27" s="279"/>
      <c r="D27" s="1060" t="s">
        <v>368</v>
      </c>
      <c r="E27" s="1105"/>
      <c r="F27" s="1105"/>
      <c r="G27" s="1105"/>
      <c r="H27" s="1105"/>
      <c r="I27" s="1105"/>
      <c r="J27" s="1062"/>
      <c r="K27" s="248"/>
    </row>
    <row r="28" spans="1:11" ht="15.75" thickBot="1" x14ac:dyDescent="0.3">
      <c r="A28" s="248"/>
      <c r="B28" s="1073"/>
      <c r="C28" s="275"/>
      <c r="D28" s="283" t="s">
        <v>150</v>
      </c>
      <c r="E28" s="283" t="s">
        <v>20</v>
      </c>
      <c r="F28" s="283" t="s">
        <v>21</v>
      </c>
      <c r="G28" s="283" t="s">
        <v>22</v>
      </c>
      <c r="H28" s="283" t="s">
        <v>23</v>
      </c>
      <c r="I28" s="283" t="s">
        <v>151</v>
      </c>
      <c r="J28" s="277"/>
      <c r="K28" s="248"/>
    </row>
    <row r="29" spans="1:11" ht="15.75" thickBot="1" x14ac:dyDescent="0.3">
      <c r="A29" s="248"/>
      <c r="B29" s="1073"/>
      <c r="C29" s="275"/>
      <c r="D29" s="297" t="s">
        <v>369</v>
      </c>
      <c r="E29" s="219">
        <v>0</v>
      </c>
      <c r="F29" s="219">
        <v>0</v>
      </c>
      <c r="G29" s="219">
        <v>1</v>
      </c>
      <c r="H29" s="219">
        <v>1</v>
      </c>
      <c r="I29" s="354">
        <f>SUM(E29:H29)</f>
        <v>2</v>
      </c>
      <c r="J29" s="277"/>
      <c r="K29" s="248"/>
    </row>
    <row r="30" spans="1:11" ht="15.75" thickBot="1" x14ac:dyDescent="0.3">
      <c r="A30" s="248"/>
      <c r="B30" s="1073"/>
      <c r="C30" s="275"/>
      <c r="D30" s="297" t="s">
        <v>370</v>
      </c>
      <c r="E30" s="219">
        <v>1</v>
      </c>
      <c r="F30" s="219"/>
      <c r="G30" s="219"/>
      <c r="H30" s="219"/>
      <c r="I30" s="387"/>
      <c r="J30" s="277"/>
      <c r="K30" s="248"/>
    </row>
    <row r="31" spans="1:11" ht="15.75" thickBot="1" x14ac:dyDescent="0.3">
      <c r="A31" s="248"/>
      <c r="B31" s="1073"/>
      <c r="C31" s="275"/>
      <c r="D31" s="297" t="s">
        <v>371</v>
      </c>
      <c r="E31" s="219">
        <v>1</v>
      </c>
      <c r="F31" s="219">
        <v>2</v>
      </c>
      <c r="G31" s="219"/>
      <c r="H31" s="219"/>
      <c r="I31" s="387"/>
      <c r="J31" s="277"/>
      <c r="K31" s="248"/>
    </row>
    <row r="32" spans="1:11" ht="15.75" thickBot="1" x14ac:dyDescent="0.3">
      <c r="A32" s="248"/>
      <c r="B32" s="1073"/>
      <c r="C32" s="275"/>
      <c r="D32" s="297" t="s">
        <v>372</v>
      </c>
      <c r="E32" s="219"/>
      <c r="F32" s="219"/>
      <c r="G32" s="219">
        <v>1</v>
      </c>
      <c r="H32" s="219"/>
      <c r="I32" s="387"/>
      <c r="J32" s="277"/>
      <c r="K32" s="248"/>
    </row>
    <row r="33" spans="1:11" ht="15.75" thickBot="1" x14ac:dyDescent="0.3">
      <c r="A33" s="248"/>
      <c r="B33" s="1073"/>
      <c r="C33" s="275"/>
      <c r="D33" s="297" t="s">
        <v>373</v>
      </c>
      <c r="E33" s="219"/>
      <c r="F33" s="219"/>
      <c r="G33" s="219"/>
      <c r="H33" s="219">
        <v>1</v>
      </c>
      <c r="I33" s="387"/>
      <c r="J33" s="277"/>
      <c r="K33" s="248"/>
    </row>
    <row r="34" spans="1:11" ht="15.75" thickBot="1" x14ac:dyDescent="0.3">
      <c r="A34" s="248"/>
      <c r="B34" s="1073"/>
      <c r="C34" s="275"/>
      <c r="D34" s="297" t="s">
        <v>1227</v>
      </c>
      <c r="E34" s="382"/>
      <c r="F34" s="382"/>
      <c r="G34" s="382">
        <v>1</v>
      </c>
      <c r="H34" s="382">
        <v>1</v>
      </c>
      <c r="I34" s="387"/>
      <c r="J34" s="277"/>
      <c r="K34" s="248"/>
    </row>
    <row r="35" spans="1:11" ht="15.75" thickBot="1" x14ac:dyDescent="0.3">
      <c r="A35" s="248"/>
      <c r="B35" s="1073"/>
      <c r="C35" s="275"/>
      <c r="D35" s="297" t="s">
        <v>151</v>
      </c>
      <c r="E35" s="354">
        <f>SUM(E30:E34)</f>
        <v>2</v>
      </c>
      <c r="F35" s="354">
        <f>SUM(F30:F34)</f>
        <v>2</v>
      </c>
      <c r="G35" s="354">
        <f>SUM(G30:G34)</f>
        <v>2</v>
      </c>
      <c r="H35" s="354">
        <f>SUM(H30:H34)</f>
        <v>2</v>
      </c>
      <c r="I35" s="387"/>
      <c r="J35" s="277"/>
      <c r="K35" s="248"/>
    </row>
    <row r="36" spans="1:11" x14ac:dyDescent="0.25">
      <c r="A36" s="248"/>
      <c r="B36" s="1073"/>
      <c r="C36" s="279"/>
      <c r="D36" s="1060" t="s">
        <v>374</v>
      </c>
      <c r="E36" s="1105"/>
      <c r="F36" s="1105"/>
      <c r="G36" s="1105"/>
      <c r="H36" s="1105"/>
      <c r="I36" s="1105"/>
      <c r="J36" s="1062"/>
      <c r="K36" s="248"/>
    </row>
    <row r="37" spans="1:11" x14ac:dyDescent="0.25">
      <c r="A37" s="248"/>
      <c r="B37" s="1073"/>
      <c r="C37" s="279"/>
      <c r="D37" s="1060" t="s">
        <v>375</v>
      </c>
      <c r="E37" s="1105"/>
      <c r="F37" s="1105"/>
      <c r="G37" s="1105"/>
      <c r="H37" s="1105"/>
      <c r="I37" s="1105"/>
      <c r="J37" s="1062"/>
      <c r="K37" s="248"/>
    </row>
    <row r="38" spans="1:11" ht="15.75" thickBot="1" x14ac:dyDescent="0.3">
      <c r="A38" s="248"/>
      <c r="B38" s="1073"/>
      <c r="C38" s="279"/>
      <c r="D38" s="1057" t="s">
        <v>376</v>
      </c>
      <c r="E38" s="1106"/>
      <c r="F38" s="1106"/>
      <c r="G38" s="1106"/>
      <c r="H38" s="1106"/>
      <c r="I38" s="1106"/>
      <c r="J38" s="1059"/>
      <c r="K38" s="248"/>
    </row>
    <row r="39" spans="1:11" ht="15.75" thickBot="1" x14ac:dyDescent="0.3">
      <c r="A39" s="248"/>
      <c r="B39" s="1073"/>
      <c r="C39" s="275"/>
      <c r="D39" s="283" t="s">
        <v>150</v>
      </c>
      <c r="E39" s="283" t="s">
        <v>20</v>
      </c>
      <c r="F39" s="283" t="s">
        <v>21</v>
      </c>
      <c r="G39" s="283" t="s">
        <v>22</v>
      </c>
      <c r="H39" s="283" t="s">
        <v>23</v>
      </c>
      <c r="I39" s="283" t="s">
        <v>151</v>
      </c>
      <c r="J39" s="277"/>
      <c r="K39" s="248"/>
    </row>
    <row r="40" spans="1:11" ht="15.75" thickBot="1" x14ac:dyDescent="0.3">
      <c r="A40" s="248"/>
      <c r="B40" s="1073"/>
      <c r="C40" s="275"/>
      <c r="D40" s="297" t="s">
        <v>369</v>
      </c>
      <c r="E40" s="220"/>
      <c r="F40" s="220"/>
      <c r="G40" s="220"/>
      <c r="H40" s="220"/>
      <c r="I40" s="354">
        <f>SUM(E40:H40)</f>
        <v>0</v>
      </c>
      <c r="J40" s="277"/>
      <c r="K40" s="248"/>
    </row>
    <row r="41" spans="1:11" ht="15.75" thickBot="1" x14ac:dyDescent="0.3">
      <c r="A41" s="248"/>
      <c r="B41" s="1073"/>
      <c r="C41" s="275"/>
      <c r="D41" s="297" t="s">
        <v>370</v>
      </c>
      <c r="E41" s="220"/>
      <c r="F41" s="220"/>
      <c r="G41" s="220"/>
      <c r="H41" s="220"/>
      <c r="I41" s="388"/>
      <c r="J41" s="277"/>
      <c r="K41" s="248"/>
    </row>
    <row r="42" spans="1:11" ht="15.75" thickBot="1" x14ac:dyDescent="0.3">
      <c r="A42" s="248"/>
      <c r="B42" s="1073"/>
      <c r="C42" s="275"/>
      <c r="D42" s="297" t="s">
        <v>371</v>
      </c>
      <c r="E42" s="220"/>
      <c r="F42" s="220"/>
      <c r="G42" s="220"/>
      <c r="H42" s="220"/>
      <c r="I42" s="388"/>
      <c r="J42" s="277"/>
      <c r="K42" s="248"/>
    </row>
    <row r="43" spans="1:11" ht="15.75" thickBot="1" x14ac:dyDescent="0.3">
      <c r="A43" s="248"/>
      <c r="B43" s="1073"/>
      <c r="C43" s="275"/>
      <c r="D43" s="297" t="s">
        <v>372</v>
      </c>
      <c r="E43" s="220"/>
      <c r="F43" s="220"/>
      <c r="G43" s="220"/>
      <c r="H43" s="220"/>
      <c r="I43" s="388"/>
      <c r="J43" s="277"/>
      <c r="K43" s="248"/>
    </row>
    <row r="44" spans="1:11" ht="15.75" thickBot="1" x14ac:dyDescent="0.3">
      <c r="A44" s="248"/>
      <c r="B44" s="1073"/>
      <c r="C44" s="275"/>
      <c r="D44" s="297" t="s">
        <v>373</v>
      </c>
      <c r="E44" s="220"/>
      <c r="F44" s="220"/>
      <c r="G44" s="220"/>
      <c r="H44" s="220"/>
      <c r="I44" s="388"/>
      <c r="J44" s="277"/>
      <c r="K44" s="248"/>
    </row>
    <row r="45" spans="1:11" ht="15.75" thickBot="1" x14ac:dyDescent="0.3">
      <c r="A45" s="248"/>
      <c r="B45" s="1073"/>
      <c r="C45" s="275"/>
      <c r="D45" s="297" t="s">
        <v>1227</v>
      </c>
      <c r="E45" s="220"/>
      <c r="F45" s="220"/>
      <c r="G45" s="220"/>
      <c r="H45" s="220"/>
      <c r="I45" s="388"/>
      <c r="J45" s="277"/>
      <c r="K45" s="248"/>
    </row>
    <row r="46" spans="1:11" ht="15.75" thickBot="1" x14ac:dyDescent="0.3">
      <c r="A46" s="248"/>
      <c r="B46" s="1073"/>
      <c r="C46" s="275"/>
      <c r="D46" s="297" t="s">
        <v>151</v>
      </c>
      <c r="E46" s="354">
        <f>SUM(E41:E45)</f>
        <v>0</v>
      </c>
      <c r="F46" s="354">
        <f>SUM(F41:F45)</f>
        <v>0</v>
      </c>
      <c r="G46" s="354">
        <f>SUM(G41:G45)</f>
        <v>0</v>
      </c>
      <c r="H46" s="354">
        <f>SUM(H41:H45)</f>
        <v>0</v>
      </c>
      <c r="I46" s="388"/>
      <c r="J46" s="277"/>
      <c r="K46" s="248"/>
    </row>
    <row r="47" spans="1:11" x14ac:dyDescent="0.25">
      <c r="A47" s="248"/>
      <c r="B47" s="1073"/>
      <c r="C47" s="279"/>
      <c r="D47" s="1060" t="s">
        <v>377</v>
      </c>
      <c r="E47" s="1105"/>
      <c r="F47" s="1105"/>
      <c r="G47" s="1105"/>
      <c r="H47" s="1105"/>
      <c r="I47" s="1105"/>
      <c r="J47" s="1062"/>
      <c r="K47" s="248"/>
    </row>
    <row r="48" spans="1:11" x14ac:dyDescent="0.25">
      <c r="A48" s="248"/>
      <c r="B48" s="1073"/>
      <c r="C48" s="279"/>
      <c r="D48" s="1060" t="s">
        <v>378</v>
      </c>
      <c r="E48" s="1105"/>
      <c r="F48" s="1105"/>
      <c r="G48" s="1105"/>
      <c r="H48" s="1105"/>
      <c r="I48" s="1105"/>
      <c r="J48" s="1062"/>
      <c r="K48" s="248"/>
    </row>
    <row r="49" spans="1:11" x14ac:dyDescent="0.25">
      <c r="A49" s="248"/>
      <c r="B49" s="1073"/>
      <c r="C49" s="279"/>
      <c r="D49" s="1057" t="s">
        <v>379</v>
      </c>
      <c r="E49" s="1106"/>
      <c r="F49" s="1106"/>
      <c r="G49" s="1106"/>
      <c r="H49" s="1106"/>
      <c r="I49" s="1106"/>
      <c r="J49" s="1059"/>
      <c r="K49" s="248"/>
    </row>
    <row r="50" spans="1:11" ht="15.75" thickBot="1" x14ac:dyDescent="0.3">
      <c r="A50" s="248"/>
      <c r="B50" s="1073"/>
      <c r="C50" s="279"/>
      <c r="D50" s="1060" t="s">
        <v>368</v>
      </c>
      <c r="E50" s="1105"/>
      <c r="F50" s="1105"/>
      <c r="G50" s="1105"/>
      <c r="H50" s="1105"/>
      <c r="I50" s="1105"/>
      <c r="J50" s="1062"/>
      <c r="K50" s="248"/>
    </row>
    <row r="51" spans="1:11" ht="15.75" thickBot="1" x14ac:dyDescent="0.3">
      <c r="A51" s="248"/>
      <c r="B51" s="1073"/>
      <c r="C51" s="275"/>
      <c r="D51" s="283" t="s">
        <v>150</v>
      </c>
      <c r="E51" s="283" t="s">
        <v>20</v>
      </c>
      <c r="F51" s="283" t="s">
        <v>21</v>
      </c>
      <c r="G51" s="283" t="s">
        <v>22</v>
      </c>
      <c r="H51" s="283" t="s">
        <v>23</v>
      </c>
      <c r="I51" s="283" t="s">
        <v>151</v>
      </c>
      <c r="J51" s="277"/>
      <c r="K51" s="248"/>
    </row>
    <row r="52" spans="1:11" ht="15.75" thickBot="1" x14ac:dyDescent="0.3">
      <c r="A52" s="248"/>
      <c r="B52" s="1073"/>
      <c r="C52" s="275"/>
      <c r="D52" s="297" t="s">
        <v>369</v>
      </c>
      <c r="E52" s="7"/>
      <c r="F52" s="7"/>
      <c r="G52" s="7"/>
      <c r="H52" s="7"/>
      <c r="I52" s="286">
        <f>SUM(E52:H52)</f>
        <v>0</v>
      </c>
      <c r="J52" s="277"/>
      <c r="K52" s="248"/>
    </row>
    <row r="53" spans="1:11" ht="15.75" thickBot="1" x14ac:dyDescent="0.3">
      <c r="A53" s="248"/>
      <c r="B53" s="1073"/>
      <c r="C53" s="275"/>
      <c r="D53" s="297" t="s">
        <v>370</v>
      </c>
      <c r="E53" s="7"/>
      <c r="F53" s="7"/>
      <c r="G53" s="7"/>
      <c r="H53" s="7"/>
      <c r="I53" s="389"/>
      <c r="J53" s="277"/>
      <c r="K53" s="248"/>
    </row>
    <row r="54" spans="1:11" ht="15.75" thickBot="1" x14ac:dyDescent="0.3">
      <c r="A54" s="248"/>
      <c r="B54" s="1073"/>
      <c r="C54" s="275"/>
      <c r="D54" s="297" t="s">
        <v>371</v>
      </c>
      <c r="E54" s="7"/>
      <c r="F54" s="7"/>
      <c r="G54" s="7"/>
      <c r="H54" s="7"/>
      <c r="I54" s="389"/>
      <c r="J54" s="277"/>
      <c r="K54" s="248"/>
    </row>
    <row r="55" spans="1:11" ht="15.75" thickBot="1" x14ac:dyDescent="0.3">
      <c r="A55" s="248"/>
      <c r="B55" s="1073"/>
      <c r="C55" s="275"/>
      <c r="D55" s="297" t="s">
        <v>372</v>
      </c>
      <c r="E55" s="7"/>
      <c r="F55" s="7"/>
      <c r="G55" s="7"/>
      <c r="H55" s="7"/>
      <c r="I55" s="389"/>
      <c r="J55" s="277"/>
      <c r="K55" s="248"/>
    </row>
    <row r="56" spans="1:11" ht="15.75" thickBot="1" x14ac:dyDescent="0.3">
      <c r="A56" s="248"/>
      <c r="B56" s="1073"/>
      <c r="C56" s="275"/>
      <c r="D56" s="297" t="s">
        <v>373</v>
      </c>
      <c r="E56" s="7"/>
      <c r="F56" s="7"/>
      <c r="G56" s="7"/>
      <c r="H56" s="7"/>
      <c r="I56" s="389"/>
      <c r="J56" s="277"/>
      <c r="K56" s="248"/>
    </row>
    <row r="57" spans="1:11" ht="15.75" thickBot="1" x14ac:dyDescent="0.3">
      <c r="A57" s="248"/>
      <c r="B57" s="1073"/>
      <c r="C57" s="275"/>
      <c r="D57" s="297" t="s">
        <v>1227</v>
      </c>
      <c r="E57" s="383"/>
      <c r="F57" s="383"/>
      <c r="G57" s="383"/>
      <c r="H57" s="383"/>
      <c r="I57" s="389"/>
      <c r="J57" s="277"/>
      <c r="K57" s="248"/>
    </row>
    <row r="58" spans="1:11" ht="15.75" thickBot="1" x14ac:dyDescent="0.3">
      <c r="A58" s="248"/>
      <c r="B58" s="1073"/>
      <c r="C58" s="275"/>
      <c r="D58" s="297" t="s">
        <v>151</v>
      </c>
      <c r="E58" s="354">
        <f>SUM(E53:E57)</f>
        <v>0</v>
      </c>
      <c r="F58" s="354">
        <f>SUM(F53:F57)</f>
        <v>0</v>
      </c>
      <c r="G58" s="354">
        <f>SUM(G53:G57)</f>
        <v>0</v>
      </c>
      <c r="H58" s="354">
        <f>SUM(H53:H57)</f>
        <v>0</v>
      </c>
      <c r="I58" s="389"/>
      <c r="J58" s="277"/>
      <c r="K58" s="248"/>
    </row>
    <row r="59" spans="1:11" x14ac:dyDescent="0.25">
      <c r="A59" s="248"/>
      <c r="B59" s="1073"/>
      <c r="C59" s="279"/>
      <c r="D59" s="1060" t="s">
        <v>374</v>
      </c>
      <c r="E59" s="1105"/>
      <c r="F59" s="1105"/>
      <c r="G59" s="1105"/>
      <c r="H59" s="1105"/>
      <c r="I59" s="1105"/>
      <c r="J59" s="1062"/>
      <c r="K59" s="248"/>
    </row>
    <row r="60" spans="1:11" x14ac:dyDescent="0.25">
      <c r="A60" s="248"/>
      <c r="B60" s="1073"/>
      <c r="C60" s="279"/>
      <c r="D60" s="1060" t="s">
        <v>375</v>
      </c>
      <c r="E60" s="1105"/>
      <c r="F60" s="1105"/>
      <c r="G60" s="1105"/>
      <c r="H60" s="1105"/>
      <c r="I60" s="1105"/>
      <c r="J60" s="1062"/>
      <c r="K60" s="248"/>
    </row>
    <row r="61" spans="1:11" ht="15.75" thickBot="1" x14ac:dyDescent="0.3">
      <c r="A61" s="248"/>
      <c r="B61" s="1073"/>
      <c r="C61" s="279"/>
      <c r="D61" s="1057" t="s">
        <v>376</v>
      </c>
      <c r="E61" s="1106"/>
      <c r="F61" s="1106"/>
      <c r="G61" s="1106"/>
      <c r="H61" s="1106"/>
      <c r="I61" s="1106"/>
      <c r="J61" s="1059"/>
      <c r="K61" s="248"/>
    </row>
    <row r="62" spans="1:11" ht="15.75" thickBot="1" x14ac:dyDescent="0.3">
      <c r="A62" s="248"/>
      <c r="B62" s="1073"/>
      <c r="C62" s="275"/>
      <c r="D62" s="283" t="s">
        <v>150</v>
      </c>
      <c r="E62" s="283" t="s">
        <v>20</v>
      </c>
      <c r="F62" s="283" t="s">
        <v>21</v>
      </c>
      <c r="G62" s="283" t="s">
        <v>22</v>
      </c>
      <c r="H62" s="283" t="s">
        <v>23</v>
      </c>
      <c r="I62" s="283" t="s">
        <v>151</v>
      </c>
      <c r="J62" s="277"/>
      <c r="K62" s="248"/>
    </row>
    <row r="63" spans="1:11" ht="15.75" thickBot="1" x14ac:dyDescent="0.3">
      <c r="A63" s="248"/>
      <c r="B63" s="1073"/>
      <c r="C63" s="275"/>
      <c r="D63" s="297" t="s">
        <v>369</v>
      </c>
      <c r="E63" s="199"/>
      <c r="F63" s="199"/>
      <c r="G63" s="199"/>
      <c r="H63" s="199"/>
      <c r="I63" s="354">
        <f>SUM(E63:H63)</f>
        <v>0</v>
      </c>
      <c r="J63" s="277"/>
      <c r="K63" s="248"/>
    </row>
    <row r="64" spans="1:11" ht="15.75" thickBot="1" x14ac:dyDescent="0.3">
      <c r="A64" s="248"/>
      <c r="B64" s="1073"/>
      <c r="C64" s="275"/>
      <c r="D64" s="297" t="s">
        <v>370</v>
      </c>
      <c r="E64" s="199"/>
      <c r="F64" s="199"/>
      <c r="G64" s="199"/>
      <c r="H64" s="199"/>
      <c r="I64" s="389"/>
      <c r="J64" s="277"/>
      <c r="K64" s="248"/>
    </row>
    <row r="65" spans="1:11" ht="15.75" thickBot="1" x14ac:dyDescent="0.3">
      <c r="A65" s="248"/>
      <c r="B65" s="1073"/>
      <c r="C65" s="275"/>
      <c r="D65" s="297" t="s">
        <v>371</v>
      </c>
      <c r="E65" s="199"/>
      <c r="F65" s="199"/>
      <c r="G65" s="199"/>
      <c r="H65" s="199"/>
      <c r="I65" s="389"/>
      <c r="J65" s="277"/>
      <c r="K65" s="248"/>
    </row>
    <row r="66" spans="1:11" ht="15.75" thickBot="1" x14ac:dyDescent="0.3">
      <c r="A66" s="248"/>
      <c r="B66" s="1073"/>
      <c r="C66" s="275"/>
      <c r="D66" s="297" t="s">
        <v>372</v>
      </c>
      <c r="E66" s="199"/>
      <c r="F66" s="199"/>
      <c r="G66" s="199"/>
      <c r="H66" s="199"/>
      <c r="I66" s="389"/>
      <c r="J66" s="277"/>
      <c r="K66" s="248"/>
    </row>
    <row r="67" spans="1:11" ht="15.75" thickBot="1" x14ac:dyDescent="0.3">
      <c r="A67" s="248"/>
      <c r="B67" s="1073"/>
      <c r="C67" s="275"/>
      <c r="D67" s="297" t="s">
        <v>373</v>
      </c>
      <c r="E67" s="199"/>
      <c r="F67" s="199"/>
      <c r="G67" s="199"/>
      <c r="H67" s="199"/>
      <c r="I67" s="389"/>
      <c r="J67" s="277"/>
      <c r="K67" s="248"/>
    </row>
    <row r="68" spans="1:11" ht="15.75" thickBot="1" x14ac:dyDescent="0.3">
      <c r="A68" s="248"/>
      <c r="B68" s="1073"/>
      <c r="C68" s="275"/>
      <c r="D68" s="297" t="s">
        <v>1226</v>
      </c>
      <c r="E68" s="199"/>
      <c r="F68" s="199"/>
      <c r="G68" s="199"/>
      <c r="H68" s="199"/>
      <c r="I68" s="389"/>
      <c r="J68" s="277"/>
      <c r="K68" s="248"/>
    </row>
    <row r="69" spans="1:11" ht="15.75" thickBot="1" x14ac:dyDescent="0.3">
      <c r="A69" s="248"/>
      <c r="B69" s="1073"/>
      <c r="C69" s="275"/>
      <c r="D69" s="297" t="s">
        <v>151</v>
      </c>
      <c r="E69" s="354">
        <f>SUM(E64:E68)</f>
        <v>0</v>
      </c>
      <c r="F69" s="354">
        <f>SUM(F64:F68)</f>
        <v>0</v>
      </c>
      <c r="G69" s="354">
        <f>SUM(G64:G68)</f>
        <v>0</v>
      </c>
      <c r="H69" s="354">
        <f>SUM(H64:H68)</f>
        <v>0</v>
      </c>
      <c r="I69" s="389"/>
      <c r="J69" s="277"/>
      <c r="K69" s="248"/>
    </row>
    <row r="70" spans="1:11" x14ac:dyDescent="0.25">
      <c r="A70" s="248"/>
      <c r="B70" s="1073"/>
      <c r="C70" s="279"/>
      <c r="D70" s="1060" t="s">
        <v>377</v>
      </c>
      <c r="E70" s="1105"/>
      <c r="F70" s="1105"/>
      <c r="G70" s="1105"/>
      <c r="H70" s="1105"/>
      <c r="I70" s="1105"/>
      <c r="J70" s="1062"/>
      <c r="K70" s="248"/>
    </row>
    <row r="71" spans="1:11" x14ac:dyDescent="0.25">
      <c r="A71" s="248"/>
      <c r="B71" s="1073"/>
      <c r="C71" s="279"/>
      <c r="D71" s="1060" t="s">
        <v>378</v>
      </c>
      <c r="E71" s="1105"/>
      <c r="F71" s="1105"/>
      <c r="G71" s="1105"/>
      <c r="H71" s="1105"/>
      <c r="I71" s="1105"/>
      <c r="J71" s="1062"/>
      <c r="K71" s="248"/>
    </row>
    <row r="72" spans="1:11" ht="15.75" thickBot="1" x14ac:dyDescent="0.3">
      <c r="A72" s="248"/>
      <c r="B72" s="1073"/>
      <c r="C72" s="279"/>
      <c r="D72" s="1051" t="s">
        <v>380</v>
      </c>
      <c r="E72" s="1052"/>
      <c r="F72" s="1052"/>
      <c r="G72" s="1052"/>
      <c r="H72" s="1052"/>
      <c r="I72" s="1052"/>
      <c r="J72" s="1053"/>
      <c r="K72" s="248"/>
    </row>
    <row r="73" spans="1:11" ht="33" customHeight="1" x14ac:dyDescent="0.25">
      <c r="A73" s="248"/>
      <c r="B73" s="1073"/>
      <c r="C73" s="275"/>
      <c r="D73" s="1056" t="s">
        <v>381</v>
      </c>
      <c r="E73" s="1072" t="s">
        <v>382</v>
      </c>
      <c r="F73" s="1072" t="s">
        <v>383</v>
      </c>
      <c r="G73" s="1072" t="s">
        <v>384</v>
      </c>
      <c r="H73" s="1072" t="s">
        <v>385</v>
      </c>
      <c r="I73" s="1072" t="s">
        <v>386</v>
      </c>
      <c r="J73" s="274" t="s">
        <v>387</v>
      </c>
      <c r="K73" s="251"/>
    </row>
    <row r="74" spans="1:11" ht="24.75" thickBot="1" x14ac:dyDescent="0.3">
      <c r="A74" s="248"/>
      <c r="B74" s="1073"/>
      <c r="C74" s="275"/>
      <c r="D74" s="1086"/>
      <c r="E74" s="1074"/>
      <c r="F74" s="1074"/>
      <c r="G74" s="1074"/>
      <c r="H74" s="1074"/>
      <c r="I74" s="1074"/>
      <c r="J74" s="281" t="s">
        <v>388</v>
      </c>
      <c r="K74" s="251"/>
    </row>
    <row r="75" spans="1:11" ht="15.75" thickBot="1" x14ac:dyDescent="0.3">
      <c r="A75" s="248"/>
      <c r="B75" s="1073"/>
      <c r="C75" s="275"/>
      <c r="D75" s="30"/>
      <c r="E75" s="30"/>
      <c r="F75" s="30"/>
      <c r="G75" s="199"/>
      <c r="H75" s="199"/>
      <c r="I75" s="30"/>
      <c r="J75" s="30"/>
      <c r="K75" s="251"/>
    </row>
    <row r="76" spans="1:11" ht="15.75" thickBot="1" x14ac:dyDescent="0.3">
      <c r="A76" s="248"/>
      <c r="B76" s="1073"/>
      <c r="C76" s="275"/>
      <c r="D76" s="30"/>
      <c r="E76" s="30"/>
      <c r="F76" s="30"/>
      <c r="G76" s="199"/>
      <c r="H76" s="199"/>
      <c r="I76" s="30"/>
      <c r="J76" s="30"/>
      <c r="K76" s="251"/>
    </row>
    <row r="77" spans="1:11" ht="15.75" thickBot="1" x14ac:dyDescent="0.3">
      <c r="A77" s="248"/>
      <c r="B77" s="1073"/>
      <c r="C77" s="275"/>
      <c r="D77" s="30"/>
      <c r="E77" s="30"/>
      <c r="F77" s="30"/>
      <c r="G77" s="199"/>
      <c r="H77" s="199"/>
      <c r="I77" s="30"/>
      <c r="J77" s="30"/>
      <c r="K77" s="251"/>
    </row>
    <row r="78" spans="1:11" ht="15.75" thickBot="1" x14ac:dyDescent="0.3">
      <c r="A78" s="248"/>
      <c r="B78" s="1073"/>
      <c r="C78" s="275"/>
      <c r="D78" s="30"/>
      <c r="E78" s="30"/>
      <c r="F78" s="30"/>
      <c r="G78" s="199"/>
      <c r="H78" s="199"/>
      <c r="I78" s="30"/>
      <c r="J78" s="30"/>
      <c r="K78" s="251"/>
    </row>
    <row r="79" spans="1:11" ht="15.75" thickBot="1" x14ac:dyDescent="0.3">
      <c r="A79" s="248"/>
      <c r="B79" s="1073"/>
      <c r="C79" s="275"/>
      <c r="D79" s="30"/>
      <c r="E79" s="30"/>
      <c r="F79" s="30"/>
      <c r="G79" s="199"/>
      <c r="H79" s="199"/>
      <c r="I79" s="30"/>
      <c r="J79" s="30"/>
      <c r="K79" s="251"/>
    </row>
    <row r="80" spans="1:11" ht="15.75" thickBot="1" x14ac:dyDescent="0.3">
      <c r="A80" s="248"/>
      <c r="B80" s="1073"/>
      <c r="C80" s="275"/>
      <c r="D80" s="30"/>
      <c r="E80" s="30"/>
      <c r="F80" s="30"/>
      <c r="G80" s="199"/>
      <c r="H80" s="199"/>
      <c r="I80" s="30"/>
      <c r="J80" s="30"/>
      <c r="K80" s="251"/>
    </row>
    <row r="81" spans="1:11" ht="15.75" thickBot="1" x14ac:dyDescent="0.3">
      <c r="A81" s="248"/>
      <c r="B81" s="1073"/>
      <c r="C81" s="275"/>
      <c r="D81" s="30"/>
      <c r="E81" s="30"/>
      <c r="F81" s="30"/>
      <c r="G81" s="199"/>
      <c r="H81" s="199"/>
      <c r="I81" s="30"/>
      <c r="J81" s="30"/>
      <c r="K81" s="251"/>
    </row>
    <row r="82" spans="1:11" ht="15.75" thickBot="1" x14ac:dyDescent="0.3">
      <c r="A82" s="248"/>
      <c r="B82" s="1073"/>
      <c r="C82" s="275"/>
      <c r="D82" s="30"/>
      <c r="E82" s="30"/>
      <c r="F82" s="30"/>
      <c r="G82" s="199"/>
      <c r="H82" s="199"/>
      <c r="I82" s="30"/>
      <c r="J82" s="30"/>
      <c r="K82" s="251"/>
    </row>
    <row r="83" spans="1:11" ht="15.75" thickBot="1" x14ac:dyDescent="0.3">
      <c r="A83" s="248"/>
      <c r="B83" s="1073"/>
      <c r="C83" s="275"/>
      <c r="D83" s="30"/>
      <c r="E83" s="30"/>
      <c r="F83" s="30"/>
      <c r="G83" s="199"/>
      <c r="H83" s="199"/>
      <c r="I83" s="30"/>
      <c r="J83" s="30"/>
      <c r="K83" s="251"/>
    </row>
    <row r="84" spans="1:11" ht="15.75" thickBot="1" x14ac:dyDescent="0.3">
      <c r="A84" s="248"/>
      <c r="B84" s="1073"/>
      <c r="C84" s="275"/>
      <c r="D84" s="30"/>
      <c r="E84" s="30"/>
      <c r="F84" s="30"/>
      <c r="G84" s="199"/>
      <c r="H84" s="199"/>
      <c r="I84" s="30"/>
      <c r="J84" s="30"/>
      <c r="K84" s="251"/>
    </row>
    <row r="85" spans="1:11" ht="15.75" thickBot="1" x14ac:dyDescent="0.3">
      <c r="A85" s="248"/>
      <c r="B85" s="1073"/>
      <c r="C85" s="275"/>
      <c r="D85" s="30"/>
      <c r="E85" s="30"/>
      <c r="F85" s="30"/>
      <c r="G85" s="199"/>
      <c r="H85" s="199"/>
      <c r="I85" s="30"/>
      <c r="J85" s="30"/>
      <c r="K85" s="251"/>
    </row>
    <row r="86" spans="1:11" ht="15.75" thickBot="1" x14ac:dyDescent="0.3">
      <c r="A86" s="248"/>
      <c r="B86" s="1073"/>
      <c r="C86" s="275"/>
      <c r="D86" s="30"/>
      <c r="E86" s="30"/>
      <c r="F86" s="30"/>
      <c r="G86" s="199"/>
      <c r="H86" s="199"/>
      <c r="I86" s="30"/>
      <c r="J86" s="30"/>
      <c r="K86" s="251"/>
    </row>
    <row r="87" spans="1:11" ht="15.75" thickBot="1" x14ac:dyDescent="0.3">
      <c r="A87" s="248"/>
      <c r="B87" s="1073"/>
      <c r="C87" s="275"/>
      <c r="D87" s="30"/>
      <c r="E87" s="30"/>
      <c r="F87" s="30"/>
      <c r="G87" s="199"/>
      <c r="H87" s="199"/>
      <c r="I87" s="30"/>
      <c r="J87" s="30"/>
      <c r="K87" s="251"/>
    </row>
    <row r="88" spans="1:11" ht="15.75" thickBot="1" x14ac:dyDescent="0.3">
      <c r="A88" s="248"/>
      <c r="B88" s="1073"/>
      <c r="C88" s="275"/>
      <c r="D88" s="30"/>
      <c r="E88" s="30"/>
      <c r="F88" s="30"/>
      <c r="G88" s="199"/>
      <c r="H88" s="199"/>
      <c r="I88" s="30"/>
      <c r="J88" s="30"/>
      <c r="K88" s="251"/>
    </row>
    <row r="89" spans="1:11" x14ac:dyDescent="0.25">
      <c r="A89" s="248"/>
      <c r="B89" s="1073"/>
      <c r="C89" s="279"/>
      <c r="D89" s="1054" t="s">
        <v>389</v>
      </c>
      <c r="E89" s="1055"/>
      <c r="F89" s="1055"/>
      <c r="G89" s="1055"/>
      <c r="H89" s="1055"/>
      <c r="I89" s="1055"/>
      <c r="J89" s="1056"/>
      <c r="K89" s="251"/>
    </row>
    <row r="90" spans="1:11" ht="15.75" thickBot="1" x14ac:dyDescent="0.3">
      <c r="A90" s="248"/>
      <c r="B90" s="1073"/>
      <c r="C90" s="279"/>
      <c r="D90" s="1084" t="s">
        <v>390</v>
      </c>
      <c r="E90" s="1085"/>
      <c r="F90" s="1085"/>
      <c r="G90" s="1085"/>
      <c r="H90" s="1085"/>
      <c r="I90" s="1085"/>
      <c r="J90" s="1086"/>
      <c r="K90" s="251"/>
    </row>
    <row r="91" spans="1:11" x14ac:dyDescent="0.25">
      <c r="A91" s="248"/>
      <c r="B91" s="1073"/>
      <c r="C91" s="279"/>
      <c r="D91" s="304"/>
      <c r="E91" s="380"/>
      <c r="F91" s="380"/>
      <c r="G91" s="380"/>
      <c r="H91" s="380"/>
      <c r="I91" s="380"/>
      <c r="J91" s="316"/>
      <c r="K91" s="251"/>
    </row>
    <row r="92" spans="1:11" ht="15.75" thickBot="1" x14ac:dyDescent="0.3">
      <c r="A92" s="248"/>
      <c r="B92" s="1073"/>
      <c r="C92" s="279"/>
      <c r="D92" s="304" t="s">
        <v>1228</v>
      </c>
      <c r="E92" s="380"/>
      <c r="F92" s="380"/>
      <c r="G92" s="380"/>
      <c r="H92" s="380"/>
      <c r="I92" s="380"/>
      <c r="J92" s="316"/>
      <c r="K92" s="251"/>
    </row>
    <row r="93" spans="1:11" x14ac:dyDescent="0.25">
      <c r="A93" s="248"/>
      <c r="B93" s="1073"/>
      <c r="C93" s="279"/>
      <c r="D93" s="390" t="s">
        <v>150</v>
      </c>
      <c r="E93" s="391" t="s">
        <v>20</v>
      </c>
      <c r="F93" s="391" t="s">
        <v>21</v>
      </c>
      <c r="G93" s="391" t="s">
        <v>22</v>
      </c>
      <c r="H93" s="391" t="s">
        <v>23</v>
      </c>
      <c r="I93" s="392" t="s">
        <v>151</v>
      </c>
      <c r="J93" s="316"/>
      <c r="K93" s="251"/>
    </row>
    <row r="94" spans="1:11" x14ac:dyDescent="0.25">
      <c r="A94" s="248"/>
      <c r="B94" s="1073"/>
      <c r="C94" s="279"/>
      <c r="D94" s="393" t="s">
        <v>1229</v>
      </c>
      <c r="E94" s="394">
        <f>+E63+E40</f>
        <v>0</v>
      </c>
      <c r="F94" s="394">
        <f>+F63+F40</f>
        <v>0</v>
      </c>
      <c r="G94" s="394">
        <f>+G63+G40</f>
        <v>0</v>
      </c>
      <c r="H94" s="394">
        <f>+H63+H40</f>
        <v>0</v>
      </c>
      <c r="I94" s="395">
        <f>SUM(E94:H94)</f>
        <v>0</v>
      </c>
      <c r="J94" s="316"/>
      <c r="K94" s="251"/>
    </row>
    <row r="95" spans="1:11" ht="36" x14ac:dyDescent="0.25">
      <c r="A95" s="248"/>
      <c r="B95" s="1073"/>
      <c r="C95" s="279"/>
      <c r="D95" s="396" t="s">
        <v>1230</v>
      </c>
      <c r="E95" s="394">
        <f>+E68+E45</f>
        <v>0</v>
      </c>
      <c r="F95" s="394">
        <f>+F68+F45</f>
        <v>0</v>
      </c>
      <c r="G95" s="394">
        <f>+G68+G45</f>
        <v>0</v>
      </c>
      <c r="H95" s="394">
        <f>+H68+H45</f>
        <v>0</v>
      </c>
      <c r="I95" s="395">
        <f>SUM(E95:H95)</f>
        <v>0</v>
      </c>
      <c r="J95" s="316"/>
      <c r="K95" s="251"/>
    </row>
    <row r="96" spans="1:11" ht="48.75" thickBot="1" x14ac:dyDescent="0.3">
      <c r="A96" s="248"/>
      <c r="B96" s="1073"/>
      <c r="C96" s="279"/>
      <c r="D96" s="396" t="s">
        <v>348</v>
      </c>
      <c r="E96" s="397" t="str">
        <f>IFERROR(E95/E94,"N.A.")</f>
        <v>N.A.</v>
      </c>
      <c r="F96" s="397" t="str">
        <f>IFERROR(F95/F94,"N.A.")</f>
        <v>N.A.</v>
      </c>
      <c r="G96" s="397" t="str">
        <f>IFERROR(G95/G94,"N.A.")</f>
        <v>N.A.</v>
      </c>
      <c r="H96" s="397" t="str">
        <f>IFERROR(H95/H94,"N.A.")</f>
        <v>N.A.</v>
      </c>
      <c r="I96" s="397" t="str">
        <f>IFERROR(I95/I94,"N.A.")</f>
        <v>N.A.</v>
      </c>
      <c r="J96" s="316"/>
      <c r="K96" s="251"/>
    </row>
    <row r="97" spans="1:11" ht="24" customHeight="1" thickBot="1" x14ac:dyDescent="0.3">
      <c r="A97" s="248"/>
      <c r="B97" s="1074"/>
      <c r="C97" s="289"/>
      <c r="D97" s="248"/>
      <c r="E97" s="248"/>
      <c r="F97" s="248"/>
      <c r="G97" s="248"/>
      <c r="H97" s="248"/>
      <c r="I97" s="248"/>
      <c r="J97" s="316"/>
      <c r="K97" s="251"/>
    </row>
    <row r="98" spans="1:11" ht="24" customHeight="1" thickBot="1" x14ac:dyDescent="0.3">
      <c r="A98" s="248"/>
      <c r="B98" s="288" t="s">
        <v>34</v>
      </c>
      <c r="C98" s="289"/>
      <c r="D98" s="1081" t="s">
        <v>391</v>
      </c>
      <c r="E98" s="1082"/>
      <c r="F98" s="1082"/>
      <c r="G98" s="1082"/>
      <c r="H98" s="1082"/>
      <c r="I98" s="1082"/>
      <c r="J98" s="1083"/>
      <c r="K98" s="251"/>
    </row>
    <row r="99" spans="1:11" ht="24" customHeight="1" x14ac:dyDescent="0.25">
      <c r="A99" s="248"/>
      <c r="B99" s="1072" t="s">
        <v>36</v>
      </c>
      <c r="C99" s="271"/>
      <c r="D99" s="1054" t="s">
        <v>346</v>
      </c>
      <c r="E99" s="1055"/>
      <c r="F99" s="1055"/>
      <c r="G99" s="1055"/>
      <c r="H99" s="1055"/>
      <c r="I99" s="1055"/>
      <c r="J99" s="1056"/>
      <c r="K99" s="251"/>
    </row>
    <row r="100" spans="1:11" ht="48" customHeight="1" x14ac:dyDescent="0.25">
      <c r="A100" s="248"/>
      <c r="B100" s="1073"/>
      <c r="C100" s="279"/>
      <c r="D100" s="1060" t="s">
        <v>392</v>
      </c>
      <c r="E100" s="1105"/>
      <c r="F100" s="1105"/>
      <c r="G100" s="1105"/>
      <c r="H100" s="1105"/>
      <c r="I100" s="1105"/>
      <c r="J100" s="1062"/>
      <c r="K100" s="251"/>
    </row>
    <row r="101" spans="1:11" ht="60" customHeight="1" thickBot="1" x14ac:dyDescent="0.3">
      <c r="A101" s="248"/>
      <c r="B101" s="1074"/>
      <c r="C101" s="289"/>
      <c r="D101" s="1084" t="s">
        <v>393</v>
      </c>
      <c r="E101" s="1085"/>
      <c r="F101" s="1085"/>
      <c r="G101" s="1085"/>
      <c r="H101" s="1085"/>
      <c r="I101" s="1085"/>
      <c r="J101" s="1086"/>
      <c r="K101" s="251"/>
    </row>
    <row r="102" spans="1:11" ht="15.75" thickBot="1" x14ac:dyDescent="0.3">
      <c r="A102" s="248"/>
      <c r="B102" s="252"/>
      <c r="C102" s="253"/>
      <c r="D102" s="251"/>
      <c r="E102" s="251"/>
      <c r="F102" s="251"/>
      <c r="G102" s="251"/>
      <c r="H102" s="251"/>
      <c r="I102" s="251"/>
      <c r="J102" s="251"/>
      <c r="K102" s="251"/>
    </row>
    <row r="103" spans="1:11" ht="24" customHeight="1" thickBot="1" x14ac:dyDescent="0.3">
      <c r="A103" s="248"/>
      <c r="B103" s="1069" t="s">
        <v>38</v>
      </c>
      <c r="C103" s="1070"/>
      <c r="D103" s="1070"/>
      <c r="E103" s="1071"/>
      <c r="F103" s="251"/>
      <c r="G103" s="251"/>
      <c r="H103" s="251"/>
      <c r="I103" s="251"/>
      <c r="J103" s="251"/>
      <c r="K103" s="251"/>
    </row>
    <row r="104" spans="1:11" ht="15.75" thickBot="1" x14ac:dyDescent="0.3">
      <c r="A104" s="248"/>
      <c r="B104" s="1072">
        <v>1</v>
      </c>
      <c r="C104" s="275"/>
      <c r="D104" s="292" t="s">
        <v>39</v>
      </c>
      <c r="E104" s="31"/>
      <c r="F104" s="251"/>
      <c r="G104" s="251"/>
      <c r="H104" s="251"/>
      <c r="I104" s="251"/>
      <c r="J104" s="251"/>
      <c r="K104" s="251"/>
    </row>
    <row r="105" spans="1:11" ht="15.75" thickBot="1" x14ac:dyDescent="0.3">
      <c r="A105" s="248"/>
      <c r="B105" s="1073"/>
      <c r="C105" s="275"/>
      <c r="D105" s="281" t="s">
        <v>40</v>
      </c>
      <c r="E105" s="31"/>
      <c r="F105" s="251"/>
      <c r="G105" s="251"/>
      <c r="H105" s="251"/>
      <c r="I105" s="251"/>
      <c r="J105" s="251"/>
      <c r="K105" s="251"/>
    </row>
    <row r="106" spans="1:11" ht="15.75" thickBot="1" x14ac:dyDescent="0.3">
      <c r="A106" s="248"/>
      <c r="B106" s="1073"/>
      <c r="C106" s="275"/>
      <c r="D106" s="281" t="s">
        <v>41</v>
      </c>
      <c r="E106" s="31"/>
      <c r="F106" s="251"/>
      <c r="G106" s="251"/>
      <c r="H106" s="251"/>
      <c r="I106" s="251"/>
      <c r="J106" s="251"/>
      <c r="K106" s="251"/>
    </row>
    <row r="107" spans="1:11" ht="15.75" thickBot="1" x14ac:dyDescent="0.3">
      <c r="A107" s="248"/>
      <c r="B107" s="1073"/>
      <c r="C107" s="275"/>
      <c r="D107" s="281" t="s">
        <v>42</v>
      </c>
      <c r="E107" s="31"/>
      <c r="F107" s="251"/>
      <c r="G107" s="251"/>
      <c r="H107" s="251"/>
      <c r="I107" s="251"/>
      <c r="J107" s="251"/>
      <c r="K107" s="251"/>
    </row>
    <row r="108" spans="1:11" ht="15.75" thickBot="1" x14ac:dyDescent="0.3">
      <c r="A108" s="248"/>
      <c r="B108" s="1073"/>
      <c r="C108" s="275"/>
      <c r="D108" s="281" t="s">
        <v>43</v>
      </c>
      <c r="E108" s="31"/>
      <c r="F108" s="251"/>
      <c r="G108" s="251"/>
      <c r="H108" s="251"/>
      <c r="I108" s="251"/>
      <c r="J108" s="251"/>
      <c r="K108" s="251"/>
    </row>
    <row r="109" spans="1:11" ht="15.75" thickBot="1" x14ac:dyDescent="0.3">
      <c r="A109" s="248"/>
      <c r="B109" s="1073"/>
      <c r="C109" s="275"/>
      <c r="D109" s="281" t="s">
        <v>44</v>
      </c>
      <c r="E109" s="31"/>
      <c r="F109" s="251"/>
      <c r="G109" s="251"/>
      <c r="H109" s="251"/>
      <c r="I109" s="251"/>
      <c r="J109" s="251"/>
      <c r="K109" s="251"/>
    </row>
    <row r="110" spans="1:11" ht="15.75" thickBot="1" x14ac:dyDescent="0.3">
      <c r="A110" s="248"/>
      <c r="B110" s="1074"/>
      <c r="C110" s="348"/>
      <c r="D110" s="281" t="s">
        <v>45</v>
      </c>
      <c r="E110" s="31"/>
      <c r="F110" s="251"/>
      <c r="G110" s="251"/>
      <c r="H110" s="251"/>
      <c r="I110" s="251"/>
      <c r="J110" s="251"/>
      <c r="K110" s="251"/>
    </row>
    <row r="111" spans="1:11" ht="15.75" thickBot="1" x14ac:dyDescent="0.3">
      <c r="A111" s="248"/>
      <c r="B111" s="252"/>
      <c r="C111" s="253"/>
      <c r="D111" s="251"/>
      <c r="E111" s="251"/>
      <c r="F111" s="251"/>
      <c r="G111" s="251"/>
      <c r="H111" s="251"/>
      <c r="I111" s="251"/>
      <c r="J111" s="251"/>
      <c r="K111" s="251"/>
    </row>
    <row r="112" spans="1:11" ht="15.75" thickBot="1" x14ac:dyDescent="0.3">
      <c r="A112" s="248"/>
      <c r="B112" s="1069" t="s">
        <v>46</v>
      </c>
      <c r="C112" s="1070"/>
      <c r="D112" s="1070"/>
      <c r="E112" s="1071"/>
      <c r="F112" s="251"/>
      <c r="G112" s="251"/>
      <c r="H112" s="251"/>
      <c r="I112" s="251"/>
      <c r="J112" s="251"/>
      <c r="K112" s="251"/>
    </row>
    <row r="113" spans="1:11" ht="15.75" thickBot="1" x14ac:dyDescent="0.3">
      <c r="A113" s="248"/>
      <c r="B113" s="1072">
        <v>1</v>
      </c>
      <c r="C113" s="275"/>
      <c r="D113" s="292" t="s">
        <v>39</v>
      </c>
      <c r="E113" s="241" t="s">
        <v>47</v>
      </c>
      <c r="F113" s="251"/>
      <c r="G113" s="251"/>
      <c r="H113" s="251"/>
      <c r="I113" s="251"/>
      <c r="J113" s="251"/>
      <c r="K113" s="251"/>
    </row>
    <row r="114" spans="1:11" ht="15.75" thickBot="1" x14ac:dyDescent="0.3">
      <c r="A114" s="248"/>
      <c r="B114" s="1073"/>
      <c r="C114" s="275"/>
      <c r="D114" s="281" t="s">
        <v>40</v>
      </c>
      <c r="E114" s="241" t="s">
        <v>160</v>
      </c>
      <c r="F114" s="251"/>
      <c r="G114" s="251"/>
      <c r="H114" s="251"/>
      <c r="I114" s="251"/>
      <c r="J114" s="251"/>
      <c r="K114" s="251"/>
    </row>
    <row r="115" spans="1:11" ht="15.75" thickBot="1" x14ac:dyDescent="0.3">
      <c r="A115" s="248"/>
      <c r="B115" s="1073"/>
      <c r="C115" s="275"/>
      <c r="D115" s="281" t="s">
        <v>41</v>
      </c>
      <c r="E115" s="318"/>
      <c r="F115" s="251"/>
      <c r="G115" s="251"/>
      <c r="H115" s="251"/>
      <c r="I115" s="251"/>
      <c r="J115" s="251"/>
      <c r="K115" s="251"/>
    </row>
    <row r="116" spans="1:11" ht="15.75" thickBot="1" x14ac:dyDescent="0.3">
      <c r="A116" s="248"/>
      <c r="B116" s="1073"/>
      <c r="C116" s="275"/>
      <c r="D116" s="281" t="s">
        <v>42</v>
      </c>
      <c r="E116" s="318"/>
      <c r="F116" s="251"/>
      <c r="G116" s="251"/>
      <c r="H116" s="251"/>
      <c r="I116" s="251"/>
      <c r="J116" s="251"/>
      <c r="K116" s="251"/>
    </row>
    <row r="117" spans="1:11" ht="15.75" thickBot="1" x14ac:dyDescent="0.3">
      <c r="A117" s="248"/>
      <c r="B117" s="1073"/>
      <c r="C117" s="275"/>
      <c r="D117" s="281" t="s">
        <v>43</v>
      </c>
      <c r="E117" s="318"/>
      <c r="F117" s="251"/>
      <c r="G117" s="251"/>
      <c r="H117" s="251"/>
      <c r="I117" s="251"/>
      <c r="J117" s="251"/>
      <c r="K117" s="251"/>
    </row>
    <row r="118" spans="1:11" ht="15.75" thickBot="1" x14ac:dyDescent="0.3">
      <c r="A118" s="248"/>
      <c r="B118" s="1073"/>
      <c r="C118" s="275"/>
      <c r="D118" s="281" t="s">
        <v>44</v>
      </c>
      <c r="E118" s="318"/>
      <c r="F118" s="251"/>
      <c r="G118" s="251"/>
      <c r="H118" s="251"/>
      <c r="I118" s="251"/>
      <c r="J118" s="251"/>
      <c r="K118" s="251"/>
    </row>
    <row r="119" spans="1:11" ht="15.75" thickBot="1" x14ac:dyDescent="0.3">
      <c r="A119" s="248"/>
      <c r="B119" s="1074"/>
      <c r="C119" s="348"/>
      <c r="D119" s="281" t="s">
        <v>45</v>
      </c>
      <c r="E119" s="318"/>
      <c r="F119" s="251"/>
      <c r="G119" s="251"/>
      <c r="H119" s="251"/>
      <c r="I119" s="251"/>
      <c r="J119" s="251"/>
      <c r="K119" s="251"/>
    </row>
    <row r="120" spans="1:11" ht="15.75" thickBot="1" x14ac:dyDescent="0.3">
      <c r="A120" s="248"/>
      <c r="B120" s="252"/>
      <c r="C120" s="253"/>
      <c r="D120" s="251"/>
      <c r="E120" s="251"/>
      <c r="F120" s="251"/>
      <c r="G120" s="251"/>
      <c r="H120" s="251"/>
      <c r="I120" s="251"/>
      <c r="J120" s="251"/>
      <c r="K120" s="251"/>
    </row>
    <row r="121" spans="1:11" ht="15" customHeight="1" thickBot="1" x14ac:dyDescent="0.3">
      <c r="A121" s="248"/>
      <c r="B121" s="294" t="s">
        <v>49</v>
      </c>
      <c r="C121" s="295"/>
      <c r="D121" s="295"/>
      <c r="E121" s="296"/>
      <c r="F121" s="248"/>
      <c r="G121" s="251"/>
      <c r="H121" s="251"/>
      <c r="I121" s="251"/>
      <c r="J121" s="251"/>
      <c r="K121" s="251"/>
    </row>
    <row r="122" spans="1:11" ht="24.75" thickBot="1" x14ac:dyDescent="0.3">
      <c r="A122" s="248"/>
      <c r="B122" s="288" t="s">
        <v>50</v>
      </c>
      <c r="C122" s="281" t="s">
        <v>51</v>
      </c>
      <c r="D122" s="281" t="s">
        <v>52</v>
      </c>
      <c r="E122" s="281" t="s">
        <v>53</v>
      </c>
      <c r="F122" s="251"/>
      <c r="G122" s="251"/>
      <c r="H122" s="251"/>
      <c r="I122" s="251"/>
      <c r="J122" s="251"/>
      <c r="K122" s="248"/>
    </row>
    <row r="123" spans="1:11" ht="96.75" thickBot="1" x14ac:dyDescent="0.3">
      <c r="A123" s="248"/>
      <c r="B123" s="298">
        <v>42401</v>
      </c>
      <c r="C123" s="281">
        <v>0.01</v>
      </c>
      <c r="D123" s="299" t="s">
        <v>394</v>
      </c>
      <c r="E123" s="281"/>
      <c r="F123" s="251"/>
      <c r="G123" s="251"/>
      <c r="H123" s="251"/>
      <c r="I123" s="251"/>
      <c r="J123" s="251"/>
      <c r="K123" s="248"/>
    </row>
    <row r="124" spans="1:11" ht="15.75" thickBot="1" x14ac:dyDescent="0.3">
      <c r="A124" s="248"/>
      <c r="B124" s="252"/>
      <c r="C124" s="253"/>
      <c r="D124" s="251"/>
      <c r="E124" s="251"/>
      <c r="F124" s="251"/>
      <c r="G124" s="251"/>
      <c r="H124" s="251"/>
      <c r="I124" s="251"/>
      <c r="J124" s="251"/>
      <c r="K124" s="251"/>
    </row>
    <row r="125" spans="1:11" ht="15.75" thickBot="1" x14ac:dyDescent="0.3">
      <c r="A125" s="248"/>
      <c r="B125" s="338" t="s">
        <v>55</v>
      </c>
      <c r="C125" s="301"/>
      <c r="D125" s="251"/>
      <c r="E125" s="251"/>
      <c r="F125" s="251"/>
      <c r="G125" s="251"/>
      <c r="H125" s="251"/>
      <c r="I125" s="251"/>
      <c r="J125" s="251"/>
      <c r="K125" s="251"/>
    </row>
    <row r="126" spans="1:11" x14ac:dyDescent="0.25">
      <c r="A126" s="248"/>
      <c r="B126" s="1161" t="s">
        <v>395</v>
      </c>
      <c r="C126" s="1162"/>
      <c r="D126" s="1162"/>
      <c r="E126" s="1162"/>
      <c r="F126" s="1162"/>
      <c r="G126" s="1162"/>
      <c r="H126" s="1162"/>
      <c r="I126" s="1162"/>
      <c r="J126" s="1162"/>
      <c r="K126" s="251"/>
    </row>
    <row r="127" spans="1:11" ht="24" customHeight="1" x14ac:dyDescent="0.25">
      <c r="A127" s="248"/>
      <c r="B127" s="1161"/>
      <c r="C127" s="1162"/>
      <c r="D127" s="1162"/>
      <c r="E127" s="1162"/>
      <c r="F127" s="1162"/>
      <c r="G127" s="1162"/>
      <c r="H127" s="1162"/>
      <c r="I127" s="1162"/>
      <c r="J127" s="1162"/>
      <c r="K127" s="251"/>
    </row>
    <row r="128" spans="1:11" x14ac:dyDescent="0.25">
      <c r="A128" s="248"/>
      <c r="B128" s="1163"/>
      <c r="C128" s="1164"/>
      <c r="D128" s="1164"/>
      <c r="E128" s="1164"/>
      <c r="F128" s="1164"/>
      <c r="G128" s="1164"/>
      <c r="H128" s="1164"/>
      <c r="I128" s="1164"/>
      <c r="J128" s="1164"/>
      <c r="K128" s="251"/>
    </row>
    <row r="129" spans="1:11" ht="15.75" thickBot="1" x14ac:dyDescent="0.3">
      <c r="A129" s="248"/>
      <c r="B129" s="251"/>
      <c r="C129" s="268"/>
      <c r="D129" s="251"/>
      <c r="E129" s="251"/>
      <c r="F129" s="251"/>
      <c r="G129" s="251"/>
      <c r="H129" s="251"/>
      <c r="I129" s="251"/>
      <c r="J129" s="251"/>
      <c r="K129" s="251"/>
    </row>
    <row r="130" spans="1:11" ht="15.75" thickBot="1" x14ac:dyDescent="0.3">
      <c r="A130" s="248"/>
      <c r="B130" s="1069" t="s">
        <v>56</v>
      </c>
      <c r="C130" s="1070"/>
      <c r="D130" s="1071"/>
      <c r="E130" s="251"/>
      <c r="F130" s="251"/>
      <c r="G130" s="251"/>
      <c r="H130" s="251"/>
      <c r="I130" s="251"/>
      <c r="J130" s="251"/>
      <c r="K130" s="251"/>
    </row>
    <row r="131" spans="1:11" ht="108.75" thickBot="1" x14ac:dyDescent="0.3">
      <c r="A131" s="248"/>
      <c r="B131" s="288" t="s">
        <v>57</v>
      </c>
      <c r="C131" s="348"/>
      <c r="D131" s="281" t="s">
        <v>349</v>
      </c>
      <c r="E131" s="251"/>
      <c r="F131" s="251"/>
      <c r="G131" s="251"/>
      <c r="H131" s="251"/>
      <c r="I131" s="251"/>
      <c r="J131" s="251"/>
      <c r="K131" s="251"/>
    </row>
    <row r="132" spans="1:11" x14ac:dyDescent="0.25">
      <c r="A132" s="248"/>
      <c r="B132" s="1072" t="s">
        <v>59</v>
      </c>
      <c r="C132" s="275"/>
      <c r="D132" s="315" t="s">
        <v>60</v>
      </c>
      <c r="E132" s="251"/>
      <c r="F132" s="251"/>
      <c r="G132" s="251"/>
      <c r="H132" s="251"/>
      <c r="I132" s="251"/>
      <c r="J132" s="251"/>
      <c r="K132" s="251"/>
    </row>
    <row r="133" spans="1:11" ht="84" x14ac:dyDescent="0.25">
      <c r="A133" s="248"/>
      <c r="B133" s="1073"/>
      <c r="C133" s="275"/>
      <c r="D133" s="316" t="s">
        <v>350</v>
      </c>
      <c r="E133" s="251"/>
      <c r="F133" s="251"/>
      <c r="G133" s="251"/>
      <c r="H133" s="251"/>
      <c r="I133" s="251"/>
      <c r="J133" s="251"/>
      <c r="K133" s="251"/>
    </row>
    <row r="134" spans="1:11" ht="36" x14ac:dyDescent="0.25">
      <c r="A134" s="248"/>
      <c r="B134" s="1073"/>
      <c r="C134" s="275"/>
      <c r="D134" s="316" t="s">
        <v>351</v>
      </c>
      <c r="E134" s="251"/>
      <c r="F134" s="251"/>
      <c r="G134" s="251"/>
      <c r="H134" s="251"/>
      <c r="I134" s="251"/>
      <c r="J134" s="251"/>
      <c r="K134" s="251"/>
    </row>
    <row r="135" spans="1:11" x14ac:dyDescent="0.25">
      <c r="A135" s="248"/>
      <c r="B135" s="1073"/>
      <c r="C135" s="275"/>
      <c r="D135" s="315" t="s">
        <v>63</v>
      </c>
      <c r="E135" s="251"/>
      <c r="F135" s="251"/>
      <c r="G135" s="251"/>
      <c r="H135" s="251"/>
      <c r="I135" s="251"/>
      <c r="J135" s="251"/>
      <c r="K135" s="251"/>
    </row>
    <row r="136" spans="1:11" x14ac:dyDescent="0.25">
      <c r="A136" s="248"/>
      <c r="B136" s="1073"/>
      <c r="C136" s="275"/>
      <c r="D136" s="316" t="s">
        <v>65</v>
      </c>
      <c r="E136" s="251"/>
      <c r="F136" s="251"/>
      <c r="G136" s="251"/>
      <c r="H136" s="251"/>
      <c r="I136" s="251"/>
      <c r="J136" s="251"/>
      <c r="K136" s="251"/>
    </row>
    <row r="137" spans="1:11" x14ac:dyDescent="0.25">
      <c r="A137" s="248"/>
      <c r="B137" s="1073"/>
      <c r="C137" s="275"/>
      <c r="D137" s="316" t="s">
        <v>352</v>
      </c>
      <c r="E137" s="251"/>
      <c r="F137" s="251"/>
      <c r="G137" s="251"/>
      <c r="H137" s="251"/>
      <c r="I137" s="251"/>
      <c r="J137" s="251"/>
      <c r="K137" s="251"/>
    </row>
    <row r="138" spans="1:11" x14ac:dyDescent="0.25">
      <c r="A138" s="248"/>
      <c r="B138" s="1073"/>
      <c r="C138" s="275"/>
      <c r="D138" s="315" t="s">
        <v>288</v>
      </c>
      <c r="E138" s="251"/>
      <c r="F138" s="251"/>
      <c r="G138" s="251"/>
      <c r="H138" s="251"/>
      <c r="I138" s="251"/>
      <c r="J138" s="251"/>
      <c r="K138" s="251"/>
    </row>
    <row r="139" spans="1:11" ht="36" x14ac:dyDescent="0.25">
      <c r="A139" s="248"/>
      <c r="B139" s="1073"/>
      <c r="C139" s="275"/>
      <c r="D139" s="316" t="s">
        <v>353</v>
      </c>
      <c r="E139" s="251"/>
      <c r="F139" s="251"/>
      <c r="G139" s="251"/>
      <c r="H139" s="251"/>
      <c r="I139" s="251"/>
      <c r="J139" s="251"/>
      <c r="K139" s="251"/>
    </row>
    <row r="140" spans="1:11" ht="36" x14ac:dyDescent="0.25">
      <c r="A140" s="248"/>
      <c r="B140" s="1073"/>
      <c r="C140" s="275"/>
      <c r="D140" s="316" t="s">
        <v>354</v>
      </c>
      <c r="E140" s="251"/>
      <c r="F140" s="251"/>
      <c r="G140" s="251"/>
      <c r="H140" s="251"/>
      <c r="I140" s="251"/>
      <c r="J140" s="251"/>
      <c r="K140" s="251"/>
    </row>
    <row r="141" spans="1:11" ht="15.75" thickBot="1" x14ac:dyDescent="0.3">
      <c r="A141" s="248"/>
      <c r="B141" s="1074"/>
      <c r="C141" s="348"/>
      <c r="D141" s="281" t="s">
        <v>355</v>
      </c>
      <c r="E141" s="251"/>
      <c r="F141" s="251"/>
      <c r="G141" s="251"/>
      <c r="H141" s="251"/>
      <c r="I141" s="251"/>
      <c r="J141" s="251"/>
      <c r="K141" s="251"/>
    </row>
    <row r="142" spans="1:11" ht="24.75" thickBot="1" x14ac:dyDescent="0.3">
      <c r="A142" s="248"/>
      <c r="B142" s="288" t="s">
        <v>72</v>
      </c>
      <c r="C142" s="348"/>
      <c r="D142" s="281"/>
      <c r="E142" s="251"/>
      <c r="F142" s="251"/>
      <c r="G142" s="251"/>
      <c r="H142" s="251"/>
      <c r="I142" s="251"/>
      <c r="J142" s="251"/>
      <c r="K142" s="251"/>
    </row>
    <row r="143" spans="1:11" ht="15.75" thickBot="1" x14ac:dyDescent="0.3">
      <c r="A143" s="248"/>
      <c r="B143" s="321"/>
      <c r="C143" s="307"/>
      <c r="D143" s="251"/>
      <c r="E143" s="251"/>
      <c r="F143" s="251"/>
      <c r="G143" s="251"/>
      <c r="H143" s="251"/>
      <c r="I143" s="251"/>
      <c r="J143" s="251"/>
      <c r="K143" s="251"/>
    </row>
    <row r="144" spans="1:11" ht="108" x14ac:dyDescent="0.25">
      <c r="A144" s="248"/>
      <c r="B144" s="1072" t="s">
        <v>73</v>
      </c>
      <c r="C144" s="347"/>
      <c r="D144" s="274" t="s">
        <v>356</v>
      </c>
      <c r="E144" s="251"/>
      <c r="F144" s="251"/>
      <c r="G144" s="251"/>
      <c r="H144" s="251"/>
      <c r="I144" s="251"/>
      <c r="J144" s="251"/>
      <c r="K144" s="251"/>
    </row>
    <row r="145" spans="1:11" ht="144" x14ac:dyDescent="0.25">
      <c r="A145" s="248"/>
      <c r="B145" s="1073"/>
      <c r="C145" s="275"/>
      <c r="D145" s="316" t="s">
        <v>357</v>
      </c>
      <c r="E145" s="251"/>
      <c r="F145" s="251"/>
      <c r="G145" s="251"/>
      <c r="H145" s="251"/>
      <c r="I145" s="251"/>
      <c r="J145" s="251"/>
      <c r="K145" s="251"/>
    </row>
    <row r="146" spans="1:11" ht="192" x14ac:dyDescent="0.25">
      <c r="A146" s="248"/>
      <c r="B146" s="1073"/>
      <c r="C146" s="275"/>
      <c r="D146" s="316" t="s">
        <v>358</v>
      </c>
      <c r="E146" s="251"/>
      <c r="F146" s="251"/>
      <c r="G146" s="251"/>
      <c r="H146" s="251"/>
      <c r="I146" s="251"/>
      <c r="J146" s="251"/>
      <c r="K146" s="251"/>
    </row>
    <row r="147" spans="1:11" ht="72" x14ac:dyDescent="0.25">
      <c r="A147" s="248"/>
      <c r="B147" s="1073"/>
      <c r="C147" s="275"/>
      <c r="D147" s="316" t="s">
        <v>359</v>
      </c>
      <c r="E147" s="251"/>
      <c r="F147" s="251"/>
      <c r="G147" s="251"/>
      <c r="H147" s="251"/>
      <c r="I147" s="251"/>
      <c r="J147" s="251"/>
      <c r="K147" s="251"/>
    </row>
    <row r="148" spans="1:11" ht="120.75" thickBot="1" x14ac:dyDescent="0.3">
      <c r="A148" s="248"/>
      <c r="B148" s="1074"/>
      <c r="C148" s="348"/>
      <c r="D148" s="281" t="s">
        <v>360</v>
      </c>
      <c r="E148" s="251"/>
      <c r="F148" s="251"/>
      <c r="G148" s="251"/>
      <c r="H148" s="251"/>
      <c r="I148" s="251"/>
      <c r="J148" s="251"/>
      <c r="K148" s="251"/>
    </row>
    <row r="149" spans="1:11" x14ac:dyDescent="0.25">
      <c r="A149" s="248"/>
      <c r="B149" s="1072" t="s">
        <v>90</v>
      </c>
      <c r="C149" s="275"/>
      <c r="D149" s="315"/>
      <c r="E149" s="251"/>
      <c r="F149" s="251"/>
      <c r="G149" s="251"/>
      <c r="H149" s="251"/>
      <c r="I149" s="251"/>
      <c r="J149" s="251"/>
      <c r="K149" s="251"/>
    </row>
    <row r="150" spans="1:11" ht="36" x14ac:dyDescent="0.25">
      <c r="A150" s="248"/>
      <c r="B150" s="1073"/>
      <c r="C150" s="275"/>
      <c r="D150" s="315" t="s">
        <v>348</v>
      </c>
      <c r="E150" s="251"/>
      <c r="F150" s="251"/>
      <c r="G150" s="251"/>
      <c r="H150" s="251"/>
      <c r="I150" s="251"/>
      <c r="J150" s="251"/>
      <c r="K150" s="251"/>
    </row>
    <row r="151" spans="1:11" x14ac:dyDescent="0.25">
      <c r="A151" s="248"/>
      <c r="B151" s="1073"/>
      <c r="C151" s="275"/>
      <c r="D151" s="317"/>
      <c r="E151" s="251"/>
      <c r="F151" s="251"/>
      <c r="G151" s="251"/>
      <c r="H151" s="251"/>
      <c r="I151" s="251"/>
      <c r="J151" s="251"/>
      <c r="K151" s="251"/>
    </row>
    <row r="152" spans="1:11" x14ac:dyDescent="0.25">
      <c r="A152" s="248"/>
      <c r="B152" s="1073"/>
      <c r="C152" s="275"/>
      <c r="D152" s="316" t="s">
        <v>91</v>
      </c>
      <c r="E152" s="251"/>
      <c r="F152" s="251"/>
      <c r="G152" s="251"/>
      <c r="H152" s="251"/>
      <c r="I152" s="251"/>
      <c r="J152" s="251"/>
      <c r="K152" s="251"/>
    </row>
    <row r="153" spans="1:11" ht="49.5" x14ac:dyDescent="0.25">
      <c r="A153" s="248"/>
      <c r="B153" s="1073"/>
      <c r="C153" s="275"/>
      <c r="D153" s="316" t="s">
        <v>361</v>
      </c>
      <c r="E153" s="251"/>
      <c r="F153" s="251"/>
      <c r="G153" s="251"/>
      <c r="H153" s="251"/>
      <c r="I153" s="251"/>
      <c r="J153" s="251"/>
      <c r="K153" s="251"/>
    </row>
    <row r="154" spans="1:11" ht="49.5" x14ac:dyDescent="0.25">
      <c r="A154" s="248"/>
      <c r="B154" s="1073"/>
      <c r="C154" s="275"/>
      <c r="D154" s="316" t="s">
        <v>362</v>
      </c>
      <c r="E154" s="251"/>
      <c r="F154" s="251"/>
      <c r="G154" s="251"/>
      <c r="H154" s="251"/>
      <c r="I154" s="251"/>
      <c r="J154" s="251"/>
      <c r="K154" s="251"/>
    </row>
    <row r="155" spans="1:11" ht="50.25" thickBot="1" x14ac:dyDescent="0.3">
      <c r="A155" s="248"/>
      <c r="B155" s="1074"/>
      <c r="C155" s="348"/>
      <c r="D155" s="281" t="s">
        <v>363</v>
      </c>
      <c r="E155" s="251"/>
      <c r="F155" s="251"/>
      <c r="G155" s="251"/>
      <c r="H155" s="251"/>
      <c r="I155" s="251"/>
      <c r="J155" s="251"/>
      <c r="K155" s="251"/>
    </row>
  </sheetData>
  <sheetProtection insertRows="0"/>
  <mergeCells count="54">
    <mergeCell ref="A1:P1"/>
    <mergeCell ref="A2:P2"/>
    <mergeCell ref="A3:P3"/>
    <mergeCell ref="A4:D4"/>
    <mergeCell ref="A5:P5"/>
    <mergeCell ref="B103:E103"/>
    <mergeCell ref="B104:B110"/>
    <mergeCell ref="B112:E112"/>
    <mergeCell ref="D59:J59"/>
    <mergeCell ref="D60:J60"/>
    <mergeCell ref="D61:J61"/>
    <mergeCell ref="D70:J70"/>
    <mergeCell ref="D71:J71"/>
    <mergeCell ref="D72:J72"/>
    <mergeCell ref="I73:I74"/>
    <mergeCell ref="D73:D74"/>
    <mergeCell ref="E73:E74"/>
    <mergeCell ref="B16:B97"/>
    <mergeCell ref="D27:J27"/>
    <mergeCell ref="D36:J36"/>
    <mergeCell ref="D37:J37"/>
    <mergeCell ref="D50:J50"/>
    <mergeCell ref="D38:J38"/>
    <mergeCell ref="D47:J47"/>
    <mergeCell ref="F17:F18"/>
    <mergeCell ref="D25:I25"/>
    <mergeCell ref="E17:E18"/>
    <mergeCell ref="G17:G18"/>
    <mergeCell ref="B149:B155"/>
    <mergeCell ref="C17:C18"/>
    <mergeCell ref="D17:D18"/>
    <mergeCell ref="B113:B119"/>
    <mergeCell ref="D89:J89"/>
    <mergeCell ref="D90:J90"/>
    <mergeCell ref="D98:J98"/>
    <mergeCell ref="B99:B101"/>
    <mergeCell ref="D99:J99"/>
    <mergeCell ref="D100:J100"/>
    <mergeCell ref="D101:J101"/>
    <mergeCell ref="F73:F74"/>
    <mergeCell ref="G73:G74"/>
    <mergeCell ref="H73:H74"/>
    <mergeCell ref="D48:J48"/>
    <mergeCell ref="D49:J49"/>
    <mergeCell ref="B126:J127"/>
    <mergeCell ref="B128:J128"/>
    <mergeCell ref="B130:D130"/>
    <mergeCell ref="B132:B141"/>
    <mergeCell ref="B144:B148"/>
    <mergeCell ref="B11:D11"/>
    <mergeCell ref="F11:S11"/>
    <mergeCell ref="F12:S12"/>
    <mergeCell ref="E13:R13"/>
    <mergeCell ref="E14:R14"/>
  </mergeCells>
  <conditionalFormatting sqref="F11">
    <cfRule type="notContainsBlanks" dxfId="96" priority="4">
      <formula>LEN(TRIM(F11))&gt;0</formula>
    </cfRule>
  </conditionalFormatting>
  <conditionalFormatting sqref="F12:S12">
    <cfRule type="expression" dxfId="95" priority="2">
      <formula>E12="NO SE REPORTA"</formula>
    </cfRule>
    <cfRule type="expression" dxfId="94" priority="3">
      <formula>E11="NO APLICA"</formula>
    </cfRule>
  </conditionalFormatting>
  <conditionalFormatting sqref="E13:R13">
    <cfRule type="expression" dxfId="93" priority="1">
      <formula>E12="SI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29:H34 E23:F23 E19:F19 E52:H57">
      <formula1>0</formula1>
    </dataValidation>
    <dataValidation type="whole" operator="greaterThanOrEqual" allowBlank="1" showInputMessage="1" showErrorMessage="1" errorTitle="ERROR" error="Valor en HECTAREAS (sin decimales)_x000a_" sqref="E20:F22 E40:H45 G75:H88 E63:H68">
      <formula1>0</formula1>
    </dataValidation>
    <dataValidation allowBlank="1" showInputMessage="1" showErrorMessage="1" promptTitle="ESTADO" prompt="en preparación_x000a_en aprestamiento_x000a_en declaración_x000a_Declarado" sqref="I75:I88"/>
    <dataValidation allowBlank="1" showInputMessage="1" showErrorMessage="1" sqref="I40 E46:H46 I52 E69:H69 I63 E58:H58 E24:F24 I29"/>
    <dataValidation type="list" allowBlank="1" showInputMessage="1" showErrorMessage="1" sqref="E12">
      <formula1>REPORTE</formula1>
    </dataValidation>
    <dataValidation type="list" allowBlank="1" showInputMessage="1" showErrorMessage="1" sqref="E11">
      <formula1>SI</formula1>
    </dataValidation>
  </dataValidations>
  <hyperlinks>
    <hyperlink ref="B10" location="'ANEXO 3'!A1" display="VOLVER AL INDICE"/>
  </hyperlinks>
  <pageMargins left="0.25" right="0.25" top="0.75" bottom="0.75" header="0.3" footer="0.3"/>
  <pageSetup paperSize="178" orientation="landscape"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topLeftCell="A10" zoomScale="98" zoomScaleNormal="98" workbookViewId="0">
      <selection activeCell="E18" sqref="E18:F18"/>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396</v>
      </c>
      <c r="B5" s="1041"/>
      <c r="C5" s="1041"/>
      <c r="D5" s="1041"/>
      <c r="E5" s="1041"/>
      <c r="F5" s="1041"/>
      <c r="G5" s="1041"/>
      <c r="H5" s="1041"/>
      <c r="I5" s="1041"/>
      <c r="J5" s="1041"/>
      <c r="K5" s="1041"/>
      <c r="L5" s="1041"/>
      <c r="M5" s="1041"/>
      <c r="N5" s="1041"/>
      <c r="O5" s="1041"/>
      <c r="P5" s="1042"/>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t="str">
        <f>IF(E10="NO APLICA","NO APLICA",IF(E11="NO SE REPORTA","SIN INFORMACION",+F20))</f>
        <v>N.A.</v>
      </c>
      <c r="E8" s="267"/>
      <c r="F8" s="251" t="s">
        <v>130</v>
      </c>
      <c r="G8" s="251"/>
      <c r="H8" s="251"/>
      <c r="I8" s="251"/>
      <c r="J8" s="251"/>
      <c r="K8" s="251"/>
    </row>
    <row r="9" spans="1:21" x14ac:dyDescent="0.25">
      <c r="A9" s="248"/>
      <c r="B9" s="513" t="s">
        <v>1203</v>
      </c>
      <c r="C9" s="268"/>
      <c r="D9" s="251"/>
      <c r="E9" s="251"/>
      <c r="F9" s="251"/>
      <c r="G9" s="251"/>
      <c r="H9" s="251"/>
      <c r="I9" s="251"/>
      <c r="J9" s="251"/>
      <c r="K9" s="251"/>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268"/>
      <c r="D14" s="251"/>
      <c r="E14" s="251"/>
      <c r="F14" s="251"/>
      <c r="G14" s="251"/>
      <c r="H14" s="251"/>
      <c r="I14" s="251"/>
      <c r="J14" s="251"/>
      <c r="K14" s="251"/>
    </row>
    <row r="15" spans="1:21" ht="15.75" thickTop="1" x14ac:dyDescent="0.25">
      <c r="A15" s="248"/>
      <c r="B15" s="1171" t="s">
        <v>2</v>
      </c>
      <c r="C15" s="271"/>
      <c r="D15" s="1054" t="s">
        <v>336</v>
      </c>
      <c r="E15" s="1055"/>
      <c r="F15" s="1055"/>
      <c r="G15" s="1055"/>
      <c r="H15" s="1055"/>
      <c r="I15" s="1055"/>
      <c r="J15" s="1056"/>
      <c r="K15" s="251"/>
    </row>
    <row r="16" spans="1:21" ht="15.75" thickBot="1" x14ac:dyDescent="0.3">
      <c r="A16" s="248"/>
      <c r="B16" s="1073"/>
      <c r="C16" s="279"/>
      <c r="D16" s="1051" t="s">
        <v>411</v>
      </c>
      <c r="E16" s="1052"/>
      <c r="F16" s="1052"/>
      <c r="G16" s="1052"/>
      <c r="H16" s="1052"/>
      <c r="I16" s="1052"/>
      <c r="J16" s="1053"/>
      <c r="K16" s="251"/>
    </row>
    <row r="17" spans="1:11" ht="24.75" thickBot="1" x14ac:dyDescent="0.3">
      <c r="A17" s="248"/>
      <c r="B17" s="1073"/>
      <c r="C17" s="275"/>
      <c r="D17" s="283" t="s">
        <v>412</v>
      </c>
      <c r="E17" s="290" t="s">
        <v>1960</v>
      </c>
      <c r="F17" s="283" t="s">
        <v>20</v>
      </c>
      <c r="G17" s="283" t="s">
        <v>21</v>
      </c>
      <c r="H17" s="283" t="s">
        <v>22</v>
      </c>
      <c r="I17" s="283" t="s">
        <v>23</v>
      </c>
      <c r="J17" s="283" t="s">
        <v>151</v>
      </c>
      <c r="K17" s="251"/>
    </row>
    <row r="18" spans="1:11" ht="36.75" thickBot="1" x14ac:dyDescent="0.3">
      <c r="A18" s="248"/>
      <c r="B18" s="1073"/>
      <c r="C18" s="275"/>
      <c r="D18" s="281" t="s">
        <v>413</v>
      </c>
      <c r="E18" s="556"/>
      <c r="F18" s="219"/>
      <c r="G18" s="219"/>
      <c r="H18" s="219"/>
      <c r="I18" s="219"/>
      <c r="J18" s="286">
        <f>SUM(F18:I18)</f>
        <v>0</v>
      </c>
      <c r="K18" s="19"/>
    </row>
    <row r="19" spans="1:11" ht="36.75" thickBot="1" x14ac:dyDescent="0.3">
      <c r="A19" s="248"/>
      <c r="B19" s="1073"/>
      <c r="C19" s="275"/>
      <c r="D19" s="281" t="s">
        <v>414</v>
      </c>
      <c r="E19" s="219"/>
      <c r="F19" s="219"/>
      <c r="G19" s="219"/>
      <c r="H19" s="219"/>
      <c r="I19" s="219"/>
      <c r="J19" s="286">
        <f>SUM(F19:I19)</f>
        <v>0</v>
      </c>
      <c r="K19" s="19"/>
    </row>
    <row r="20" spans="1:11" ht="36.75" thickBot="1" x14ac:dyDescent="0.3">
      <c r="A20" s="248"/>
      <c r="B20" s="1073"/>
      <c r="C20" s="348"/>
      <c r="D20" s="281" t="s">
        <v>396</v>
      </c>
      <c r="E20" s="198" t="str">
        <f t="shared" ref="E20:J20" si="0">IFERROR(E19/E18,"N.A.")</f>
        <v>N.A.</v>
      </c>
      <c r="F20" s="198" t="str">
        <f t="shared" si="0"/>
        <v>N.A.</v>
      </c>
      <c r="G20" s="198" t="str">
        <f t="shared" si="0"/>
        <v>N.A.</v>
      </c>
      <c r="H20" s="198" t="str">
        <f t="shared" si="0"/>
        <v>N.A.</v>
      </c>
      <c r="I20" s="198" t="str">
        <f t="shared" si="0"/>
        <v>N.A.</v>
      </c>
      <c r="J20" s="198" t="str">
        <f t="shared" si="0"/>
        <v>N.A.</v>
      </c>
      <c r="K20" s="19"/>
    </row>
    <row r="21" spans="1:11" ht="11.1" customHeight="1" thickBot="1" x14ac:dyDescent="0.3">
      <c r="A21" s="248"/>
      <c r="B21" s="340"/>
      <c r="C21" s="271"/>
      <c r="D21" s="1051" t="s">
        <v>1206</v>
      </c>
      <c r="E21" s="1052"/>
      <c r="F21" s="1052"/>
      <c r="G21" s="1052"/>
      <c r="H21" s="1052"/>
      <c r="I21" s="1052"/>
      <c r="J21" s="1053"/>
      <c r="K21" s="251"/>
    </row>
    <row r="22" spans="1:11" ht="36.75" thickBot="1" x14ac:dyDescent="0.3">
      <c r="A22" s="248"/>
      <c r="B22" s="340"/>
      <c r="C22" s="279"/>
      <c r="D22" s="302" t="s">
        <v>1207</v>
      </c>
      <c r="E22" s="270" t="s">
        <v>1208</v>
      </c>
      <c r="F22" s="274" t="s">
        <v>387</v>
      </c>
      <c r="G22" s="405"/>
      <c r="H22" s="406"/>
      <c r="I22" s="406"/>
      <c r="J22" s="407"/>
      <c r="K22" s="251"/>
    </row>
    <row r="23" spans="1:11" s="201" customFormat="1" ht="15.75" thickBot="1" x14ac:dyDescent="0.3">
      <c r="B23" s="239"/>
      <c r="C23" s="242"/>
      <c r="D23" s="398"/>
      <c r="E23" s="749"/>
      <c r="F23" s="339"/>
      <c r="G23" s="399"/>
      <c r="H23" s="400"/>
      <c r="I23" s="400"/>
      <c r="J23" s="401"/>
      <c r="K23" s="19"/>
    </row>
    <row r="24" spans="1:11" s="201" customFormat="1" ht="15.75" thickBot="1" x14ac:dyDescent="0.3">
      <c r="B24" s="239"/>
      <c r="C24" s="242"/>
      <c r="D24" s="398"/>
      <c r="E24" s="339"/>
      <c r="F24" s="339"/>
      <c r="G24" s="399"/>
      <c r="H24" s="400"/>
      <c r="I24" s="400"/>
      <c r="J24" s="401"/>
      <c r="K24" s="19"/>
    </row>
    <row r="25" spans="1:11" s="201" customFormat="1" ht="15.75" thickBot="1" x14ac:dyDescent="0.3">
      <c r="B25" s="239"/>
      <c r="C25" s="242"/>
      <c r="D25" s="398"/>
      <c r="E25" s="339"/>
      <c r="F25" s="339"/>
      <c r="G25" s="399"/>
      <c r="H25" s="400"/>
      <c r="I25" s="400"/>
      <c r="J25" s="401"/>
      <c r="K25" s="19"/>
    </row>
    <row r="26" spans="1:11" s="201" customFormat="1" ht="15.75" thickBot="1" x14ac:dyDescent="0.3">
      <c r="B26" s="239"/>
      <c r="C26" s="242"/>
      <c r="D26" s="398"/>
      <c r="E26" s="339"/>
      <c r="F26" s="339"/>
      <c r="G26" s="399"/>
      <c r="H26" s="400"/>
      <c r="I26" s="400"/>
      <c r="J26" s="401"/>
      <c r="K26" s="19"/>
    </row>
    <row r="27" spans="1:11" s="201" customFormat="1" ht="15.75" thickBot="1" x14ac:dyDescent="0.3">
      <c r="B27" s="239"/>
      <c r="C27" s="242"/>
      <c r="D27" s="398"/>
      <c r="E27" s="339"/>
      <c r="F27" s="339"/>
      <c r="G27" s="399"/>
      <c r="H27" s="400"/>
      <c r="I27" s="400"/>
      <c r="J27" s="401"/>
      <c r="K27" s="19"/>
    </row>
    <row r="28" spans="1:11" s="201" customFormat="1" ht="15.75" thickBot="1" x14ac:dyDescent="0.3">
      <c r="B28" s="239"/>
      <c r="C28" s="242"/>
      <c r="D28" s="398"/>
      <c r="E28" s="339"/>
      <c r="F28" s="339"/>
      <c r="G28" s="399"/>
      <c r="H28" s="400"/>
      <c r="I28" s="400"/>
      <c r="J28" s="401"/>
      <c r="K28" s="19"/>
    </row>
    <row r="29" spans="1:11" s="201" customFormat="1" ht="15.75" thickBot="1" x14ac:dyDescent="0.3">
      <c r="B29" s="239"/>
      <c r="C29" s="242"/>
      <c r="D29" s="398"/>
      <c r="E29" s="339"/>
      <c r="F29" s="339"/>
      <c r="G29" s="399"/>
      <c r="H29" s="400"/>
      <c r="I29" s="400"/>
      <c r="J29" s="401"/>
      <c r="K29" s="19"/>
    </row>
    <row r="30" spans="1:11" s="201" customFormat="1" ht="15.75" thickBot="1" x14ac:dyDescent="0.3">
      <c r="B30" s="239"/>
      <c r="C30" s="242"/>
      <c r="D30" s="398"/>
      <c r="E30" s="339"/>
      <c r="F30" s="339"/>
      <c r="G30" s="399"/>
      <c r="H30" s="400"/>
      <c r="I30" s="400"/>
      <c r="J30" s="401"/>
      <c r="K30" s="19"/>
    </row>
    <row r="31" spans="1:11" s="201" customFormat="1" ht="15.75" thickBot="1" x14ac:dyDescent="0.3">
      <c r="B31" s="239"/>
      <c r="C31" s="242"/>
      <c r="D31" s="398"/>
      <c r="E31" s="339"/>
      <c r="F31" s="339"/>
      <c r="G31" s="399"/>
      <c r="H31" s="400"/>
      <c r="I31" s="400"/>
      <c r="J31" s="401"/>
      <c r="K31" s="19"/>
    </row>
    <row r="32" spans="1:11" s="201" customFormat="1" ht="15.75" thickBot="1" x14ac:dyDescent="0.3">
      <c r="B32" s="239"/>
      <c r="C32" s="242"/>
      <c r="D32" s="398"/>
      <c r="E32" s="339"/>
      <c r="F32" s="339"/>
      <c r="G32" s="399"/>
      <c r="H32" s="400"/>
      <c r="I32" s="400"/>
      <c r="J32" s="401"/>
      <c r="K32" s="19"/>
    </row>
    <row r="33" spans="1:11" s="201" customFormat="1" ht="15.75" thickBot="1" x14ac:dyDescent="0.3">
      <c r="B33" s="239"/>
      <c r="C33" s="242"/>
      <c r="D33" s="31"/>
      <c r="E33" s="31"/>
      <c r="F33" s="31"/>
      <c r="G33" s="399"/>
      <c r="H33" s="400"/>
      <c r="I33" s="400"/>
      <c r="J33" s="401"/>
    </row>
    <row r="34" spans="1:11" s="201" customFormat="1" ht="15.75" thickBot="1" x14ac:dyDescent="0.3">
      <c r="B34" s="239"/>
      <c r="C34" s="242"/>
      <c r="D34" s="31"/>
      <c r="E34" s="31"/>
      <c r="F34" s="31"/>
      <c r="G34" s="399"/>
      <c r="H34" s="400"/>
      <c r="I34" s="400"/>
      <c r="J34" s="401"/>
    </row>
    <row r="35" spans="1:11" s="201" customFormat="1" ht="15.75" thickBot="1" x14ac:dyDescent="0.3">
      <c r="B35" s="240"/>
      <c r="C35" s="243"/>
      <c r="D35" s="31"/>
      <c r="E35" s="31"/>
      <c r="F35" s="31"/>
      <c r="G35" s="402"/>
      <c r="H35" s="403"/>
      <c r="I35" s="403"/>
      <c r="J35" s="404"/>
    </row>
    <row r="36" spans="1:11" ht="15.75" thickBot="1" x14ac:dyDescent="0.3">
      <c r="A36" s="248"/>
      <c r="B36" s="288" t="s">
        <v>34</v>
      </c>
      <c r="C36" s="289"/>
      <c r="D36" s="1081" t="s">
        <v>415</v>
      </c>
      <c r="E36" s="1082"/>
      <c r="F36" s="1082"/>
      <c r="G36" s="1082"/>
      <c r="H36" s="1082"/>
      <c r="I36" s="1082"/>
      <c r="J36" s="1083"/>
      <c r="K36" s="248"/>
    </row>
    <row r="37" spans="1:11" ht="24.75" thickBot="1" x14ac:dyDescent="0.3">
      <c r="A37" s="248"/>
      <c r="B37" s="288" t="s">
        <v>36</v>
      </c>
      <c r="C37" s="289"/>
      <c r="D37" s="1081" t="s">
        <v>346</v>
      </c>
      <c r="E37" s="1082"/>
      <c r="F37" s="1082"/>
      <c r="G37" s="1082"/>
      <c r="H37" s="1082"/>
      <c r="I37" s="1082"/>
      <c r="J37" s="1083"/>
      <c r="K37" s="248"/>
    </row>
    <row r="38" spans="1:11" ht="15.75" thickBot="1" x14ac:dyDescent="0.3">
      <c r="A38" s="248"/>
      <c r="B38" s="380"/>
      <c r="C38" s="408"/>
      <c r="D38" s="380"/>
      <c r="E38" s="380"/>
      <c r="F38" s="380"/>
      <c r="G38" s="380"/>
      <c r="H38" s="380"/>
      <c r="I38" s="380"/>
      <c r="J38" s="380"/>
      <c r="K38" s="251"/>
    </row>
    <row r="39" spans="1:11" ht="24" customHeight="1" thickBot="1" x14ac:dyDescent="0.3">
      <c r="A39" s="248"/>
      <c r="B39" s="1069" t="s">
        <v>38</v>
      </c>
      <c r="C39" s="1070"/>
      <c r="D39" s="1070"/>
      <c r="E39" s="1071"/>
      <c r="F39" s="251"/>
      <c r="G39" s="251"/>
      <c r="H39" s="251"/>
      <c r="I39" s="251"/>
      <c r="J39" s="251"/>
      <c r="K39" s="251"/>
    </row>
    <row r="40" spans="1:11" ht="15.75" thickBot="1" x14ac:dyDescent="0.3">
      <c r="A40" s="248"/>
      <c r="B40" s="1072">
        <v>1</v>
      </c>
      <c r="C40" s="275"/>
      <c r="D40" s="292" t="s">
        <v>39</v>
      </c>
      <c r="E40" s="31"/>
      <c r="F40" s="251"/>
      <c r="G40" s="251"/>
      <c r="H40" s="251"/>
      <c r="I40" s="251"/>
      <c r="J40" s="251"/>
      <c r="K40" s="251"/>
    </row>
    <row r="41" spans="1:11" ht="15.75" thickBot="1" x14ac:dyDescent="0.3">
      <c r="A41" s="248"/>
      <c r="B41" s="1073"/>
      <c r="C41" s="275"/>
      <c r="D41" s="281" t="s">
        <v>40</v>
      </c>
      <c r="E41" s="31"/>
      <c r="F41" s="251"/>
      <c r="G41" s="251"/>
      <c r="H41" s="251"/>
      <c r="I41" s="251"/>
      <c r="J41" s="251"/>
      <c r="K41" s="251"/>
    </row>
    <row r="42" spans="1:11" ht="15.75" thickBot="1" x14ac:dyDescent="0.3">
      <c r="A42" s="248"/>
      <c r="B42" s="1073"/>
      <c r="C42" s="275"/>
      <c r="D42" s="281" t="s">
        <v>41</v>
      </c>
      <c r="E42" s="31"/>
      <c r="F42" s="251"/>
      <c r="G42" s="251"/>
      <c r="H42" s="251"/>
      <c r="I42" s="251"/>
      <c r="J42" s="251"/>
      <c r="K42" s="251"/>
    </row>
    <row r="43" spans="1:11" ht="15.75" thickBot="1" x14ac:dyDescent="0.3">
      <c r="A43" s="248"/>
      <c r="B43" s="1073"/>
      <c r="C43" s="275"/>
      <c r="D43" s="281" t="s">
        <v>42</v>
      </c>
      <c r="E43" s="31"/>
      <c r="F43" s="251"/>
      <c r="G43" s="251"/>
      <c r="H43" s="251"/>
      <c r="I43" s="251"/>
      <c r="J43" s="251"/>
      <c r="K43" s="251"/>
    </row>
    <row r="44" spans="1:11" ht="15.75" thickBot="1" x14ac:dyDescent="0.3">
      <c r="A44" s="248"/>
      <c r="B44" s="1073"/>
      <c r="C44" s="275"/>
      <c r="D44" s="281" t="s">
        <v>43</v>
      </c>
      <c r="E44" s="31"/>
      <c r="F44" s="251"/>
      <c r="G44" s="251"/>
      <c r="H44" s="251"/>
      <c r="I44" s="251"/>
      <c r="J44" s="251"/>
      <c r="K44" s="251"/>
    </row>
    <row r="45" spans="1:11" ht="15.75" thickBot="1" x14ac:dyDescent="0.3">
      <c r="A45" s="248"/>
      <c r="B45" s="1073"/>
      <c r="C45" s="275"/>
      <c r="D45" s="281" t="s">
        <v>44</v>
      </c>
      <c r="E45" s="31"/>
      <c r="F45" s="251"/>
      <c r="G45" s="251"/>
      <c r="H45" s="251"/>
      <c r="I45" s="251"/>
      <c r="J45" s="251"/>
      <c r="K45" s="251"/>
    </row>
    <row r="46" spans="1:11" ht="15.75" thickBot="1" x14ac:dyDescent="0.3">
      <c r="A46" s="248"/>
      <c r="B46" s="1074"/>
      <c r="C46" s="348"/>
      <c r="D46" s="281" t="s">
        <v>45</v>
      </c>
      <c r="E46" s="31"/>
      <c r="F46" s="251"/>
      <c r="G46" s="251"/>
      <c r="H46" s="251"/>
      <c r="I46" s="251"/>
      <c r="J46" s="251"/>
      <c r="K46" s="251"/>
    </row>
    <row r="47" spans="1:11" ht="15.75" thickBot="1" x14ac:dyDescent="0.3">
      <c r="A47" s="248"/>
      <c r="B47" s="252"/>
      <c r="C47" s="253"/>
      <c r="D47" s="251"/>
      <c r="E47" s="251"/>
      <c r="F47" s="251"/>
      <c r="G47" s="251"/>
      <c r="H47" s="251"/>
      <c r="I47" s="251"/>
      <c r="J47" s="251"/>
      <c r="K47" s="251"/>
    </row>
    <row r="48" spans="1:11" ht="15.75" thickBot="1" x14ac:dyDescent="0.3">
      <c r="A48" s="248"/>
      <c r="B48" s="1069" t="s">
        <v>46</v>
      </c>
      <c r="C48" s="1070"/>
      <c r="D48" s="1070"/>
      <c r="E48" s="1071"/>
      <c r="F48" s="251"/>
      <c r="G48" s="251"/>
      <c r="H48" s="251"/>
      <c r="I48" s="251"/>
      <c r="J48" s="251"/>
      <c r="K48" s="251"/>
    </row>
    <row r="49" spans="1:11" ht="15.75" thickBot="1" x14ac:dyDescent="0.3">
      <c r="A49" s="248"/>
      <c r="B49" s="1072">
        <v>1</v>
      </c>
      <c r="C49" s="275"/>
      <c r="D49" s="292" t="s">
        <v>39</v>
      </c>
      <c r="E49" s="241" t="s">
        <v>47</v>
      </c>
      <c r="F49" s="251"/>
      <c r="G49" s="251"/>
      <c r="H49" s="251"/>
      <c r="I49" s="251"/>
      <c r="J49" s="251"/>
      <c r="K49" s="251"/>
    </row>
    <row r="50" spans="1:11" ht="15.75" thickBot="1" x14ac:dyDescent="0.3">
      <c r="A50" s="248"/>
      <c r="B50" s="1073"/>
      <c r="C50" s="275"/>
      <c r="D50" s="281" t="s">
        <v>40</v>
      </c>
      <c r="E50" s="241" t="s">
        <v>48</v>
      </c>
      <c r="F50" s="251"/>
      <c r="G50" s="251"/>
      <c r="H50" s="251"/>
      <c r="I50" s="251"/>
      <c r="J50" s="251"/>
      <c r="K50" s="251"/>
    </row>
    <row r="51" spans="1:11" ht="15.75" thickBot="1" x14ac:dyDescent="0.3">
      <c r="A51" s="248"/>
      <c r="B51" s="1073"/>
      <c r="C51" s="275"/>
      <c r="D51" s="281" t="s">
        <v>41</v>
      </c>
      <c r="E51" s="318"/>
      <c r="F51" s="251"/>
      <c r="G51" s="251"/>
      <c r="H51" s="251"/>
      <c r="I51" s="251"/>
      <c r="J51" s="251"/>
      <c r="K51" s="251"/>
    </row>
    <row r="52" spans="1:11" ht="15.75" thickBot="1" x14ac:dyDescent="0.3">
      <c r="A52" s="248"/>
      <c r="B52" s="1073"/>
      <c r="C52" s="275"/>
      <c r="D52" s="281" t="s">
        <v>42</v>
      </c>
      <c r="E52" s="318"/>
      <c r="F52" s="251"/>
      <c r="G52" s="251"/>
      <c r="H52" s="251"/>
      <c r="I52" s="251"/>
      <c r="J52" s="251"/>
      <c r="K52" s="251"/>
    </row>
    <row r="53" spans="1:11" ht="15.75" thickBot="1" x14ac:dyDescent="0.3">
      <c r="A53" s="248"/>
      <c r="B53" s="1073"/>
      <c r="C53" s="275"/>
      <c r="D53" s="281" t="s">
        <v>43</v>
      </c>
      <c r="E53" s="318"/>
      <c r="F53" s="251"/>
      <c r="G53" s="251"/>
      <c r="H53" s="251"/>
      <c r="I53" s="251"/>
      <c r="J53" s="251"/>
      <c r="K53" s="251"/>
    </row>
    <row r="54" spans="1:11" ht="15.75" thickBot="1" x14ac:dyDescent="0.3">
      <c r="A54" s="248"/>
      <c r="B54" s="1073"/>
      <c r="C54" s="275"/>
      <c r="D54" s="281" t="s">
        <v>44</v>
      </c>
      <c r="E54" s="318"/>
      <c r="F54" s="251"/>
      <c r="G54" s="251"/>
      <c r="H54" s="251"/>
      <c r="I54" s="251"/>
      <c r="J54" s="251"/>
      <c r="K54" s="251"/>
    </row>
    <row r="55" spans="1:11" ht="15.75" thickBot="1" x14ac:dyDescent="0.3">
      <c r="A55" s="248"/>
      <c r="B55" s="1074"/>
      <c r="C55" s="348"/>
      <c r="D55" s="281" t="s">
        <v>45</v>
      </c>
      <c r="E55" s="318"/>
      <c r="F55" s="251"/>
      <c r="G55" s="251"/>
      <c r="H55" s="251"/>
      <c r="I55" s="251"/>
      <c r="J55" s="251"/>
      <c r="K55" s="251"/>
    </row>
    <row r="56" spans="1:11" ht="15.75" thickBot="1" x14ac:dyDescent="0.3">
      <c r="A56" s="248"/>
      <c r="B56" s="252"/>
      <c r="C56" s="253"/>
      <c r="D56" s="251"/>
      <c r="E56" s="251"/>
      <c r="F56" s="251"/>
      <c r="G56" s="251"/>
      <c r="H56" s="251"/>
      <c r="I56" s="251"/>
      <c r="J56" s="251"/>
      <c r="K56" s="251"/>
    </row>
    <row r="57" spans="1:11" ht="15" customHeight="1" thickBot="1" x14ac:dyDescent="0.3">
      <c r="A57" s="248"/>
      <c r="B57" s="291" t="s">
        <v>49</v>
      </c>
      <c r="C57" s="323"/>
      <c r="D57" s="323"/>
      <c r="E57" s="324"/>
      <c r="F57" s="248"/>
      <c r="G57" s="251"/>
      <c r="H57" s="251"/>
      <c r="I57" s="251"/>
      <c r="J57" s="251"/>
      <c r="K57" s="251"/>
    </row>
    <row r="58" spans="1:11" ht="24.75" thickBot="1" x14ac:dyDescent="0.3">
      <c r="A58" s="248"/>
      <c r="B58" s="288" t="s">
        <v>50</v>
      </c>
      <c r="C58" s="281" t="s">
        <v>51</v>
      </c>
      <c r="D58" s="281" t="s">
        <v>52</v>
      </c>
      <c r="E58" s="281" t="s">
        <v>53</v>
      </c>
      <c r="F58" s="251"/>
      <c r="G58" s="251"/>
      <c r="H58" s="251"/>
      <c r="I58" s="251"/>
      <c r="J58" s="251"/>
      <c r="K58" s="248"/>
    </row>
    <row r="59" spans="1:11" ht="72.75" thickBot="1" x14ac:dyDescent="0.3">
      <c r="A59" s="248"/>
      <c r="B59" s="298">
        <v>42401</v>
      </c>
      <c r="C59" s="281">
        <v>1</v>
      </c>
      <c r="D59" s="299" t="s">
        <v>416</v>
      </c>
      <c r="E59" s="281"/>
      <c r="F59" s="251"/>
      <c r="G59" s="251"/>
      <c r="H59" s="251"/>
      <c r="I59" s="251"/>
      <c r="J59" s="251"/>
      <c r="K59" s="248"/>
    </row>
    <row r="60" spans="1:11" ht="15.75" thickBot="1" x14ac:dyDescent="0.3">
      <c r="A60" s="248"/>
      <c r="B60" s="252"/>
      <c r="C60" s="253"/>
      <c r="D60" s="251"/>
      <c r="E60" s="251"/>
      <c r="F60" s="251"/>
      <c r="G60" s="251"/>
      <c r="H60" s="251"/>
      <c r="I60" s="251"/>
      <c r="J60" s="251"/>
      <c r="K60" s="251"/>
    </row>
    <row r="61" spans="1:11" ht="15.75" thickBot="1" x14ac:dyDescent="0.3">
      <c r="A61" s="248"/>
      <c r="B61" s="338" t="s">
        <v>417</v>
      </c>
      <c r="C61" s="301"/>
      <c r="D61" s="251"/>
      <c r="E61" s="251"/>
      <c r="F61" s="251"/>
      <c r="G61" s="251"/>
      <c r="H61" s="251"/>
      <c r="I61" s="251"/>
      <c r="J61" s="251"/>
      <c r="K61" s="251"/>
    </row>
    <row r="62" spans="1:11" x14ac:dyDescent="0.25">
      <c r="A62" s="248"/>
      <c r="B62" s="1121"/>
      <c r="C62" s="1122"/>
      <c r="D62" s="1122"/>
      <c r="E62" s="251"/>
      <c r="F62" s="251"/>
      <c r="G62" s="251"/>
      <c r="H62" s="251"/>
      <c r="I62" s="251"/>
      <c r="J62" s="251"/>
      <c r="K62" s="251"/>
    </row>
    <row r="63" spans="1:11" x14ac:dyDescent="0.25">
      <c r="A63" s="248"/>
      <c r="B63" s="1121"/>
      <c r="C63" s="1122"/>
      <c r="D63" s="1122"/>
      <c r="E63" s="251"/>
      <c r="F63" s="251"/>
      <c r="G63" s="251"/>
      <c r="H63" s="251"/>
      <c r="I63" s="251"/>
      <c r="J63" s="251"/>
      <c r="K63" s="251"/>
    </row>
    <row r="64" spans="1:11" ht="15.75" thickBot="1" x14ac:dyDescent="0.3">
      <c r="A64" s="248"/>
      <c r="B64" s="251"/>
      <c r="C64" s="268"/>
      <c r="D64" s="251"/>
      <c r="E64" s="251"/>
      <c r="F64" s="251"/>
      <c r="G64" s="251"/>
      <c r="H64" s="251"/>
      <c r="I64" s="251"/>
      <c r="J64" s="251"/>
      <c r="K64" s="251"/>
    </row>
    <row r="65" spans="1:11" ht="15.75" thickBot="1" x14ac:dyDescent="0.3">
      <c r="A65" s="248"/>
      <c r="B65" s="1069" t="s">
        <v>56</v>
      </c>
      <c r="C65" s="1070"/>
      <c r="D65" s="1071"/>
      <c r="E65" s="251"/>
      <c r="F65" s="251"/>
      <c r="G65" s="251"/>
      <c r="H65" s="251"/>
      <c r="I65" s="251"/>
      <c r="J65" s="251"/>
      <c r="K65" s="251"/>
    </row>
    <row r="66" spans="1:11" ht="60.75" thickBot="1" x14ac:dyDescent="0.3">
      <c r="A66" s="248"/>
      <c r="B66" s="288" t="s">
        <v>57</v>
      </c>
      <c r="C66" s="348"/>
      <c r="D66" s="281" t="s">
        <v>397</v>
      </c>
      <c r="E66" s="251"/>
      <c r="F66" s="251"/>
      <c r="G66" s="251"/>
      <c r="H66" s="251"/>
      <c r="I66" s="251"/>
      <c r="J66" s="251"/>
      <c r="K66" s="251"/>
    </row>
    <row r="67" spans="1:11" x14ac:dyDescent="0.25">
      <c r="A67" s="248"/>
      <c r="B67" s="1072" t="s">
        <v>59</v>
      </c>
      <c r="C67" s="275"/>
      <c r="D67" s="315" t="s">
        <v>60</v>
      </c>
      <c r="E67" s="251"/>
      <c r="F67" s="251"/>
      <c r="G67" s="251"/>
      <c r="H67" s="251"/>
      <c r="I67" s="251"/>
      <c r="J67" s="251"/>
      <c r="K67" s="251"/>
    </row>
    <row r="68" spans="1:11" ht="120" x14ac:dyDescent="0.25">
      <c r="A68" s="248"/>
      <c r="B68" s="1073"/>
      <c r="C68" s="275"/>
      <c r="D68" s="316" t="s">
        <v>398</v>
      </c>
      <c r="E68" s="251"/>
      <c r="F68" s="251"/>
      <c r="G68" s="251"/>
      <c r="H68" s="251"/>
      <c r="I68" s="251"/>
      <c r="J68" s="251"/>
      <c r="K68" s="251"/>
    </row>
    <row r="69" spans="1:11" x14ac:dyDescent="0.25">
      <c r="A69" s="248"/>
      <c r="B69" s="1073"/>
      <c r="C69" s="275"/>
      <c r="D69" s="315" t="s">
        <v>63</v>
      </c>
      <c r="E69" s="251"/>
      <c r="F69" s="251"/>
      <c r="G69" s="251"/>
      <c r="H69" s="251"/>
      <c r="I69" s="251"/>
      <c r="J69" s="251"/>
      <c r="K69" s="251"/>
    </row>
    <row r="70" spans="1:11" x14ac:dyDescent="0.25">
      <c r="A70" s="248"/>
      <c r="B70" s="1073"/>
      <c r="C70" s="275"/>
      <c r="D70" s="316" t="s">
        <v>318</v>
      </c>
      <c r="E70" s="251"/>
      <c r="F70" s="251"/>
      <c r="G70" s="251"/>
      <c r="H70" s="251"/>
      <c r="I70" s="251"/>
      <c r="J70" s="251"/>
      <c r="K70" s="251"/>
    </row>
    <row r="71" spans="1:11" x14ac:dyDescent="0.25">
      <c r="A71" s="248"/>
      <c r="B71" s="1073"/>
      <c r="C71" s="275"/>
      <c r="D71" s="316" t="s">
        <v>399</v>
      </c>
      <c r="E71" s="251"/>
      <c r="F71" s="251"/>
      <c r="G71" s="251"/>
      <c r="H71" s="251"/>
      <c r="I71" s="251"/>
      <c r="J71" s="251"/>
      <c r="K71" s="251"/>
    </row>
    <row r="72" spans="1:11" x14ac:dyDescent="0.25">
      <c r="A72" s="248"/>
      <c r="B72" s="1073"/>
      <c r="C72" s="275"/>
      <c r="D72" s="316" t="s">
        <v>165</v>
      </c>
      <c r="E72" s="251"/>
      <c r="F72" s="251"/>
      <c r="G72" s="251"/>
      <c r="H72" s="251"/>
      <c r="I72" s="251"/>
      <c r="J72" s="251"/>
      <c r="K72" s="251"/>
    </row>
    <row r="73" spans="1:11" x14ac:dyDescent="0.25">
      <c r="A73" s="248"/>
      <c r="B73" s="1073"/>
      <c r="C73" s="275"/>
      <c r="D73" s="316" t="s">
        <v>400</v>
      </c>
      <c r="E73" s="251"/>
      <c r="F73" s="251"/>
      <c r="G73" s="251"/>
      <c r="H73" s="251"/>
      <c r="I73" s="251"/>
      <c r="J73" s="251"/>
      <c r="K73" s="251"/>
    </row>
    <row r="74" spans="1:11" x14ac:dyDescent="0.25">
      <c r="A74" s="248"/>
      <c r="B74" s="1073"/>
      <c r="C74" s="275"/>
      <c r="D74" s="316" t="s">
        <v>401</v>
      </c>
      <c r="E74" s="251"/>
      <c r="F74" s="251"/>
      <c r="G74" s="251"/>
      <c r="H74" s="251"/>
      <c r="I74" s="251"/>
      <c r="J74" s="251"/>
      <c r="K74" s="251"/>
    </row>
    <row r="75" spans="1:11" x14ac:dyDescent="0.25">
      <c r="A75" s="248"/>
      <c r="B75" s="1073"/>
      <c r="C75" s="275"/>
      <c r="D75" s="316" t="s">
        <v>402</v>
      </c>
      <c r="E75" s="251"/>
      <c r="F75" s="251"/>
      <c r="G75" s="251"/>
      <c r="H75" s="251"/>
      <c r="I75" s="251"/>
      <c r="J75" s="251"/>
      <c r="K75" s="251"/>
    </row>
    <row r="76" spans="1:11" x14ac:dyDescent="0.25">
      <c r="A76" s="248"/>
      <c r="B76" s="1073"/>
      <c r="C76" s="275"/>
      <c r="D76" s="316" t="s">
        <v>403</v>
      </c>
      <c r="E76" s="251"/>
      <c r="F76" s="251"/>
      <c r="G76" s="251"/>
      <c r="H76" s="251"/>
      <c r="I76" s="251"/>
      <c r="J76" s="251"/>
      <c r="K76" s="251"/>
    </row>
    <row r="77" spans="1:11" x14ac:dyDescent="0.25">
      <c r="A77" s="248"/>
      <c r="B77" s="1073"/>
      <c r="C77" s="275"/>
      <c r="D77" s="315" t="s">
        <v>288</v>
      </c>
      <c r="E77" s="251"/>
      <c r="F77" s="251"/>
      <c r="G77" s="251"/>
      <c r="H77" s="251"/>
      <c r="I77" s="251"/>
      <c r="J77" s="251"/>
      <c r="K77" s="251"/>
    </row>
    <row r="78" spans="1:11" ht="36.75" thickBot="1" x14ac:dyDescent="0.3">
      <c r="A78" s="248"/>
      <c r="B78" s="1074"/>
      <c r="C78" s="348"/>
      <c r="D78" s="281" t="s">
        <v>353</v>
      </c>
      <c r="E78" s="251"/>
      <c r="F78" s="251"/>
      <c r="G78" s="251"/>
      <c r="H78" s="251"/>
      <c r="I78" s="251"/>
      <c r="J78" s="251"/>
      <c r="K78" s="251"/>
    </row>
    <row r="79" spans="1:11" ht="24.75" thickBot="1" x14ac:dyDescent="0.3">
      <c r="A79" s="248"/>
      <c r="B79" s="288" t="s">
        <v>72</v>
      </c>
      <c r="C79" s="348"/>
      <c r="D79" s="281"/>
      <c r="E79" s="251"/>
      <c r="F79" s="251"/>
      <c r="G79" s="251"/>
      <c r="H79" s="251"/>
      <c r="I79" s="251"/>
      <c r="J79" s="251"/>
      <c r="K79" s="251"/>
    </row>
    <row r="80" spans="1:11" ht="144" x14ac:dyDescent="0.25">
      <c r="A80" s="248"/>
      <c r="B80" s="1072" t="s">
        <v>73</v>
      </c>
      <c r="C80" s="275"/>
      <c r="D80" s="316" t="s">
        <v>404</v>
      </c>
      <c r="E80" s="251"/>
      <c r="F80" s="251"/>
      <c r="G80" s="251"/>
      <c r="H80" s="251"/>
      <c r="I80" s="251"/>
      <c r="J80" s="251"/>
      <c r="K80" s="251"/>
    </row>
    <row r="81" spans="1:11" ht="72" x14ac:dyDescent="0.25">
      <c r="A81" s="248"/>
      <c r="B81" s="1073"/>
      <c r="C81" s="275"/>
      <c r="D81" s="316" t="s">
        <v>405</v>
      </c>
      <c r="E81" s="251"/>
      <c r="F81" s="251"/>
      <c r="G81" s="251"/>
      <c r="H81" s="251"/>
      <c r="I81" s="251"/>
      <c r="J81" s="251"/>
      <c r="K81" s="251"/>
    </row>
    <row r="82" spans="1:11" ht="84" x14ac:dyDescent="0.25">
      <c r="A82" s="248"/>
      <c r="B82" s="1073"/>
      <c r="C82" s="275"/>
      <c r="D82" s="316" t="s">
        <v>406</v>
      </c>
      <c r="E82" s="251"/>
      <c r="F82" s="251"/>
      <c r="G82" s="251"/>
      <c r="H82" s="251"/>
      <c r="I82" s="251"/>
      <c r="J82" s="251"/>
      <c r="K82" s="251"/>
    </row>
    <row r="83" spans="1:11" ht="108.75" thickBot="1" x14ac:dyDescent="0.3">
      <c r="A83" s="248"/>
      <c r="B83" s="1074"/>
      <c r="C83" s="348"/>
      <c r="D83" s="281" t="s">
        <v>407</v>
      </c>
      <c r="E83" s="251"/>
      <c r="F83" s="251"/>
      <c r="G83" s="251"/>
      <c r="H83" s="251"/>
      <c r="I83" s="251"/>
      <c r="J83" s="251"/>
      <c r="K83" s="251"/>
    </row>
    <row r="84" spans="1:11" ht="36" x14ac:dyDescent="0.25">
      <c r="A84" s="248"/>
      <c r="B84" s="1072" t="s">
        <v>90</v>
      </c>
      <c r="C84" s="275"/>
      <c r="D84" s="315" t="s">
        <v>396</v>
      </c>
      <c r="E84" s="251"/>
      <c r="F84" s="251"/>
      <c r="G84" s="251"/>
      <c r="H84" s="251"/>
      <c r="I84" s="251"/>
      <c r="J84" s="251"/>
      <c r="K84" s="251"/>
    </row>
    <row r="85" spans="1:11" x14ac:dyDescent="0.25">
      <c r="A85" s="248"/>
      <c r="B85" s="1073"/>
      <c r="C85" s="275"/>
      <c r="D85" s="317"/>
      <c r="E85" s="251"/>
      <c r="F85" s="251"/>
      <c r="G85" s="251"/>
      <c r="H85" s="251"/>
      <c r="I85" s="251"/>
      <c r="J85" s="251"/>
      <c r="K85" s="251"/>
    </row>
    <row r="86" spans="1:11" x14ac:dyDescent="0.25">
      <c r="A86" s="248"/>
      <c r="B86" s="1073"/>
      <c r="C86" s="275"/>
      <c r="D86" s="316" t="s">
        <v>91</v>
      </c>
      <c r="E86" s="251"/>
      <c r="F86" s="251"/>
      <c r="G86" s="251"/>
      <c r="H86" s="251"/>
      <c r="I86" s="251"/>
      <c r="J86" s="251"/>
      <c r="K86" s="251"/>
    </row>
    <row r="87" spans="1:11" ht="61.5" x14ac:dyDescent="0.25">
      <c r="A87" s="248"/>
      <c r="B87" s="1073"/>
      <c r="C87" s="275"/>
      <c r="D87" s="316" t="s">
        <v>408</v>
      </c>
      <c r="E87" s="251"/>
      <c r="F87" s="251"/>
      <c r="G87" s="251"/>
      <c r="H87" s="251"/>
      <c r="I87" s="251"/>
      <c r="J87" s="251"/>
      <c r="K87" s="251"/>
    </row>
    <row r="88" spans="1:11" ht="61.5" x14ac:dyDescent="0.25">
      <c r="A88" s="248"/>
      <c r="B88" s="1073"/>
      <c r="C88" s="275"/>
      <c r="D88" s="316" t="s">
        <v>409</v>
      </c>
      <c r="E88" s="251"/>
      <c r="F88" s="251"/>
      <c r="G88" s="251"/>
      <c r="H88" s="251"/>
      <c r="I88" s="251"/>
      <c r="J88" s="251"/>
      <c r="K88" s="251"/>
    </row>
    <row r="89" spans="1:11" ht="38.25" thickBot="1" x14ac:dyDescent="0.3">
      <c r="A89" s="248"/>
      <c r="B89" s="1074"/>
      <c r="C89" s="348"/>
      <c r="D89" s="281" t="s">
        <v>410</v>
      </c>
      <c r="E89" s="251"/>
      <c r="F89" s="251"/>
      <c r="G89" s="251"/>
      <c r="H89" s="251"/>
      <c r="I89" s="251"/>
      <c r="J89" s="251"/>
      <c r="K89" s="251"/>
    </row>
  </sheetData>
  <mergeCells count="25">
    <mergeCell ref="A1:P1"/>
    <mergeCell ref="A2:P2"/>
    <mergeCell ref="A3:P3"/>
    <mergeCell ref="A4:D4"/>
    <mergeCell ref="A5:P5"/>
    <mergeCell ref="B84:B89"/>
    <mergeCell ref="B15:B20"/>
    <mergeCell ref="D15:J15"/>
    <mergeCell ref="D16:J16"/>
    <mergeCell ref="D36:J36"/>
    <mergeCell ref="D37:J37"/>
    <mergeCell ref="B39:E39"/>
    <mergeCell ref="B40:B46"/>
    <mergeCell ref="B48:E48"/>
    <mergeCell ref="B49:B55"/>
    <mergeCell ref="B62:D63"/>
    <mergeCell ref="D21:J21"/>
    <mergeCell ref="B65:D65"/>
    <mergeCell ref="B67:B78"/>
    <mergeCell ref="B80:B83"/>
    <mergeCell ref="B10:D10"/>
    <mergeCell ref="F10:S10"/>
    <mergeCell ref="F11:S11"/>
    <mergeCell ref="E12:R12"/>
    <mergeCell ref="E13:R13"/>
  </mergeCells>
  <conditionalFormatting sqref="F10">
    <cfRule type="notContainsBlanks" dxfId="92" priority="4">
      <formula>LEN(TRIM(F10))&gt;0</formula>
    </cfRule>
  </conditionalFormatting>
  <conditionalFormatting sqref="F11:S11">
    <cfRule type="expression" dxfId="91" priority="2">
      <formula>E11="NO SE REPORTA"</formula>
    </cfRule>
    <cfRule type="expression" dxfId="90" priority="3">
      <formula>E10="NO APLICA"</formula>
    </cfRule>
  </conditionalFormatting>
  <conditionalFormatting sqref="E12:R12">
    <cfRule type="expression" dxfId="89"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I19">
      <formula1>0</formula1>
    </dataValidation>
    <dataValidation allowBlank="1" showInputMessage="1" showErrorMessage="1" promptTitle="OJO" prompt="NO TOCAR" sqref="E20:J20 J18:J19"/>
    <dataValidation type="whole" operator="greaterThanOrEqual" allowBlank="1" showInputMessage="1" showErrorMessage="1" errorTitle="ERROR" error="Valor en HECTAREAS (sin decimales)_x000a_" sqref="G38:H38">
      <formula1>0</formula1>
    </dataValidation>
    <dataValidation allowBlank="1" showInputMessage="1" showErrorMessage="1" promptTitle="ESTADO" prompt="en preparación_x000a_en aprestamiento_x000a_en declaración_x000a_Declarado" sqref="I38"/>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2"/>
  <sheetViews>
    <sheetView topLeftCell="A4" zoomScaleNormal="100" zoomScaleSheetLayoutView="75" workbookViewId="0">
      <selection activeCell="F10" sqref="F10"/>
    </sheetView>
  </sheetViews>
  <sheetFormatPr baseColWidth="10" defaultRowHeight="12.75" x14ac:dyDescent="0.25"/>
  <cols>
    <col min="1" max="1" width="24.42578125" style="560" customWidth="1"/>
    <col min="2" max="2" width="12.42578125" style="560" customWidth="1"/>
    <col min="3" max="3" width="13.7109375" style="560" customWidth="1"/>
    <col min="4" max="4" width="13" style="560" customWidth="1"/>
    <col min="5" max="5" width="14.42578125" style="560" customWidth="1"/>
    <col min="6" max="6" width="43.28515625" style="560" customWidth="1"/>
    <col min="7" max="7" width="19.140625" style="560" customWidth="1"/>
    <col min="8" max="8" width="12.140625" style="560" customWidth="1"/>
    <col min="9" max="9" width="12" style="560" customWidth="1"/>
    <col min="10" max="10" width="11.28515625" style="560" customWidth="1"/>
    <col min="11" max="11" width="19.42578125" style="560" customWidth="1"/>
    <col min="12" max="12" width="10.140625" style="560" customWidth="1"/>
    <col min="13" max="13" width="10.7109375" style="560" customWidth="1"/>
    <col min="14" max="14" width="11" style="560" customWidth="1"/>
    <col min="15" max="15" width="16" style="560" customWidth="1"/>
    <col min="16" max="16" width="16.28515625" style="560" customWidth="1"/>
    <col min="17" max="17" width="13" style="560" customWidth="1"/>
    <col min="18" max="18" width="9.7109375" style="560" customWidth="1"/>
    <col min="19" max="19" width="10" style="560" customWidth="1"/>
    <col min="20" max="20" width="10.42578125" style="560" customWidth="1"/>
    <col min="21" max="21" width="25" style="560" customWidth="1"/>
    <col min="22" max="22" width="20.7109375" style="560" customWidth="1"/>
    <col min="23" max="23" width="32.5703125" style="560" customWidth="1"/>
    <col min="24" max="24" width="15.7109375" style="560" customWidth="1"/>
    <col min="25" max="16384" width="11.42578125" style="560"/>
  </cols>
  <sheetData>
    <row r="1" spans="1:24" ht="130.5" customHeight="1" thickBot="1" x14ac:dyDescent="0.3">
      <c r="A1" s="965"/>
      <c r="B1" s="966"/>
      <c r="C1" s="966"/>
      <c r="D1" s="966"/>
      <c r="E1" s="966"/>
      <c r="F1" s="966"/>
      <c r="G1" s="966"/>
      <c r="H1" s="966"/>
      <c r="I1" s="966"/>
      <c r="J1" s="966"/>
      <c r="K1" s="966"/>
      <c r="L1" s="966"/>
      <c r="M1" s="966"/>
      <c r="N1" s="966"/>
      <c r="O1" s="966"/>
      <c r="P1" s="966"/>
      <c r="Q1" s="966"/>
      <c r="R1" s="966"/>
      <c r="S1" s="966"/>
      <c r="T1" s="966"/>
      <c r="U1" s="966"/>
      <c r="V1" s="966"/>
      <c r="W1" s="966"/>
      <c r="X1" s="967"/>
    </row>
    <row r="2" spans="1:24" s="561" customFormat="1" ht="27.75" customHeight="1" x14ac:dyDescent="0.25">
      <c r="A2" s="959">
        <f>+'Datos Generales'!C5</f>
        <v>0</v>
      </c>
      <c r="B2" s="960"/>
      <c r="C2" s="960"/>
      <c r="D2" s="960"/>
      <c r="E2" s="960"/>
      <c r="F2" s="960"/>
      <c r="G2" s="960"/>
      <c r="H2" s="960"/>
      <c r="I2" s="960"/>
      <c r="J2" s="960"/>
      <c r="K2" s="960"/>
      <c r="L2" s="960"/>
      <c r="M2" s="960"/>
      <c r="N2" s="960"/>
      <c r="O2" s="960"/>
      <c r="P2" s="960"/>
      <c r="Q2" s="960"/>
      <c r="R2" s="960"/>
      <c r="S2" s="960"/>
      <c r="T2" s="960"/>
      <c r="U2" s="960"/>
      <c r="V2" s="960"/>
      <c r="W2" s="960"/>
      <c r="X2" s="961"/>
    </row>
    <row r="3" spans="1:24" s="561" customFormat="1" ht="33.75" customHeight="1" thickBot="1" x14ac:dyDescent="0.3">
      <c r="A3" s="962" t="s">
        <v>1389</v>
      </c>
      <c r="B3" s="963"/>
      <c r="C3" s="963"/>
      <c r="D3" s="963"/>
      <c r="E3" s="963"/>
      <c r="F3" s="963"/>
      <c r="G3" s="963"/>
      <c r="H3" s="963"/>
      <c r="I3" s="963"/>
      <c r="J3" s="963"/>
      <c r="K3" s="963"/>
      <c r="L3" s="963"/>
      <c r="M3" s="963"/>
      <c r="N3" s="963"/>
      <c r="O3" s="963"/>
      <c r="P3" s="963"/>
      <c r="Q3" s="963"/>
      <c r="R3" s="963"/>
      <c r="S3" s="963"/>
      <c r="T3" s="963"/>
      <c r="U3" s="963"/>
      <c r="V3" s="963"/>
      <c r="W3" s="963"/>
      <c r="X3" s="964"/>
    </row>
    <row r="4" spans="1:24" s="561" customFormat="1" ht="16.5" thickBot="1" x14ac:dyDescent="0.3">
      <c r="A4" s="621" t="s">
        <v>1390</v>
      </c>
      <c r="B4" s="622">
        <f>'Datos Generales'!C6</f>
        <v>0</v>
      </c>
      <c r="C4" s="622"/>
      <c r="D4" s="622"/>
      <c r="E4" s="622"/>
      <c r="F4" s="622"/>
      <c r="G4" s="622"/>
      <c r="H4" s="622"/>
      <c r="I4" s="622"/>
      <c r="J4" s="622"/>
      <c r="K4" s="622"/>
      <c r="L4" s="622"/>
      <c r="M4" s="622"/>
      <c r="N4" s="622"/>
      <c r="O4" s="622"/>
      <c r="P4" s="622"/>
      <c r="Q4" s="622"/>
      <c r="R4" s="622"/>
      <c r="S4" s="622"/>
      <c r="T4" s="622"/>
      <c r="U4" s="622"/>
      <c r="V4" s="622"/>
      <c r="W4" s="622"/>
      <c r="X4" s="623"/>
    </row>
    <row r="5" spans="1:24" ht="53.25" customHeight="1" thickBot="1" x14ac:dyDescent="0.3">
      <c r="A5" s="979" t="s">
        <v>1958</v>
      </c>
      <c r="B5" s="981" t="s">
        <v>1278</v>
      </c>
      <c r="C5" s="982"/>
      <c r="D5" s="982"/>
      <c r="E5" s="982"/>
      <c r="F5" s="982"/>
      <c r="G5" s="982"/>
      <c r="H5" s="982"/>
      <c r="I5" s="983"/>
      <c r="J5" s="983"/>
      <c r="K5" s="983"/>
      <c r="L5" s="984" t="s">
        <v>1279</v>
      </c>
      <c r="M5" s="985"/>
      <c r="N5" s="985"/>
      <c r="O5" s="985"/>
      <c r="P5" s="985"/>
      <c r="Q5" s="985"/>
      <c r="R5" s="985"/>
      <c r="S5" s="985"/>
      <c r="T5" s="985"/>
      <c r="U5" s="974" t="s">
        <v>1970</v>
      </c>
      <c r="V5" s="968" t="s">
        <v>1933</v>
      </c>
      <c r="W5" s="970" t="s">
        <v>1934</v>
      </c>
      <c r="X5" s="972" t="s">
        <v>1935</v>
      </c>
    </row>
    <row r="6" spans="1:24" ht="154.5" customHeight="1" thickBot="1" x14ac:dyDescent="0.3">
      <c r="A6" s="980"/>
      <c r="B6" s="562" t="s">
        <v>1280</v>
      </c>
      <c r="C6" s="562" t="s">
        <v>1281</v>
      </c>
      <c r="D6" s="562" t="s">
        <v>1282</v>
      </c>
      <c r="E6" s="562" t="s">
        <v>1283</v>
      </c>
      <c r="F6" s="562" t="s">
        <v>1284</v>
      </c>
      <c r="G6" s="562" t="s">
        <v>1285</v>
      </c>
      <c r="H6" s="563" t="s">
        <v>1286</v>
      </c>
      <c r="I6" s="563" t="s">
        <v>1287</v>
      </c>
      <c r="J6" s="564" t="s">
        <v>1288</v>
      </c>
      <c r="K6" s="563" t="s">
        <v>1289</v>
      </c>
      <c r="L6" s="565" t="s">
        <v>1290</v>
      </c>
      <c r="M6" s="565" t="s">
        <v>1291</v>
      </c>
      <c r="N6" s="565" t="s">
        <v>1292</v>
      </c>
      <c r="O6" s="565" t="s">
        <v>1972</v>
      </c>
      <c r="P6" s="565" t="s">
        <v>1979</v>
      </c>
      <c r="Q6" s="565" t="s">
        <v>1980</v>
      </c>
      <c r="R6" s="566" t="s">
        <v>1967</v>
      </c>
      <c r="S6" s="567" t="s">
        <v>1968</v>
      </c>
      <c r="T6" s="567" t="s">
        <v>1969</v>
      </c>
      <c r="U6" s="975"/>
      <c r="V6" s="969"/>
      <c r="W6" s="971"/>
      <c r="X6" s="973"/>
    </row>
    <row r="7" spans="1:24" x14ac:dyDescent="0.25">
      <c r="A7" s="734"/>
      <c r="B7" s="569"/>
      <c r="C7" s="569"/>
      <c r="D7" s="569"/>
      <c r="E7" s="743"/>
      <c r="F7" s="570"/>
      <c r="G7" s="743"/>
      <c r="H7" s="569"/>
      <c r="I7" s="571"/>
      <c r="J7" s="743"/>
      <c r="K7" s="738"/>
      <c r="L7" s="595"/>
      <c r="M7" s="595"/>
      <c r="N7" s="754" t="e">
        <f>+M7/L7</f>
        <v>#DIV/0!</v>
      </c>
      <c r="O7" s="756"/>
      <c r="P7" s="754" t="e">
        <f>+O7/M7</f>
        <v>#DIV/0!</v>
      </c>
      <c r="Q7" s="756">
        <f>+M7-O7</f>
        <v>0</v>
      </c>
      <c r="R7" s="572"/>
      <c r="S7" s="572"/>
      <c r="T7" s="746"/>
      <c r="U7" s="720"/>
      <c r="V7" s="731"/>
      <c r="W7" s="732"/>
      <c r="X7" s="733"/>
    </row>
    <row r="8" spans="1:24" x14ac:dyDescent="0.25">
      <c r="A8" s="735"/>
      <c r="B8" s="575"/>
      <c r="C8" s="575"/>
      <c r="D8" s="575"/>
      <c r="E8" s="741"/>
      <c r="F8" s="575"/>
      <c r="G8" s="741"/>
      <c r="H8" s="575"/>
      <c r="I8" s="576"/>
      <c r="J8" s="741"/>
      <c r="K8" s="736"/>
      <c r="L8" s="578"/>
      <c r="M8" s="578"/>
      <c r="N8" s="745" t="e">
        <f t="shared" ref="N8:N33" si="0">+M8/L8</f>
        <v>#DIV/0!</v>
      </c>
      <c r="O8" s="757"/>
      <c r="P8" s="745" t="e">
        <f t="shared" ref="P8:P33" si="1">+O8/M8</f>
        <v>#DIV/0!</v>
      </c>
      <c r="Q8" s="757">
        <f t="shared" ref="Q8:Q33" si="2">+M8-O8</f>
        <v>0</v>
      </c>
      <c r="R8" s="578"/>
      <c r="S8" s="578"/>
      <c r="T8" s="746"/>
      <c r="U8" s="721"/>
      <c r="V8" s="726"/>
      <c r="W8" s="725"/>
      <c r="X8" s="727"/>
    </row>
    <row r="9" spans="1:24" x14ac:dyDescent="0.25">
      <c r="A9" s="735"/>
      <c r="B9" s="575"/>
      <c r="C9" s="575"/>
      <c r="D9" s="575"/>
      <c r="E9" s="742"/>
      <c r="F9" s="575"/>
      <c r="G9" s="742"/>
      <c r="H9" s="575"/>
      <c r="I9" s="576"/>
      <c r="J9" s="742"/>
      <c r="K9" s="736"/>
      <c r="L9" s="578"/>
      <c r="M9" s="578"/>
      <c r="N9" s="745" t="e">
        <f t="shared" si="0"/>
        <v>#DIV/0!</v>
      </c>
      <c r="O9" s="757"/>
      <c r="P9" s="745" t="e">
        <f t="shared" si="1"/>
        <v>#DIV/0!</v>
      </c>
      <c r="Q9" s="757">
        <f t="shared" si="2"/>
        <v>0</v>
      </c>
      <c r="R9" s="578"/>
      <c r="S9" s="578"/>
      <c r="T9" s="746"/>
      <c r="U9" s="721"/>
      <c r="V9" s="726"/>
      <c r="W9" s="725"/>
      <c r="X9" s="727"/>
    </row>
    <row r="10" spans="1:24" x14ac:dyDescent="0.25">
      <c r="A10" s="735"/>
      <c r="B10" s="575"/>
      <c r="C10" s="575"/>
      <c r="D10" s="575"/>
      <c r="E10" s="742"/>
      <c r="F10" s="575"/>
      <c r="G10" s="742"/>
      <c r="H10" s="575"/>
      <c r="I10" s="576"/>
      <c r="J10" s="742"/>
      <c r="K10" s="736"/>
      <c r="L10" s="578"/>
      <c r="M10" s="578"/>
      <c r="N10" s="745" t="e">
        <f t="shared" si="0"/>
        <v>#DIV/0!</v>
      </c>
      <c r="O10" s="757"/>
      <c r="P10" s="745" t="e">
        <f t="shared" si="1"/>
        <v>#DIV/0!</v>
      </c>
      <c r="Q10" s="757">
        <f t="shared" si="2"/>
        <v>0</v>
      </c>
      <c r="R10" s="578"/>
      <c r="S10" s="578"/>
      <c r="T10" s="746"/>
      <c r="U10" s="721"/>
      <c r="V10" s="726"/>
      <c r="W10" s="725"/>
      <c r="X10" s="727"/>
    </row>
    <row r="11" spans="1:24" x14ac:dyDescent="0.25">
      <c r="B11" s="575"/>
      <c r="C11" s="575"/>
      <c r="D11" s="575"/>
      <c r="E11" s="742"/>
      <c r="F11" s="575"/>
      <c r="G11" s="740"/>
      <c r="H11" s="575"/>
      <c r="I11" s="576"/>
      <c r="J11" s="744"/>
      <c r="K11" s="736"/>
      <c r="L11" s="578"/>
      <c r="M11" s="579"/>
      <c r="N11" s="745" t="e">
        <f t="shared" si="0"/>
        <v>#DIV/0!</v>
      </c>
      <c r="O11" s="757"/>
      <c r="P11" s="745" t="e">
        <f t="shared" si="1"/>
        <v>#DIV/0!</v>
      </c>
      <c r="Q11" s="757">
        <f t="shared" si="2"/>
        <v>0</v>
      </c>
      <c r="R11" s="579"/>
      <c r="S11" s="578"/>
      <c r="T11" s="746"/>
      <c r="U11" s="721"/>
      <c r="V11" s="726"/>
      <c r="W11" s="725"/>
      <c r="X11" s="727"/>
    </row>
    <row r="12" spans="1:24" x14ac:dyDescent="0.25">
      <c r="B12" s="575"/>
      <c r="C12" s="575"/>
      <c r="D12" s="575"/>
      <c r="E12" s="742"/>
      <c r="F12" s="575"/>
      <c r="G12" s="740"/>
      <c r="H12" s="575"/>
      <c r="I12" s="576"/>
      <c r="J12" s="744"/>
      <c r="K12" s="736"/>
      <c r="L12" s="578"/>
      <c r="M12" s="579"/>
      <c r="N12" s="745" t="e">
        <f t="shared" si="0"/>
        <v>#DIV/0!</v>
      </c>
      <c r="O12" s="757"/>
      <c r="P12" s="745" t="e">
        <f t="shared" si="1"/>
        <v>#DIV/0!</v>
      </c>
      <c r="Q12" s="757">
        <f t="shared" si="2"/>
        <v>0</v>
      </c>
      <c r="R12" s="579"/>
      <c r="S12" s="578"/>
      <c r="T12" s="746"/>
      <c r="U12" s="721"/>
      <c r="V12" s="726"/>
      <c r="W12" s="725"/>
      <c r="X12" s="727"/>
    </row>
    <row r="13" spans="1:24" x14ac:dyDescent="0.25">
      <c r="B13" s="575"/>
      <c r="C13" s="575"/>
      <c r="D13" s="575"/>
      <c r="E13" s="742"/>
      <c r="F13" s="575"/>
      <c r="G13" s="740"/>
      <c r="H13" s="575"/>
      <c r="I13" s="576"/>
      <c r="J13" s="744"/>
      <c r="K13" s="736"/>
      <c r="L13" s="578"/>
      <c r="M13" s="579"/>
      <c r="N13" s="745" t="e">
        <f t="shared" si="0"/>
        <v>#DIV/0!</v>
      </c>
      <c r="O13" s="757"/>
      <c r="P13" s="745" t="e">
        <f t="shared" si="1"/>
        <v>#DIV/0!</v>
      </c>
      <c r="Q13" s="757">
        <f t="shared" si="2"/>
        <v>0</v>
      </c>
      <c r="R13" s="579"/>
      <c r="S13" s="578"/>
      <c r="T13" s="746"/>
      <c r="U13" s="721"/>
      <c r="V13" s="726"/>
      <c r="W13" s="725"/>
      <c r="X13" s="727"/>
    </row>
    <row r="14" spans="1:24" x14ac:dyDescent="0.25">
      <c r="A14" s="735"/>
      <c r="B14" s="575"/>
      <c r="C14" s="575"/>
      <c r="D14" s="575"/>
      <c r="E14" s="736"/>
      <c r="F14" s="575"/>
      <c r="G14" s="740"/>
      <c r="H14" s="575"/>
      <c r="I14" s="576"/>
      <c r="J14" s="739"/>
      <c r="K14" s="736"/>
      <c r="L14" s="578"/>
      <c r="M14" s="579"/>
      <c r="N14" s="745" t="e">
        <f t="shared" si="0"/>
        <v>#DIV/0!</v>
      </c>
      <c r="O14" s="757"/>
      <c r="P14" s="745" t="e">
        <f t="shared" si="1"/>
        <v>#DIV/0!</v>
      </c>
      <c r="Q14" s="757">
        <f t="shared" si="2"/>
        <v>0</v>
      </c>
      <c r="R14" s="579"/>
      <c r="S14" s="578"/>
      <c r="T14" s="578"/>
      <c r="U14" s="721"/>
      <c r="V14" s="726"/>
      <c r="W14" s="725"/>
      <c r="X14" s="727"/>
    </row>
    <row r="15" spans="1:24" x14ac:dyDescent="0.25">
      <c r="A15" s="582"/>
      <c r="B15" s="575"/>
      <c r="C15" s="575"/>
      <c r="D15" s="575"/>
      <c r="E15" s="736"/>
      <c r="F15" s="575"/>
      <c r="G15" s="740"/>
      <c r="H15" s="575"/>
      <c r="I15" s="576"/>
      <c r="J15" s="739"/>
      <c r="K15" s="736"/>
      <c r="L15" s="578"/>
      <c r="M15" s="579"/>
      <c r="N15" s="579" t="e">
        <f t="shared" si="0"/>
        <v>#DIV/0!</v>
      </c>
      <c r="O15" s="757"/>
      <c r="P15" s="579" t="e">
        <f t="shared" si="1"/>
        <v>#DIV/0!</v>
      </c>
      <c r="Q15" s="757">
        <f t="shared" si="2"/>
        <v>0</v>
      </c>
      <c r="R15" s="579"/>
      <c r="S15" s="578"/>
      <c r="T15" s="578"/>
      <c r="U15" s="721"/>
      <c r="V15" s="726"/>
      <c r="W15" s="725"/>
      <c r="X15" s="727"/>
    </row>
    <row r="16" spans="1:24" x14ac:dyDescent="0.25">
      <c r="A16" s="574"/>
      <c r="B16" s="575"/>
      <c r="C16" s="575"/>
      <c r="D16" s="575"/>
      <c r="E16" s="736"/>
      <c r="F16" s="575"/>
      <c r="G16" s="740"/>
      <c r="H16" s="575"/>
      <c r="I16" s="576"/>
      <c r="J16" s="739"/>
      <c r="K16" s="736"/>
      <c r="L16" s="578"/>
      <c r="M16" s="579"/>
      <c r="N16" s="579" t="e">
        <f t="shared" si="0"/>
        <v>#DIV/0!</v>
      </c>
      <c r="O16" s="757"/>
      <c r="P16" s="579" t="e">
        <f t="shared" si="1"/>
        <v>#DIV/0!</v>
      </c>
      <c r="Q16" s="757">
        <f t="shared" si="2"/>
        <v>0</v>
      </c>
      <c r="R16" s="579"/>
      <c r="S16" s="578"/>
      <c r="T16" s="578"/>
      <c r="U16" s="721"/>
      <c r="V16" s="726"/>
      <c r="W16" s="725"/>
      <c r="X16" s="727"/>
    </row>
    <row r="17" spans="1:24" x14ac:dyDescent="0.25">
      <c r="A17" s="580"/>
      <c r="B17" s="575"/>
      <c r="C17" s="575"/>
      <c r="D17" s="575"/>
      <c r="E17" s="736"/>
      <c r="F17" s="575"/>
      <c r="G17" s="575"/>
      <c r="H17" s="575"/>
      <c r="I17" s="576"/>
      <c r="J17" s="577"/>
      <c r="K17" s="736"/>
      <c r="L17" s="578"/>
      <c r="M17" s="579"/>
      <c r="N17" s="579" t="e">
        <f t="shared" si="0"/>
        <v>#DIV/0!</v>
      </c>
      <c r="O17" s="757"/>
      <c r="P17" s="579" t="e">
        <f t="shared" si="1"/>
        <v>#DIV/0!</v>
      </c>
      <c r="Q17" s="757">
        <f t="shared" si="2"/>
        <v>0</v>
      </c>
      <c r="R17" s="579"/>
      <c r="S17" s="578"/>
      <c r="T17" s="578"/>
      <c r="U17" s="721"/>
      <c r="V17" s="726"/>
      <c r="W17" s="725"/>
      <c r="X17" s="727"/>
    </row>
    <row r="18" spans="1:24" x14ac:dyDescent="0.25">
      <c r="A18" s="581"/>
      <c r="B18" s="575"/>
      <c r="C18" s="575"/>
      <c r="D18" s="575"/>
      <c r="E18" s="576"/>
      <c r="F18" s="575"/>
      <c r="G18" s="575"/>
      <c r="H18" s="575"/>
      <c r="I18" s="576"/>
      <c r="J18" s="577"/>
      <c r="K18" s="736"/>
      <c r="L18" s="578"/>
      <c r="M18" s="579"/>
      <c r="N18" s="579" t="e">
        <f t="shared" si="0"/>
        <v>#DIV/0!</v>
      </c>
      <c r="O18" s="757"/>
      <c r="P18" s="579" t="e">
        <f t="shared" si="1"/>
        <v>#DIV/0!</v>
      </c>
      <c r="Q18" s="757">
        <f t="shared" si="2"/>
        <v>0</v>
      </c>
      <c r="R18" s="579"/>
      <c r="S18" s="578"/>
      <c r="T18" s="578"/>
      <c r="U18" s="721"/>
      <c r="V18" s="726"/>
      <c r="W18" s="725"/>
      <c r="X18" s="727"/>
    </row>
    <row r="19" spans="1:24" x14ac:dyDescent="0.25">
      <c r="A19" s="574"/>
      <c r="B19" s="583"/>
      <c r="C19" s="583"/>
      <c r="D19" s="583"/>
      <c r="E19" s="584"/>
      <c r="F19" s="583"/>
      <c r="G19" s="583"/>
      <c r="H19" s="583"/>
      <c r="I19" s="584"/>
      <c r="J19" s="585"/>
      <c r="K19" s="737"/>
      <c r="L19" s="586"/>
      <c r="M19" s="587"/>
      <c r="N19" s="587" t="e">
        <f t="shared" si="0"/>
        <v>#DIV/0!</v>
      </c>
      <c r="O19" s="758"/>
      <c r="P19" s="587" t="e">
        <f t="shared" si="1"/>
        <v>#DIV/0!</v>
      </c>
      <c r="Q19" s="758">
        <f t="shared" si="2"/>
        <v>0</v>
      </c>
      <c r="R19" s="587"/>
      <c r="S19" s="586"/>
      <c r="T19" s="586"/>
      <c r="U19" s="722"/>
      <c r="V19" s="726"/>
      <c r="W19" s="725"/>
      <c r="X19" s="727"/>
    </row>
    <row r="20" spans="1:24" x14ac:dyDescent="0.25">
      <c r="A20" s="582"/>
      <c r="B20" s="583"/>
      <c r="C20" s="583"/>
      <c r="D20" s="583"/>
      <c r="E20" s="584"/>
      <c r="F20" s="583"/>
      <c r="G20" s="583"/>
      <c r="H20" s="583"/>
      <c r="I20" s="584"/>
      <c r="J20" s="585"/>
      <c r="K20" s="584"/>
      <c r="L20" s="586"/>
      <c r="M20" s="587"/>
      <c r="N20" s="587" t="e">
        <f t="shared" si="0"/>
        <v>#DIV/0!</v>
      </c>
      <c r="O20" s="758"/>
      <c r="P20" s="587" t="e">
        <f t="shared" si="1"/>
        <v>#DIV/0!</v>
      </c>
      <c r="Q20" s="758">
        <f t="shared" si="2"/>
        <v>0</v>
      </c>
      <c r="R20" s="587"/>
      <c r="S20" s="586"/>
      <c r="T20" s="586"/>
      <c r="U20" s="722"/>
      <c r="V20" s="726"/>
      <c r="W20" s="725"/>
      <c r="X20" s="727"/>
    </row>
    <row r="21" spans="1:24" x14ac:dyDescent="0.25">
      <c r="A21" s="574"/>
      <c r="B21" s="583"/>
      <c r="C21" s="583"/>
      <c r="D21" s="583"/>
      <c r="E21" s="584"/>
      <c r="F21" s="583"/>
      <c r="G21" s="583"/>
      <c r="H21" s="583"/>
      <c r="I21" s="584"/>
      <c r="J21" s="585"/>
      <c r="K21" s="584"/>
      <c r="L21" s="586"/>
      <c r="M21" s="587"/>
      <c r="N21" s="587" t="e">
        <f t="shared" si="0"/>
        <v>#DIV/0!</v>
      </c>
      <c r="O21" s="758"/>
      <c r="P21" s="587" t="e">
        <f t="shared" si="1"/>
        <v>#DIV/0!</v>
      </c>
      <c r="Q21" s="758">
        <f t="shared" si="2"/>
        <v>0</v>
      </c>
      <c r="R21" s="587"/>
      <c r="S21" s="586"/>
      <c r="T21" s="586"/>
      <c r="U21" s="722"/>
      <c r="V21" s="726"/>
      <c r="W21" s="725"/>
      <c r="X21" s="727"/>
    </row>
    <row r="22" spans="1:24" ht="13.5" thickBot="1" x14ac:dyDescent="0.3">
      <c r="A22" s="588"/>
      <c r="B22" s="589"/>
      <c r="C22" s="589"/>
      <c r="D22" s="589"/>
      <c r="E22" s="590"/>
      <c r="F22" s="589"/>
      <c r="G22" s="589"/>
      <c r="H22" s="589"/>
      <c r="I22" s="590"/>
      <c r="J22" s="591"/>
      <c r="K22" s="590"/>
      <c r="L22" s="592"/>
      <c r="M22" s="593"/>
      <c r="N22" s="593" t="e">
        <f t="shared" si="0"/>
        <v>#DIV/0!</v>
      </c>
      <c r="O22" s="759"/>
      <c r="P22" s="593" t="e">
        <f t="shared" si="1"/>
        <v>#DIV/0!</v>
      </c>
      <c r="Q22" s="759">
        <f t="shared" si="2"/>
        <v>0</v>
      </c>
      <c r="R22" s="593"/>
      <c r="S22" s="592"/>
      <c r="T22" s="592"/>
      <c r="U22" s="723"/>
      <c r="V22" s="726"/>
      <c r="W22" s="725"/>
      <c r="X22" s="727"/>
    </row>
    <row r="23" spans="1:24" x14ac:dyDescent="0.25">
      <c r="A23" s="568"/>
      <c r="B23" s="569"/>
      <c r="C23" s="569"/>
      <c r="D23" s="569"/>
      <c r="E23" s="569"/>
      <c r="F23" s="569"/>
      <c r="G23" s="569"/>
      <c r="H23" s="569"/>
      <c r="I23" s="569"/>
      <c r="J23" s="569"/>
      <c r="K23" s="594"/>
      <c r="L23" s="572"/>
      <c r="M23" s="572"/>
      <c r="N23" s="572" t="e">
        <f t="shared" si="0"/>
        <v>#DIV/0!</v>
      </c>
      <c r="O23" s="760"/>
      <c r="P23" s="572" t="e">
        <f t="shared" si="1"/>
        <v>#DIV/0!</v>
      </c>
      <c r="Q23" s="760">
        <f t="shared" si="2"/>
        <v>0</v>
      </c>
      <c r="R23" s="572"/>
      <c r="S23" s="595"/>
      <c r="T23" s="595"/>
      <c r="U23" s="573"/>
      <c r="V23" s="726"/>
      <c r="W23" s="725"/>
      <c r="X23" s="727"/>
    </row>
    <row r="24" spans="1:24" x14ac:dyDescent="0.25">
      <c r="A24" s="574"/>
      <c r="B24" s="575"/>
      <c r="C24" s="575"/>
      <c r="D24" s="575"/>
      <c r="E24" s="575"/>
      <c r="F24" s="575"/>
      <c r="G24" s="575"/>
      <c r="H24" s="575"/>
      <c r="I24" s="575"/>
      <c r="J24" s="575"/>
      <c r="K24" s="576"/>
      <c r="L24" s="578"/>
      <c r="M24" s="578"/>
      <c r="N24" s="578" t="e">
        <f t="shared" si="0"/>
        <v>#DIV/0!</v>
      </c>
      <c r="O24" s="761"/>
      <c r="P24" s="578" t="e">
        <f t="shared" si="1"/>
        <v>#DIV/0!</v>
      </c>
      <c r="Q24" s="761">
        <f t="shared" si="2"/>
        <v>0</v>
      </c>
      <c r="R24" s="578"/>
      <c r="S24" s="578"/>
      <c r="T24" s="578"/>
      <c r="U24" s="579"/>
      <c r="V24" s="726"/>
      <c r="W24" s="725"/>
      <c r="X24" s="727"/>
    </row>
    <row r="25" spans="1:24" x14ac:dyDescent="0.25">
      <c r="A25" s="574"/>
      <c r="B25" s="575"/>
      <c r="C25" s="575"/>
      <c r="D25" s="575"/>
      <c r="E25" s="575"/>
      <c r="F25" s="575"/>
      <c r="G25" s="575"/>
      <c r="H25" s="575"/>
      <c r="I25" s="575"/>
      <c r="J25" s="575"/>
      <c r="K25" s="576"/>
      <c r="L25" s="578"/>
      <c r="M25" s="578"/>
      <c r="N25" s="578" t="e">
        <f t="shared" si="0"/>
        <v>#DIV/0!</v>
      </c>
      <c r="O25" s="761"/>
      <c r="P25" s="578" t="e">
        <f t="shared" si="1"/>
        <v>#DIV/0!</v>
      </c>
      <c r="Q25" s="761">
        <f t="shared" si="2"/>
        <v>0</v>
      </c>
      <c r="R25" s="578"/>
      <c r="S25" s="578"/>
      <c r="T25" s="578"/>
      <c r="U25" s="579"/>
      <c r="V25" s="726"/>
      <c r="W25" s="725"/>
      <c r="X25" s="727"/>
    </row>
    <row r="26" spans="1:24" x14ac:dyDescent="0.25">
      <c r="A26" s="574"/>
      <c r="B26" s="575"/>
      <c r="C26" s="575"/>
      <c r="D26" s="575"/>
      <c r="E26" s="575"/>
      <c r="F26" s="575"/>
      <c r="G26" s="575"/>
      <c r="H26" s="575"/>
      <c r="I26" s="575"/>
      <c r="J26" s="575"/>
      <c r="K26" s="576"/>
      <c r="L26" s="578"/>
      <c r="M26" s="578"/>
      <c r="N26" s="578" t="e">
        <f t="shared" si="0"/>
        <v>#DIV/0!</v>
      </c>
      <c r="O26" s="761"/>
      <c r="P26" s="578" t="e">
        <f t="shared" si="1"/>
        <v>#DIV/0!</v>
      </c>
      <c r="Q26" s="761">
        <f t="shared" si="2"/>
        <v>0</v>
      </c>
      <c r="R26" s="578"/>
      <c r="S26" s="578"/>
      <c r="T26" s="578"/>
      <c r="U26" s="579"/>
      <c r="V26" s="726"/>
      <c r="W26" s="725"/>
      <c r="X26" s="727"/>
    </row>
    <row r="27" spans="1:24" x14ac:dyDescent="0.25">
      <c r="A27" s="574"/>
      <c r="B27" s="575"/>
      <c r="C27" s="575"/>
      <c r="D27" s="575"/>
      <c r="E27" s="575"/>
      <c r="F27" s="575"/>
      <c r="G27" s="575"/>
      <c r="H27" s="575"/>
      <c r="I27" s="575"/>
      <c r="J27" s="575"/>
      <c r="K27" s="576"/>
      <c r="L27" s="578"/>
      <c r="M27" s="578"/>
      <c r="N27" s="578" t="e">
        <f t="shared" si="0"/>
        <v>#DIV/0!</v>
      </c>
      <c r="O27" s="761"/>
      <c r="P27" s="578" t="e">
        <f t="shared" si="1"/>
        <v>#DIV/0!</v>
      </c>
      <c r="Q27" s="761">
        <f t="shared" si="2"/>
        <v>0</v>
      </c>
      <c r="R27" s="578"/>
      <c r="S27" s="578"/>
      <c r="T27" s="578"/>
      <c r="U27" s="579"/>
      <c r="V27" s="726"/>
      <c r="W27" s="725"/>
      <c r="X27" s="727"/>
    </row>
    <row r="28" spans="1:24" x14ac:dyDescent="0.25">
      <c r="A28" s="580"/>
      <c r="B28" s="575"/>
      <c r="C28" s="575"/>
      <c r="D28" s="575"/>
      <c r="E28" s="575"/>
      <c r="F28" s="575"/>
      <c r="G28" s="575"/>
      <c r="H28" s="575"/>
      <c r="I28" s="575"/>
      <c r="J28" s="575"/>
      <c r="K28" s="576"/>
      <c r="L28" s="578"/>
      <c r="M28" s="578"/>
      <c r="N28" s="578" t="e">
        <f t="shared" si="0"/>
        <v>#DIV/0!</v>
      </c>
      <c r="O28" s="761"/>
      <c r="P28" s="578" t="e">
        <f t="shared" si="1"/>
        <v>#DIV/0!</v>
      </c>
      <c r="Q28" s="761">
        <f t="shared" si="2"/>
        <v>0</v>
      </c>
      <c r="R28" s="578"/>
      <c r="S28" s="578"/>
      <c r="T28" s="578"/>
      <c r="U28" s="579"/>
      <c r="V28" s="726"/>
      <c r="W28" s="725"/>
      <c r="X28" s="727"/>
    </row>
    <row r="29" spans="1:24" x14ac:dyDescent="0.25">
      <c r="A29" s="574"/>
      <c r="B29" s="575"/>
      <c r="C29" s="575"/>
      <c r="D29" s="575"/>
      <c r="E29" s="575"/>
      <c r="F29" s="575"/>
      <c r="G29" s="575"/>
      <c r="H29" s="575"/>
      <c r="I29" s="575"/>
      <c r="J29" s="575"/>
      <c r="K29" s="576"/>
      <c r="L29" s="578"/>
      <c r="M29" s="578"/>
      <c r="N29" s="578" t="e">
        <f t="shared" si="0"/>
        <v>#DIV/0!</v>
      </c>
      <c r="O29" s="761"/>
      <c r="P29" s="578" t="e">
        <f t="shared" si="1"/>
        <v>#DIV/0!</v>
      </c>
      <c r="Q29" s="761">
        <f t="shared" si="2"/>
        <v>0</v>
      </c>
      <c r="R29" s="578"/>
      <c r="S29" s="578"/>
      <c r="T29" s="578"/>
      <c r="U29" s="579"/>
      <c r="V29" s="726"/>
      <c r="W29" s="725"/>
      <c r="X29" s="727"/>
    </row>
    <row r="30" spans="1:24" x14ac:dyDescent="0.25">
      <c r="A30" s="574"/>
      <c r="B30" s="575"/>
      <c r="C30" s="575"/>
      <c r="D30" s="575"/>
      <c r="E30" s="575"/>
      <c r="F30" s="575"/>
      <c r="G30" s="575"/>
      <c r="H30" s="575"/>
      <c r="I30" s="575"/>
      <c r="J30" s="575"/>
      <c r="K30" s="576"/>
      <c r="L30" s="578"/>
      <c r="M30" s="578"/>
      <c r="N30" s="578" t="e">
        <f t="shared" si="0"/>
        <v>#DIV/0!</v>
      </c>
      <c r="O30" s="761"/>
      <c r="P30" s="578" t="e">
        <f t="shared" si="1"/>
        <v>#DIV/0!</v>
      </c>
      <c r="Q30" s="761">
        <f t="shared" si="2"/>
        <v>0</v>
      </c>
      <c r="R30" s="578"/>
      <c r="S30" s="578"/>
      <c r="T30" s="578"/>
      <c r="U30" s="579"/>
      <c r="V30" s="726"/>
      <c r="W30" s="725"/>
      <c r="X30" s="727"/>
    </row>
    <row r="31" spans="1:24" x14ac:dyDescent="0.25">
      <c r="A31" s="574"/>
      <c r="B31" s="575"/>
      <c r="C31" s="575"/>
      <c r="D31" s="575"/>
      <c r="E31" s="575"/>
      <c r="F31" s="575"/>
      <c r="G31" s="575"/>
      <c r="H31" s="575"/>
      <c r="I31" s="575"/>
      <c r="J31" s="575"/>
      <c r="K31" s="576"/>
      <c r="L31" s="578"/>
      <c r="M31" s="578"/>
      <c r="N31" s="578" t="e">
        <f t="shared" si="0"/>
        <v>#DIV/0!</v>
      </c>
      <c r="O31" s="761"/>
      <c r="P31" s="578" t="e">
        <f t="shared" si="1"/>
        <v>#DIV/0!</v>
      </c>
      <c r="Q31" s="761">
        <f t="shared" si="2"/>
        <v>0</v>
      </c>
      <c r="R31" s="578"/>
      <c r="S31" s="578"/>
      <c r="T31" s="578"/>
      <c r="U31" s="579"/>
      <c r="V31" s="726"/>
      <c r="W31" s="725"/>
      <c r="X31" s="727"/>
    </row>
    <row r="32" spans="1:24" x14ac:dyDescent="0.25">
      <c r="A32" s="574"/>
      <c r="B32" s="575"/>
      <c r="C32" s="575"/>
      <c r="D32" s="575"/>
      <c r="E32" s="575"/>
      <c r="F32" s="575"/>
      <c r="G32" s="575"/>
      <c r="H32" s="575"/>
      <c r="I32" s="575"/>
      <c r="J32" s="575"/>
      <c r="K32" s="576"/>
      <c r="L32" s="578"/>
      <c r="M32" s="578"/>
      <c r="N32" s="578" t="e">
        <f t="shared" si="0"/>
        <v>#DIV/0!</v>
      </c>
      <c r="O32" s="761"/>
      <c r="P32" s="578" t="e">
        <f t="shared" si="1"/>
        <v>#DIV/0!</v>
      </c>
      <c r="Q32" s="761">
        <f t="shared" si="2"/>
        <v>0</v>
      </c>
      <c r="R32" s="578"/>
      <c r="S32" s="578"/>
      <c r="T32" s="578"/>
      <c r="U32" s="579"/>
      <c r="V32" s="726"/>
      <c r="W32" s="725"/>
      <c r="X32" s="727"/>
    </row>
    <row r="33" spans="1:24" x14ac:dyDescent="0.25">
      <c r="A33" s="580"/>
      <c r="B33" s="575"/>
      <c r="C33" s="575"/>
      <c r="D33" s="575"/>
      <c r="E33" s="575"/>
      <c r="F33" s="575"/>
      <c r="G33" s="575"/>
      <c r="H33" s="575"/>
      <c r="I33" s="575"/>
      <c r="J33" s="575"/>
      <c r="K33" s="576"/>
      <c r="L33" s="578"/>
      <c r="M33" s="578"/>
      <c r="N33" s="578" t="e">
        <f t="shared" si="0"/>
        <v>#DIV/0!</v>
      </c>
      <c r="O33" s="761"/>
      <c r="P33" s="578" t="e">
        <f t="shared" si="1"/>
        <v>#DIV/0!</v>
      </c>
      <c r="Q33" s="761">
        <f t="shared" si="2"/>
        <v>0</v>
      </c>
      <c r="R33" s="578"/>
      <c r="S33" s="578"/>
      <c r="T33" s="578"/>
      <c r="U33" s="579"/>
      <c r="V33" s="726"/>
      <c r="W33" s="725"/>
      <c r="X33" s="727"/>
    </row>
    <row r="34" spans="1:24" x14ac:dyDescent="0.25">
      <c r="A34" s="574" t="s">
        <v>1294</v>
      </c>
      <c r="B34" s="575"/>
      <c r="C34" s="575"/>
      <c r="D34" s="575"/>
      <c r="E34" s="575"/>
      <c r="F34" s="575"/>
      <c r="G34" s="575"/>
      <c r="H34" s="575"/>
      <c r="I34" s="575"/>
      <c r="J34" s="575"/>
      <c r="K34" s="576"/>
      <c r="L34" s="578"/>
      <c r="M34" s="578"/>
      <c r="N34" s="578" t="e">
        <f t="shared" ref="N34:N55" si="3">+M34/L34</f>
        <v>#DIV/0!</v>
      </c>
      <c r="O34" s="761"/>
      <c r="P34" s="578" t="e">
        <f t="shared" ref="P34:P55" si="4">+O34/M34</f>
        <v>#DIV/0!</v>
      </c>
      <c r="Q34" s="761">
        <f t="shared" ref="Q34:Q55" si="5">+M34-O34</f>
        <v>0</v>
      </c>
      <c r="R34" s="578"/>
      <c r="S34" s="578"/>
      <c r="T34" s="578"/>
      <c r="U34" s="579"/>
      <c r="V34" s="726"/>
      <c r="W34" s="725"/>
      <c r="X34" s="727"/>
    </row>
    <row r="35" spans="1:24" x14ac:dyDescent="0.25">
      <c r="A35" s="574" t="s">
        <v>1295</v>
      </c>
      <c r="B35" s="583"/>
      <c r="C35" s="583"/>
      <c r="D35" s="583"/>
      <c r="E35" s="583"/>
      <c r="F35" s="583"/>
      <c r="G35" s="583"/>
      <c r="H35" s="583"/>
      <c r="I35" s="583"/>
      <c r="J35" s="583"/>
      <c r="K35" s="584"/>
      <c r="L35" s="586"/>
      <c r="M35" s="586"/>
      <c r="N35" s="586" t="e">
        <f t="shared" si="3"/>
        <v>#DIV/0!</v>
      </c>
      <c r="O35" s="762"/>
      <c r="P35" s="586" t="e">
        <f t="shared" si="4"/>
        <v>#DIV/0!</v>
      </c>
      <c r="Q35" s="762">
        <f t="shared" si="5"/>
        <v>0</v>
      </c>
      <c r="R35" s="586"/>
      <c r="S35" s="586"/>
      <c r="T35" s="586"/>
      <c r="U35" s="587"/>
      <c r="V35" s="726"/>
      <c r="W35" s="725"/>
      <c r="X35" s="727"/>
    </row>
    <row r="36" spans="1:24" x14ac:dyDescent="0.25">
      <c r="A36" s="574"/>
      <c r="B36" s="583"/>
      <c r="C36" s="583"/>
      <c r="D36" s="583"/>
      <c r="E36" s="583"/>
      <c r="F36" s="583"/>
      <c r="G36" s="583"/>
      <c r="H36" s="583"/>
      <c r="I36" s="583"/>
      <c r="J36" s="583"/>
      <c r="K36" s="584"/>
      <c r="L36" s="586"/>
      <c r="M36" s="586"/>
      <c r="N36" s="586" t="e">
        <f t="shared" si="3"/>
        <v>#DIV/0!</v>
      </c>
      <c r="O36" s="762"/>
      <c r="P36" s="586" t="e">
        <f t="shared" si="4"/>
        <v>#DIV/0!</v>
      </c>
      <c r="Q36" s="762">
        <f t="shared" si="5"/>
        <v>0</v>
      </c>
      <c r="R36" s="586"/>
      <c r="S36" s="586"/>
      <c r="T36" s="586"/>
      <c r="U36" s="587"/>
      <c r="V36" s="726"/>
      <c r="W36" s="725"/>
      <c r="X36" s="727"/>
    </row>
    <row r="37" spans="1:24" x14ac:dyDescent="0.25">
      <c r="A37" s="574" t="s">
        <v>1296</v>
      </c>
      <c r="B37" s="583"/>
      <c r="C37" s="583"/>
      <c r="D37" s="583"/>
      <c r="E37" s="583"/>
      <c r="F37" s="583"/>
      <c r="G37" s="583"/>
      <c r="H37" s="583"/>
      <c r="I37" s="583"/>
      <c r="J37" s="583"/>
      <c r="K37" s="584"/>
      <c r="L37" s="586"/>
      <c r="M37" s="586"/>
      <c r="N37" s="586" t="e">
        <f t="shared" si="3"/>
        <v>#DIV/0!</v>
      </c>
      <c r="O37" s="762"/>
      <c r="P37" s="586" t="e">
        <f t="shared" si="4"/>
        <v>#DIV/0!</v>
      </c>
      <c r="Q37" s="762">
        <f t="shared" si="5"/>
        <v>0</v>
      </c>
      <c r="R37" s="586"/>
      <c r="S37" s="586"/>
      <c r="T37" s="586"/>
      <c r="U37" s="587"/>
      <c r="V37" s="726"/>
      <c r="W37" s="725"/>
      <c r="X37" s="727"/>
    </row>
    <row r="38" spans="1:24" ht="13.5" thickBot="1" x14ac:dyDescent="0.3">
      <c r="A38" s="588" t="s">
        <v>1293</v>
      </c>
      <c r="B38" s="589"/>
      <c r="C38" s="589"/>
      <c r="D38" s="589"/>
      <c r="E38" s="589"/>
      <c r="F38" s="589"/>
      <c r="G38" s="589"/>
      <c r="H38" s="589"/>
      <c r="I38" s="589"/>
      <c r="J38" s="589"/>
      <c r="K38" s="590"/>
      <c r="L38" s="592"/>
      <c r="M38" s="592"/>
      <c r="N38" s="592" t="e">
        <f t="shared" si="3"/>
        <v>#DIV/0!</v>
      </c>
      <c r="O38" s="763"/>
      <c r="P38" s="592" t="e">
        <f t="shared" si="4"/>
        <v>#DIV/0!</v>
      </c>
      <c r="Q38" s="763">
        <f t="shared" si="5"/>
        <v>0</v>
      </c>
      <c r="R38" s="592"/>
      <c r="S38" s="592"/>
      <c r="T38" s="592"/>
      <c r="U38" s="593"/>
      <c r="V38" s="726"/>
      <c r="W38" s="725"/>
      <c r="X38" s="727"/>
    </row>
    <row r="39" spans="1:24" x14ac:dyDescent="0.25">
      <c r="A39" s="596" t="s">
        <v>1297</v>
      </c>
      <c r="B39" s="597"/>
      <c r="C39" s="597"/>
      <c r="D39" s="597"/>
      <c r="E39" s="597"/>
      <c r="F39" s="597"/>
      <c r="G39" s="597"/>
      <c r="H39" s="597"/>
      <c r="I39" s="597"/>
      <c r="J39" s="597"/>
      <c r="K39" s="598"/>
      <c r="L39" s="595"/>
      <c r="M39" s="595"/>
      <c r="N39" s="595" t="e">
        <f t="shared" si="3"/>
        <v>#DIV/0!</v>
      </c>
      <c r="O39" s="756"/>
      <c r="P39" s="595" t="e">
        <f t="shared" si="4"/>
        <v>#DIV/0!</v>
      </c>
      <c r="Q39" s="756">
        <f t="shared" si="5"/>
        <v>0</v>
      </c>
      <c r="R39" s="595"/>
      <c r="S39" s="595"/>
      <c r="T39" s="595"/>
      <c r="U39" s="724"/>
      <c r="V39" s="726"/>
      <c r="W39" s="725"/>
      <c r="X39" s="727"/>
    </row>
    <row r="40" spans="1:24" x14ac:dyDescent="0.25">
      <c r="A40" s="574" t="s">
        <v>1298</v>
      </c>
      <c r="B40" s="599"/>
      <c r="C40" s="599"/>
      <c r="D40" s="599"/>
      <c r="E40" s="599"/>
      <c r="F40" s="599"/>
      <c r="G40" s="599"/>
      <c r="H40" s="599"/>
      <c r="I40" s="599"/>
      <c r="J40" s="599"/>
      <c r="K40" s="600"/>
      <c r="L40" s="586"/>
      <c r="M40" s="586"/>
      <c r="N40" s="586" t="e">
        <f t="shared" si="3"/>
        <v>#DIV/0!</v>
      </c>
      <c r="O40" s="762"/>
      <c r="P40" s="586" t="e">
        <f t="shared" si="4"/>
        <v>#DIV/0!</v>
      </c>
      <c r="Q40" s="762">
        <f t="shared" si="5"/>
        <v>0</v>
      </c>
      <c r="R40" s="586"/>
      <c r="S40" s="586"/>
      <c r="T40" s="586"/>
      <c r="U40" s="587"/>
      <c r="V40" s="726"/>
      <c r="W40" s="725"/>
      <c r="X40" s="727"/>
    </row>
    <row r="41" spans="1:24" x14ac:dyDescent="0.25">
      <c r="A41" s="574" t="s">
        <v>1299</v>
      </c>
      <c r="B41" s="599"/>
      <c r="C41" s="599"/>
      <c r="D41" s="599"/>
      <c r="E41" s="599"/>
      <c r="F41" s="599"/>
      <c r="G41" s="599"/>
      <c r="H41" s="599"/>
      <c r="I41" s="599"/>
      <c r="J41" s="599"/>
      <c r="K41" s="600"/>
      <c r="L41" s="586"/>
      <c r="M41" s="586"/>
      <c r="N41" s="586" t="e">
        <f t="shared" si="3"/>
        <v>#DIV/0!</v>
      </c>
      <c r="O41" s="762"/>
      <c r="P41" s="586" t="e">
        <f t="shared" si="4"/>
        <v>#DIV/0!</v>
      </c>
      <c r="Q41" s="762">
        <f t="shared" si="5"/>
        <v>0</v>
      </c>
      <c r="R41" s="586"/>
      <c r="S41" s="586"/>
      <c r="T41" s="586"/>
      <c r="U41" s="587"/>
      <c r="V41" s="726"/>
      <c r="W41" s="725"/>
      <c r="X41" s="727"/>
    </row>
    <row r="42" spans="1:24" x14ac:dyDescent="0.25">
      <c r="A42" s="574"/>
      <c r="B42" s="599"/>
      <c r="C42" s="599"/>
      <c r="D42" s="599"/>
      <c r="E42" s="599"/>
      <c r="F42" s="599"/>
      <c r="G42" s="599"/>
      <c r="H42" s="599"/>
      <c r="I42" s="599"/>
      <c r="J42" s="599"/>
      <c r="K42" s="600"/>
      <c r="L42" s="586"/>
      <c r="M42" s="586"/>
      <c r="N42" s="586" t="e">
        <f t="shared" si="3"/>
        <v>#DIV/0!</v>
      </c>
      <c r="O42" s="762"/>
      <c r="P42" s="586" t="e">
        <f t="shared" si="4"/>
        <v>#DIV/0!</v>
      </c>
      <c r="Q42" s="762">
        <f t="shared" si="5"/>
        <v>0</v>
      </c>
      <c r="R42" s="586"/>
      <c r="S42" s="586"/>
      <c r="T42" s="586"/>
      <c r="U42" s="587"/>
      <c r="V42" s="726"/>
      <c r="W42" s="725"/>
      <c r="X42" s="727"/>
    </row>
    <row r="43" spans="1:24" x14ac:dyDescent="0.25">
      <c r="A43" s="574" t="s">
        <v>1300</v>
      </c>
      <c r="B43" s="599"/>
      <c r="C43" s="599"/>
      <c r="D43" s="599"/>
      <c r="E43" s="599"/>
      <c r="F43" s="599"/>
      <c r="G43" s="599"/>
      <c r="H43" s="599"/>
      <c r="I43" s="599"/>
      <c r="J43" s="599"/>
      <c r="K43" s="600"/>
      <c r="L43" s="586"/>
      <c r="M43" s="586"/>
      <c r="N43" s="586" t="e">
        <f t="shared" si="3"/>
        <v>#DIV/0!</v>
      </c>
      <c r="O43" s="762"/>
      <c r="P43" s="586" t="e">
        <f t="shared" si="4"/>
        <v>#DIV/0!</v>
      </c>
      <c r="Q43" s="762">
        <f t="shared" si="5"/>
        <v>0</v>
      </c>
      <c r="R43" s="586"/>
      <c r="S43" s="586"/>
      <c r="T43" s="586"/>
      <c r="U43" s="587"/>
      <c r="V43" s="726"/>
      <c r="W43" s="725"/>
      <c r="X43" s="727"/>
    </row>
    <row r="44" spans="1:24" x14ac:dyDescent="0.25">
      <c r="A44" s="580" t="s">
        <v>1293</v>
      </c>
      <c r="B44" s="599"/>
      <c r="C44" s="599"/>
      <c r="D44" s="599"/>
      <c r="E44" s="599"/>
      <c r="F44" s="599"/>
      <c r="G44" s="599"/>
      <c r="H44" s="599"/>
      <c r="I44" s="599"/>
      <c r="J44" s="599"/>
      <c r="K44" s="600"/>
      <c r="L44" s="586"/>
      <c r="M44" s="586"/>
      <c r="N44" s="586" t="e">
        <f t="shared" si="3"/>
        <v>#DIV/0!</v>
      </c>
      <c r="O44" s="762"/>
      <c r="P44" s="586" t="e">
        <f t="shared" si="4"/>
        <v>#DIV/0!</v>
      </c>
      <c r="Q44" s="762">
        <f t="shared" si="5"/>
        <v>0</v>
      </c>
      <c r="R44" s="586"/>
      <c r="S44" s="586"/>
      <c r="T44" s="586"/>
      <c r="U44" s="587"/>
      <c r="V44" s="726"/>
      <c r="W44" s="725"/>
      <c r="X44" s="727"/>
    </row>
    <row r="45" spans="1:24" x14ac:dyDescent="0.25">
      <c r="A45" s="574" t="s">
        <v>1301</v>
      </c>
      <c r="B45" s="599"/>
      <c r="C45" s="599"/>
      <c r="D45" s="599"/>
      <c r="E45" s="599"/>
      <c r="F45" s="599"/>
      <c r="G45" s="599"/>
      <c r="H45" s="599"/>
      <c r="I45" s="599"/>
      <c r="J45" s="599"/>
      <c r="K45" s="600"/>
      <c r="L45" s="586"/>
      <c r="M45" s="586"/>
      <c r="N45" s="586" t="e">
        <f t="shared" si="3"/>
        <v>#DIV/0!</v>
      </c>
      <c r="O45" s="762"/>
      <c r="P45" s="586" t="e">
        <f t="shared" si="4"/>
        <v>#DIV/0!</v>
      </c>
      <c r="Q45" s="762">
        <f t="shared" si="5"/>
        <v>0</v>
      </c>
      <c r="R45" s="586"/>
      <c r="S45" s="586"/>
      <c r="T45" s="586"/>
      <c r="U45" s="587"/>
      <c r="V45" s="726"/>
      <c r="W45" s="725"/>
      <c r="X45" s="727"/>
    </row>
    <row r="46" spans="1:24" x14ac:dyDescent="0.25">
      <c r="A46" s="574" t="s">
        <v>1302</v>
      </c>
      <c r="B46" s="599"/>
      <c r="C46" s="599"/>
      <c r="D46" s="599"/>
      <c r="E46" s="599"/>
      <c r="F46" s="599"/>
      <c r="G46" s="599"/>
      <c r="H46" s="599"/>
      <c r="I46" s="599"/>
      <c r="J46" s="599"/>
      <c r="K46" s="600"/>
      <c r="L46" s="586"/>
      <c r="M46" s="586"/>
      <c r="N46" s="586" t="e">
        <f t="shared" si="3"/>
        <v>#DIV/0!</v>
      </c>
      <c r="O46" s="762"/>
      <c r="P46" s="586" t="e">
        <f t="shared" si="4"/>
        <v>#DIV/0!</v>
      </c>
      <c r="Q46" s="762">
        <f t="shared" si="5"/>
        <v>0</v>
      </c>
      <c r="R46" s="586"/>
      <c r="S46" s="586"/>
      <c r="T46" s="586"/>
      <c r="U46" s="587"/>
      <c r="V46" s="726"/>
      <c r="W46" s="725"/>
      <c r="X46" s="727"/>
    </row>
    <row r="47" spans="1:24" x14ac:dyDescent="0.25">
      <c r="A47" s="574"/>
      <c r="B47" s="599"/>
      <c r="C47" s="599"/>
      <c r="D47" s="599"/>
      <c r="E47" s="599"/>
      <c r="F47" s="599"/>
      <c r="G47" s="599"/>
      <c r="H47" s="599"/>
      <c r="I47" s="599"/>
      <c r="J47" s="599"/>
      <c r="K47" s="600"/>
      <c r="L47" s="586"/>
      <c r="M47" s="586"/>
      <c r="N47" s="586" t="e">
        <f t="shared" si="3"/>
        <v>#DIV/0!</v>
      </c>
      <c r="O47" s="762"/>
      <c r="P47" s="586" t="e">
        <f t="shared" si="4"/>
        <v>#DIV/0!</v>
      </c>
      <c r="Q47" s="762">
        <f t="shared" si="5"/>
        <v>0</v>
      </c>
      <c r="R47" s="586"/>
      <c r="S47" s="586"/>
      <c r="T47" s="586"/>
      <c r="U47" s="587"/>
      <c r="V47" s="726"/>
      <c r="W47" s="725"/>
      <c r="X47" s="727"/>
    </row>
    <row r="48" spans="1:24" x14ac:dyDescent="0.25">
      <c r="A48" s="574" t="s">
        <v>1303</v>
      </c>
      <c r="B48" s="599"/>
      <c r="C48" s="599"/>
      <c r="D48" s="599"/>
      <c r="E48" s="599"/>
      <c r="F48" s="599"/>
      <c r="G48" s="599"/>
      <c r="H48" s="599"/>
      <c r="I48" s="599"/>
      <c r="J48" s="599"/>
      <c r="K48" s="600"/>
      <c r="L48" s="586"/>
      <c r="M48" s="586"/>
      <c r="N48" s="586" t="e">
        <f t="shared" si="3"/>
        <v>#DIV/0!</v>
      </c>
      <c r="O48" s="762"/>
      <c r="P48" s="586" t="e">
        <f t="shared" si="4"/>
        <v>#DIV/0!</v>
      </c>
      <c r="Q48" s="762">
        <f t="shared" si="5"/>
        <v>0</v>
      </c>
      <c r="R48" s="586"/>
      <c r="S48" s="586"/>
      <c r="T48" s="586"/>
      <c r="U48" s="587"/>
      <c r="V48" s="726"/>
      <c r="W48" s="725"/>
      <c r="X48" s="727"/>
    </row>
    <row r="49" spans="1:24" x14ac:dyDescent="0.25">
      <c r="A49" s="580" t="s">
        <v>1293</v>
      </c>
      <c r="B49" s="599"/>
      <c r="C49" s="599"/>
      <c r="D49" s="599"/>
      <c r="E49" s="599"/>
      <c r="F49" s="599"/>
      <c r="G49" s="599"/>
      <c r="H49" s="599"/>
      <c r="I49" s="599"/>
      <c r="J49" s="599"/>
      <c r="K49" s="600"/>
      <c r="L49" s="586"/>
      <c r="M49" s="586"/>
      <c r="N49" s="586" t="e">
        <f t="shared" si="3"/>
        <v>#DIV/0!</v>
      </c>
      <c r="O49" s="762"/>
      <c r="P49" s="586" t="e">
        <f t="shared" si="4"/>
        <v>#DIV/0!</v>
      </c>
      <c r="Q49" s="762">
        <f t="shared" si="5"/>
        <v>0</v>
      </c>
      <c r="R49" s="586"/>
      <c r="S49" s="586"/>
      <c r="T49" s="586"/>
      <c r="U49" s="587"/>
      <c r="V49" s="726"/>
      <c r="W49" s="725"/>
      <c r="X49" s="727"/>
    </row>
    <row r="50" spans="1:24" x14ac:dyDescent="0.25">
      <c r="A50" s="574" t="s">
        <v>1304</v>
      </c>
      <c r="B50" s="599"/>
      <c r="C50" s="599"/>
      <c r="D50" s="599"/>
      <c r="E50" s="599"/>
      <c r="F50" s="599"/>
      <c r="G50" s="599"/>
      <c r="H50" s="599"/>
      <c r="I50" s="599"/>
      <c r="J50" s="599"/>
      <c r="K50" s="600"/>
      <c r="L50" s="586"/>
      <c r="M50" s="586"/>
      <c r="N50" s="586" t="e">
        <f t="shared" si="3"/>
        <v>#DIV/0!</v>
      </c>
      <c r="O50" s="762"/>
      <c r="P50" s="586" t="e">
        <f t="shared" si="4"/>
        <v>#DIV/0!</v>
      </c>
      <c r="Q50" s="762">
        <f t="shared" si="5"/>
        <v>0</v>
      </c>
      <c r="R50" s="586"/>
      <c r="S50" s="586"/>
      <c r="T50" s="586"/>
      <c r="U50" s="587"/>
      <c r="V50" s="726"/>
      <c r="W50" s="725"/>
      <c r="X50" s="727"/>
    </row>
    <row r="51" spans="1:24" x14ac:dyDescent="0.25">
      <c r="A51" s="574" t="s">
        <v>1305</v>
      </c>
      <c r="B51" s="599"/>
      <c r="C51" s="599"/>
      <c r="D51" s="599"/>
      <c r="E51" s="599"/>
      <c r="F51" s="599"/>
      <c r="G51" s="599"/>
      <c r="H51" s="599"/>
      <c r="I51" s="599"/>
      <c r="J51" s="599"/>
      <c r="K51" s="600"/>
      <c r="L51" s="586"/>
      <c r="M51" s="586"/>
      <c r="N51" s="586" t="e">
        <f t="shared" si="3"/>
        <v>#DIV/0!</v>
      </c>
      <c r="O51" s="762"/>
      <c r="P51" s="586" t="e">
        <f t="shared" si="4"/>
        <v>#DIV/0!</v>
      </c>
      <c r="Q51" s="762">
        <f t="shared" si="5"/>
        <v>0</v>
      </c>
      <c r="R51" s="586"/>
      <c r="S51" s="586"/>
      <c r="T51" s="586"/>
      <c r="U51" s="587"/>
      <c r="V51" s="726"/>
      <c r="W51" s="725"/>
      <c r="X51" s="727"/>
    </row>
    <row r="52" spans="1:24" x14ac:dyDescent="0.25">
      <c r="A52" s="574"/>
      <c r="B52" s="599"/>
      <c r="C52" s="599"/>
      <c r="D52" s="599"/>
      <c r="E52" s="599"/>
      <c r="F52" s="599"/>
      <c r="G52" s="599"/>
      <c r="H52" s="599"/>
      <c r="I52" s="599"/>
      <c r="J52" s="599"/>
      <c r="K52" s="600"/>
      <c r="L52" s="586"/>
      <c r="M52" s="586"/>
      <c r="N52" s="586" t="e">
        <f t="shared" si="3"/>
        <v>#DIV/0!</v>
      </c>
      <c r="O52" s="762"/>
      <c r="P52" s="586" t="e">
        <f t="shared" si="4"/>
        <v>#DIV/0!</v>
      </c>
      <c r="Q52" s="762">
        <f t="shared" si="5"/>
        <v>0</v>
      </c>
      <c r="R52" s="586"/>
      <c r="S52" s="586"/>
      <c r="T52" s="586"/>
      <c r="U52" s="587"/>
      <c r="V52" s="726"/>
      <c r="W52" s="725"/>
      <c r="X52" s="727"/>
    </row>
    <row r="53" spans="1:24" x14ac:dyDescent="0.25">
      <c r="A53" s="574" t="s">
        <v>1306</v>
      </c>
      <c r="B53" s="599"/>
      <c r="C53" s="599"/>
      <c r="D53" s="599"/>
      <c r="E53" s="599"/>
      <c r="F53" s="599"/>
      <c r="G53" s="599"/>
      <c r="H53" s="599"/>
      <c r="I53" s="599"/>
      <c r="J53" s="599"/>
      <c r="K53" s="600"/>
      <c r="L53" s="586"/>
      <c r="M53" s="586"/>
      <c r="N53" s="586" t="e">
        <f t="shared" si="3"/>
        <v>#DIV/0!</v>
      </c>
      <c r="O53" s="762"/>
      <c r="P53" s="586" t="e">
        <f t="shared" si="4"/>
        <v>#DIV/0!</v>
      </c>
      <c r="Q53" s="762">
        <f t="shared" si="5"/>
        <v>0</v>
      </c>
      <c r="R53" s="586"/>
      <c r="S53" s="586"/>
      <c r="T53" s="586"/>
      <c r="U53" s="587"/>
      <c r="V53" s="726"/>
      <c r="W53" s="725"/>
      <c r="X53" s="727"/>
    </row>
    <row r="54" spans="1:24" ht="13.5" thickBot="1" x14ac:dyDescent="0.3">
      <c r="A54" s="574" t="s">
        <v>1293</v>
      </c>
      <c r="B54" s="599"/>
      <c r="C54" s="599"/>
      <c r="D54" s="599"/>
      <c r="E54" s="599"/>
      <c r="F54" s="599"/>
      <c r="G54" s="599"/>
      <c r="H54" s="599"/>
      <c r="I54" s="599"/>
      <c r="J54" s="599"/>
      <c r="K54" s="601"/>
      <c r="L54" s="586"/>
      <c r="M54" s="586"/>
      <c r="N54" s="586" t="e">
        <f t="shared" si="3"/>
        <v>#DIV/0!</v>
      </c>
      <c r="O54" s="762"/>
      <c r="P54" s="586" t="e">
        <f t="shared" si="4"/>
        <v>#DIV/0!</v>
      </c>
      <c r="Q54" s="762">
        <f t="shared" si="5"/>
        <v>0</v>
      </c>
      <c r="R54" s="586"/>
      <c r="S54" s="586"/>
      <c r="T54" s="586"/>
      <c r="U54" s="587"/>
      <c r="V54" s="728"/>
      <c r="W54" s="729"/>
      <c r="X54" s="730"/>
    </row>
    <row r="55" spans="1:24" ht="26.25" customHeight="1" thickBot="1" x14ac:dyDescent="0.3">
      <c r="A55" s="986" t="s">
        <v>1307</v>
      </c>
      <c r="B55" s="987"/>
      <c r="C55" s="602"/>
      <c r="D55" s="602"/>
      <c r="E55" s="747">
        <f>+(E7*$K$7)</f>
        <v>0</v>
      </c>
      <c r="F55" s="602"/>
      <c r="G55" s="747">
        <f>+(G7*$K$7)</f>
        <v>0</v>
      </c>
      <c r="H55" s="602"/>
      <c r="I55" s="602"/>
      <c r="J55" s="747">
        <f>+(J7*$K$7)</f>
        <v>0</v>
      </c>
      <c r="K55" s="603"/>
      <c r="L55" s="604">
        <f>+L7</f>
        <v>0</v>
      </c>
      <c r="M55" s="604">
        <f>+M7</f>
        <v>0</v>
      </c>
      <c r="N55" s="748" t="e">
        <f t="shared" si="3"/>
        <v>#DIV/0!</v>
      </c>
      <c r="O55" s="755"/>
      <c r="P55" s="748" t="e">
        <f t="shared" si="4"/>
        <v>#DIV/0!</v>
      </c>
      <c r="Q55" s="755">
        <f t="shared" si="5"/>
        <v>0</v>
      </c>
      <c r="R55" s="604">
        <f t="shared" ref="R55:S55" si="6">+R7</f>
        <v>0</v>
      </c>
      <c r="S55" s="604">
        <f t="shared" si="6"/>
        <v>0</v>
      </c>
      <c r="T55" s="748" t="e">
        <f>+S55/R55</f>
        <v>#DIV/0!</v>
      </c>
      <c r="U55" s="604"/>
    </row>
    <row r="56" spans="1:24" ht="19.5" customHeight="1" x14ac:dyDescent="0.25">
      <c r="A56" s="988" t="s">
        <v>1308</v>
      </c>
      <c r="B56" s="988"/>
      <c r="C56" s="988"/>
      <c r="D56" s="988"/>
      <c r="E56" s="988"/>
      <c r="F56" s="988"/>
      <c r="G56" s="988"/>
      <c r="H56" s="988"/>
      <c r="I56" s="988"/>
      <c r="J56" s="988"/>
      <c r="K56" s="988"/>
      <c r="L56" s="988"/>
      <c r="M56" s="988"/>
      <c r="N56" s="988"/>
      <c r="O56" s="988"/>
      <c r="P56" s="988"/>
      <c r="Q56" s="988"/>
      <c r="R56" s="988"/>
      <c r="S56" s="988"/>
      <c r="T56" s="988"/>
      <c r="U56" s="988"/>
    </row>
    <row r="57" spans="1:24" x14ac:dyDescent="0.25">
      <c r="U57" s="605"/>
    </row>
    <row r="58" spans="1:24" ht="23.25" customHeight="1" x14ac:dyDescent="0.25">
      <c r="A58" s="976"/>
      <c r="B58" s="976"/>
      <c r="C58" s="976"/>
      <c r="D58" s="976"/>
      <c r="E58" s="976"/>
      <c r="F58" s="976"/>
      <c r="G58" s="976"/>
      <c r="H58" s="976"/>
      <c r="I58" s="976"/>
      <c r="J58" s="976"/>
      <c r="K58" s="976"/>
      <c r="L58" s="976"/>
      <c r="M58" s="976"/>
      <c r="N58" s="976"/>
      <c r="O58" s="976"/>
      <c r="P58" s="976"/>
      <c r="Q58" s="976"/>
      <c r="R58" s="976"/>
      <c r="S58" s="976"/>
      <c r="T58" s="976"/>
    </row>
    <row r="59" spans="1:24" ht="19.5" customHeight="1" x14ac:dyDescent="0.25">
      <c r="A59" s="976"/>
      <c r="B59" s="976"/>
      <c r="C59" s="606"/>
      <c r="D59" s="606"/>
      <c r="E59" s="606"/>
      <c r="F59" s="606"/>
      <c r="G59" s="606"/>
      <c r="H59" s="606"/>
      <c r="I59" s="606"/>
      <c r="J59" s="606"/>
      <c r="K59" s="606"/>
      <c r="L59" s="976"/>
      <c r="M59" s="976"/>
      <c r="N59" s="976"/>
      <c r="O59" s="976"/>
      <c r="P59" s="976"/>
      <c r="Q59" s="976"/>
      <c r="R59" s="976"/>
      <c r="S59" s="976"/>
      <c r="T59" s="976"/>
    </row>
    <row r="60" spans="1:24" ht="59.25" customHeight="1" x14ac:dyDescent="0.25">
      <c r="A60" s="977"/>
      <c r="B60" s="977"/>
      <c r="C60" s="607"/>
      <c r="D60" s="607"/>
      <c r="E60" s="607"/>
      <c r="F60" s="607"/>
      <c r="G60" s="607"/>
      <c r="H60" s="607"/>
      <c r="I60" s="607"/>
      <c r="J60" s="607"/>
      <c r="K60" s="607"/>
      <c r="L60" s="978"/>
      <c r="M60" s="978"/>
      <c r="N60" s="978"/>
      <c r="O60" s="978"/>
      <c r="P60" s="978"/>
      <c r="Q60" s="978"/>
      <c r="R60" s="978"/>
      <c r="S60" s="978"/>
      <c r="T60" s="978"/>
    </row>
    <row r="61" spans="1:24" ht="42.75" customHeight="1" x14ac:dyDescent="0.25">
      <c r="A61" s="977"/>
      <c r="B61" s="977"/>
      <c r="C61" s="607"/>
      <c r="D61" s="607"/>
      <c r="E61" s="607"/>
      <c r="F61" s="607"/>
      <c r="G61" s="607"/>
      <c r="H61" s="607"/>
      <c r="I61" s="607"/>
      <c r="J61" s="607"/>
      <c r="K61" s="607"/>
      <c r="L61" s="978"/>
      <c r="M61" s="978"/>
      <c r="N61" s="978"/>
      <c r="O61" s="978"/>
      <c r="P61" s="978"/>
      <c r="Q61" s="978"/>
      <c r="R61" s="978"/>
      <c r="S61" s="978"/>
      <c r="T61" s="978"/>
    </row>
    <row r="62" spans="1:24" ht="27" customHeight="1" x14ac:dyDescent="0.25">
      <c r="A62" s="977"/>
      <c r="B62" s="977"/>
      <c r="C62" s="607"/>
      <c r="D62" s="607"/>
      <c r="E62" s="607"/>
      <c r="F62" s="607"/>
      <c r="G62" s="607"/>
      <c r="H62" s="607"/>
      <c r="I62" s="607"/>
      <c r="J62" s="607"/>
      <c r="K62" s="607"/>
      <c r="L62" s="978"/>
      <c r="M62" s="978"/>
      <c r="N62" s="978"/>
      <c r="O62" s="978"/>
      <c r="P62" s="978"/>
      <c r="Q62" s="978"/>
      <c r="R62" s="978"/>
      <c r="S62" s="978"/>
      <c r="T62" s="978"/>
    </row>
    <row r="63" spans="1:24" ht="40.5" customHeight="1" x14ac:dyDescent="0.25">
      <c r="A63" s="977"/>
      <c r="B63" s="977"/>
      <c r="C63" s="607"/>
      <c r="D63" s="607"/>
      <c r="E63" s="607"/>
      <c r="F63" s="607"/>
      <c r="G63" s="607"/>
      <c r="H63" s="607"/>
      <c r="I63" s="607"/>
      <c r="J63" s="607"/>
      <c r="K63" s="607"/>
      <c r="L63" s="978"/>
      <c r="M63" s="978"/>
      <c r="N63" s="978"/>
      <c r="O63" s="978"/>
      <c r="P63" s="978"/>
      <c r="Q63" s="978"/>
      <c r="R63" s="978"/>
      <c r="S63" s="978"/>
      <c r="T63" s="978"/>
    </row>
    <row r="64" spans="1:24" ht="35.25" customHeight="1" x14ac:dyDescent="0.25">
      <c r="A64" s="977"/>
      <c r="B64" s="977"/>
      <c r="C64" s="607"/>
      <c r="D64" s="607"/>
      <c r="E64" s="607"/>
      <c r="F64" s="607"/>
      <c r="G64" s="607"/>
      <c r="H64" s="607"/>
      <c r="I64" s="607"/>
      <c r="J64" s="607"/>
      <c r="K64" s="607"/>
      <c r="L64" s="978"/>
      <c r="M64" s="978"/>
      <c r="N64" s="978"/>
      <c r="O64" s="978"/>
      <c r="P64" s="978"/>
      <c r="Q64" s="978"/>
      <c r="R64" s="978"/>
      <c r="S64" s="978"/>
      <c r="T64" s="978"/>
    </row>
    <row r="65" spans="1:20" ht="41.25" customHeight="1" x14ac:dyDescent="0.25">
      <c r="A65" s="977"/>
      <c r="B65" s="977"/>
      <c r="C65" s="607"/>
      <c r="D65" s="607"/>
      <c r="E65" s="607"/>
      <c r="F65" s="607"/>
      <c r="G65" s="607"/>
      <c r="H65" s="607"/>
      <c r="I65" s="607"/>
      <c r="J65" s="607"/>
      <c r="K65" s="607"/>
      <c r="L65" s="978"/>
      <c r="M65" s="978"/>
      <c r="N65" s="978"/>
      <c r="O65" s="978"/>
      <c r="P65" s="978"/>
      <c r="Q65" s="978"/>
      <c r="R65" s="978"/>
      <c r="S65" s="978"/>
      <c r="T65" s="978"/>
    </row>
    <row r="66" spans="1:20" ht="39" customHeight="1" x14ac:dyDescent="0.25">
      <c r="A66" s="977"/>
      <c r="B66" s="977"/>
      <c r="C66" s="607"/>
      <c r="D66" s="607"/>
      <c r="E66" s="607"/>
      <c r="F66" s="607"/>
      <c r="G66" s="607"/>
      <c r="H66" s="607"/>
      <c r="I66" s="607"/>
      <c r="J66" s="607"/>
      <c r="K66" s="607"/>
      <c r="L66" s="978"/>
      <c r="M66" s="978"/>
      <c r="N66" s="978"/>
      <c r="O66" s="978"/>
      <c r="P66" s="978"/>
      <c r="Q66" s="978"/>
      <c r="R66" s="978"/>
      <c r="S66" s="978"/>
      <c r="T66" s="978"/>
    </row>
    <row r="67" spans="1:20" ht="81" customHeight="1" x14ac:dyDescent="0.25">
      <c r="A67" s="977"/>
      <c r="B67" s="977"/>
      <c r="C67" s="607"/>
      <c r="D67" s="607"/>
      <c r="E67" s="607"/>
      <c r="F67" s="607"/>
      <c r="G67" s="607"/>
      <c r="H67" s="607"/>
      <c r="I67" s="607"/>
      <c r="J67" s="607"/>
      <c r="K67" s="607"/>
      <c r="L67" s="978"/>
      <c r="M67" s="978"/>
      <c r="N67" s="978"/>
      <c r="O67" s="978"/>
      <c r="P67" s="978"/>
      <c r="Q67" s="978"/>
      <c r="R67" s="978"/>
      <c r="S67" s="978"/>
      <c r="T67" s="978"/>
    </row>
    <row r="68" spans="1:20" ht="33.75" customHeight="1" x14ac:dyDescent="0.25">
      <c r="A68" s="977"/>
      <c r="B68" s="977"/>
      <c r="C68" s="607"/>
      <c r="D68" s="607"/>
      <c r="E68" s="607"/>
      <c r="F68" s="607"/>
      <c r="G68" s="607"/>
      <c r="H68" s="607"/>
      <c r="I68" s="607"/>
      <c r="J68" s="607"/>
      <c r="K68" s="607"/>
      <c r="L68" s="978"/>
      <c r="M68" s="978"/>
      <c r="N68" s="978"/>
      <c r="O68" s="978"/>
      <c r="P68" s="978"/>
      <c r="Q68" s="978"/>
      <c r="R68" s="978"/>
      <c r="S68" s="978"/>
      <c r="T68" s="978"/>
    </row>
    <row r="69" spans="1:20" ht="147.75" customHeight="1" x14ac:dyDescent="0.25">
      <c r="A69" s="977"/>
      <c r="B69" s="977"/>
      <c r="C69" s="607"/>
      <c r="D69" s="607"/>
      <c r="E69" s="607"/>
      <c r="F69" s="607"/>
      <c r="G69" s="607"/>
      <c r="H69" s="607"/>
      <c r="I69" s="607"/>
      <c r="J69" s="607"/>
      <c r="K69" s="607"/>
      <c r="L69" s="978"/>
      <c r="M69" s="978"/>
      <c r="N69" s="978"/>
      <c r="O69" s="978"/>
      <c r="P69" s="978"/>
      <c r="Q69" s="978"/>
      <c r="R69" s="978"/>
      <c r="S69" s="978"/>
      <c r="T69" s="978"/>
    </row>
    <row r="70" spans="1:20" ht="36" customHeight="1" x14ac:dyDescent="0.25">
      <c r="A70" s="977"/>
      <c r="B70" s="977"/>
      <c r="C70" s="607"/>
      <c r="D70" s="607"/>
      <c r="E70" s="607"/>
      <c r="F70" s="607"/>
      <c r="G70" s="607"/>
      <c r="H70" s="607"/>
      <c r="I70" s="607"/>
      <c r="J70" s="607"/>
      <c r="K70" s="607"/>
      <c r="L70" s="978"/>
      <c r="M70" s="978"/>
      <c r="N70" s="978"/>
      <c r="O70" s="978"/>
      <c r="P70" s="978"/>
      <c r="Q70" s="978"/>
      <c r="R70" s="978"/>
      <c r="S70" s="978"/>
      <c r="T70" s="978"/>
    </row>
    <row r="71" spans="1:20" ht="82.5" customHeight="1" x14ac:dyDescent="0.25">
      <c r="A71" s="977"/>
      <c r="B71" s="977"/>
      <c r="C71" s="607"/>
      <c r="D71" s="607"/>
      <c r="E71" s="607"/>
      <c r="F71" s="607"/>
      <c r="G71" s="607"/>
      <c r="H71" s="607"/>
      <c r="I71" s="607"/>
      <c r="J71" s="607"/>
      <c r="K71" s="607"/>
      <c r="L71" s="978"/>
      <c r="M71" s="978"/>
      <c r="N71" s="978"/>
      <c r="O71" s="978"/>
      <c r="P71" s="978"/>
      <c r="Q71" s="978"/>
      <c r="R71" s="978"/>
      <c r="S71" s="978"/>
      <c r="T71" s="978"/>
    </row>
    <row r="72" spans="1:20" ht="22.5" customHeight="1" x14ac:dyDescent="0.25">
      <c r="A72" s="977"/>
      <c r="B72" s="989"/>
      <c r="C72" s="989"/>
      <c r="D72" s="989"/>
      <c r="E72" s="989"/>
      <c r="F72" s="989"/>
      <c r="G72" s="989"/>
      <c r="H72" s="989"/>
      <c r="I72" s="989"/>
      <c r="J72" s="989"/>
      <c r="K72" s="989"/>
      <c r="L72" s="989"/>
      <c r="M72" s="989"/>
      <c r="N72" s="989"/>
      <c r="O72" s="989"/>
      <c r="P72" s="989"/>
      <c r="Q72" s="989"/>
      <c r="R72" s="989"/>
      <c r="S72" s="989"/>
      <c r="T72" s="989"/>
    </row>
  </sheetData>
  <mergeCells count="40">
    <mergeCell ref="A70:B70"/>
    <mergeCell ref="L70:T70"/>
    <mergeCell ref="A71:B71"/>
    <mergeCell ref="L71:T71"/>
    <mergeCell ref="A72:T72"/>
    <mergeCell ref="A61:B61"/>
    <mergeCell ref="L61:T61"/>
    <mergeCell ref="A62:B62"/>
    <mergeCell ref="L62:T62"/>
    <mergeCell ref="A63:B63"/>
    <mergeCell ref="L63:T63"/>
    <mergeCell ref="A69:B69"/>
    <mergeCell ref="L69:T69"/>
    <mergeCell ref="A64:B64"/>
    <mergeCell ref="L64:T64"/>
    <mergeCell ref="A65:B65"/>
    <mergeCell ref="L65:T65"/>
    <mergeCell ref="A66:B66"/>
    <mergeCell ref="L66:T66"/>
    <mergeCell ref="A67:B67"/>
    <mergeCell ref="L67:T67"/>
    <mergeCell ref="A68:B68"/>
    <mergeCell ref="L68:T68"/>
    <mergeCell ref="L59:T59"/>
    <mergeCell ref="A60:B60"/>
    <mergeCell ref="L60:T60"/>
    <mergeCell ref="A5:A6"/>
    <mergeCell ref="B5:K5"/>
    <mergeCell ref="L5:T5"/>
    <mergeCell ref="A55:B55"/>
    <mergeCell ref="A56:U56"/>
    <mergeCell ref="A58:T58"/>
    <mergeCell ref="A59:B59"/>
    <mergeCell ref="A2:X2"/>
    <mergeCell ref="A3:X3"/>
    <mergeCell ref="A1:X1"/>
    <mergeCell ref="V5:V6"/>
    <mergeCell ref="W5:W6"/>
    <mergeCell ref="X5:X6"/>
    <mergeCell ref="U5:U6"/>
  </mergeCells>
  <printOptions horizontalCentered="1" verticalCentered="1"/>
  <pageMargins left="0" right="0" top="0.98425196850393704" bottom="0.98425196850393704" header="0" footer="0"/>
  <pageSetup scale="41"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Hoja1!$A$1:$A$10</xm:f>
          </x14:formula1>
          <xm:sqref>V7:V54</xm:sqref>
        </x14:dataValidation>
        <x14:dataValidation type="list" allowBlank="1" showInputMessage="1" showErrorMessage="1">
          <x14:formula1>
            <xm:f>Hoja1!$B$1:$B$28</xm:f>
          </x14:formula1>
          <xm:sqref>W7:W54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 min="11" max="11" width="11.5703125" style="415"/>
    <col min="12" max="12" width="23" customWidth="1"/>
    <col min="13" max="13" width="11" customWidth="1"/>
    <col min="14" max="16" width="8.8554687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418</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c r="L6" s="6"/>
    </row>
    <row r="7" spans="1:21" ht="15.75" thickBot="1" x14ac:dyDescent="0.3">
      <c r="B7" s="76"/>
      <c r="C7" s="78"/>
      <c r="D7" s="6"/>
      <c r="E7" s="18"/>
      <c r="F7" s="6" t="s">
        <v>129</v>
      </c>
      <c r="G7" s="6"/>
      <c r="H7" s="6"/>
      <c r="I7" s="6"/>
      <c r="J7" s="6"/>
      <c r="K7" s="6" t="s">
        <v>1235</v>
      </c>
    </row>
    <row r="8" spans="1:21" ht="15.75" thickBot="1" x14ac:dyDescent="0.3">
      <c r="B8" s="180" t="s">
        <v>1202</v>
      </c>
      <c r="C8" s="224">
        <v>2020</v>
      </c>
      <c r="D8" s="229" t="e">
        <f>IF(E10="NO APLICA","NO APLICA",IF(E11="NO SE REPORTA","SIN INFORMACION",+M34))</f>
        <v>#DIV/0!</v>
      </c>
      <c r="E8" s="225"/>
      <c r="F8" s="6" t="s">
        <v>130</v>
      </c>
      <c r="G8" s="6"/>
      <c r="H8" s="6"/>
      <c r="I8" s="6"/>
      <c r="J8" s="6"/>
      <c r="K8" s="6"/>
      <c r="L8" s="6"/>
    </row>
    <row r="9" spans="1:21" x14ac:dyDescent="0.25">
      <c r="B9" s="513" t="s">
        <v>1203</v>
      </c>
      <c r="C9" s="89"/>
      <c r="D9" s="6"/>
      <c r="E9" s="6"/>
      <c r="F9" s="6"/>
      <c r="G9" s="6"/>
      <c r="H9" s="6"/>
      <c r="I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9"/>
      <c r="D14" s="6"/>
      <c r="E14" s="6"/>
      <c r="F14" s="6"/>
      <c r="G14" s="6"/>
      <c r="H14" s="6"/>
      <c r="I14" s="6"/>
    </row>
    <row r="15" spans="1:21" ht="15.6" customHeight="1" thickBot="1" x14ac:dyDescent="0.3">
      <c r="B15" s="1128" t="s">
        <v>2</v>
      </c>
      <c r="C15" s="90"/>
      <c r="D15" s="1139" t="s">
        <v>336</v>
      </c>
      <c r="E15" s="1140"/>
      <c r="F15" s="1140"/>
      <c r="G15" s="1140"/>
      <c r="H15" s="1140"/>
      <c r="I15" s="1141"/>
      <c r="K15" s="414" t="s">
        <v>412</v>
      </c>
      <c r="L15" s="414" t="s">
        <v>1248</v>
      </c>
      <c r="M15" s="414" t="s">
        <v>1079</v>
      </c>
      <c r="N15" s="414" t="s">
        <v>105</v>
      </c>
      <c r="O15" s="228"/>
    </row>
    <row r="16" spans="1:21" ht="21.6" customHeight="1" thickBot="1" x14ac:dyDescent="0.3">
      <c r="B16" s="1129"/>
      <c r="C16" s="99" t="s">
        <v>19</v>
      </c>
      <c r="D16" s="44" t="s">
        <v>150</v>
      </c>
      <c r="E16" s="39" t="s">
        <v>151</v>
      </c>
      <c r="F16" s="6"/>
      <c r="G16" s="6"/>
      <c r="I16" s="22"/>
      <c r="K16" s="414" t="s">
        <v>1240</v>
      </c>
      <c r="L16" s="437" t="s">
        <v>1249</v>
      </c>
      <c r="M16" s="417">
        <v>0.05</v>
      </c>
      <c r="N16" s="417">
        <v>0.05</v>
      </c>
      <c r="O16" s="228"/>
    </row>
    <row r="17" spans="2:18" ht="34.700000000000003" customHeight="1" thickBot="1" x14ac:dyDescent="0.3">
      <c r="B17" s="1129"/>
      <c r="C17" s="3" t="s">
        <v>152</v>
      </c>
      <c r="D17" s="41" t="s">
        <v>1870</v>
      </c>
      <c r="E17" s="220"/>
      <c r="F17" s="6"/>
      <c r="G17" s="6"/>
      <c r="I17" s="22"/>
      <c r="K17" s="414" t="s">
        <v>1237</v>
      </c>
      <c r="L17" s="437" t="s">
        <v>1251</v>
      </c>
      <c r="M17" s="417">
        <v>0.15</v>
      </c>
      <c r="N17" s="417">
        <f>+M17+N16</f>
        <v>0.2</v>
      </c>
      <c r="O17" s="228"/>
    </row>
    <row r="18" spans="2:18" ht="34.700000000000003" customHeight="1" thickBot="1" x14ac:dyDescent="0.3">
      <c r="B18" s="1129"/>
      <c r="C18" s="3" t="s">
        <v>154</v>
      </c>
      <c r="D18" s="41" t="s">
        <v>430</v>
      </c>
      <c r="E18" s="220"/>
      <c r="F18" s="6"/>
      <c r="G18" s="6"/>
      <c r="I18" s="22"/>
      <c r="K18" s="414" t="s">
        <v>1238</v>
      </c>
      <c r="L18" s="437" t="s">
        <v>1252</v>
      </c>
      <c r="M18" s="417">
        <v>0.15</v>
      </c>
      <c r="N18" s="417">
        <f>+M18+N17</f>
        <v>0.35</v>
      </c>
      <c r="O18" s="228"/>
    </row>
    <row r="19" spans="2:18" ht="34.700000000000003" customHeight="1" thickBot="1" x14ac:dyDescent="0.3">
      <c r="B19" s="1129"/>
      <c r="C19" s="3" t="s">
        <v>156</v>
      </c>
      <c r="D19" s="41" t="s">
        <v>431</v>
      </c>
      <c r="E19" s="220"/>
      <c r="F19" s="6"/>
      <c r="G19" s="6"/>
      <c r="I19" s="22"/>
      <c r="K19" s="414" t="s">
        <v>1239</v>
      </c>
      <c r="L19" s="437" t="s">
        <v>1253</v>
      </c>
      <c r="M19" s="417">
        <v>0.2</v>
      </c>
      <c r="N19" s="417">
        <f>+M19+N18</f>
        <v>0.55000000000000004</v>
      </c>
      <c r="O19" s="228"/>
    </row>
    <row r="20" spans="2:18" ht="34.700000000000003" customHeight="1" thickBot="1" x14ac:dyDescent="0.3">
      <c r="B20" s="1129"/>
      <c r="C20" s="3" t="s">
        <v>258</v>
      </c>
      <c r="D20" s="41" t="s">
        <v>432</v>
      </c>
      <c r="E20" s="143">
        <f>+E18+E19</f>
        <v>0</v>
      </c>
      <c r="F20" s="6"/>
      <c r="G20" s="6"/>
      <c r="I20" s="22"/>
      <c r="K20" s="414" t="s">
        <v>1236</v>
      </c>
      <c r="L20" s="437" t="s">
        <v>1254</v>
      </c>
      <c r="M20" s="417">
        <v>0.2</v>
      </c>
      <c r="N20" s="417">
        <f>+M20+N19</f>
        <v>0.75</v>
      </c>
      <c r="O20" s="228"/>
    </row>
    <row r="21" spans="2:18" ht="34.700000000000003" customHeight="1" thickBot="1" x14ac:dyDescent="0.3">
      <c r="B21" s="1129"/>
      <c r="C21" s="3" t="s">
        <v>260</v>
      </c>
      <c r="D21" s="41" t="s">
        <v>1871</v>
      </c>
      <c r="E21" s="220"/>
      <c r="F21" s="6"/>
      <c r="G21" s="6"/>
      <c r="I21" s="22"/>
      <c r="K21" s="414" t="s">
        <v>1256</v>
      </c>
      <c r="L21" s="437" t="s">
        <v>1255</v>
      </c>
      <c r="M21" s="417">
        <v>0.25</v>
      </c>
      <c r="N21" s="417">
        <f>+M21+N20</f>
        <v>1</v>
      </c>
      <c r="R21" t="s">
        <v>1250</v>
      </c>
    </row>
    <row r="22" spans="2:18" ht="15" customHeight="1" x14ac:dyDescent="0.25">
      <c r="B22" s="1129"/>
      <c r="C22" s="93"/>
      <c r="D22" s="1145"/>
      <c r="E22" s="1146"/>
      <c r="F22" s="1146"/>
      <c r="G22" s="1146"/>
      <c r="H22" s="1146"/>
      <c r="I22" s="1147"/>
      <c r="K22" s="414" t="s">
        <v>151</v>
      </c>
      <c r="L22" s="414"/>
      <c r="M22" s="417">
        <f>SUM(M16:M21)</f>
        <v>1</v>
      </c>
    </row>
    <row r="23" spans="2:18" ht="15.75" thickBot="1" x14ac:dyDescent="0.3">
      <c r="B23" s="1129"/>
      <c r="C23" s="93"/>
      <c r="D23" s="1173" t="s">
        <v>433</v>
      </c>
      <c r="E23" s="1174"/>
      <c r="F23" s="1174"/>
      <c r="G23" s="1174"/>
      <c r="H23" s="1174"/>
      <c r="I23" s="1175"/>
      <c r="J23" s="6"/>
      <c r="K23" s="6"/>
      <c r="L23" s="6"/>
    </row>
    <row r="24" spans="2:18" ht="15" customHeight="1" thickBot="1" x14ac:dyDescent="0.3">
      <c r="B24" s="1129"/>
      <c r="C24" s="95"/>
      <c r="D24" s="39" t="s">
        <v>150</v>
      </c>
      <c r="E24" s="39" t="s">
        <v>20</v>
      </c>
      <c r="F24" s="39" t="s">
        <v>21</v>
      </c>
      <c r="G24" s="39" t="s">
        <v>22</v>
      </c>
      <c r="H24" s="39" t="s">
        <v>23</v>
      </c>
      <c r="I24" s="39" t="s">
        <v>151</v>
      </c>
      <c r="J24" s="6"/>
      <c r="K24" s="1172" t="s">
        <v>412</v>
      </c>
      <c r="L24" s="1172" t="s">
        <v>1241</v>
      </c>
      <c r="M24" s="1172" t="s">
        <v>20</v>
      </c>
      <c r="N24" s="1172" t="s">
        <v>21</v>
      </c>
      <c r="O24" s="1172" t="s">
        <v>22</v>
      </c>
      <c r="P24" s="1172" t="s">
        <v>23</v>
      </c>
    </row>
    <row r="25" spans="2:18" ht="15" customHeight="1" thickBot="1" x14ac:dyDescent="0.3">
      <c r="B25" s="1129"/>
      <c r="C25" s="95"/>
      <c r="D25" s="40" t="s">
        <v>434</v>
      </c>
      <c r="E25" s="220"/>
      <c r="F25" s="220"/>
      <c r="G25" s="220"/>
      <c r="H25" s="220"/>
      <c r="I25" s="411">
        <f>Formulas!$I$15</f>
        <v>0</v>
      </c>
      <c r="J25" s="6"/>
      <c r="K25" s="1172"/>
      <c r="L25" s="1172"/>
      <c r="M25" s="1172"/>
      <c r="N25" s="1172"/>
      <c r="O25" s="1172"/>
      <c r="P25" s="1172"/>
    </row>
    <row r="26" spans="2:18" ht="15" customHeight="1" thickBot="1" x14ac:dyDescent="0.3">
      <c r="B26" s="1129"/>
      <c r="C26" s="95"/>
      <c r="D26" s="40" t="s">
        <v>370</v>
      </c>
      <c r="E26" s="220"/>
      <c r="F26" s="220"/>
      <c r="G26" s="220"/>
      <c r="H26" s="220"/>
      <c r="I26" s="409"/>
      <c r="J26" s="6"/>
      <c r="K26" s="414" t="str">
        <f>+D26</f>
        <v>Sin iniciar</v>
      </c>
      <c r="L26" s="413"/>
      <c r="M26" s="410">
        <f>+$L26*E26</f>
        <v>0</v>
      </c>
      <c r="N26" s="410"/>
      <c r="O26" s="410"/>
      <c r="P26" s="410"/>
    </row>
    <row r="27" spans="2:18" ht="15" customHeight="1" thickBot="1" x14ac:dyDescent="0.3">
      <c r="B27" s="1129"/>
      <c r="C27" s="95"/>
      <c r="D27" s="40" t="s">
        <v>435</v>
      </c>
      <c r="E27" s="220"/>
      <c r="F27" s="220"/>
      <c r="G27" s="220"/>
      <c r="H27" s="220"/>
      <c r="I27" s="409"/>
      <c r="J27" s="6"/>
      <c r="K27" s="414" t="str">
        <f>+D27</f>
        <v>En formulación</v>
      </c>
      <c r="L27" s="413"/>
      <c r="M27" s="410">
        <f>+$L27*E27</f>
        <v>0</v>
      </c>
      <c r="N27" s="410"/>
      <c r="O27" s="410"/>
      <c r="P27" s="410"/>
    </row>
    <row r="28" spans="2:18" ht="15" customHeight="1" thickBot="1" x14ac:dyDescent="0.3">
      <c r="B28" s="1129"/>
      <c r="C28" s="95"/>
      <c r="D28" s="40" t="s">
        <v>436</v>
      </c>
      <c r="E28" s="220"/>
      <c r="F28" s="220"/>
      <c r="G28" s="220"/>
      <c r="H28" s="220"/>
      <c r="I28" s="409"/>
      <c r="J28" s="6"/>
      <c r="K28" s="414" t="str">
        <f>+D28</f>
        <v>En actualización</v>
      </c>
      <c r="L28" s="413"/>
      <c r="M28" s="410">
        <f>+$L28*E28</f>
        <v>0</v>
      </c>
      <c r="N28" s="410"/>
      <c r="O28" s="410"/>
      <c r="P28" s="410"/>
    </row>
    <row r="29" spans="2:18" ht="15.75" thickBot="1" x14ac:dyDescent="0.3">
      <c r="B29" s="1129"/>
      <c r="C29" s="95"/>
      <c r="D29" s="40" t="s">
        <v>437</v>
      </c>
      <c r="E29" s="220"/>
      <c r="F29" s="220"/>
      <c r="G29" s="220"/>
      <c r="H29" s="220"/>
      <c r="I29" s="409"/>
      <c r="J29" s="6"/>
      <c r="K29" s="414" t="str">
        <f>+D29</f>
        <v>Plan forestal adoptado</v>
      </c>
      <c r="L29" s="413"/>
      <c r="M29" s="410">
        <f>+$L29*E29</f>
        <v>0</v>
      </c>
      <c r="N29" s="410"/>
      <c r="O29" s="410"/>
      <c r="P29" s="410"/>
    </row>
    <row r="30" spans="2:18" ht="15" customHeight="1" thickBot="1" x14ac:dyDescent="0.3">
      <c r="B30" s="1129"/>
      <c r="C30" s="95"/>
      <c r="D30" s="40" t="s">
        <v>151</v>
      </c>
      <c r="E30" s="147">
        <f>Formulas!D15</f>
        <v>0</v>
      </c>
      <c r="F30" s="147">
        <f>Formulas!E15</f>
        <v>0</v>
      </c>
      <c r="G30" s="147">
        <f>Formulas!F15</f>
        <v>0</v>
      </c>
      <c r="H30" s="147">
        <f>Formulas!G15</f>
        <v>0</v>
      </c>
      <c r="I30" s="409"/>
      <c r="J30" s="6"/>
      <c r="K30" s="414"/>
      <c r="L30" s="414" t="s">
        <v>1232</v>
      </c>
      <c r="M30" s="410">
        <f>SUM(M26:M29)</f>
        <v>0</v>
      </c>
      <c r="N30" s="410"/>
      <c r="O30" s="410"/>
      <c r="P30" s="410"/>
    </row>
    <row r="31" spans="2:18" ht="14.45" customHeight="1" x14ac:dyDescent="0.25">
      <c r="B31" s="1129"/>
      <c r="C31" s="93"/>
      <c r="D31" s="1139" t="s">
        <v>438</v>
      </c>
      <c r="E31" s="1140"/>
      <c r="F31" s="1140"/>
      <c r="G31" s="1140"/>
      <c r="H31" s="1140"/>
      <c r="I31" s="1141"/>
      <c r="J31" s="6"/>
      <c r="K31" s="414"/>
      <c r="L31" s="414" t="s">
        <v>1233</v>
      </c>
      <c r="M31" s="412" t="e">
        <f>+M30/$I$25</f>
        <v>#DIV/0!</v>
      </c>
      <c r="N31" s="412"/>
      <c r="O31" s="412"/>
      <c r="P31" s="412"/>
    </row>
    <row r="32" spans="2:18" ht="24" customHeight="1" x14ac:dyDescent="0.25">
      <c r="B32" s="1129"/>
      <c r="C32" s="93"/>
      <c r="D32" s="1145" t="s">
        <v>439</v>
      </c>
      <c r="E32" s="1146"/>
      <c r="F32" s="1146"/>
      <c r="G32" s="1146"/>
      <c r="H32" s="1146"/>
      <c r="I32" s="1147"/>
      <c r="J32" s="6"/>
      <c r="K32" s="414"/>
      <c r="L32" s="414" t="s">
        <v>1242</v>
      </c>
      <c r="M32" s="412" t="e">
        <f>+M45</f>
        <v>#DIV/0!</v>
      </c>
      <c r="N32" s="412"/>
      <c r="O32" s="412"/>
      <c r="P32" s="412"/>
    </row>
    <row r="33" spans="2:16" ht="15" customHeight="1" thickBot="1" x14ac:dyDescent="0.3">
      <c r="B33" s="1129"/>
      <c r="C33" s="93"/>
      <c r="D33" s="1142" t="s">
        <v>440</v>
      </c>
      <c r="E33" s="1143"/>
      <c r="F33" s="1143"/>
      <c r="G33" s="1143"/>
      <c r="H33" s="1143"/>
      <c r="I33" s="1144"/>
      <c r="J33" s="6"/>
      <c r="K33" s="414"/>
      <c r="L33" s="414" t="s">
        <v>1246</v>
      </c>
      <c r="M33" s="410">
        <f>+M46</f>
        <v>0</v>
      </c>
      <c r="N33" s="410"/>
      <c r="O33" s="410"/>
      <c r="P33" s="410"/>
    </row>
    <row r="34" spans="2:16" ht="48.75" thickBot="1" x14ac:dyDescent="0.3">
      <c r="B34" s="1129"/>
      <c r="C34" s="95"/>
      <c r="D34" s="44" t="s">
        <v>441</v>
      </c>
      <c r="E34" s="44" t="s">
        <v>442</v>
      </c>
      <c r="F34" s="44" t="s">
        <v>443</v>
      </c>
      <c r="G34" s="44" t="s">
        <v>444</v>
      </c>
      <c r="H34" s="44" t="s">
        <v>445</v>
      </c>
      <c r="I34" s="22"/>
      <c r="J34" s="6"/>
      <c r="K34" s="414"/>
      <c r="L34" s="414" t="s">
        <v>418</v>
      </c>
      <c r="M34" s="412" t="e">
        <f>+M30/M33</f>
        <v>#DIV/0!</v>
      </c>
      <c r="N34" s="412"/>
      <c r="O34" s="412"/>
      <c r="P34" s="412"/>
    </row>
    <row r="35" spans="2:16" ht="15" customHeight="1" thickBot="1" x14ac:dyDescent="0.3">
      <c r="B35" s="1129"/>
      <c r="C35" s="95"/>
      <c r="D35" s="31"/>
      <c r="E35" s="31"/>
      <c r="F35" s="220"/>
      <c r="G35" s="31"/>
      <c r="H35" s="31"/>
      <c r="I35" s="22"/>
      <c r="J35" s="6"/>
      <c r="K35" s="6"/>
      <c r="L35" s="6"/>
      <c r="M35" s="6"/>
      <c r="N35" s="6"/>
      <c r="O35" s="6"/>
      <c r="P35" s="6"/>
    </row>
    <row r="36" spans="2:16" ht="15" customHeight="1" thickBot="1" x14ac:dyDescent="0.3">
      <c r="B36" s="1129"/>
      <c r="C36" s="95"/>
      <c r="D36" s="31"/>
      <c r="E36" s="31"/>
      <c r="F36" s="220"/>
      <c r="G36" s="31"/>
      <c r="H36" s="31"/>
      <c r="I36" s="22"/>
      <c r="J36" s="6"/>
      <c r="K36" s="6"/>
      <c r="L36" s="6"/>
    </row>
    <row r="37" spans="2:16" ht="15" customHeight="1" thickBot="1" x14ac:dyDescent="0.3">
      <c r="B37" s="1129"/>
      <c r="C37" s="95"/>
      <c r="D37" s="31"/>
      <c r="E37" s="31"/>
      <c r="F37" s="220"/>
      <c r="G37" s="31"/>
      <c r="H37" s="31"/>
      <c r="I37" s="22"/>
      <c r="J37" s="6"/>
      <c r="K37" s="6"/>
      <c r="L37" s="416" t="s">
        <v>1243</v>
      </c>
    </row>
    <row r="38" spans="2:16" ht="15" customHeight="1" thickBot="1" x14ac:dyDescent="0.3">
      <c r="B38" s="1129"/>
      <c r="C38" s="95"/>
      <c r="D38" s="31"/>
      <c r="E38" s="31"/>
      <c r="F38" s="220"/>
      <c r="G38" s="31"/>
      <c r="H38" s="31"/>
      <c r="I38" s="22"/>
      <c r="J38" s="6"/>
      <c r="K38" s="6"/>
      <c r="L38" s="6"/>
      <c r="N38" s="416"/>
      <c r="O38" s="416"/>
      <c r="P38" s="416"/>
    </row>
    <row r="39" spans="2:16" ht="15" customHeight="1" thickBot="1" x14ac:dyDescent="0.3">
      <c r="B39" s="1129"/>
      <c r="C39" s="95"/>
      <c r="D39" s="31"/>
      <c r="E39" s="31"/>
      <c r="F39" s="220"/>
      <c r="G39" s="31"/>
      <c r="H39" s="31"/>
      <c r="I39" s="22"/>
      <c r="J39" s="6"/>
      <c r="K39" s="1172" t="s">
        <v>1234</v>
      </c>
      <c r="L39" s="1172" t="s">
        <v>1244</v>
      </c>
      <c r="M39" s="1172" t="s">
        <v>1245</v>
      </c>
      <c r="N39" s="416"/>
      <c r="O39" s="416"/>
      <c r="P39" s="416"/>
    </row>
    <row r="40" spans="2:16" ht="15" customHeight="1" thickBot="1" x14ac:dyDescent="0.3">
      <c r="B40" s="1129"/>
      <c r="C40" s="95"/>
      <c r="D40" s="31"/>
      <c r="E40" s="31"/>
      <c r="F40" s="220"/>
      <c r="G40" s="31"/>
      <c r="H40" s="31"/>
      <c r="I40" s="22"/>
      <c r="J40" s="6"/>
      <c r="K40" s="1172"/>
      <c r="L40" s="1172"/>
      <c r="M40" s="1172"/>
      <c r="N40" s="416"/>
      <c r="O40" s="416"/>
      <c r="P40" s="416"/>
    </row>
    <row r="41" spans="2:16" ht="15.75" thickBot="1" x14ac:dyDescent="0.3">
      <c r="B41" s="1129"/>
      <c r="C41" s="95"/>
      <c r="D41" s="31"/>
      <c r="E41" s="31"/>
      <c r="F41" s="220"/>
      <c r="G41" s="31"/>
      <c r="H41" s="31"/>
      <c r="I41" s="22"/>
      <c r="J41" s="6"/>
      <c r="K41" s="414" t="str">
        <f>+K26</f>
        <v>Sin iniciar</v>
      </c>
      <c r="L41" s="480"/>
      <c r="M41" s="412">
        <v>0</v>
      </c>
      <c r="N41" s="416"/>
      <c r="O41" s="416"/>
      <c r="P41" s="416"/>
    </row>
    <row r="42" spans="2:16" ht="15.75" thickBot="1" x14ac:dyDescent="0.3">
      <c r="B42" s="1129"/>
      <c r="C42" s="95"/>
      <c r="D42" s="31"/>
      <c r="E42" s="31"/>
      <c r="F42" s="220"/>
      <c r="G42" s="31"/>
      <c r="H42" s="31"/>
      <c r="I42" s="22"/>
      <c r="J42" s="6"/>
      <c r="K42" s="414" t="str">
        <f>+K27</f>
        <v>En formulación</v>
      </c>
      <c r="L42" s="480"/>
      <c r="M42" s="418"/>
      <c r="N42" s="416"/>
      <c r="O42" s="416"/>
      <c r="P42" s="416"/>
    </row>
    <row r="43" spans="2:16" ht="24" customHeight="1" thickBot="1" x14ac:dyDescent="0.3">
      <c r="B43" s="1130"/>
      <c r="C43" s="94"/>
      <c r="D43" s="1173" t="s">
        <v>446</v>
      </c>
      <c r="E43" s="1174"/>
      <c r="F43" s="1174"/>
      <c r="G43" s="1174"/>
      <c r="H43" s="1174"/>
      <c r="I43" s="1175"/>
      <c r="J43" s="6"/>
      <c r="K43" s="414" t="str">
        <f>+K28</f>
        <v>En actualización</v>
      </c>
      <c r="L43" s="480"/>
      <c r="M43" s="418"/>
      <c r="N43" s="416"/>
      <c r="O43" s="416"/>
      <c r="P43" s="416"/>
    </row>
    <row r="44" spans="2:16" ht="24" customHeight="1" thickBot="1" x14ac:dyDescent="0.3">
      <c r="B44" s="48" t="s">
        <v>34</v>
      </c>
      <c r="C44" s="94"/>
      <c r="D44" s="1134" t="s">
        <v>447</v>
      </c>
      <c r="E44" s="1135"/>
      <c r="F44" s="1135"/>
      <c r="G44" s="1135"/>
      <c r="H44" s="1135"/>
      <c r="I44" s="1136"/>
      <c r="J44" s="6"/>
      <c r="K44" s="414" t="str">
        <f>+K29</f>
        <v>Plan forestal adoptado</v>
      </c>
      <c r="L44" s="480"/>
      <c r="M44" s="418"/>
      <c r="N44" s="416"/>
      <c r="O44" s="416"/>
      <c r="P44" s="416"/>
    </row>
    <row r="45" spans="2:16" ht="24.75" thickBot="1" x14ac:dyDescent="0.3">
      <c r="B45" s="48" t="s">
        <v>36</v>
      </c>
      <c r="C45" s="94"/>
      <c r="D45" s="1134" t="s">
        <v>346</v>
      </c>
      <c r="E45" s="1135"/>
      <c r="F45" s="1135"/>
      <c r="G45" s="1135"/>
      <c r="H45" s="1135"/>
      <c r="I45" s="1136"/>
      <c r="J45" s="6"/>
      <c r="K45" s="414" t="s">
        <v>151</v>
      </c>
      <c r="L45" s="410">
        <f>SUM(L41:L44)</f>
        <v>0</v>
      </c>
      <c r="M45" s="412" t="e">
        <f>+M46/L45</f>
        <v>#DIV/0!</v>
      </c>
      <c r="N45" s="416"/>
      <c r="O45" s="416"/>
      <c r="P45" s="416"/>
    </row>
    <row r="46" spans="2:16" ht="15" customHeight="1" thickBot="1" x14ac:dyDescent="0.3">
      <c r="B46" s="2"/>
      <c r="C46" s="77"/>
      <c r="D46" s="6"/>
      <c r="E46" s="6"/>
      <c r="F46" s="6"/>
      <c r="G46" s="6"/>
      <c r="H46" s="6"/>
      <c r="I46" s="6"/>
      <c r="J46" s="6"/>
      <c r="K46" s="414"/>
      <c r="L46" s="414" t="s">
        <v>1247</v>
      </c>
      <c r="M46" s="410">
        <f>+L41*M41+L42*M42+L43*M43+L44*M44</f>
        <v>0</v>
      </c>
      <c r="N46" s="416"/>
      <c r="O46" s="416"/>
      <c r="P46" s="416"/>
    </row>
    <row r="47" spans="2:16" ht="24" customHeight="1" thickBot="1" x14ac:dyDescent="0.3">
      <c r="B47" s="1131" t="s">
        <v>38</v>
      </c>
      <c r="C47" s="1132"/>
      <c r="D47" s="1132"/>
      <c r="E47" s="1133"/>
      <c r="F47" s="6"/>
      <c r="G47" s="6"/>
      <c r="H47" s="6"/>
      <c r="I47" s="6"/>
      <c r="J47" s="6"/>
      <c r="K47" s="6"/>
      <c r="L47" s="6"/>
      <c r="M47" s="6"/>
      <c r="N47" s="6"/>
      <c r="O47" s="416"/>
      <c r="P47" s="416"/>
    </row>
    <row r="48" spans="2:16" ht="15" customHeight="1" thickBot="1" x14ac:dyDescent="0.3">
      <c r="B48" s="1128">
        <v>1</v>
      </c>
      <c r="C48" s="95"/>
      <c r="D48" s="49" t="s">
        <v>39</v>
      </c>
      <c r="E48" s="31"/>
      <c r="F48" s="6"/>
      <c r="G48" s="6"/>
      <c r="H48" s="6"/>
      <c r="I48" s="6"/>
      <c r="J48" s="6"/>
      <c r="K48" s="6"/>
      <c r="L48" s="6"/>
      <c r="M48" s="6"/>
      <c r="N48" s="6"/>
      <c r="O48" s="416"/>
      <c r="P48" s="416"/>
    </row>
    <row r="49" spans="2:16" ht="15" customHeight="1" thickBot="1" x14ac:dyDescent="0.3">
      <c r="B49" s="1129"/>
      <c r="C49" s="95"/>
      <c r="D49" s="41" t="s">
        <v>40</v>
      </c>
      <c r="E49" s="31"/>
      <c r="F49" s="6"/>
      <c r="G49" s="6"/>
      <c r="H49" s="6"/>
      <c r="I49" s="6"/>
      <c r="J49" s="6"/>
      <c r="K49" s="6"/>
      <c r="L49" s="6"/>
      <c r="M49" s="6"/>
      <c r="N49" s="6"/>
      <c r="O49" s="416"/>
      <c r="P49" s="416"/>
    </row>
    <row r="50" spans="2:16" ht="15" customHeight="1" thickBot="1" x14ac:dyDescent="0.3">
      <c r="B50" s="1129"/>
      <c r="C50" s="95"/>
      <c r="D50" s="41" t="s">
        <v>41</v>
      </c>
      <c r="E50" s="31"/>
      <c r="F50" s="6"/>
      <c r="G50" s="6"/>
      <c r="H50" s="6"/>
      <c r="I50" s="6"/>
      <c r="J50" s="6"/>
      <c r="K50" s="6"/>
      <c r="L50" s="6"/>
      <c r="M50" s="6"/>
      <c r="N50" s="6"/>
      <c r="O50" s="416"/>
      <c r="P50" s="416"/>
    </row>
    <row r="51" spans="2:16" ht="15" customHeight="1" thickBot="1" x14ac:dyDescent="0.3">
      <c r="B51" s="1129"/>
      <c r="C51" s="95"/>
      <c r="D51" s="41" t="s">
        <v>42</v>
      </c>
      <c r="E51" s="31"/>
      <c r="F51" s="6"/>
      <c r="G51" s="6"/>
      <c r="H51" s="6"/>
      <c r="I51" s="6"/>
      <c r="J51" s="6"/>
      <c r="K51" s="6"/>
      <c r="L51" s="6"/>
      <c r="M51" s="6"/>
      <c r="N51" s="6"/>
    </row>
    <row r="52" spans="2:16" ht="15" customHeight="1" thickBot="1" x14ac:dyDescent="0.3">
      <c r="B52" s="1129"/>
      <c r="C52" s="95"/>
      <c r="D52" s="41" t="s">
        <v>43</v>
      </c>
      <c r="E52" s="31"/>
      <c r="F52" s="6"/>
      <c r="G52" s="6"/>
      <c r="H52" s="6"/>
      <c r="I52" s="6"/>
      <c r="J52" s="6"/>
      <c r="K52" s="6"/>
      <c r="L52" s="6"/>
    </row>
    <row r="53" spans="2:16" ht="15" customHeight="1" thickBot="1" x14ac:dyDescent="0.3">
      <c r="B53" s="1129"/>
      <c r="C53" s="95"/>
      <c r="D53" s="41" t="s">
        <v>44</v>
      </c>
      <c r="E53" s="31"/>
      <c r="F53" s="6"/>
      <c r="G53" s="6"/>
      <c r="H53" s="6"/>
      <c r="I53" s="6"/>
      <c r="J53" s="6"/>
      <c r="K53" s="6"/>
      <c r="L53" s="6"/>
    </row>
    <row r="54" spans="2:16" ht="15" customHeight="1" thickBot="1" x14ac:dyDescent="0.3">
      <c r="B54" s="1130"/>
      <c r="C54" s="3"/>
      <c r="D54" s="41" t="s">
        <v>45</v>
      </c>
      <c r="E54" s="31"/>
      <c r="F54" s="6"/>
      <c r="G54" s="6"/>
      <c r="H54" s="6"/>
      <c r="I54" s="6"/>
      <c r="J54" s="6"/>
      <c r="K54" s="6"/>
      <c r="L54" s="6"/>
    </row>
    <row r="55" spans="2:16" ht="15" customHeight="1" thickBot="1" x14ac:dyDescent="0.3">
      <c r="B55" s="2"/>
      <c r="C55" s="77"/>
      <c r="D55" s="6"/>
      <c r="E55" s="6"/>
      <c r="F55" s="6"/>
      <c r="G55" s="6"/>
      <c r="H55" s="6"/>
      <c r="I55" s="6"/>
      <c r="J55" s="6"/>
      <c r="K55" s="6"/>
      <c r="L55" s="6"/>
    </row>
    <row r="56" spans="2:16" ht="15" customHeight="1" thickBot="1" x14ac:dyDescent="0.3">
      <c r="B56" s="1131" t="s">
        <v>46</v>
      </c>
      <c r="C56" s="1132"/>
      <c r="D56" s="1132"/>
      <c r="E56" s="1133"/>
      <c r="F56" s="6"/>
      <c r="G56" s="6"/>
      <c r="H56" s="6"/>
      <c r="I56" s="6"/>
      <c r="J56" s="6"/>
      <c r="K56" s="6"/>
      <c r="L56" s="6"/>
    </row>
    <row r="57" spans="2:16" ht="15" customHeight="1" thickBot="1" x14ac:dyDescent="0.3">
      <c r="B57" s="1128">
        <v>1</v>
      </c>
      <c r="C57" s="95"/>
      <c r="D57" s="49" t="s">
        <v>39</v>
      </c>
      <c r="E57" s="448" t="s">
        <v>47</v>
      </c>
      <c r="F57" s="6"/>
      <c r="G57" s="6"/>
      <c r="H57" s="6"/>
      <c r="I57" s="6"/>
      <c r="J57" s="6"/>
      <c r="K57" s="6"/>
      <c r="L57" s="6"/>
    </row>
    <row r="58" spans="2:16" ht="15" customHeight="1" thickBot="1" x14ac:dyDescent="0.3">
      <c r="B58" s="1129"/>
      <c r="C58" s="95"/>
      <c r="D58" s="41" t="s">
        <v>40</v>
      </c>
      <c r="E58" s="448" t="s">
        <v>160</v>
      </c>
      <c r="F58" s="6"/>
      <c r="G58" s="6"/>
      <c r="H58" s="6"/>
      <c r="I58" s="6"/>
      <c r="J58" s="6"/>
      <c r="K58" s="6"/>
      <c r="L58" s="6"/>
    </row>
    <row r="59" spans="2:16" ht="15" customHeight="1" thickBot="1" x14ac:dyDescent="0.3">
      <c r="B59" s="1129"/>
      <c r="C59" s="95"/>
      <c r="D59" s="41" t="s">
        <v>41</v>
      </c>
      <c r="E59" s="318"/>
      <c r="F59" s="6"/>
      <c r="G59" s="6"/>
      <c r="H59" s="6"/>
      <c r="I59" s="6"/>
      <c r="J59" s="6"/>
      <c r="K59" s="6"/>
      <c r="L59" s="6"/>
    </row>
    <row r="60" spans="2:16" ht="15" customHeight="1" thickBot="1" x14ac:dyDescent="0.3">
      <c r="B60" s="1129"/>
      <c r="C60" s="95"/>
      <c r="D60" s="41" t="s">
        <v>42</v>
      </c>
      <c r="E60" s="318"/>
      <c r="F60" s="6"/>
      <c r="G60" s="6"/>
      <c r="H60" s="6"/>
      <c r="I60" s="6"/>
      <c r="J60" s="6"/>
      <c r="K60" s="6"/>
      <c r="L60" s="6"/>
    </row>
    <row r="61" spans="2:16" ht="15.75" thickBot="1" x14ac:dyDescent="0.3">
      <c r="B61" s="1129"/>
      <c r="C61" s="95"/>
      <c r="D61" s="41" t="s">
        <v>43</v>
      </c>
      <c r="E61" s="318"/>
      <c r="F61" s="6"/>
      <c r="G61" s="6"/>
      <c r="H61" s="6"/>
      <c r="I61" s="6"/>
      <c r="J61" s="6"/>
      <c r="K61" s="6"/>
      <c r="L61" s="6"/>
    </row>
    <row r="62" spans="2:16" ht="15.75" thickBot="1" x14ac:dyDescent="0.3">
      <c r="B62" s="1129"/>
      <c r="C62" s="95"/>
      <c r="D62" s="41" t="s">
        <v>44</v>
      </c>
      <c r="E62" s="318"/>
      <c r="F62" s="6"/>
      <c r="G62" s="6"/>
      <c r="H62" s="6"/>
      <c r="I62" s="6"/>
      <c r="J62" s="6"/>
      <c r="K62" s="6"/>
      <c r="L62" s="6"/>
    </row>
    <row r="63" spans="2:16" ht="15" customHeight="1" thickBot="1" x14ac:dyDescent="0.3">
      <c r="B63" s="1130"/>
      <c r="C63" s="3"/>
      <c r="D63" s="41" t="s">
        <v>45</v>
      </c>
      <c r="E63" s="318"/>
      <c r="F63" s="6"/>
      <c r="G63" s="6"/>
      <c r="H63" s="6"/>
      <c r="I63" s="6"/>
      <c r="J63" s="6"/>
      <c r="K63" s="6"/>
      <c r="L63" s="6"/>
    </row>
    <row r="64" spans="2:16" ht="15" customHeight="1" thickBot="1" x14ac:dyDescent="0.3">
      <c r="B64" s="138"/>
      <c r="C64" s="132"/>
      <c r="D64" s="138"/>
      <c r="E64" s="6"/>
      <c r="F64" s="6"/>
      <c r="G64" s="6"/>
      <c r="H64" s="6"/>
      <c r="I64" s="6"/>
      <c r="J64" s="6"/>
      <c r="K64" s="6"/>
      <c r="L64" s="6"/>
    </row>
    <row r="65" spans="2:12" ht="15" customHeight="1" x14ac:dyDescent="0.25">
      <c r="B65" s="137" t="s">
        <v>417</v>
      </c>
      <c r="C65" s="97"/>
      <c r="D65" s="6"/>
      <c r="E65" s="6"/>
      <c r="F65" s="6"/>
      <c r="G65" s="6"/>
      <c r="H65" s="6"/>
      <c r="I65" s="6"/>
      <c r="J65" s="6"/>
      <c r="K65" s="6"/>
      <c r="L65" s="6"/>
    </row>
    <row r="66" spans="2:12" x14ac:dyDescent="0.25">
      <c r="B66" s="1111"/>
      <c r="C66" s="1112"/>
      <c r="D66" s="1113"/>
      <c r="E66" s="6"/>
      <c r="F66" s="6"/>
      <c r="G66" s="6"/>
      <c r="H66" s="6"/>
      <c r="I66" s="6"/>
      <c r="J66" s="6"/>
      <c r="K66" s="6"/>
      <c r="L66" s="6"/>
    </row>
    <row r="67" spans="2:12" x14ac:dyDescent="0.25">
      <c r="B67" s="1114"/>
      <c r="C67" s="1115"/>
      <c r="D67" s="1116"/>
      <c r="E67" s="6"/>
      <c r="F67" s="6"/>
      <c r="G67" s="6"/>
      <c r="H67" s="6"/>
      <c r="I67" s="6"/>
      <c r="J67" s="6"/>
      <c r="K67" s="6"/>
      <c r="L67" s="6"/>
    </row>
    <row r="68" spans="2:12" ht="15.75" thickBot="1" x14ac:dyDescent="0.3">
      <c r="B68" s="138"/>
      <c r="C68" s="132"/>
      <c r="D68" s="138"/>
      <c r="E68" s="6"/>
      <c r="F68" s="6"/>
      <c r="G68" s="6"/>
      <c r="H68" s="6"/>
      <c r="I68" s="6"/>
      <c r="J68" s="6"/>
      <c r="K68" s="6"/>
      <c r="L68" s="6"/>
    </row>
    <row r="69" spans="2:12" ht="15.75" thickBot="1" x14ac:dyDescent="0.3">
      <c r="B69" s="1131" t="s">
        <v>49</v>
      </c>
      <c r="C69" s="1132"/>
      <c r="D69" s="1132"/>
      <c r="E69" s="1132"/>
      <c r="F69" s="1133"/>
      <c r="G69" s="6"/>
      <c r="H69" s="6"/>
      <c r="I69" s="6"/>
      <c r="J69" s="6"/>
      <c r="K69" s="6"/>
      <c r="L69" s="6"/>
    </row>
    <row r="70" spans="2:12" ht="24.75" thickBot="1" x14ac:dyDescent="0.3">
      <c r="B70" s="48" t="s">
        <v>50</v>
      </c>
      <c r="C70" s="41" t="s">
        <v>51</v>
      </c>
      <c r="D70" s="41" t="s">
        <v>52</v>
      </c>
      <c r="E70" s="41" t="s">
        <v>53</v>
      </c>
      <c r="F70" s="6"/>
      <c r="G70" s="6"/>
      <c r="H70" s="6"/>
      <c r="I70" s="6"/>
      <c r="J70" s="6"/>
      <c r="K70" s="6"/>
      <c r="L70" s="6"/>
    </row>
    <row r="71" spans="2:12" ht="72.75" thickBot="1" x14ac:dyDescent="0.3">
      <c r="B71" s="50">
        <v>42401</v>
      </c>
      <c r="C71" s="41">
        <v>0.01</v>
      </c>
      <c r="D71" s="51" t="s">
        <v>448</v>
      </c>
      <c r="E71" s="41"/>
      <c r="F71" s="6"/>
      <c r="G71" s="6"/>
      <c r="H71" s="6"/>
      <c r="I71" s="6"/>
      <c r="J71" s="6"/>
      <c r="K71" s="6"/>
    </row>
    <row r="72" spans="2:12" x14ac:dyDescent="0.25">
      <c r="B72" s="2"/>
      <c r="C72" s="77"/>
      <c r="D72" s="6"/>
      <c r="E72" s="6"/>
      <c r="F72" s="6"/>
      <c r="G72" s="6"/>
      <c r="H72" s="6"/>
      <c r="I72" s="6"/>
      <c r="J72" s="6"/>
      <c r="K72" s="6"/>
    </row>
    <row r="73" spans="2:12" ht="15.75" thickBot="1" x14ac:dyDescent="0.3">
      <c r="B73" s="6"/>
      <c r="D73" s="6"/>
      <c r="E73" s="6"/>
      <c r="F73" s="6"/>
      <c r="G73" s="6"/>
      <c r="H73" s="6"/>
      <c r="I73" s="6"/>
      <c r="J73" s="6"/>
      <c r="K73" s="6"/>
      <c r="L73" s="6"/>
    </row>
    <row r="74" spans="2:12" ht="15.75" thickBot="1" x14ac:dyDescent="0.3">
      <c r="B74" s="1131" t="s">
        <v>56</v>
      </c>
      <c r="C74" s="1132"/>
      <c r="D74" s="1133"/>
      <c r="E74" s="6"/>
      <c r="F74" s="6"/>
      <c r="G74" s="6"/>
      <c r="H74" s="6"/>
      <c r="I74" s="6"/>
      <c r="J74" s="6"/>
      <c r="K74" s="6"/>
      <c r="L74" s="6"/>
    </row>
    <row r="75" spans="2:12" ht="60.75" thickBot="1" x14ac:dyDescent="0.3">
      <c r="B75" s="48" t="s">
        <v>57</v>
      </c>
      <c r="C75" s="3"/>
      <c r="D75" s="41" t="s">
        <v>419</v>
      </c>
      <c r="E75" s="6"/>
      <c r="F75" s="6"/>
      <c r="G75" s="6"/>
      <c r="H75" s="6"/>
      <c r="I75" s="6"/>
      <c r="J75" s="6"/>
      <c r="K75" s="6"/>
      <c r="L75" s="6"/>
    </row>
    <row r="76" spans="2:12" x14ac:dyDescent="0.25">
      <c r="B76" s="1128" t="s">
        <v>59</v>
      </c>
      <c r="C76" s="95"/>
      <c r="D76" s="54" t="s">
        <v>60</v>
      </c>
      <c r="E76" s="6"/>
      <c r="F76" s="6"/>
      <c r="G76" s="6"/>
      <c r="H76" s="6"/>
      <c r="I76" s="6"/>
      <c r="J76" s="6"/>
      <c r="K76" s="6"/>
      <c r="L76" s="6"/>
    </row>
    <row r="77" spans="2:12" ht="132" x14ac:dyDescent="0.25">
      <c r="B77" s="1129"/>
      <c r="C77" s="95"/>
      <c r="D77" s="47" t="s">
        <v>420</v>
      </c>
      <c r="E77" s="6"/>
      <c r="F77" s="6"/>
      <c r="G77" s="6"/>
      <c r="H77" s="6"/>
      <c r="I77" s="6"/>
      <c r="J77" s="6"/>
      <c r="K77" s="6"/>
      <c r="L77" s="6"/>
    </row>
    <row r="78" spans="2:12" x14ac:dyDescent="0.25">
      <c r="B78" s="1129"/>
      <c r="C78" s="95"/>
      <c r="D78" s="54" t="s">
        <v>63</v>
      </c>
      <c r="E78" s="6"/>
      <c r="F78" s="6"/>
      <c r="G78" s="6"/>
      <c r="H78" s="6"/>
      <c r="I78" s="6"/>
      <c r="J78" s="6"/>
      <c r="K78" s="6"/>
      <c r="L78" s="6"/>
    </row>
    <row r="79" spans="2:12" x14ac:dyDescent="0.25">
      <c r="B79" s="1129"/>
      <c r="C79" s="95"/>
      <c r="D79" s="62" t="s">
        <v>421</v>
      </c>
      <c r="E79" s="6"/>
      <c r="F79" s="6"/>
      <c r="G79" s="6"/>
      <c r="H79" s="6"/>
      <c r="I79" s="6"/>
      <c r="J79" s="6"/>
      <c r="K79" s="6"/>
      <c r="L79" s="6"/>
    </row>
    <row r="80" spans="2:12" x14ac:dyDescent="0.25">
      <c r="B80" s="1129"/>
      <c r="C80" s="95"/>
      <c r="D80" s="62" t="s">
        <v>422</v>
      </c>
      <c r="E80" s="6"/>
      <c r="F80" s="6"/>
      <c r="G80" s="6"/>
      <c r="H80" s="6"/>
      <c r="I80" s="6"/>
      <c r="J80" s="6"/>
      <c r="K80" s="6"/>
      <c r="L80" s="6"/>
    </row>
    <row r="81" spans="2:12" x14ac:dyDescent="0.25">
      <c r="B81" s="1129"/>
      <c r="C81" s="95"/>
      <c r="D81" s="62" t="s">
        <v>423</v>
      </c>
      <c r="E81" s="6"/>
      <c r="F81" s="6"/>
      <c r="G81" s="6"/>
      <c r="H81" s="6"/>
      <c r="I81" s="6"/>
      <c r="J81" s="6"/>
      <c r="K81" s="6"/>
      <c r="L81" s="6"/>
    </row>
    <row r="82" spans="2:12" x14ac:dyDescent="0.25">
      <c r="B82" s="1129"/>
      <c r="C82" s="95"/>
      <c r="D82" s="62" t="s">
        <v>424</v>
      </c>
      <c r="E82" s="6"/>
      <c r="F82" s="6"/>
      <c r="G82" s="6"/>
      <c r="H82" s="6"/>
      <c r="I82" s="6"/>
      <c r="J82" s="6"/>
      <c r="K82" s="6"/>
      <c r="L82" s="6"/>
    </row>
    <row r="83" spans="2:12" x14ac:dyDescent="0.25">
      <c r="B83" s="1129"/>
      <c r="C83" s="95"/>
      <c r="D83" s="54" t="s">
        <v>288</v>
      </c>
      <c r="E83" s="6"/>
      <c r="F83" s="6"/>
      <c r="G83" s="6"/>
      <c r="H83" s="6"/>
      <c r="I83" s="6"/>
      <c r="J83" s="6"/>
      <c r="K83" s="6"/>
      <c r="L83" s="6"/>
    </row>
    <row r="84" spans="2:12" ht="36.75" thickBot="1" x14ac:dyDescent="0.3">
      <c r="B84" s="1130"/>
      <c r="C84" s="3"/>
      <c r="D84" s="41" t="s">
        <v>353</v>
      </c>
      <c r="E84" s="6"/>
      <c r="F84" s="6"/>
      <c r="G84" s="6"/>
      <c r="H84" s="6"/>
      <c r="I84" s="6"/>
      <c r="J84" s="6"/>
      <c r="K84" s="6"/>
      <c r="L84" s="6"/>
    </row>
    <row r="85" spans="2:12" x14ac:dyDescent="0.25">
      <c r="B85" s="1128" t="s">
        <v>72</v>
      </c>
      <c r="C85" s="100"/>
      <c r="D85" s="1128"/>
      <c r="E85" s="6"/>
      <c r="F85" s="6"/>
      <c r="G85" s="6"/>
      <c r="H85" s="6"/>
      <c r="I85" s="6"/>
      <c r="J85" s="6"/>
      <c r="K85" s="6"/>
      <c r="L85" s="6"/>
    </row>
    <row r="86" spans="2:12" ht="15.75" thickBot="1" x14ac:dyDescent="0.3">
      <c r="B86" s="1130"/>
      <c r="C86" s="101"/>
      <c r="D86" s="1130"/>
      <c r="E86" s="6"/>
      <c r="F86" s="6"/>
      <c r="G86" s="6"/>
      <c r="H86" s="6"/>
      <c r="I86" s="6"/>
      <c r="J86" s="6"/>
      <c r="K86" s="6"/>
      <c r="L86" s="6"/>
    </row>
    <row r="87" spans="2:12" ht="132" x14ac:dyDescent="0.25">
      <c r="B87" s="1128" t="s">
        <v>73</v>
      </c>
      <c r="C87" s="95"/>
      <c r="D87" s="47" t="s">
        <v>425</v>
      </c>
      <c r="E87" s="6"/>
      <c r="F87" s="6"/>
      <c r="G87" s="6"/>
      <c r="H87" s="6"/>
      <c r="I87" s="6"/>
      <c r="J87" s="6"/>
      <c r="K87" s="6"/>
      <c r="L87" s="6"/>
    </row>
    <row r="88" spans="2:12" ht="120.75" thickBot="1" x14ac:dyDescent="0.3">
      <c r="B88" s="1130"/>
      <c r="C88" s="3"/>
      <c r="D88" s="41" t="s">
        <v>426</v>
      </c>
      <c r="E88" s="6"/>
      <c r="F88" s="6"/>
      <c r="G88" s="6"/>
      <c r="H88" s="6"/>
      <c r="I88" s="6"/>
      <c r="J88" s="6"/>
      <c r="K88" s="6"/>
      <c r="L88" s="6"/>
    </row>
    <row r="89" spans="2:12" ht="24" x14ac:dyDescent="0.25">
      <c r="B89" s="1128" t="s">
        <v>90</v>
      </c>
      <c r="C89" s="95"/>
      <c r="D89" s="54" t="s">
        <v>418</v>
      </c>
      <c r="E89" s="6"/>
      <c r="F89" s="6"/>
      <c r="G89" s="6"/>
      <c r="H89" s="6"/>
      <c r="I89" s="6"/>
      <c r="J89" s="6"/>
      <c r="K89" s="6"/>
      <c r="L89" s="6"/>
    </row>
    <row r="90" spans="2:12" x14ac:dyDescent="0.25">
      <c r="B90" s="1129"/>
      <c r="C90" s="95"/>
      <c r="D90" s="17"/>
      <c r="E90" s="6"/>
      <c r="F90" s="6"/>
      <c r="G90" s="6"/>
      <c r="H90" s="6"/>
      <c r="I90" s="6"/>
      <c r="J90" s="6"/>
      <c r="K90" s="6"/>
      <c r="L90" s="6"/>
    </row>
    <row r="91" spans="2:12" x14ac:dyDescent="0.25">
      <c r="B91" s="1129"/>
      <c r="C91" s="95"/>
      <c r="D91" s="47" t="s">
        <v>91</v>
      </c>
      <c r="E91" s="6"/>
      <c r="F91" s="6"/>
      <c r="G91" s="6"/>
      <c r="H91" s="6"/>
      <c r="I91" s="6"/>
      <c r="J91" s="6"/>
      <c r="K91" s="6"/>
      <c r="L91" s="6"/>
    </row>
    <row r="92" spans="2:12" ht="37.5" x14ac:dyDescent="0.25">
      <c r="B92" s="1129"/>
      <c r="C92" s="95"/>
      <c r="D92" s="47" t="s">
        <v>427</v>
      </c>
      <c r="E92" s="6"/>
      <c r="F92" s="6"/>
      <c r="G92" s="6"/>
      <c r="H92" s="6"/>
      <c r="I92" s="6"/>
      <c r="J92" s="6"/>
      <c r="K92" s="6"/>
      <c r="L92" s="6"/>
    </row>
    <row r="93" spans="2:12" ht="37.5" x14ac:dyDescent="0.25">
      <c r="B93" s="1129"/>
      <c r="C93" s="95"/>
      <c r="D93" s="47" t="s">
        <v>428</v>
      </c>
      <c r="E93" s="6"/>
      <c r="F93" s="6"/>
      <c r="G93" s="6"/>
      <c r="H93" s="6"/>
      <c r="I93" s="6"/>
      <c r="J93" s="6"/>
      <c r="K93" s="6"/>
      <c r="L93" s="6"/>
    </row>
    <row r="94" spans="2:12" ht="38.25" thickBot="1" x14ac:dyDescent="0.3">
      <c r="B94" s="1130"/>
      <c r="C94" s="3"/>
      <c r="D94" s="41" t="s">
        <v>429</v>
      </c>
      <c r="E94" s="6"/>
      <c r="F94" s="6"/>
      <c r="G94" s="6"/>
      <c r="H94" s="6"/>
      <c r="I94" s="6"/>
      <c r="J94" s="6"/>
      <c r="K94" s="6"/>
      <c r="L94" s="6"/>
    </row>
    <row r="95" spans="2:12" x14ac:dyDescent="0.25">
      <c r="B95" s="6"/>
      <c r="D95" s="6"/>
      <c r="E95" s="6"/>
      <c r="F95" s="6"/>
      <c r="G95" s="6"/>
      <c r="H95" s="6"/>
      <c r="I95" s="6"/>
      <c r="J95" s="6"/>
      <c r="K95" s="6"/>
      <c r="L95" s="6"/>
    </row>
    <row r="96" spans="2:12" x14ac:dyDescent="0.25">
      <c r="B96" s="6"/>
      <c r="D96" s="6"/>
      <c r="E96" s="6"/>
      <c r="F96" s="6"/>
      <c r="G96" s="6"/>
      <c r="H96" s="6"/>
      <c r="I96" s="6"/>
      <c r="J96" s="6"/>
      <c r="K96" s="6"/>
      <c r="L96" s="6"/>
    </row>
    <row r="97" spans="2:12" x14ac:dyDescent="0.25">
      <c r="B97" s="6"/>
      <c r="D97" s="6"/>
      <c r="E97" s="6"/>
      <c r="F97" s="6"/>
      <c r="G97" s="6"/>
      <c r="H97" s="6"/>
      <c r="I97" s="6"/>
      <c r="J97" s="6"/>
      <c r="K97" s="6"/>
      <c r="L97" s="6"/>
    </row>
    <row r="98" spans="2:12" x14ac:dyDescent="0.25">
      <c r="B98" s="6"/>
      <c r="D98" s="6"/>
      <c r="E98" s="6"/>
      <c r="F98" s="6"/>
      <c r="G98" s="6"/>
      <c r="H98" s="6"/>
      <c r="I98" s="6"/>
      <c r="J98" s="6"/>
      <c r="K98" s="6"/>
      <c r="L98" s="6"/>
    </row>
    <row r="99" spans="2:12" x14ac:dyDescent="0.25">
      <c r="B99" s="6"/>
      <c r="D99" s="6"/>
      <c r="E99" s="6"/>
      <c r="F99" s="6"/>
      <c r="G99" s="6"/>
      <c r="H99" s="6"/>
      <c r="I99" s="6"/>
      <c r="J99" s="6"/>
      <c r="K99" s="6"/>
      <c r="L99" s="6"/>
    </row>
    <row r="100" spans="2:12" x14ac:dyDescent="0.25">
      <c r="B100" s="6"/>
      <c r="D100" s="6"/>
      <c r="E100" s="6"/>
      <c r="F100" s="6"/>
      <c r="G100" s="6"/>
      <c r="H100" s="6"/>
      <c r="I100" s="6"/>
      <c r="J100" s="6"/>
      <c r="K100" s="6"/>
      <c r="L100" s="6"/>
    </row>
    <row r="101" spans="2:12" x14ac:dyDescent="0.25">
      <c r="B101" s="6"/>
      <c r="D101" s="6"/>
      <c r="E101" s="6"/>
      <c r="F101" s="6"/>
      <c r="G101" s="6"/>
      <c r="H101" s="6"/>
      <c r="I101" s="6"/>
      <c r="J101" s="6"/>
      <c r="K101" s="6"/>
      <c r="L101" s="6"/>
    </row>
    <row r="102" spans="2:12" x14ac:dyDescent="0.25">
      <c r="B102" s="6"/>
      <c r="D102" s="6"/>
      <c r="E102" s="6"/>
      <c r="F102" s="6"/>
      <c r="G102" s="6"/>
      <c r="H102" s="6"/>
      <c r="I102" s="6"/>
      <c r="J102" s="6"/>
      <c r="K102" s="6"/>
      <c r="L102" s="6"/>
    </row>
    <row r="103" spans="2:12" x14ac:dyDescent="0.25">
      <c r="B103" s="6"/>
      <c r="D103" s="6"/>
      <c r="E103" s="6"/>
      <c r="F103" s="6"/>
      <c r="G103" s="6"/>
      <c r="H103" s="6"/>
      <c r="I103" s="6"/>
      <c r="J103" s="6"/>
      <c r="K103" s="6"/>
      <c r="L103" s="6"/>
    </row>
    <row r="104" spans="2:12" x14ac:dyDescent="0.25">
      <c r="B104" s="6"/>
      <c r="D104" s="6"/>
      <c r="E104" s="6"/>
      <c r="F104" s="6"/>
      <c r="G104" s="6"/>
      <c r="H104" s="6"/>
      <c r="I104" s="6"/>
      <c r="J104" s="6"/>
      <c r="K104" s="6"/>
      <c r="L104" s="6"/>
    </row>
    <row r="105" spans="2:12" x14ac:dyDescent="0.25">
      <c r="B105" s="6"/>
      <c r="D105" s="6"/>
      <c r="E105" s="6"/>
      <c r="F105" s="6"/>
      <c r="G105" s="6"/>
      <c r="H105" s="6"/>
      <c r="I105" s="6"/>
      <c r="J105" s="6"/>
      <c r="K105" s="6"/>
      <c r="L105" s="6"/>
    </row>
    <row r="106" spans="2:12" x14ac:dyDescent="0.25">
      <c r="B106" s="6"/>
      <c r="D106" s="6"/>
      <c r="E106" s="6"/>
      <c r="F106" s="6"/>
      <c r="G106" s="6"/>
      <c r="H106" s="6"/>
      <c r="I106" s="6"/>
      <c r="J106" s="6"/>
      <c r="K106" s="6"/>
      <c r="L106" s="6"/>
    </row>
    <row r="107" spans="2:12" x14ac:dyDescent="0.25">
      <c r="B107" s="6"/>
      <c r="D107" s="6"/>
      <c r="E107" s="6"/>
      <c r="F107" s="6"/>
      <c r="G107" s="6"/>
      <c r="H107" s="6"/>
      <c r="I107" s="6"/>
      <c r="J107" s="6"/>
      <c r="K107" s="6"/>
      <c r="L107" s="6"/>
    </row>
    <row r="108" spans="2:12" x14ac:dyDescent="0.25">
      <c r="B108" s="6"/>
      <c r="D108" s="6"/>
      <c r="E108" s="6"/>
      <c r="F108" s="6"/>
      <c r="G108" s="6"/>
      <c r="H108" s="6"/>
      <c r="I108" s="6"/>
      <c r="J108" s="6"/>
      <c r="K108" s="6"/>
      <c r="L108" s="6"/>
    </row>
    <row r="109" spans="2:12" x14ac:dyDescent="0.25">
      <c r="B109" s="6"/>
      <c r="D109" s="6"/>
      <c r="E109" s="6"/>
      <c r="F109" s="6"/>
      <c r="G109" s="6"/>
      <c r="H109" s="6"/>
      <c r="I109" s="6"/>
      <c r="J109" s="6"/>
      <c r="K109" s="6"/>
      <c r="L109" s="6"/>
    </row>
    <row r="110" spans="2:12" x14ac:dyDescent="0.25">
      <c r="B110" s="6"/>
      <c r="D110" s="6"/>
      <c r="E110" s="6"/>
      <c r="F110" s="6"/>
      <c r="G110" s="6"/>
      <c r="H110" s="6"/>
      <c r="I110" s="6"/>
      <c r="J110" s="6"/>
      <c r="K110" s="6"/>
      <c r="L110" s="6"/>
    </row>
    <row r="111" spans="2:12" x14ac:dyDescent="0.25">
      <c r="B111" s="6"/>
      <c r="D111" s="6"/>
      <c r="E111" s="6"/>
      <c r="F111" s="6"/>
      <c r="G111" s="6"/>
      <c r="H111" s="6"/>
      <c r="I111" s="6"/>
      <c r="J111" s="6"/>
      <c r="K111" s="6"/>
      <c r="L111" s="6"/>
    </row>
    <row r="112" spans="2:12" x14ac:dyDescent="0.25">
      <c r="B112" s="6"/>
      <c r="D112" s="6"/>
      <c r="E112" s="6"/>
      <c r="F112" s="6"/>
      <c r="G112" s="6"/>
      <c r="H112" s="6"/>
      <c r="I112" s="6"/>
      <c r="J112" s="6"/>
      <c r="K112" s="6"/>
      <c r="L112" s="6"/>
    </row>
    <row r="113" spans="2:12" x14ac:dyDescent="0.25">
      <c r="B113" s="6"/>
      <c r="D113" s="6"/>
      <c r="E113" s="6"/>
      <c r="F113" s="6"/>
      <c r="G113" s="6"/>
      <c r="H113" s="6"/>
      <c r="I113" s="6"/>
      <c r="J113" s="6"/>
      <c r="K113" s="6"/>
      <c r="L113" s="6"/>
    </row>
    <row r="114" spans="2:12" x14ac:dyDescent="0.25">
      <c r="B114" s="6"/>
      <c r="D114" s="6"/>
      <c r="E114" s="6"/>
      <c r="F114" s="6"/>
      <c r="G114" s="6"/>
      <c r="H114" s="6"/>
      <c r="I114" s="6"/>
      <c r="J114" s="6"/>
      <c r="K114" s="6"/>
      <c r="L114" s="6"/>
    </row>
    <row r="115" spans="2:12" x14ac:dyDescent="0.25">
      <c r="B115" s="6"/>
      <c r="D115" s="6"/>
      <c r="E115" s="6"/>
      <c r="F115" s="6"/>
      <c r="G115" s="6"/>
      <c r="H115" s="6"/>
      <c r="I115" s="6"/>
      <c r="J115" s="6"/>
      <c r="K115" s="6"/>
      <c r="L115" s="6"/>
    </row>
    <row r="116" spans="2:12" x14ac:dyDescent="0.25">
      <c r="B116" s="6"/>
      <c r="D116" s="6"/>
      <c r="E116" s="6"/>
      <c r="F116" s="6"/>
      <c r="G116" s="6"/>
      <c r="H116" s="6"/>
      <c r="I116" s="6"/>
      <c r="J116" s="6"/>
      <c r="K116" s="6"/>
      <c r="L116" s="6"/>
    </row>
    <row r="117" spans="2:12" x14ac:dyDescent="0.25">
      <c r="B117" s="6"/>
      <c r="D117" s="6"/>
      <c r="E117" s="6"/>
      <c r="F117" s="6"/>
      <c r="G117" s="6"/>
      <c r="H117" s="6"/>
      <c r="I117" s="6"/>
      <c r="J117" s="6"/>
      <c r="K117" s="6"/>
      <c r="L117" s="6"/>
    </row>
    <row r="118" spans="2:12" x14ac:dyDescent="0.25">
      <c r="B118" s="6"/>
      <c r="D118" s="6"/>
      <c r="E118" s="6"/>
      <c r="F118" s="6"/>
      <c r="G118" s="6"/>
      <c r="H118" s="6"/>
      <c r="I118" s="6"/>
      <c r="J118" s="6"/>
      <c r="K118" s="6"/>
      <c r="L118" s="6"/>
    </row>
    <row r="119" spans="2:12" x14ac:dyDescent="0.25">
      <c r="B119" s="6"/>
      <c r="D119" s="6"/>
      <c r="E119" s="6"/>
      <c r="F119" s="6"/>
      <c r="G119" s="6"/>
      <c r="H119" s="6"/>
      <c r="I119" s="6"/>
      <c r="J119" s="6"/>
      <c r="K119" s="6"/>
      <c r="L119" s="6"/>
    </row>
    <row r="120" spans="2:12" x14ac:dyDescent="0.25">
      <c r="B120" s="6"/>
      <c r="D120" s="6"/>
      <c r="E120" s="6"/>
      <c r="F120" s="6"/>
      <c r="G120" s="6"/>
      <c r="H120" s="6"/>
      <c r="I120" s="6"/>
      <c r="J120" s="6"/>
      <c r="K120" s="6"/>
      <c r="L120" s="6"/>
    </row>
    <row r="121" spans="2:12" x14ac:dyDescent="0.25">
      <c r="B121" s="6"/>
      <c r="D121" s="6"/>
      <c r="E121" s="6"/>
      <c r="F121" s="6"/>
      <c r="G121" s="6"/>
      <c r="H121" s="6"/>
      <c r="I121" s="6"/>
      <c r="J121" s="6"/>
      <c r="K121" s="6"/>
      <c r="L121" s="6"/>
    </row>
    <row r="122" spans="2:12" x14ac:dyDescent="0.25">
      <c r="B122" s="6"/>
      <c r="D122" s="6"/>
      <c r="E122" s="6"/>
      <c r="F122" s="6"/>
      <c r="G122" s="6"/>
      <c r="H122" s="6"/>
      <c r="I122" s="6"/>
      <c r="J122" s="6"/>
      <c r="K122" s="6"/>
      <c r="L122" s="6"/>
    </row>
    <row r="123" spans="2:12" x14ac:dyDescent="0.25">
      <c r="B123" s="6"/>
      <c r="D123" s="6"/>
      <c r="E123" s="6"/>
      <c r="F123" s="6"/>
      <c r="G123" s="6"/>
      <c r="H123" s="6"/>
      <c r="I123" s="6"/>
      <c r="J123" s="6"/>
      <c r="K123" s="6"/>
      <c r="L123" s="6"/>
    </row>
    <row r="124" spans="2:12" x14ac:dyDescent="0.25">
      <c r="B124" s="6"/>
      <c r="D124" s="6"/>
      <c r="E124" s="6"/>
      <c r="F124" s="6"/>
      <c r="G124" s="6"/>
      <c r="H124" s="6"/>
      <c r="I124" s="6"/>
      <c r="J124" s="6"/>
      <c r="K124" s="6"/>
      <c r="L124" s="6"/>
    </row>
    <row r="125" spans="2:12" x14ac:dyDescent="0.25">
      <c r="B125" s="6"/>
      <c r="D125" s="6"/>
      <c r="E125" s="6"/>
      <c r="F125" s="6"/>
      <c r="G125" s="6"/>
      <c r="H125" s="6"/>
      <c r="I125" s="6"/>
      <c r="J125" s="6"/>
      <c r="K125" s="6"/>
      <c r="L125" s="6"/>
    </row>
    <row r="126" spans="2:12" x14ac:dyDescent="0.25">
      <c r="B126" s="6"/>
      <c r="D126" s="6"/>
      <c r="E126" s="6"/>
      <c r="F126" s="6"/>
      <c r="G126" s="6"/>
      <c r="H126" s="6"/>
      <c r="I126" s="6"/>
      <c r="J126" s="6"/>
      <c r="K126" s="6"/>
      <c r="L126" s="6"/>
    </row>
    <row r="127" spans="2:12" x14ac:dyDescent="0.25">
      <c r="B127" s="6"/>
      <c r="D127" s="6"/>
      <c r="E127" s="6"/>
      <c r="F127" s="6"/>
      <c r="G127" s="6"/>
      <c r="H127" s="6"/>
      <c r="I127" s="6"/>
      <c r="J127" s="6"/>
      <c r="K127" s="6"/>
      <c r="L127" s="6"/>
    </row>
    <row r="128" spans="2:12" x14ac:dyDescent="0.25">
      <c r="B128" s="6"/>
      <c r="D128" s="6"/>
      <c r="E128" s="6"/>
      <c r="F128" s="6"/>
      <c r="G128" s="6"/>
      <c r="H128" s="6"/>
      <c r="I128" s="6"/>
      <c r="J128" s="6"/>
      <c r="K128" s="6"/>
      <c r="L128" s="6"/>
    </row>
    <row r="129" spans="2:12" x14ac:dyDescent="0.25">
      <c r="B129" s="6"/>
      <c r="D129" s="6"/>
      <c r="E129" s="6"/>
      <c r="F129" s="6"/>
      <c r="G129" s="6"/>
      <c r="H129" s="6"/>
      <c r="I129" s="6"/>
      <c r="J129" s="6"/>
      <c r="K129" s="6"/>
      <c r="L129" s="6"/>
    </row>
    <row r="130" spans="2:12" x14ac:dyDescent="0.25">
      <c r="B130" s="6"/>
      <c r="D130" s="6"/>
      <c r="E130" s="6"/>
      <c r="F130" s="6"/>
      <c r="G130" s="6"/>
      <c r="H130" s="6"/>
      <c r="I130" s="6"/>
      <c r="J130" s="6"/>
      <c r="K130" s="6"/>
      <c r="L130" s="6"/>
    </row>
    <row r="131" spans="2:12" x14ac:dyDescent="0.25">
      <c r="B131" s="6"/>
      <c r="D131" s="6"/>
      <c r="E131" s="6"/>
      <c r="F131" s="6"/>
      <c r="G131" s="6"/>
      <c r="H131" s="6"/>
      <c r="I131" s="6"/>
      <c r="J131" s="6"/>
      <c r="K131" s="6"/>
      <c r="L131" s="6"/>
    </row>
    <row r="132" spans="2:12" x14ac:dyDescent="0.25">
      <c r="B132" s="6"/>
      <c r="D132" s="6"/>
      <c r="E132" s="6"/>
      <c r="F132" s="6"/>
      <c r="G132" s="6"/>
      <c r="H132" s="6"/>
      <c r="I132" s="6"/>
      <c r="J132" s="6"/>
      <c r="K132" s="6"/>
      <c r="L132" s="6"/>
    </row>
    <row r="133" spans="2:12" x14ac:dyDescent="0.25">
      <c r="B133" s="6"/>
      <c r="D133" s="6"/>
      <c r="E133" s="6"/>
      <c r="F133" s="6"/>
      <c r="G133" s="6"/>
      <c r="H133" s="6"/>
      <c r="I133" s="6"/>
      <c r="J133" s="6"/>
      <c r="K133" s="6"/>
      <c r="L133" s="6"/>
    </row>
    <row r="134" spans="2:12" x14ac:dyDescent="0.25">
      <c r="B134" s="6"/>
      <c r="D134" s="6"/>
      <c r="E134" s="6"/>
      <c r="F134" s="6"/>
      <c r="G134" s="6"/>
      <c r="H134" s="6"/>
      <c r="I134" s="6"/>
      <c r="J134" s="6"/>
      <c r="K134" s="6"/>
      <c r="L134" s="6"/>
    </row>
    <row r="135" spans="2:12" x14ac:dyDescent="0.25">
      <c r="B135" s="6"/>
      <c r="D135" s="6"/>
      <c r="E135" s="6"/>
      <c r="F135" s="6"/>
      <c r="G135" s="6"/>
      <c r="H135" s="6"/>
      <c r="I135" s="6"/>
      <c r="J135" s="6"/>
      <c r="K135" s="6"/>
      <c r="L135" s="6"/>
    </row>
    <row r="136" spans="2:12" x14ac:dyDescent="0.25">
      <c r="B136" s="6"/>
      <c r="D136" s="6"/>
      <c r="E136" s="6"/>
      <c r="F136" s="6"/>
      <c r="G136" s="6"/>
      <c r="H136" s="6"/>
      <c r="I136" s="6"/>
      <c r="J136" s="6"/>
      <c r="K136" s="6"/>
      <c r="L136" s="6"/>
    </row>
    <row r="137" spans="2:12" x14ac:dyDescent="0.25">
      <c r="B137" s="6"/>
      <c r="D137" s="6"/>
      <c r="E137" s="6"/>
      <c r="F137" s="6"/>
      <c r="G137" s="6"/>
      <c r="H137" s="6"/>
      <c r="I137" s="6"/>
      <c r="J137" s="6"/>
      <c r="K137" s="6"/>
      <c r="L137" s="6"/>
    </row>
    <row r="138" spans="2:12" x14ac:dyDescent="0.25">
      <c r="B138" s="6"/>
      <c r="D138" s="6"/>
      <c r="E138" s="6"/>
      <c r="F138" s="6"/>
      <c r="G138" s="6"/>
      <c r="H138" s="6"/>
      <c r="I138" s="6"/>
      <c r="J138" s="6"/>
      <c r="K138" s="6"/>
      <c r="L138" s="6"/>
    </row>
    <row r="139" spans="2:12" x14ac:dyDescent="0.25">
      <c r="B139" s="6"/>
      <c r="D139" s="6"/>
      <c r="E139" s="6"/>
      <c r="F139" s="6"/>
      <c r="G139" s="6"/>
      <c r="H139" s="6"/>
      <c r="I139" s="6"/>
      <c r="J139" s="6"/>
      <c r="K139" s="6"/>
      <c r="L139" s="6"/>
    </row>
    <row r="140" spans="2:12" x14ac:dyDescent="0.25">
      <c r="B140" s="6"/>
      <c r="D140" s="6"/>
      <c r="E140" s="6"/>
      <c r="F140" s="6"/>
      <c r="G140" s="6"/>
      <c r="H140" s="6"/>
      <c r="I140" s="6"/>
      <c r="J140" s="6"/>
      <c r="K140" s="6"/>
      <c r="L140" s="6"/>
    </row>
    <row r="141" spans="2:12" x14ac:dyDescent="0.25">
      <c r="B141" s="6"/>
      <c r="D141" s="6"/>
      <c r="E141" s="6"/>
      <c r="F141" s="6"/>
      <c r="G141" s="6"/>
      <c r="H141" s="6"/>
      <c r="I141" s="6"/>
      <c r="J141" s="6"/>
      <c r="K141" s="6"/>
      <c r="L141" s="6"/>
    </row>
    <row r="142" spans="2:12" x14ac:dyDescent="0.25">
      <c r="B142" s="6"/>
      <c r="D142" s="6"/>
      <c r="E142" s="6"/>
      <c r="F142" s="6"/>
      <c r="G142" s="6"/>
      <c r="H142" s="6"/>
      <c r="I142" s="6"/>
      <c r="J142" s="6"/>
      <c r="K142" s="6"/>
      <c r="L142" s="6"/>
    </row>
    <row r="143" spans="2:12" x14ac:dyDescent="0.25">
      <c r="B143" s="6"/>
      <c r="D143" s="6"/>
      <c r="E143" s="6"/>
      <c r="F143" s="6"/>
      <c r="G143" s="6"/>
      <c r="H143" s="6"/>
      <c r="I143" s="6"/>
      <c r="J143" s="6"/>
      <c r="K143" s="6"/>
      <c r="L143" s="6"/>
    </row>
    <row r="144" spans="2:12" x14ac:dyDescent="0.25">
      <c r="B144" s="6"/>
      <c r="D144" s="6"/>
      <c r="E144" s="6"/>
      <c r="F144" s="6"/>
      <c r="G144" s="6"/>
      <c r="H144" s="6"/>
      <c r="I144" s="6"/>
      <c r="J144" s="6"/>
      <c r="K144" s="6"/>
      <c r="L144" s="6"/>
    </row>
    <row r="145" spans="2:12" x14ac:dyDescent="0.25">
      <c r="B145" s="6"/>
      <c r="D145" s="6"/>
      <c r="E145" s="6"/>
      <c r="F145" s="6"/>
      <c r="G145" s="6"/>
      <c r="H145" s="6"/>
      <c r="I145" s="6"/>
      <c r="J145" s="6"/>
      <c r="K145" s="6"/>
      <c r="L145" s="6"/>
    </row>
    <row r="146" spans="2:12" x14ac:dyDescent="0.25">
      <c r="B146" s="6"/>
      <c r="D146" s="6"/>
      <c r="E146" s="6"/>
      <c r="F146" s="6"/>
      <c r="G146" s="6"/>
      <c r="H146" s="6"/>
      <c r="I146" s="6"/>
      <c r="J146" s="6"/>
      <c r="K146" s="6"/>
      <c r="L146" s="6"/>
    </row>
    <row r="147" spans="2:12" x14ac:dyDescent="0.25">
      <c r="B147" s="6"/>
      <c r="D147" s="6"/>
      <c r="E147" s="6"/>
      <c r="F147" s="6"/>
      <c r="G147" s="6"/>
      <c r="H147" s="6"/>
      <c r="I147" s="6"/>
      <c r="J147" s="6"/>
      <c r="K147" s="6"/>
      <c r="L147" s="6"/>
    </row>
    <row r="148" spans="2:12" x14ac:dyDescent="0.25">
      <c r="B148" s="6"/>
      <c r="D148" s="6"/>
      <c r="E148" s="6"/>
      <c r="F148" s="6"/>
      <c r="G148" s="6"/>
      <c r="H148" s="6"/>
      <c r="I148" s="6"/>
      <c r="J148" s="6"/>
      <c r="K148" s="6"/>
      <c r="L148" s="6"/>
    </row>
    <row r="149" spans="2:12" x14ac:dyDescent="0.25">
      <c r="B149" s="6"/>
      <c r="D149" s="6"/>
      <c r="E149" s="6"/>
      <c r="F149" s="6"/>
      <c r="G149" s="6"/>
      <c r="H149" s="6"/>
      <c r="I149" s="6"/>
      <c r="J149" s="6"/>
      <c r="K149" s="6"/>
      <c r="L149" s="6"/>
    </row>
    <row r="150" spans="2:12" x14ac:dyDescent="0.25">
      <c r="B150" s="6"/>
      <c r="D150" s="6"/>
      <c r="E150" s="6"/>
      <c r="F150" s="6"/>
      <c r="G150" s="6"/>
      <c r="H150" s="6"/>
      <c r="I150" s="6"/>
      <c r="J150" s="6"/>
      <c r="K150" s="6"/>
      <c r="L150" s="6"/>
    </row>
    <row r="151" spans="2:12" x14ac:dyDescent="0.25">
      <c r="B151" s="6"/>
      <c r="D151" s="6"/>
      <c r="E151" s="6"/>
      <c r="F151" s="6"/>
      <c r="G151" s="6"/>
      <c r="H151" s="6"/>
      <c r="I151" s="6"/>
      <c r="J151" s="6"/>
      <c r="K151" s="6"/>
      <c r="L151" s="6"/>
    </row>
    <row r="152" spans="2:12" x14ac:dyDescent="0.25">
      <c r="B152" s="6"/>
      <c r="D152" s="6"/>
      <c r="E152" s="6"/>
      <c r="F152" s="6"/>
      <c r="G152" s="6"/>
      <c r="H152" s="6"/>
      <c r="I152" s="6"/>
      <c r="J152" s="6"/>
      <c r="K152" s="6"/>
      <c r="L152" s="6"/>
    </row>
    <row r="153" spans="2:12" x14ac:dyDescent="0.25">
      <c r="B153" s="6"/>
      <c r="D153" s="6"/>
      <c r="E153" s="6"/>
      <c r="F153" s="6"/>
      <c r="G153" s="6"/>
      <c r="H153" s="6"/>
      <c r="I153" s="6"/>
      <c r="J153" s="6"/>
      <c r="K153" s="6"/>
      <c r="L153" s="6"/>
    </row>
    <row r="154" spans="2:12" x14ac:dyDescent="0.25">
      <c r="B154" s="6"/>
      <c r="D154" s="6"/>
      <c r="E154" s="6"/>
      <c r="F154" s="6"/>
      <c r="G154" s="6"/>
      <c r="H154" s="6"/>
      <c r="I154" s="6"/>
      <c r="J154" s="6"/>
      <c r="K154" s="6"/>
      <c r="L154" s="6"/>
    </row>
    <row r="155" spans="2:12" x14ac:dyDescent="0.25">
      <c r="B155" s="6"/>
      <c r="D155" s="6"/>
      <c r="E155" s="6"/>
      <c r="F155" s="6"/>
      <c r="G155" s="6"/>
      <c r="H155" s="6"/>
      <c r="I155" s="6"/>
      <c r="J155" s="6"/>
      <c r="K155" s="6"/>
      <c r="L155" s="6"/>
    </row>
    <row r="156" spans="2:12" x14ac:dyDescent="0.25">
      <c r="B156" s="6"/>
      <c r="D156" s="6"/>
      <c r="E156" s="6"/>
      <c r="F156" s="6"/>
      <c r="G156" s="6"/>
      <c r="H156" s="6"/>
      <c r="I156" s="6"/>
      <c r="J156" s="6"/>
      <c r="K156" s="6"/>
      <c r="L156" s="6"/>
    </row>
    <row r="157" spans="2:12" x14ac:dyDescent="0.25">
      <c r="B157" s="6"/>
      <c r="D157" s="6"/>
      <c r="E157" s="6"/>
      <c r="F157" s="6"/>
      <c r="G157" s="6"/>
      <c r="H157" s="6"/>
      <c r="I157" s="6"/>
      <c r="J157" s="6"/>
      <c r="K157" s="6"/>
      <c r="L157" s="6"/>
    </row>
    <row r="158" spans="2:12" x14ac:dyDescent="0.25">
      <c r="B158" s="6"/>
      <c r="D158" s="6"/>
      <c r="E158" s="6"/>
      <c r="F158" s="6"/>
      <c r="G158" s="6"/>
      <c r="H158" s="6"/>
      <c r="I158" s="6"/>
      <c r="J158" s="6"/>
      <c r="K158" s="6"/>
      <c r="L158" s="6"/>
    </row>
    <row r="159" spans="2:12" x14ac:dyDescent="0.25">
      <c r="B159" s="6"/>
      <c r="D159" s="6"/>
      <c r="E159" s="6"/>
      <c r="F159" s="6"/>
      <c r="G159" s="6"/>
      <c r="H159" s="6"/>
      <c r="I159" s="6"/>
      <c r="J159" s="6"/>
      <c r="K159" s="6"/>
      <c r="L159" s="6"/>
    </row>
    <row r="160" spans="2:12" x14ac:dyDescent="0.25">
      <c r="B160" s="6"/>
      <c r="D160" s="6"/>
      <c r="E160" s="6"/>
      <c r="F160" s="6"/>
      <c r="G160" s="6"/>
      <c r="H160" s="6"/>
      <c r="I160" s="6"/>
      <c r="J160" s="6"/>
      <c r="K160" s="6"/>
      <c r="L160" s="6"/>
    </row>
    <row r="161" spans="2:12" x14ac:dyDescent="0.25">
      <c r="B161" s="6"/>
      <c r="D161" s="6"/>
      <c r="E161" s="6"/>
      <c r="F161" s="6"/>
      <c r="G161" s="6"/>
      <c r="H161" s="6"/>
      <c r="I161" s="6"/>
      <c r="J161" s="6"/>
      <c r="K161" s="6"/>
      <c r="L161" s="6"/>
    </row>
    <row r="162" spans="2:12" x14ac:dyDescent="0.25">
      <c r="B162" s="6"/>
      <c r="D162" s="6"/>
      <c r="E162" s="6"/>
      <c r="F162" s="6"/>
      <c r="G162" s="6"/>
      <c r="H162" s="6"/>
      <c r="I162" s="6"/>
      <c r="J162" s="6"/>
      <c r="K162" s="6"/>
      <c r="L162" s="6"/>
    </row>
    <row r="163" spans="2:12" x14ac:dyDescent="0.25">
      <c r="B163" s="6"/>
      <c r="D163" s="6"/>
      <c r="E163" s="6"/>
      <c r="F163" s="6"/>
      <c r="G163" s="6"/>
      <c r="H163" s="6"/>
      <c r="I163" s="6"/>
      <c r="J163" s="6"/>
      <c r="K163" s="6"/>
      <c r="L163" s="6"/>
    </row>
    <row r="164" spans="2:12" x14ac:dyDescent="0.25">
      <c r="B164" s="6"/>
      <c r="D164" s="6"/>
      <c r="E164" s="6"/>
      <c r="F164" s="6"/>
      <c r="G164" s="6"/>
      <c r="H164" s="6"/>
      <c r="I164" s="6"/>
      <c r="J164" s="6"/>
      <c r="K164" s="6"/>
      <c r="L164" s="6"/>
    </row>
    <row r="165" spans="2:12" x14ac:dyDescent="0.25">
      <c r="B165" s="6"/>
      <c r="D165" s="6"/>
      <c r="E165" s="6"/>
      <c r="F165" s="6"/>
      <c r="G165" s="6"/>
      <c r="H165" s="6"/>
      <c r="I165" s="6"/>
      <c r="J165" s="6"/>
      <c r="K165" s="6"/>
      <c r="L165" s="6"/>
    </row>
    <row r="166" spans="2:12" x14ac:dyDescent="0.25">
      <c r="B166" s="6"/>
      <c r="D166" s="6"/>
      <c r="E166" s="6"/>
      <c r="F166" s="6"/>
      <c r="G166" s="6"/>
      <c r="H166" s="6"/>
      <c r="I166" s="6"/>
      <c r="J166" s="6"/>
      <c r="K166" s="6"/>
      <c r="L166" s="6"/>
    </row>
    <row r="167" spans="2:12" x14ac:dyDescent="0.25">
      <c r="B167" s="6"/>
      <c r="D167" s="6"/>
      <c r="E167" s="6"/>
      <c r="F167" s="6"/>
      <c r="G167" s="6"/>
      <c r="H167" s="6"/>
      <c r="I167" s="6"/>
      <c r="J167" s="6"/>
      <c r="K167" s="6"/>
      <c r="L167" s="6"/>
    </row>
    <row r="168" spans="2:12" x14ac:dyDescent="0.25">
      <c r="B168" s="6"/>
      <c r="D168" s="6"/>
      <c r="E168" s="6"/>
      <c r="F168" s="6"/>
      <c r="G168" s="6"/>
      <c r="H168" s="6"/>
      <c r="I168" s="6"/>
      <c r="J168" s="6"/>
      <c r="K168" s="6"/>
      <c r="L168" s="6"/>
    </row>
    <row r="169" spans="2:12" x14ac:dyDescent="0.25">
      <c r="B169" s="6"/>
      <c r="D169" s="6"/>
      <c r="E169" s="6"/>
      <c r="F169" s="6"/>
      <c r="G169" s="6"/>
      <c r="H169" s="6"/>
      <c r="I169" s="6"/>
      <c r="J169" s="6"/>
      <c r="K169" s="6"/>
      <c r="L169" s="6"/>
    </row>
    <row r="170" spans="2:12" x14ac:dyDescent="0.25">
      <c r="B170" s="6"/>
      <c r="D170" s="6"/>
      <c r="E170" s="6"/>
      <c r="F170" s="6"/>
      <c r="G170" s="6"/>
      <c r="H170" s="6"/>
      <c r="I170" s="6"/>
      <c r="J170" s="6"/>
      <c r="K170" s="6"/>
      <c r="L170" s="6"/>
    </row>
    <row r="171" spans="2:12" x14ac:dyDescent="0.25">
      <c r="B171" s="6"/>
      <c r="D171" s="6"/>
      <c r="E171" s="6"/>
      <c r="F171" s="6"/>
      <c r="G171" s="6"/>
      <c r="H171" s="6"/>
      <c r="I171" s="6"/>
      <c r="J171" s="6"/>
      <c r="K171" s="6"/>
      <c r="L171" s="6"/>
    </row>
    <row r="172" spans="2:12" x14ac:dyDescent="0.25">
      <c r="B172" s="6"/>
      <c r="D172" s="6"/>
      <c r="E172" s="6"/>
      <c r="F172" s="6"/>
      <c r="G172" s="6"/>
      <c r="H172" s="6"/>
      <c r="I172" s="6"/>
      <c r="J172" s="6"/>
      <c r="K172" s="6"/>
      <c r="L172" s="6"/>
    </row>
    <row r="173" spans="2:12" x14ac:dyDescent="0.25">
      <c r="B173" s="6"/>
      <c r="D173" s="6"/>
      <c r="E173" s="6"/>
      <c r="F173" s="6"/>
      <c r="G173" s="6"/>
      <c r="H173" s="6"/>
      <c r="I173" s="6"/>
      <c r="J173" s="6"/>
      <c r="K173" s="6"/>
      <c r="L173" s="6"/>
    </row>
    <row r="174" spans="2:12" x14ac:dyDescent="0.25">
      <c r="B174" s="6"/>
      <c r="D174" s="6"/>
      <c r="E174" s="6"/>
      <c r="F174" s="6"/>
      <c r="G174" s="6"/>
      <c r="H174" s="6"/>
      <c r="I174" s="6"/>
      <c r="J174" s="6"/>
      <c r="K174" s="6"/>
      <c r="L174" s="6"/>
    </row>
    <row r="175" spans="2:12" x14ac:dyDescent="0.25">
      <c r="B175" s="6"/>
      <c r="D175" s="6"/>
      <c r="E175" s="6"/>
      <c r="F175" s="6"/>
      <c r="G175" s="6"/>
      <c r="H175" s="6"/>
      <c r="I175" s="6"/>
      <c r="J175" s="6"/>
      <c r="K175" s="6"/>
      <c r="L175" s="6"/>
    </row>
    <row r="176" spans="2:12" x14ac:dyDescent="0.25">
      <c r="B176" s="6"/>
      <c r="D176" s="6"/>
      <c r="E176" s="6"/>
      <c r="F176" s="6"/>
      <c r="G176" s="6"/>
      <c r="H176" s="6"/>
      <c r="I176" s="6"/>
      <c r="J176" s="6"/>
      <c r="K176" s="6"/>
      <c r="L176" s="6"/>
    </row>
    <row r="177" spans="2:12" x14ac:dyDescent="0.25">
      <c r="B177" s="6"/>
      <c r="D177" s="6"/>
      <c r="E177" s="6"/>
      <c r="F177" s="6"/>
      <c r="G177" s="6"/>
      <c r="H177" s="6"/>
      <c r="I177" s="6"/>
      <c r="J177" s="6"/>
      <c r="K177" s="6"/>
      <c r="L177" s="6"/>
    </row>
    <row r="178" spans="2:12" x14ac:dyDescent="0.25">
      <c r="B178" s="6"/>
      <c r="D178" s="6"/>
      <c r="E178" s="6"/>
      <c r="F178" s="6"/>
      <c r="G178" s="6"/>
      <c r="H178" s="6"/>
      <c r="I178" s="6"/>
      <c r="J178" s="6"/>
      <c r="K178" s="6"/>
      <c r="L178" s="6"/>
    </row>
    <row r="179" spans="2:12" x14ac:dyDescent="0.25">
      <c r="B179" s="6"/>
      <c r="D179" s="6"/>
      <c r="E179" s="6"/>
      <c r="F179" s="6"/>
      <c r="G179" s="6"/>
      <c r="H179" s="6"/>
      <c r="I179" s="6"/>
      <c r="J179" s="6"/>
      <c r="K179" s="6"/>
      <c r="L179" s="6"/>
    </row>
    <row r="180" spans="2:12" x14ac:dyDescent="0.25">
      <c r="B180" s="6"/>
      <c r="D180" s="6"/>
      <c r="E180" s="6"/>
      <c r="F180" s="6"/>
      <c r="G180" s="6"/>
      <c r="H180" s="6"/>
      <c r="I180" s="6"/>
      <c r="J180" s="6"/>
      <c r="K180" s="6"/>
      <c r="L180" s="6"/>
    </row>
    <row r="181" spans="2:12" x14ac:dyDescent="0.25">
      <c r="B181" s="6"/>
      <c r="D181" s="6"/>
      <c r="E181" s="6"/>
      <c r="F181" s="6"/>
      <c r="G181" s="6"/>
      <c r="H181" s="6"/>
      <c r="I181" s="6"/>
      <c r="J181" s="6"/>
      <c r="K181" s="6"/>
      <c r="L181" s="6"/>
    </row>
    <row r="182" spans="2:12" x14ac:dyDescent="0.25">
      <c r="B182" s="6"/>
      <c r="D182" s="6"/>
      <c r="E182" s="6"/>
      <c r="F182" s="6"/>
      <c r="G182" s="6"/>
      <c r="H182" s="6"/>
      <c r="I182" s="6"/>
      <c r="J182" s="6"/>
      <c r="K182" s="6"/>
      <c r="L182" s="6"/>
    </row>
    <row r="183" spans="2:12" x14ac:dyDescent="0.25">
      <c r="B183" s="6"/>
      <c r="D183" s="6"/>
      <c r="E183" s="6"/>
      <c r="F183" s="6"/>
      <c r="G183" s="6"/>
      <c r="H183" s="6"/>
      <c r="I183" s="6"/>
      <c r="J183" s="6"/>
      <c r="K183" s="6"/>
      <c r="L183" s="6"/>
    </row>
    <row r="184" spans="2:12" x14ac:dyDescent="0.25">
      <c r="K184" s="6"/>
      <c r="L184" s="6"/>
    </row>
  </sheetData>
  <mergeCells count="41">
    <mergeCell ref="A1:P1"/>
    <mergeCell ref="A2:P2"/>
    <mergeCell ref="A3:P3"/>
    <mergeCell ref="A4:D4"/>
    <mergeCell ref="A5:P5"/>
    <mergeCell ref="B69:F69"/>
    <mergeCell ref="D44:I44"/>
    <mergeCell ref="D45:I45"/>
    <mergeCell ref="B47:E47"/>
    <mergeCell ref="B48:B54"/>
    <mergeCell ref="B56:E56"/>
    <mergeCell ref="B57:B63"/>
    <mergeCell ref="B66:D67"/>
    <mergeCell ref="B15:B43"/>
    <mergeCell ref="D15:I15"/>
    <mergeCell ref="D22:I22"/>
    <mergeCell ref="D23:I23"/>
    <mergeCell ref="D31:I31"/>
    <mergeCell ref="D32:I32"/>
    <mergeCell ref="D33:I33"/>
    <mergeCell ref="D43:I43"/>
    <mergeCell ref="B89:B94"/>
    <mergeCell ref="B74:D74"/>
    <mergeCell ref="B76:B84"/>
    <mergeCell ref="B85:B86"/>
    <mergeCell ref="D85:D86"/>
    <mergeCell ref="B87:B88"/>
    <mergeCell ref="N24:N25"/>
    <mergeCell ref="O24:O25"/>
    <mergeCell ref="P24:P25"/>
    <mergeCell ref="K24:K25"/>
    <mergeCell ref="K39:K40"/>
    <mergeCell ref="L39:L40"/>
    <mergeCell ref="M39:M40"/>
    <mergeCell ref="L24:L25"/>
    <mergeCell ref="M24:M25"/>
    <mergeCell ref="B10:D10"/>
    <mergeCell ref="F10:S10"/>
    <mergeCell ref="F11:S11"/>
    <mergeCell ref="E12:R12"/>
    <mergeCell ref="E13:R13"/>
  </mergeCells>
  <conditionalFormatting sqref="I20">
    <cfRule type="containsErrors" dxfId="88" priority="6">
      <formula>ISERROR(I20)</formula>
    </cfRule>
  </conditionalFormatting>
  <conditionalFormatting sqref="I25">
    <cfRule type="containsText" dxfId="87" priority="5" operator="containsText" text="debe">
      <formula>NOT(ISERROR(SEARCH("debe",I25)))</formula>
    </cfRule>
  </conditionalFormatting>
  <conditionalFormatting sqref="F10">
    <cfRule type="notContainsBlanks" dxfId="86" priority="4">
      <formula>LEN(TRIM(F10))&gt;0</formula>
    </cfRule>
  </conditionalFormatting>
  <conditionalFormatting sqref="F11:S11">
    <cfRule type="expression" dxfId="85" priority="2">
      <formula>E11="NO SE REPORTA"</formula>
    </cfRule>
    <cfRule type="expression" dxfId="84" priority="3">
      <formula>E10="NO APLICA"</formula>
    </cfRule>
  </conditionalFormatting>
  <conditionalFormatting sqref="E12:R12">
    <cfRule type="expression" dxfId="83" priority="1">
      <formula>E11="SI SE REPORTA"</formula>
    </cfRule>
  </conditionalFormatting>
  <dataValidations count="6">
    <dataValidation type="whole" operator="greaterThanOrEqual" allowBlank="1" showInputMessage="1" showErrorMessage="1" errorTitle="ERROR" error="Valor en HECTAREAS (sin decimales)" sqref="E17:E19 E21 E25:H29 F35:F42 I26:I30 L41:L45">
      <formula1>0</formula1>
    </dataValidation>
    <dataValidation allowBlank="1" showInputMessage="1" showErrorMessage="1" promptTitle="ESTADO" prompt="en formulación_x000a_en actualización_x000a_en adopción_x000a_adoptado" sqref="G35:G42"/>
    <dataValidation type="whole" errorStyle="warning" operator="equal" allowBlank="1" showInputMessage="1" showErrorMessage="1" error="LA SUMA DEBE SER IGUAL A LA META CUATRIENAL" promptTitle="OJO" prompt="LA SUMA DEBE SER IGUAL A LA META CUATRIENAL" sqref="I25">
      <formula1>E20</formula1>
    </dataValidation>
    <dataValidation type="decimal" allowBlank="1" showInputMessage="1" showErrorMessage="1" errorTitle="ERROR" error="Escriba un valor entre 0% y 100%" sqref="L26:L29">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449</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f>IF(E10="NO APLICA","NO APLICA",IF(E11="NO SE REPORTA","SIN INFORMACION",+G20))</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8"/>
      <c r="D14" s="6"/>
      <c r="E14" s="6"/>
      <c r="F14" s="6"/>
      <c r="G14" s="6"/>
      <c r="H14" s="6"/>
      <c r="I14" s="6"/>
      <c r="J14" s="6"/>
      <c r="K14" s="6"/>
    </row>
    <row r="15" spans="1:21" ht="15.6" customHeight="1" thickTop="1" thickBot="1" x14ac:dyDescent="0.3">
      <c r="B15" s="1176" t="s">
        <v>2</v>
      </c>
      <c r="C15" s="90"/>
      <c r="D15" s="1139" t="s">
        <v>336</v>
      </c>
      <c r="E15" s="1140"/>
      <c r="F15" s="1140"/>
      <c r="G15" s="1140"/>
      <c r="H15" s="1140"/>
      <c r="I15" s="1140"/>
      <c r="J15" s="1140"/>
      <c r="K15" s="1140"/>
      <c r="L15" s="1188"/>
    </row>
    <row r="16" spans="1:21" ht="36.75" thickBot="1" x14ac:dyDescent="0.3">
      <c r="B16" s="1177"/>
      <c r="C16" s="95"/>
      <c r="D16" s="44" t="s">
        <v>463</v>
      </c>
      <c r="E16" s="44" t="s">
        <v>464</v>
      </c>
      <c r="F16" s="44" t="s">
        <v>465</v>
      </c>
      <c r="G16" s="44" t="s">
        <v>466</v>
      </c>
      <c r="H16" s="6"/>
      <c r="I16" s="6"/>
      <c r="J16" s="6"/>
      <c r="K16" s="6"/>
      <c r="L16" s="14"/>
    </row>
    <row r="17" spans="2:12" ht="36.75" thickBot="1" x14ac:dyDescent="0.3">
      <c r="B17" s="1177"/>
      <c r="C17" s="95"/>
      <c r="D17" s="41" t="s">
        <v>467</v>
      </c>
      <c r="E17" s="219"/>
      <c r="F17" s="219"/>
      <c r="G17" s="153">
        <f>+E17+F17</f>
        <v>0</v>
      </c>
      <c r="H17" s="6"/>
      <c r="I17" s="6"/>
      <c r="J17" s="6"/>
      <c r="K17" s="6"/>
      <c r="L17" s="14"/>
    </row>
    <row r="18" spans="2:12" ht="24.75" thickBot="1" x14ac:dyDescent="0.3">
      <c r="B18" s="1177"/>
      <c r="C18" s="95"/>
      <c r="D18" s="41" t="s">
        <v>468</v>
      </c>
      <c r="E18" s="219"/>
      <c r="F18" s="219"/>
      <c r="G18" s="153">
        <f>+E18+F18</f>
        <v>0</v>
      </c>
      <c r="H18" s="6"/>
      <c r="I18" s="6"/>
      <c r="J18" s="6"/>
      <c r="K18" s="6"/>
      <c r="L18" s="14"/>
    </row>
    <row r="19" spans="2:12" ht="24.75" thickBot="1" x14ac:dyDescent="0.3">
      <c r="B19" s="1177"/>
      <c r="C19" s="95"/>
      <c r="D19" s="41" t="s">
        <v>469</v>
      </c>
      <c r="E19" s="219"/>
      <c r="F19" s="219"/>
      <c r="G19" s="153">
        <f>+E19+F19</f>
        <v>0</v>
      </c>
      <c r="H19" s="6"/>
      <c r="I19" s="6"/>
      <c r="J19" s="6"/>
      <c r="K19" s="6"/>
      <c r="L19" s="14"/>
    </row>
    <row r="20" spans="2:12" ht="24.75" thickBot="1" x14ac:dyDescent="0.3">
      <c r="B20" s="1177"/>
      <c r="C20" s="95"/>
      <c r="D20" s="41" t="s">
        <v>449</v>
      </c>
      <c r="E20" s="198" t="str">
        <f>IFERROR(E19/E18,"N.A.")</f>
        <v>N.A.</v>
      </c>
      <c r="F20" s="198" t="str">
        <f>IFERROR(F19/F18,"N.A.")</f>
        <v>N.A.</v>
      </c>
      <c r="G20" s="146">
        <f>IFERROR(G19/G18,0)</f>
        <v>0</v>
      </c>
      <c r="H20" s="6"/>
      <c r="I20" s="6"/>
      <c r="J20" s="6"/>
      <c r="K20" s="6"/>
      <c r="L20" s="14"/>
    </row>
    <row r="21" spans="2:12" x14ac:dyDescent="0.25">
      <c r="B21" s="1177"/>
      <c r="C21" s="93"/>
      <c r="D21" s="1145"/>
      <c r="E21" s="1146"/>
      <c r="F21" s="1146"/>
      <c r="G21" s="1146"/>
      <c r="H21" s="1146"/>
      <c r="I21" s="1146"/>
      <c r="J21" s="1146"/>
      <c r="K21" s="1146"/>
      <c r="L21" s="1189"/>
    </row>
    <row r="22" spans="2:12" x14ac:dyDescent="0.25">
      <c r="B22" s="1177"/>
      <c r="C22" s="93"/>
      <c r="D22" s="1142" t="s">
        <v>246</v>
      </c>
      <c r="E22" s="1143"/>
      <c r="F22" s="1143"/>
      <c r="G22" s="1143"/>
      <c r="H22" s="1143"/>
      <c r="I22" s="1143"/>
      <c r="J22" s="1143"/>
      <c r="K22" s="1143"/>
      <c r="L22" s="1190"/>
    </row>
    <row r="23" spans="2:12" x14ac:dyDescent="0.25">
      <c r="B23" s="1177"/>
      <c r="C23" s="93"/>
      <c r="D23" s="1142" t="s">
        <v>470</v>
      </c>
      <c r="E23" s="1143"/>
      <c r="F23" s="1143"/>
      <c r="G23" s="1143"/>
      <c r="H23" s="1143"/>
      <c r="I23" s="1143"/>
      <c r="J23" s="1143"/>
      <c r="K23" s="1143"/>
      <c r="L23" s="1190"/>
    </row>
    <row r="24" spans="2:12" ht="15.75" thickBot="1" x14ac:dyDescent="0.3">
      <c r="B24" s="1177"/>
      <c r="C24" s="93"/>
      <c r="D24" s="1173" t="s">
        <v>340</v>
      </c>
      <c r="E24" s="1174"/>
      <c r="F24" s="1174"/>
      <c r="G24" s="1174"/>
      <c r="H24" s="1174"/>
      <c r="I24" s="1174"/>
      <c r="J24" s="1174"/>
      <c r="K24" s="1174"/>
      <c r="L24" s="1191"/>
    </row>
    <row r="25" spans="2:12" ht="15.6" customHeight="1" x14ac:dyDescent="0.25">
      <c r="B25" s="440"/>
      <c r="C25" s="1186" t="s">
        <v>19</v>
      </c>
      <c r="D25" s="1178" t="s">
        <v>270</v>
      </c>
      <c r="E25" s="1178" t="s">
        <v>471</v>
      </c>
      <c r="F25" s="1178" t="s">
        <v>382</v>
      </c>
      <c r="G25" s="1178" t="s">
        <v>472</v>
      </c>
      <c r="H25" s="74" t="s">
        <v>473</v>
      </c>
      <c r="I25" s="74" t="s">
        <v>475</v>
      </c>
      <c r="J25" s="1178" t="s">
        <v>274</v>
      </c>
      <c r="K25" s="1178" t="s">
        <v>275</v>
      </c>
      <c r="L25" s="1178" t="s">
        <v>55</v>
      </c>
    </row>
    <row r="26" spans="2:12" ht="15.75" thickBot="1" x14ac:dyDescent="0.3">
      <c r="B26" s="440"/>
      <c r="C26" s="1187"/>
      <c r="D26" s="1179"/>
      <c r="E26" s="1179"/>
      <c r="F26" s="1179"/>
      <c r="G26" s="1179"/>
      <c r="H26" s="66" t="s">
        <v>474</v>
      </c>
      <c r="I26" s="66" t="s">
        <v>476</v>
      </c>
      <c r="J26" s="1179"/>
      <c r="K26" s="1179"/>
      <c r="L26" s="1179"/>
    </row>
    <row r="27" spans="2:12" ht="15.75" thickBot="1" x14ac:dyDescent="0.3">
      <c r="B27" s="440"/>
      <c r="C27" s="92"/>
      <c r="D27" s="31"/>
      <c r="E27" s="31"/>
      <c r="F27" s="31"/>
      <c r="G27" s="31"/>
      <c r="H27" s="220"/>
      <c r="I27" s="220"/>
      <c r="J27" s="220"/>
      <c r="K27" s="220"/>
      <c r="L27" s="220"/>
    </row>
    <row r="28" spans="2:12" s="416" customFormat="1" ht="15.75" thickBot="1" x14ac:dyDescent="0.3">
      <c r="B28" s="440"/>
      <c r="C28" s="92"/>
      <c r="D28" s="31"/>
      <c r="E28" s="31"/>
      <c r="F28" s="31"/>
      <c r="G28" s="31"/>
      <c r="H28" s="220"/>
      <c r="I28" s="220"/>
      <c r="J28" s="220"/>
      <c r="K28" s="220"/>
      <c r="L28" s="220"/>
    </row>
    <row r="29" spans="2:12" s="416" customFormat="1" ht="15.75" thickBot="1" x14ac:dyDescent="0.3">
      <c r="B29" s="440"/>
      <c r="C29" s="92"/>
      <c r="D29" s="31"/>
      <c r="E29" s="31"/>
      <c r="F29" s="31"/>
      <c r="G29" s="31"/>
      <c r="H29" s="220"/>
      <c r="I29" s="220"/>
      <c r="J29" s="220"/>
      <c r="K29" s="220"/>
      <c r="L29" s="220"/>
    </row>
    <row r="30" spans="2:12" s="416" customFormat="1" ht="15.75" thickBot="1" x14ac:dyDescent="0.3">
      <c r="B30" s="440"/>
      <c r="C30" s="92"/>
      <c r="D30" s="31"/>
      <c r="E30" s="31"/>
      <c r="F30" s="31"/>
      <c r="G30" s="31"/>
      <c r="H30" s="220"/>
      <c r="I30" s="220"/>
      <c r="J30" s="220"/>
      <c r="K30" s="220"/>
      <c r="L30" s="220"/>
    </row>
    <row r="31" spans="2:12" s="416" customFormat="1" ht="15.75" thickBot="1" x14ac:dyDescent="0.3">
      <c r="B31" s="440"/>
      <c r="C31" s="92"/>
      <c r="D31" s="31"/>
      <c r="E31" s="31"/>
      <c r="F31" s="31"/>
      <c r="G31" s="31"/>
      <c r="H31" s="220"/>
      <c r="I31" s="220"/>
      <c r="J31" s="220"/>
      <c r="K31" s="220"/>
      <c r="L31" s="220"/>
    </row>
    <row r="32" spans="2:12" s="416" customFormat="1" ht="15.75" thickBot="1" x14ac:dyDescent="0.3">
      <c r="B32" s="440"/>
      <c r="C32" s="92"/>
      <c r="D32" s="31"/>
      <c r="E32" s="31"/>
      <c r="F32" s="31"/>
      <c r="G32" s="31"/>
      <c r="H32" s="220"/>
      <c r="I32" s="220"/>
      <c r="J32" s="220"/>
      <c r="K32" s="220"/>
      <c r="L32" s="220"/>
    </row>
    <row r="33" spans="2:12" s="416" customFormat="1" ht="15.75" thickBot="1" x14ac:dyDescent="0.3">
      <c r="B33" s="440"/>
      <c r="C33" s="92"/>
      <c r="D33" s="31"/>
      <c r="E33" s="31"/>
      <c r="F33" s="31"/>
      <c r="G33" s="31"/>
      <c r="H33" s="220"/>
      <c r="I33" s="220"/>
      <c r="J33" s="220"/>
      <c r="K33" s="220"/>
      <c r="L33" s="220"/>
    </row>
    <row r="34" spans="2:12" s="416" customFormat="1" ht="15.75" thickBot="1" x14ac:dyDescent="0.3">
      <c r="B34" s="440"/>
      <c r="C34" s="92"/>
      <c r="D34" s="31"/>
      <c r="E34" s="31"/>
      <c r="F34" s="31"/>
      <c r="G34" s="31"/>
      <c r="H34" s="220"/>
      <c r="I34" s="220"/>
      <c r="J34" s="220"/>
      <c r="K34" s="220"/>
      <c r="L34" s="220"/>
    </row>
    <row r="35" spans="2:12" s="416" customFormat="1" ht="15.75" thickBot="1" x14ac:dyDescent="0.3">
      <c r="B35" s="440"/>
      <c r="C35" s="92"/>
      <c r="D35" s="31"/>
      <c r="E35" s="31"/>
      <c r="F35" s="31"/>
      <c r="G35" s="31"/>
      <c r="H35" s="220"/>
      <c r="I35" s="220"/>
      <c r="J35" s="220"/>
      <c r="K35" s="220"/>
      <c r="L35" s="220"/>
    </row>
    <row r="36" spans="2:12" s="416" customFormat="1" ht="15.75" thickBot="1" x14ac:dyDescent="0.3">
      <c r="B36" s="440"/>
      <c r="C36" s="92"/>
      <c r="D36" s="31"/>
      <c r="E36" s="31"/>
      <c r="F36" s="31"/>
      <c r="G36" s="31"/>
      <c r="H36" s="220"/>
      <c r="I36" s="220"/>
      <c r="J36" s="220"/>
      <c r="K36" s="220"/>
      <c r="L36" s="220"/>
    </row>
    <row r="37" spans="2:12" ht="15.75" thickBot="1" x14ac:dyDescent="0.3">
      <c r="B37" s="440"/>
      <c r="C37" s="92"/>
      <c r="D37" s="31"/>
      <c r="E37" s="31"/>
      <c r="F37" s="31"/>
      <c r="G37" s="31"/>
      <c r="H37" s="220"/>
      <c r="I37" s="220"/>
      <c r="J37" s="220"/>
      <c r="K37" s="220"/>
      <c r="L37" s="220"/>
    </row>
    <row r="38" spans="2:12" ht="15.75" thickBot="1" x14ac:dyDescent="0.3">
      <c r="B38" s="440"/>
      <c r="C38" s="92"/>
      <c r="D38" s="31"/>
      <c r="E38" s="31"/>
      <c r="F38" s="31"/>
      <c r="G38" s="31"/>
      <c r="H38" s="220"/>
      <c r="I38" s="220"/>
      <c r="J38" s="220"/>
      <c r="K38" s="220"/>
      <c r="L38" s="220"/>
    </row>
    <row r="39" spans="2:12" ht="15.75" thickBot="1" x14ac:dyDescent="0.3">
      <c r="B39" s="440"/>
      <c r="C39" s="92"/>
      <c r="D39" s="31"/>
      <c r="E39" s="31"/>
      <c r="F39" s="31"/>
      <c r="G39" s="31"/>
      <c r="H39" s="220"/>
      <c r="I39" s="220"/>
      <c r="J39" s="220"/>
      <c r="K39" s="220"/>
      <c r="L39" s="220"/>
    </row>
    <row r="40" spans="2:12" ht="15.75" thickBot="1" x14ac:dyDescent="0.3">
      <c r="B40" s="441"/>
      <c r="C40" s="112"/>
      <c r="D40" s="40" t="s">
        <v>151</v>
      </c>
      <c r="E40" s="27"/>
      <c r="F40" s="27"/>
      <c r="G40" s="27"/>
      <c r="H40" s="144">
        <f>SUM(H27:H39)</f>
        <v>0</v>
      </c>
      <c r="I40" s="144">
        <f>SUM(I27:I39)</f>
        <v>0</v>
      </c>
      <c r="J40" s="144">
        <f>SUM(J27:J39)</f>
        <v>0</v>
      </c>
      <c r="K40" s="144">
        <f>SUM(K27:K39)</f>
        <v>0</v>
      </c>
      <c r="L40" s="13"/>
    </row>
    <row r="41" spans="2:12" ht="24" customHeight="1" thickBot="1" x14ac:dyDescent="0.3">
      <c r="B41" s="73" t="s">
        <v>34</v>
      </c>
      <c r="C41" s="109"/>
      <c r="D41" s="1134" t="s">
        <v>477</v>
      </c>
      <c r="E41" s="1135"/>
      <c r="F41" s="1135"/>
      <c r="G41" s="1135"/>
      <c r="H41" s="1135"/>
      <c r="I41" s="1135"/>
      <c r="J41" s="1135"/>
      <c r="K41" s="1135"/>
      <c r="L41" s="1192"/>
    </row>
    <row r="42" spans="2:12" ht="24" customHeight="1" thickBot="1" x14ac:dyDescent="0.3">
      <c r="B42" s="73" t="s">
        <v>36</v>
      </c>
      <c r="C42" s="109"/>
      <c r="D42" s="1134" t="s">
        <v>346</v>
      </c>
      <c r="E42" s="1135"/>
      <c r="F42" s="1135"/>
      <c r="G42" s="1135"/>
      <c r="H42" s="1135"/>
      <c r="I42" s="1135"/>
      <c r="J42" s="1135"/>
      <c r="K42" s="1135"/>
      <c r="L42" s="1192"/>
    </row>
    <row r="43" spans="2:12" ht="15.75" thickBot="1" x14ac:dyDescent="0.3">
      <c r="B43" s="2"/>
      <c r="C43" s="77"/>
      <c r="D43" s="6"/>
      <c r="E43" s="6"/>
      <c r="F43" s="6"/>
      <c r="G43" s="6"/>
      <c r="H43" s="6"/>
      <c r="I43" s="6"/>
      <c r="J43" s="6"/>
      <c r="K43" s="6"/>
    </row>
    <row r="44" spans="2:12" ht="24" customHeight="1" thickBot="1" x14ac:dyDescent="0.3">
      <c r="B44" s="1131" t="s">
        <v>38</v>
      </c>
      <c r="C44" s="1132"/>
      <c r="D44" s="1132"/>
      <c r="E44" s="1133"/>
      <c r="F44" s="6"/>
      <c r="G44" s="6"/>
      <c r="H44" s="6"/>
      <c r="I44" s="6"/>
      <c r="J44" s="6"/>
      <c r="K44" s="6"/>
    </row>
    <row r="45" spans="2:12" ht="15.75" thickBot="1" x14ac:dyDescent="0.3">
      <c r="B45" s="1128">
        <v>1</v>
      </c>
      <c r="C45" s="95"/>
      <c r="D45" s="49" t="s">
        <v>39</v>
      </c>
      <c r="E45" s="31"/>
      <c r="F45" s="6"/>
      <c r="G45" s="6"/>
      <c r="H45" s="6"/>
      <c r="I45" s="6"/>
      <c r="J45" s="6"/>
      <c r="K45" s="6"/>
    </row>
    <row r="46" spans="2:12" ht="15.75" thickBot="1" x14ac:dyDescent="0.3">
      <c r="B46" s="1129"/>
      <c r="C46" s="95"/>
      <c r="D46" s="41" t="s">
        <v>40</v>
      </c>
      <c r="E46" s="31"/>
      <c r="F46" s="6"/>
      <c r="G46" s="6"/>
      <c r="H46" s="6"/>
      <c r="I46" s="6"/>
      <c r="J46" s="6"/>
      <c r="K46" s="6"/>
    </row>
    <row r="47" spans="2:12" ht="15.75" thickBot="1" x14ac:dyDescent="0.3">
      <c r="B47" s="1129"/>
      <c r="C47" s="95"/>
      <c r="D47" s="41" t="s">
        <v>41</v>
      </c>
      <c r="E47" s="31"/>
      <c r="F47" s="6"/>
      <c r="G47" s="6"/>
      <c r="H47" s="6"/>
      <c r="I47" s="6"/>
      <c r="J47" s="6"/>
      <c r="K47" s="6"/>
    </row>
    <row r="48" spans="2:12" ht="15.75" thickBot="1" x14ac:dyDescent="0.3">
      <c r="B48" s="1129"/>
      <c r="C48" s="95"/>
      <c r="D48" s="41" t="s">
        <v>42</v>
      </c>
      <c r="E48" s="31"/>
      <c r="F48" s="6"/>
      <c r="G48" s="6"/>
      <c r="H48" s="6"/>
      <c r="I48" s="6"/>
      <c r="J48" s="6"/>
      <c r="K48" s="6"/>
    </row>
    <row r="49" spans="2:11" ht="15.75" thickBot="1" x14ac:dyDescent="0.3">
      <c r="B49" s="1129"/>
      <c r="C49" s="95"/>
      <c r="D49" s="41" t="s">
        <v>43</v>
      </c>
      <c r="E49" s="31"/>
      <c r="F49" s="6"/>
      <c r="G49" s="6"/>
      <c r="H49" s="6"/>
      <c r="I49" s="6"/>
      <c r="J49" s="6"/>
      <c r="K49" s="6"/>
    </row>
    <row r="50" spans="2:11" ht="15.75" thickBot="1" x14ac:dyDescent="0.3">
      <c r="B50" s="1129"/>
      <c r="C50" s="95"/>
      <c r="D50" s="41" t="s">
        <v>44</v>
      </c>
      <c r="E50" s="31"/>
      <c r="F50" s="6"/>
      <c r="G50" s="6"/>
      <c r="H50" s="6"/>
      <c r="I50" s="6"/>
      <c r="J50" s="6"/>
      <c r="K50" s="6"/>
    </row>
    <row r="51" spans="2:11" ht="15.75" thickBot="1" x14ac:dyDescent="0.3">
      <c r="B51" s="1130"/>
      <c r="C51" s="3"/>
      <c r="D51" s="41" t="s">
        <v>45</v>
      </c>
      <c r="E51" s="31"/>
      <c r="F51" s="6"/>
      <c r="G51" s="6"/>
      <c r="H51" s="6"/>
      <c r="I51" s="6"/>
      <c r="J51" s="6"/>
      <c r="K51" s="6"/>
    </row>
    <row r="52" spans="2:11" ht="15.75" thickBot="1" x14ac:dyDescent="0.3">
      <c r="B52" s="2"/>
      <c r="C52" s="77"/>
      <c r="D52" s="6"/>
      <c r="E52" s="6"/>
      <c r="F52" s="6"/>
      <c r="G52" s="6"/>
      <c r="H52" s="6"/>
      <c r="I52" s="6"/>
      <c r="J52" s="6"/>
      <c r="K52" s="6"/>
    </row>
    <row r="53" spans="2:11" ht="15.75" thickBot="1" x14ac:dyDescent="0.3">
      <c r="B53" s="1131" t="s">
        <v>46</v>
      </c>
      <c r="C53" s="1132"/>
      <c r="D53" s="1132"/>
      <c r="E53" s="1133"/>
      <c r="F53" s="6"/>
      <c r="G53" s="6"/>
      <c r="H53" s="6"/>
      <c r="I53" s="6"/>
      <c r="J53" s="6"/>
      <c r="K53" s="6"/>
    </row>
    <row r="54" spans="2:11" ht="15.75" thickBot="1" x14ac:dyDescent="0.3">
      <c r="B54" s="1128">
        <v>1</v>
      </c>
      <c r="C54" s="95"/>
      <c r="D54" s="49" t="s">
        <v>39</v>
      </c>
      <c r="E54" s="448" t="s">
        <v>47</v>
      </c>
      <c r="F54" s="6"/>
      <c r="G54" s="6"/>
      <c r="H54" s="6"/>
      <c r="I54" s="6"/>
      <c r="J54" s="6"/>
      <c r="K54" s="6"/>
    </row>
    <row r="55" spans="2:11" ht="15.75" thickBot="1" x14ac:dyDescent="0.3">
      <c r="B55" s="1129"/>
      <c r="C55" s="95"/>
      <c r="D55" s="41" t="s">
        <v>40</v>
      </c>
      <c r="E55" s="448" t="s">
        <v>48</v>
      </c>
      <c r="F55" s="6"/>
      <c r="G55" s="6"/>
      <c r="H55" s="6"/>
      <c r="I55" s="6"/>
      <c r="J55" s="6"/>
      <c r="K55" s="6"/>
    </row>
    <row r="56" spans="2:11" ht="15.75" thickBot="1" x14ac:dyDescent="0.3">
      <c r="B56" s="1129"/>
      <c r="C56" s="95"/>
      <c r="D56" s="41" t="s">
        <v>41</v>
      </c>
      <c r="E56" s="318"/>
      <c r="F56" s="6"/>
      <c r="G56" s="6"/>
      <c r="H56" s="6"/>
      <c r="I56" s="6"/>
      <c r="J56" s="6"/>
      <c r="K56" s="6"/>
    </row>
    <row r="57" spans="2:11" ht="15.75" thickBot="1" x14ac:dyDescent="0.3">
      <c r="B57" s="1129"/>
      <c r="C57" s="95"/>
      <c r="D57" s="41" t="s">
        <v>42</v>
      </c>
      <c r="E57" s="318"/>
      <c r="F57" s="6"/>
      <c r="G57" s="6"/>
      <c r="H57" s="6"/>
      <c r="I57" s="6"/>
      <c r="J57" s="6"/>
      <c r="K57" s="6"/>
    </row>
    <row r="58" spans="2:11" ht="15.75" thickBot="1" x14ac:dyDescent="0.3">
      <c r="B58" s="1129"/>
      <c r="C58" s="95"/>
      <c r="D58" s="41" t="s">
        <v>43</v>
      </c>
      <c r="E58" s="318"/>
      <c r="F58" s="6"/>
      <c r="G58" s="6"/>
      <c r="H58" s="6"/>
      <c r="I58" s="6"/>
      <c r="J58" s="6"/>
      <c r="K58" s="6"/>
    </row>
    <row r="59" spans="2:11" ht="15.75" thickBot="1" x14ac:dyDescent="0.3">
      <c r="B59" s="1129"/>
      <c r="C59" s="95"/>
      <c r="D59" s="41" t="s">
        <v>44</v>
      </c>
      <c r="E59" s="318"/>
      <c r="F59" s="6"/>
      <c r="G59" s="6"/>
      <c r="H59" s="6"/>
      <c r="I59" s="6"/>
      <c r="J59" s="6"/>
      <c r="K59" s="6"/>
    </row>
    <row r="60" spans="2:11" ht="15.75" thickBot="1" x14ac:dyDescent="0.3">
      <c r="B60" s="1130"/>
      <c r="C60" s="3"/>
      <c r="D60" s="41" t="s">
        <v>45</v>
      </c>
      <c r="E60" s="318"/>
      <c r="F60" s="6"/>
      <c r="G60" s="6"/>
      <c r="H60" s="6"/>
      <c r="I60" s="6"/>
      <c r="J60" s="6"/>
      <c r="K60" s="6"/>
    </row>
    <row r="61" spans="2:11" ht="15.75" thickBot="1" x14ac:dyDescent="0.3">
      <c r="B61" s="2"/>
      <c r="C61" s="77"/>
      <c r="D61" s="6"/>
      <c r="E61" s="6"/>
      <c r="F61" s="6"/>
      <c r="G61" s="6"/>
      <c r="H61" s="6"/>
      <c r="I61" s="6"/>
      <c r="J61" s="6"/>
      <c r="K61" s="6"/>
    </row>
    <row r="62" spans="2:11" ht="15" customHeight="1" thickBot="1" x14ac:dyDescent="0.3">
      <c r="B62" s="126" t="s">
        <v>49</v>
      </c>
      <c r="C62" s="127"/>
      <c r="D62" s="127"/>
      <c r="E62" s="128"/>
      <c r="F62" s="6"/>
      <c r="G62" s="6"/>
      <c r="H62" s="6"/>
      <c r="I62" s="6"/>
      <c r="J62" s="6"/>
      <c r="K62" s="6"/>
    </row>
    <row r="63" spans="2:11" ht="24.75" thickBot="1" x14ac:dyDescent="0.3">
      <c r="B63" s="48" t="s">
        <v>50</v>
      </c>
      <c r="C63" s="41" t="s">
        <v>51</v>
      </c>
      <c r="D63" s="41" t="s">
        <v>52</v>
      </c>
      <c r="E63" s="41" t="s">
        <v>53</v>
      </c>
      <c r="F63" s="6"/>
      <c r="G63" s="6"/>
      <c r="H63" s="6"/>
      <c r="I63" s="6"/>
      <c r="J63" s="6"/>
    </row>
    <row r="64" spans="2:11" ht="72.75" thickBot="1" x14ac:dyDescent="0.3">
      <c r="B64" s="50">
        <v>42401</v>
      </c>
      <c r="C64" s="41">
        <v>0.01</v>
      </c>
      <c r="D64" s="51" t="s">
        <v>478</v>
      </c>
      <c r="E64" s="41"/>
      <c r="F64" s="6"/>
      <c r="G64" s="6"/>
      <c r="H64" s="6"/>
      <c r="I64" s="6"/>
      <c r="J64" s="6"/>
    </row>
    <row r="65" spans="2:11" ht="15.75" thickBot="1" x14ac:dyDescent="0.3">
      <c r="B65" s="2"/>
      <c r="C65" s="77"/>
      <c r="D65" s="6"/>
      <c r="E65" s="6"/>
      <c r="F65" s="6"/>
      <c r="G65" s="6"/>
      <c r="H65" s="6"/>
      <c r="I65" s="6"/>
      <c r="J65" s="6"/>
      <c r="K65" s="6"/>
    </row>
    <row r="66" spans="2:11" x14ac:dyDescent="0.25">
      <c r="B66" s="137" t="s">
        <v>55</v>
      </c>
      <c r="C66" s="97"/>
      <c r="D66" s="6"/>
      <c r="E66" s="6"/>
      <c r="F66" s="6"/>
      <c r="G66" s="6"/>
      <c r="H66" s="6"/>
      <c r="I66" s="6"/>
      <c r="J66" s="6"/>
      <c r="K66" s="6"/>
    </row>
    <row r="67" spans="2:11" ht="14.45" customHeight="1" x14ac:dyDescent="0.25">
      <c r="B67" s="1180" t="s">
        <v>479</v>
      </c>
      <c r="C67" s="1181"/>
      <c r="D67" s="1181"/>
      <c r="E67" s="1181"/>
      <c r="F67" s="1181"/>
      <c r="G67" s="1182"/>
      <c r="H67" s="6"/>
      <c r="I67" s="6"/>
      <c r="J67" s="6"/>
      <c r="K67" s="6"/>
    </row>
    <row r="68" spans="2:11" x14ac:dyDescent="0.25">
      <c r="B68" s="1183"/>
      <c r="C68" s="1184"/>
      <c r="D68" s="1184"/>
      <c r="E68" s="1184"/>
      <c r="F68" s="1184"/>
      <c r="G68" s="1185"/>
      <c r="H68" s="6"/>
      <c r="I68" s="6"/>
      <c r="J68" s="6"/>
      <c r="K68" s="6"/>
    </row>
    <row r="69" spans="2:11" x14ac:dyDescent="0.25">
      <c r="B69" s="170"/>
      <c r="C69" s="171"/>
      <c r="D69" s="171"/>
      <c r="E69" s="171"/>
      <c r="F69" s="171"/>
      <c r="G69" s="172"/>
      <c r="H69" s="6"/>
      <c r="I69" s="6"/>
      <c r="J69" s="6"/>
      <c r="K69" s="6"/>
    </row>
    <row r="70" spans="2:11" ht="15.75" thickBot="1" x14ac:dyDescent="0.3">
      <c r="B70" s="6"/>
      <c r="D70" s="6"/>
      <c r="E70" s="6"/>
      <c r="F70" s="6"/>
      <c r="G70" s="6"/>
      <c r="H70" s="6"/>
      <c r="I70" s="6"/>
      <c r="J70" s="6"/>
      <c r="K70" s="6"/>
    </row>
    <row r="71" spans="2:11" ht="15.75" thickBot="1" x14ac:dyDescent="0.3">
      <c r="B71" s="1131" t="s">
        <v>450</v>
      </c>
      <c r="C71" s="1132"/>
      <c r="D71" s="1133"/>
      <c r="E71" s="6"/>
      <c r="F71" s="6"/>
      <c r="G71" s="6"/>
      <c r="H71" s="6"/>
      <c r="I71" s="6"/>
      <c r="J71" s="6"/>
      <c r="K71" s="6"/>
    </row>
    <row r="72" spans="2:11" ht="108.75" thickBot="1" x14ac:dyDescent="0.3">
      <c r="B72" s="48" t="s">
        <v>57</v>
      </c>
      <c r="C72" s="3"/>
      <c r="D72" s="41" t="s">
        <v>451</v>
      </c>
      <c r="E72" s="6"/>
      <c r="F72" s="6"/>
      <c r="G72" s="6"/>
      <c r="H72" s="6"/>
      <c r="I72" s="6"/>
      <c r="J72" s="6"/>
      <c r="K72" s="6"/>
    </row>
    <row r="73" spans="2:11" x14ac:dyDescent="0.25">
      <c r="B73" s="1128" t="s">
        <v>59</v>
      </c>
      <c r="C73" s="95"/>
      <c r="D73" s="54" t="s">
        <v>60</v>
      </c>
      <c r="E73" s="6"/>
      <c r="F73" s="6"/>
      <c r="G73" s="6"/>
      <c r="H73" s="6"/>
      <c r="I73" s="6"/>
      <c r="J73" s="6"/>
      <c r="K73" s="6"/>
    </row>
    <row r="74" spans="2:11" ht="120" x14ac:dyDescent="0.25">
      <c r="B74" s="1129"/>
      <c r="C74" s="95"/>
      <c r="D74" s="47" t="s">
        <v>452</v>
      </c>
      <c r="E74" s="6"/>
      <c r="F74" s="6"/>
      <c r="G74" s="6"/>
      <c r="H74" s="6"/>
      <c r="I74" s="6"/>
      <c r="J74" s="6"/>
      <c r="K74" s="6"/>
    </row>
    <row r="75" spans="2:11" x14ac:dyDescent="0.25">
      <c r="B75" s="1129"/>
      <c r="C75" s="95"/>
      <c r="D75" s="54" t="s">
        <v>63</v>
      </c>
      <c r="E75" s="6"/>
      <c r="F75" s="6"/>
      <c r="G75" s="6"/>
      <c r="H75" s="6"/>
      <c r="I75" s="6"/>
      <c r="J75" s="6"/>
      <c r="K75" s="6"/>
    </row>
    <row r="76" spans="2:11" x14ac:dyDescent="0.25">
      <c r="B76" s="1129"/>
      <c r="C76" s="95"/>
      <c r="D76" s="47" t="s">
        <v>65</v>
      </c>
      <c r="E76" s="6"/>
      <c r="F76" s="6"/>
      <c r="G76" s="6"/>
      <c r="H76" s="6"/>
      <c r="I76" s="6"/>
      <c r="J76" s="6"/>
      <c r="K76" s="6"/>
    </row>
    <row r="77" spans="2:11" x14ac:dyDescent="0.25">
      <c r="B77" s="1129"/>
      <c r="C77" s="95"/>
      <c r="D77" s="54" t="s">
        <v>288</v>
      </c>
      <c r="E77" s="6"/>
      <c r="F77" s="6"/>
      <c r="G77" s="6"/>
      <c r="H77" s="6"/>
      <c r="I77" s="6"/>
      <c r="J77" s="6"/>
      <c r="K77" s="6"/>
    </row>
    <row r="78" spans="2:11" ht="36.75" thickBot="1" x14ac:dyDescent="0.3">
      <c r="B78" s="1130"/>
      <c r="C78" s="3"/>
      <c r="D78" s="41" t="s">
        <v>453</v>
      </c>
      <c r="E78" s="6"/>
      <c r="F78" s="6"/>
      <c r="G78" s="6"/>
      <c r="H78" s="6"/>
      <c r="I78" s="6"/>
      <c r="J78" s="6"/>
      <c r="K78" s="6"/>
    </row>
    <row r="79" spans="2:11" x14ac:dyDescent="0.25">
      <c r="B79" s="1128" t="s">
        <v>72</v>
      </c>
      <c r="C79" s="100"/>
      <c r="D79" s="1128"/>
      <c r="E79" s="6"/>
      <c r="F79" s="6"/>
      <c r="G79" s="6"/>
      <c r="H79" s="6"/>
      <c r="I79" s="6"/>
      <c r="J79" s="6"/>
      <c r="K79" s="6"/>
    </row>
    <row r="80" spans="2:11" ht="15.75" thickBot="1" x14ac:dyDescent="0.3">
      <c r="B80" s="1130"/>
      <c r="C80" s="101"/>
      <c r="D80" s="1130"/>
      <c r="E80" s="6"/>
      <c r="F80" s="6"/>
      <c r="G80" s="6"/>
      <c r="H80" s="6"/>
      <c r="I80" s="6"/>
      <c r="J80" s="6"/>
      <c r="K80" s="6"/>
    </row>
    <row r="81" spans="2:11" ht="108" x14ac:dyDescent="0.25">
      <c r="B81" s="1128" t="s">
        <v>73</v>
      </c>
      <c r="C81" s="95"/>
      <c r="D81" s="47" t="s">
        <v>356</v>
      </c>
      <c r="E81" s="6"/>
      <c r="F81" s="6"/>
      <c r="G81" s="6"/>
      <c r="H81" s="6"/>
      <c r="I81" s="6"/>
      <c r="J81" s="6"/>
      <c r="K81" s="6"/>
    </row>
    <row r="82" spans="2:11" ht="144" x14ac:dyDescent="0.25">
      <c r="B82" s="1129"/>
      <c r="C82" s="95"/>
      <c r="D82" s="47" t="s">
        <v>357</v>
      </c>
      <c r="E82" s="6"/>
      <c r="F82" s="6"/>
      <c r="G82" s="6"/>
      <c r="H82" s="6"/>
      <c r="I82" s="6"/>
      <c r="J82" s="6"/>
      <c r="K82" s="6"/>
    </row>
    <row r="83" spans="2:11" ht="72" x14ac:dyDescent="0.25">
      <c r="B83" s="1129"/>
      <c r="C83" s="95"/>
      <c r="D83" s="47" t="s">
        <v>359</v>
      </c>
      <c r="E83" s="6"/>
      <c r="F83" s="6"/>
      <c r="G83" s="6"/>
      <c r="H83" s="6"/>
      <c r="I83" s="6"/>
      <c r="J83" s="6"/>
      <c r="K83" s="6"/>
    </row>
    <row r="84" spans="2:11" ht="36" x14ac:dyDescent="0.25">
      <c r="B84" s="1129"/>
      <c r="C84" s="95"/>
      <c r="D84" s="47" t="s">
        <v>454</v>
      </c>
      <c r="E84" s="6"/>
      <c r="F84" s="6"/>
      <c r="G84" s="6"/>
      <c r="H84" s="6"/>
      <c r="I84" s="6"/>
      <c r="J84" s="6"/>
      <c r="K84" s="6"/>
    </row>
    <row r="85" spans="2:11" ht="192.75" thickBot="1" x14ac:dyDescent="0.3">
      <c r="B85" s="1130"/>
      <c r="C85" s="3"/>
      <c r="D85" s="41" t="s">
        <v>455</v>
      </c>
      <c r="E85" s="6"/>
      <c r="F85" s="6"/>
      <c r="G85" s="6"/>
      <c r="H85" s="6"/>
      <c r="I85" s="6"/>
      <c r="J85" s="6"/>
      <c r="K85" s="6"/>
    </row>
    <row r="86" spans="2:11" ht="24" x14ac:dyDescent="0.25">
      <c r="B86" s="1128" t="s">
        <v>90</v>
      </c>
      <c r="C86" s="95"/>
      <c r="D86" s="54" t="s">
        <v>456</v>
      </c>
      <c r="E86" s="6"/>
      <c r="F86" s="6"/>
      <c r="G86" s="6"/>
      <c r="H86" s="6"/>
      <c r="I86" s="6"/>
      <c r="J86" s="6"/>
      <c r="K86" s="6"/>
    </row>
    <row r="87" spans="2:11" x14ac:dyDescent="0.25">
      <c r="B87" s="1129"/>
      <c r="C87" s="95"/>
      <c r="D87" s="17"/>
      <c r="E87" s="6"/>
      <c r="F87" s="6"/>
      <c r="G87" s="6"/>
      <c r="H87" s="6"/>
      <c r="I87" s="6"/>
      <c r="J87" s="6"/>
      <c r="K87" s="6"/>
    </row>
    <row r="88" spans="2:11" x14ac:dyDescent="0.25">
      <c r="B88" s="1129"/>
      <c r="C88" s="95"/>
      <c r="D88" s="47" t="s">
        <v>91</v>
      </c>
      <c r="E88" s="6"/>
      <c r="F88" s="6"/>
      <c r="G88" s="6"/>
      <c r="H88" s="6"/>
      <c r="I88" s="6"/>
      <c r="J88" s="6"/>
      <c r="K88" s="6"/>
    </row>
    <row r="89" spans="2:11" ht="37.5" x14ac:dyDescent="0.25">
      <c r="B89" s="1129"/>
      <c r="C89" s="95"/>
      <c r="D89" s="47" t="s">
        <v>457</v>
      </c>
      <c r="E89" s="6"/>
      <c r="F89" s="6"/>
      <c r="G89" s="6"/>
      <c r="H89" s="6"/>
      <c r="I89" s="6"/>
      <c r="J89" s="6"/>
      <c r="K89" s="6"/>
    </row>
    <row r="90" spans="2:11" ht="37.5" x14ac:dyDescent="0.25">
      <c r="B90" s="1129"/>
      <c r="C90" s="95"/>
      <c r="D90" s="47" t="s">
        <v>458</v>
      </c>
      <c r="E90" s="6"/>
      <c r="F90" s="6"/>
      <c r="G90" s="6"/>
      <c r="H90" s="6"/>
      <c r="I90" s="6"/>
      <c r="J90" s="6"/>
      <c r="K90" s="6"/>
    </row>
    <row r="91" spans="2:11" ht="49.5" x14ac:dyDescent="0.25">
      <c r="B91" s="1129"/>
      <c r="C91" s="95"/>
      <c r="D91" s="47" t="s">
        <v>459</v>
      </c>
      <c r="E91" s="6"/>
      <c r="F91" s="6"/>
      <c r="G91" s="6"/>
      <c r="H91" s="6"/>
      <c r="I91" s="6"/>
      <c r="J91" s="6"/>
      <c r="K91" s="6"/>
    </row>
    <row r="92" spans="2:11" x14ac:dyDescent="0.25">
      <c r="B92" s="1129"/>
      <c r="C92" s="95"/>
      <c r="D92" s="54" t="s">
        <v>246</v>
      </c>
      <c r="E92" s="6"/>
      <c r="F92" s="6"/>
      <c r="G92" s="6"/>
      <c r="H92" s="6"/>
      <c r="I92" s="6"/>
      <c r="J92" s="6"/>
      <c r="K92" s="6"/>
    </row>
    <row r="93" spans="2:11" ht="24" x14ac:dyDescent="0.25">
      <c r="B93" s="1129"/>
      <c r="C93" s="95"/>
      <c r="D93" s="54" t="s">
        <v>460</v>
      </c>
      <c r="E93" s="6"/>
      <c r="F93" s="6"/>
      <c r="G93" s="6"/>
      <c r="H93" s="6"/>
      <c r="I93" s="6"/>
      <c r="J93" s="6"/>
      <c r="K93" s="6"/>
    </row>
    <row r="94" spans="2:11" x14ac:dyDescent="0.25">
      <c r="B94" s="1129"/>
      <c r="C94" s="95"/>
      <c r="D94" s="17"/>
      <c r="E94" s="6"/>
      <c r="F94" s="6"/>
      <c r="G94" s="6"/>
      <c r="H94" s="6"/>
      <c r="I94" s="6"/>
      <c r="J94" s="6"/>
      <c r="K94" s="6"/>
    </row>
    <row r="95" spans="2:11" x14ac:dyDescent="0.25">
      <c r="B95" s="1129"/>
      <c r="C95" s="95"/>
      <c r="D95" s="47" t="s">
        <v>91</v>
      </c>
      <c r="E95" s="6"/>
      <c r="F95" s="6"/>
      <c r="G95" s="6"/>
      <c r="H95" s="6"/>
      <c r="I95" s="6"/>
      <c r="J95" s="6"/>
      <c r="K95" s="6"/>
    </row>
    <row r="96" spans="2:11" ht="61.5" x14ac:dyDescent="0.25">
      <c r="B96" s="1129"/>
      <c r="C96" s="95"/>
      <c r="D96" s="47" t="s">
        <v>461</v>
      </c>
      <c r="E96" s="6"/>
      <c r="F96" s="6"/>
      <c r="G96" s="6"/>
      <c r="H96" s="6"/>
      <c r="I96" s="6"/>
      <c r="J96" s="6"/>
      <c r="K96" s="6"/>
    </row>
    <row r="97" spans="2:11" ht="38.25" thickBot="1" x14ac:dyDescent="0.3">
      <c r="B97" s="1130"/>
      <c r="C97" s="3"/>
      <c r="D97" s="41" t="s">
        <v>462</v>
      </c>
      <c r="E97" s="6"/>
      <c r="F97" s="6"/>
      <c r="G97" s="6"/>
      <c r="H97" s="6"/>
      <c r="I97" s="6"/>
      <c r="J97" s="6"/>
      <c r="K97" s="6"/>
    </row>
    <row r="98" spans="2:11" x14ac:dyDescent="0.25">
      <c r="B98" s="6"/>
      <c r="D98" s="6"/>
      <c r="E98" s="6"/>
      <c r="F98" s="6"/>
      <c r="G98" s="6"/>
      <c r="H98" s="6"/>
      <c r="I98" s="6"/>
      <c r="J98" s="6"/>
      <c r="K98" s="6"/>
    </row>
    <row r="99" spans="2:11" x14ac:dyDescent="0.25">
      <c r="B99" s="6"/>
      <c r="D99" s="6"/>
      <c r="E99" s="6"/>
      <c r="F99" s="6"/>
      <c r="G99" s="6"/>
      <c r="H99" s="6"/>
      <c r="I99" s="6"/>
      <c r="J99" s="6"/>
      <c r="K99" s="6"/>
    </row>
    <row r="100" spans="2:11" x14ac:dyDescent="0.25">
      <c r="B100" s="6"/>
      <c r="D100" s="6"/>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row r="181" spans="2:11" x14ac:dyDescent="0.25">
      <c r="B181" s="6"/>
      <c r="D181" s="6"/>
      <c r="E181" s="6"/>
      <c r="F181" s="6"/>
      <c r="G181" s="6"/>
      <c r="H181" s="6"/>
      <c r="I181" s="6"/>
      <c r="J181" s="6"/>
      <c r="K181" s="6"/>
    </row>
    <row r="182" spans="2:11" x14ac:dyDescent="0.25">
      <c r="B182" s="6"/>
      <c r="D182" s="6"/>
      <c r="E182" s="6"/>
      <c r="F182" s="6"/>
      <c r="G182" s="6"/>
      <c r="H182" s="6"/>
      <c r="I182" s="6"/>
      <c r="J182" s="6"/>
      <c r="K182" s="6"/>
    </row>
    <row r="183" spans="2:11" x14ac:dyDescent="0.25">
      <c r="B183" s="6"/>
      <c r="D183" s="6"/>
      <c r="E183" s="6"/>
      <c r="F183" s="6"/>
      <c r="G183" s="6"/>
      <c r="H183" s="6"/>
      <c r="I183" s="6"/>
      <c r="J183" s="6"/>
      <c r="K183" s="6"/>
    </row>
    <row r="184" spans="2:11" x14ac:dyDescent="0.25">
      <c r="B184" s="6"/>
      <c r="D184" s="6"/>
      <c r="E184" s="6"/>
      <c r="F184" s="6"/>
      <c r="G184" s="6"/>
      <c r="H184" s="6"/>
      <c r="I184" s="6"/>
      <c r="J184" s="6"/>
      <c r="K184" s="6"/>
    </row>
    <row r="185" spans="2:11" x14ac:dyDescent="0.25">
      <c r="B185" s="6"/>
      <c r="D185" s="6"/>
      <c r="E185" s="6"/>
      <c r="F185" s="6"/>
      <c r="G185" s="6"/>
      <c r="H185" s="6"/>
      <c r="I185" s="6"/>
      <c r="J185" s="6"/>
      <c r="K185" s="6"/>
    </row>
    <row r="186" spans="2:11" x14ac:dyDescent="0.25">
      <c r="B186" s="6"/>
      <c r="D186" s="6"/>
      <c r="E186" s="6"/>
      <c r="F186" s="6"/>
      <c r="G186" s="6"/>
      <c r="H186" s="6"/>
      <c r="I186" s="6"/>
      <c r="J186" s="6"/>
      <c r="K186" s="6"/>
    </row>
    <row r="187" spans="2:11" x14ac:dyDescent="0.25">
      <c r="B187" s="6"/>
      <c r="D187" s="6"/>
      <c r="E187" s="6"/>
      <c r="F187" s="6"/>
      <c r="G187" s="6"/>
      <c r="H187" s="6"/>
      <c r="I187" s="6"/>
      <c r="J187" s="6"/>
      <c r="K187" s="6"/>
    </row>
    <row r="188" spans="2:11" x14ac:dyDescent="0.25">
      <c r="B188" s="6"/>
      <c r="D188" s="6"/>
      <c r="E188" s="6"/>
      <c r="F188" s="6"/>
      <c r="G188" s="6"/>
      <c r="H188" s="6"/>
      <c r="I188" s="6"/>
      <c r="J188" s="6"/>
      <c r="K188" s="6"/>
    </row>
    <row r="189" spans="2:11" x14ac:dyDescent="0.25">
      <c r="B189" s="6"/>
      <c r="D189" s="6"/>
      <c r="E189" s="6"/>
      <c r="F189" s="6"/>
      <c r="G189" s="6"/>
      <c r="H189" s="6"/>
      <c r="I189" s="6"/>
      <c r="J189" s="6"/>
      <c r="K189" s="6"/>
    </row>
  </sheetData>
  <mergeCells count="37">
    <mergeCell ref="A1:P1"/>
    <mergeCell ref="A2:P2"/>
    <mergeCell ref="A3:P3"/>
    <mergeCell ref="A4:D4"/>
    <mergeCell ref="A5:P5"/>
    <mergeCell ref="B54:B60"/>
    <mergeCell ref="D41:L41"/>
    <mergeCell ref="D42:L42"/>
    <mergeCell ref="B44:E44"/>
    <mergeCell ref="B45:B51"/>
    <mergeCell ref="B53:E53"/>
    <mergeCell ref="D21:L21"/>
    <mergeCell ref="D22:L22"/>
    <mergeCell ref="D23:L23"/>
    <mergeCell ref="D24:L24"/>
    <mergeCell ref="J25:J26"/>
    <mergeCell ref="B15:B24"/>
    <mergeCell ref="L25:L26"/>
    <mergeCell ref="B67:G68"/>
    <mergeCell ref="B86:B97"/>
    <mergeCell ref="B71:D71"/>
    <mergeCell ref="B73:B78"/>
    <mergeCell ref="B79:B80"/>
    <mergeCell ref="D79:D80"/>
    <mergeCell ref="B81:B85"/>
    <mergeCell ref="C25:C26"/>
    <mergeCell ref="D25:D26"/>
    <mergeCell ref="E25:E26"/>
    <mergeCell ref="F25:F26"/>
    <mergeCell ref="G25:G26"/>
    <mergeCell ref="K25:K26"/>
    <mergeCell ref="D15:L15"/>
    <mergeCell ref="B10:D10"/>
    <mergeCell ref="F10:S10"/>
    <mergeCell ref="F11:S11"/>
    <mergeCell ref="E12:R12"/>
    <mergeCell ref="E13:R13"/>
  </mergeCells>
  <conditionalFormatting sqref="F10">
    <cfRule type="notContainsBlanks" dxfId="82" priority="4">
      <formula>LEN(TRIM(F10))&gt;0</formula>
    </cfRule>
  </conditionalFormatting>
  <conditionalFormatting sqref="F11:S11">
    <cfRule type="expression" dxfId="81" priority="2">
      <formula>E11="NO SE REPORTA"</formula>
    </cfRule>
    <cfRule type="expression" dxfId="80" priority="3">
      <formula>E10="NO APLICA"</formula>
    </cfRule>
  </conditionalFormatting>
  <conditionalFormatting sqref="E12:R12">
    <cfRule type="expression" dxfId="79"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7:F19">
      <formula1>0</formula1>
    </dataValidation>
    <dataValidation type="whole" operator="greaterThanOrEqual" allowBlank="1" showInputMessage="1" showErrorMessage="1" errorTitle="ERROR" error="Valor en PESOS (sin centavos)" sqref="H27: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zoomScale="98" zoomScaleNormal="98" workbookViewId="0">
      <selection activeCell="F10" sqref="F10:S10"/>
    </sheetView>
  </sheetViews>
  <sheetFormatPr baseColWidth="10" defaultRowHeight="15" x14ac:dyDescent="0.25"/>
  <cols>
    <col min="1" max="1" width="1.85546875" customWidth="1"/>
    <col min="2" max="2" width="10.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480</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t="str">
        <f>IF(E10="NO APLICA","NO APLICA",IF(E11="NO SE REPORTA","SIN INFORMACION",+Q22))</f>
        <v>N.A.</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8"/>
      <c r="D14" s="6"/>
      <c r="E14" s="6"/>
      <c r="F14" s="6"/>
      <c r="G14" s="6"/>
      <c r="H14" s="6"/>
      <c r="I14" s="6"/>
      <c r="J14" s="6"/>
      <c r="K14" s="6"/>
    </row>
    <row r="15" spans="1:21" ht="15.75" thickBot="1" x14ac:dyDescent="0.3">
      <c r="B15" s="1178" t="s">
        <v>2</v>
      </c>
      <c r="C15" s="103"/>
      <c r="D15" s="1134" t="s">
        <v>336</v>
      </c>
      <c r="E15" s="1135"/>
      <c r="F15" s="1135"/>
      <c r="G15" s="1135"/>
      <c r="H15" s="1135"/>
      <c r="I15" s="1135"/>
      <c r="J15" s="1135"/>
      <c r="K15" s="1135"/>
      <c r="L15" s="1200"/>
      <c r="M15" s="1200"/>
      <c r="N15" s="1200"/>
      <c r="O15" s="1200"/>
      <c r="P15" s="1192"/>
      <c r="Q15" s="1193" t="s">
        <v>151</v>
      </c>
    </row>
    <row r="16" spans="1:21" ht="15.75" thickBot="1" x14ac:dyDescent="0.3">
      <c r="B16" s="1199"/>
      <c r="C16" s="110"/>
      <c r="D16" s="1141" t="s">
        <v>150</v>
      </c>
      <c r="E16" s="1196" t="s">
        <v>504</v>
      </c>
      <c r="F16" s="1197"/>
      <c r="G16" s="1197"/>
      <c r="H16" s="1197"/>
      <c r="I16" s="1197"/>
      <c r="J16" s="1198"/>
      <c r="K16" s="1196" t="s">
        <v>505</v>
      </c>
      <c r="L16" s="1204"/>
      <c r="M16" s="1204"/>
      <c r="N16" s="1204"/>
      <c r="O16" s="1204"/>
      <c r="P16" s="1205"/>
      <c r="Q16" s="1208"/>
    </row>
    <row r="17" spans="2:17" ht="15.75" thickBot="1" x14ac:dyDescent="0.3">
      <c r="B17" s="1199"/>
      <c r="C17" s="110"/>
      <c r="D17" s="1147"/>
      <c r="E17" s="1196" t="s">
        <v>506</v>
      </c>
      <c r="F17" s="1197"/>
      <c r="G17" s="1198"/>
      <c r="H17" s="1196" t="s">
        <v>507</v>
      </c>
      <c r="I17" s="1197"/>
      <c r="J17" s="1198"/>
      <c r="K17" s="1196" t="s">
        <v>506</v>
      </c>
      <c r="L17" s="1204"/>
      <c r="M17" s="1205"/>
      <c r="N17" s="1211" t="s">
        <v>507</v>
      </c>
      <c r="O17" s="1204"/>
      <c r="P17" s="1205"/>
      <c r="Q17" s="1208"/>
    </row>
    <row r="18" spans="2:17" ht="15.75" thickBot="1" x14ac:dyDescent="0.3">
      <c r="B18" s="1199"/>
      <c r="C18" s="110"/>
      <c r="D18" s="1195"/>
      <c r="E18" s="41" t="s">
        <v>508</v>
      </c>
      <c r="F18" s="41" t="s">
        <v>509</v>
      </c>
      <c r="G18" s="41" t="s">
        <v>510</v>
      </c>
      <c r="H18" s="41" t="s">
        <v>508</v>
      </c>
      <c r="I18" s="41" t="s">
        <v>509</v>
      </c>
      <c r="J18" s="41" t="s">
        <v>510</v>
      </c>
      <c r="K18" s="41" t="s">
        <v>508</v>
      </c>
      <c r="L18" s="16" t="s">
        <v>509</v>
      </c>
      <c r="M18" s="16" t="s">
        <v>510</v>
      </c>
      <c r="N18" s="16" t="s">
        <v>508</v>
      </c>
      <c r="O18" s="16" t="s">
        <v>509</v>
      </c>
      <c r="P18" s="16" t="s">
        <v>510</v>
      </c>
      <c r="Q18" s="1194"/>
    </row>
    <row r="19" spans="2:17" ht="24.75" thickBot="1" x14ac:dyDescent="0.3">
      <c r="B19" s="1199"/>
      <c r="C19" s="110"/>
      <c r="D19" s="41" t="s">
        <v>511</v>
      </c>
      <c r="E19" s="7"/>
      <c r="F19" s="7"/>
      <c r="G19" s="7"/>
      <c r="H19" s="7"/>
      <c r="I19" s="7"/>
      <c r="J19" s="7"/>
      <c r="K19" s="7"/>
      <c r="L19" s="7"/>
      <c r="M19" s="7"/>
      <c r="N19" s="7"/>
      <c r="O19" s="7"/>
      <c r="P19" s="7"/>
      <c r="Q19" s="419">
        <f>SUM(E19:P19)</f>
        <v>0</v>
      </c>
    </row>
    <row r="20" spans="2:17" ht="36.75" thickBot="1" x14ac:dyDescent="0.3">
      <c r="B20" s="1199"/>
      <c r="C20" s="110"/>
      <c r="D20" s="41" t="s">
        <v>512</v>
      </c>
      <c r="E20" s="7"/>
      <c r="F20" s="7"/>
      <c r="G20" s="7"/>
      <c r="H20" s="7"/>
      <c r="I20" s="7"/>
      <c r="J20" s="7"/>
      <c r="K20" s="7"/>
      <c r="L20" s="7"/>
      <c r="M20" s="7"/>
      <c r="N20" s="7"/>
      <c r="O20" s="7"/>
      <c r="P20" s="7"/>
      <c r="Q20" s="419">
        <f>SUM(E20:P20)</f>
        <v>0</v>
      </c>
    </row>
    <row r="21" spans="2:17" ht="36.75" thickBot="1" x14ac:dyDescent="0.3">
      <c r="B21" s="1199"/>
      <c r="C21" s="110"/>
      <c r="D21" s="41" t="s">
        <v>513</v>
      </c>
      <c r="E21" s="7"/>
      <c r="F21" s="7"/>
      <c r="G21" s="7"/>
      <c r="H21" s="7"/>
      <c r="I21" s="7"/>
      <c r="J21" s="7"/>
      <c r="K21" s="7"/>
      <c r="L21" s="7"/>
      <c r="M21" s="7"/>
      <c r="N21" s="7"/>
      <c r="O21" s="7"/>
      <c r="P21" s="7"/>
      <c r="Q21" s="419">
        <f>SUM(E21:P21)</f>
        <v>0</v>
      </c>
    </row>
    <row r="22" spans="2:17" ht="36.75" thickBot="1" x14ac:dyDescent="0.3">
      <c r="B22" s="1199"/>
      <c r="C22" s="110"/>
      <c r="D22" s="41" t="s">
        <v>480</v>
      </c>
      <c r="E22" s="146" t="str">
        <f>IFERROR(E21/E20,"N.A.")</f>
        <v>N.A.</v>
      </c>
      <c r="F22" s="146" t="str">
        <f t="shared" ref="F22:P22" si="0">IFERROR(F21/F20,"N.A.")</f>
        <v>N.A.</v>
      </c>
      <c r="G22" s="146" t="str">
        <f t="shared" si="0"/>
        <v>N.A.</v>
      </c>
      <c r="H22" s="146" t="str">
        <f t="shared" si="0"/>
        <v>N.A.</v>
      </c>
      <c r="I22" s="146" t="str">
        <f t="shared" si="0"/>
        <v>N.A.</v>
      </c>
      <c r="J22" s="146" t="str">
        <f t="shared" si="0"/>
        <v>N.A.</v>
      </c>
      <c r="K22" s="146" t="str">
        <f t="shared" si="0"/>
        <v>N.A.</v>
      </c>
      <c r="L22" s="146" t="str">
        <f t="shared" si="0"/>
        <v>N.A.</v>
      </c>
      <c r="M22" s="146" t="str">
        <f t="shared" si="0"/>
        <v>N.A.</v>
      </c>
      <c r="N22" s="146" t="str">
        <f t="shared" si="0"/>
        <v>N.A.</v>
      </c>
      <c r="O22" s="146" t="str">
        <f t="shared" si="0"/>
        <v>N.A.</v>
      </c>
      <c r="P22" s="146" t="str">
        <f t="shared" si="0"/>
        <v>N.A.</v>
      </c>
      <c r="Q22" s="146" t="str">
        <f>IFERROR(Q21/Q20,"N.A.")</f>
        <v>N.A.</v>
      </c>
    </row>
    <row r="23" spans="2:17" x14ac:dyDescent="0.25">
      <c r="B23" s="1199"/>
      <c r="C23" s="104"/>
      <c r="D23" s="1139" t="s">
        <v>514</v>
      </c>
      <c r="E23" s="1140"/>
      <c r="F23" s="1140"/>
      <c r="G23" s="1140"/>
      <c r="H23" s="1140"/>
      <c r="I23" s="1140"/>
      <c r="J23" s="1140"/>
      <c r="K23" s="1140"/>
      <c r="L23" s="1201"/>
      <c r="M23" s="1201"/>
      <c r="N23" s="1201"/>
      <c r="O23" s="1201"/>
      <c r="P23" s="1188"/>
    </row>
    <row r="24" spans="2:17" x14ac:dyDescent="0.25">
      <c r="B24" s="1199"/>
      <c r="C24" s="104"/>
      <c r="D24" s="1145" t="s">
        <v>515</v>
      </c>
      <c r="E24" s="1146"/>
      <c r="F24" s="1146"/>
      <c r="G24" s="1146"/>
      <c r="H24" s="1146"/>
      <c r="I24" s="1146"/>
      <c r="J24" s="1146"/>
      <c r="K24" s="1146"/>
      <c r="L24" s="1202"/>
      <c r="M24" s="1202"/>
      <c r="N24" s="1202"/>
      <c r="O24" s="1202"/>
      <c r="P24" s="1189"/>
    </row>
    <row r="25" spans="2:17" x14ac:dyDescent="0.25">
      <c r="B25" s="1199"/>
      <c r="C25" s="104"/>
      <c r="D25" s="1145" t="s">
        <v>516</v>
      </c>
      <c r="E25" s="1146"/>
      <c r="F25" s="1146"/>
      <c r="G25" s="1146"/>
      <c r="H25" s="1146"/>
      <c r="I25" s="1146"/>
      <c r="J25" s="1146"/>
      <c r="K25" s="1146"/>
      <c r="L25" s="1202"/>
      <c r="M25" s="1202"/>
      <c r="N25" s="1202"/>
      <c r="O25" s="1202"/>
      <c r="P25" s="1189"/>
    </row>
    <row r="26" spans="2:17" x14ac:dyDescent="0.25">
      <c r="B26" s="1199"/>
      <c r="C26" s="104"/>
      <c r="D26" s="1142" t="s">
        <v>246</v>
      </c>
      <c r="E26" s="1143"/>
      <c r="F26" s="1143"/>
      <c r="G26" s="1143"/>
      <c r="H26" s="1143"/>
      <c r="I26" s="1143"/>
      <c r="J26" s="1143"/>
      <c r="K26" s="1143"/>
      <c r="L26" s="1203"/>
      <c r="M26" s="1203"/>
      <c r="N26" s="1203"/>
      <c r="O26" s="1203"/>
      <c r="P26" s="1190"/>
    </row>
    <row r="27" spans="2:17" x14ac:dyDescent="0.25">
      <c r="B27" s="1199"/>
      <c r="C27" s="104"/>
      <c r="D27" s="1142" t="s">
        <v>517</v>
      </c>
      <c r="E27" s="1143"/>
      <c r="F27" s="1143"/>
      <c r="G27" s="1143"/>
      <c r="H27" s="1143"/>
      <c r="I27" s="1143"/>
      <c r="J27" s="1143"/>
      <c r="K27" s="1143"/>
      <c r="L27" s="1203"/>
      <c r="M27" s="1203"/>
      <c r="N27" s="1203"/>
      <c r="O27" s="1203"/>
      <c r="P27" s="1190"/>
    </row>
    <row r="28" spans="2:17" ht="15.75" thickBot="1" x14ac:dyDescent="0.3">
      <c r="B28" s="1199"/>
      <c r="C28" s="104"/>
      <c r="D28" s="1145" t="s">
        <v>340</v>
      </c>
      <c r="E28" s="1146"/>
      <c r="F28" s="1146"/>
      <c r="G28" s="1146"/>
      <c r="H28" s="1146"/>
      <c r="I28" s="1146"/>
      <c r="J28" s="1146"/>
      <c r="K28" s="1146"/>
      <c r="L28" s="1202"/>
      <c r="M28" s="1202"/>
      <c r="N28" s="1202"/>
      <c r="O28" s="1202"/>
      <c r="P28" s="1189"/>
    </row>
    <row r="29" spans="2:17" ht="21" customHeight="1" x14ac:dyDescent="0.25">
      <c r="B29" s="1199"/>
      <c r="C29" s="1212" t="s">
        <v>19</v>
      </c>
      <c r="D29" s="1193" t="s">
        <v>270</v>
      </c>
      <c r="E29" s="1193" t="s">
        <v>518</v>
      </c>
      <c r="F29" s="1193" t="s">
        <v>519</v>
      </c>
      <c r="G29" s="1193" t="s">
        <v>520</v>
      </c>
      <c r="H29" s="212" t="s">
        <v>473</v>
      </c>
      <c r="I29" s="212" t="s">
        <v>475</v>
      </c>
      <c r="J29" s="1193" t="s">
        <v>274</v>
      </c>
      <c r="K29" s="1193" t="s">
        <v>275</v>
      </c>
      <c r="L29" s="1193" t="s">
        <v>55</v>
      </c>
      <c r="P29" s="14"/>
    </row>
    <row r="30" spans="2:17" ht="15.75" thickBot="1" x14ac:dyDescent="0.3">
      <c r="B30" s="1199"/>
      <c r="C30" s="1213"/>
      <c r="D30" s="1194"/>
      <c r="E30" s="1194"/>
      <c r="F30" s="1194"/>
      <c r="G30" s="1194"/>
      <c r="H30" s="213" t="s">
        <v>474</v>
      </c>
      <c r="I30" s="213" t="s">
        <v>476</v>
      </c>
      <c r="J30" s="1194"/>
      <c r="K30" s="1194"/>
      <c r="L30" s="1194"/>
      <c r="P30" s="14"/>
    </row>
    <row r="31" spans="2:17" ht="15.75" thickBot="1" x14ac:dyDescent="0.3">
      <c r="B31" s="1199"/>
      <c r="C31" s="383"/>
      <c r="D31" s="30"/>
      <c r="E31" s="30"/>
      <c r="F31" s="30"/>
      <c r="G31" s="30"/>
      <c r="H31" s="199"/>
      <c r="I31" s="199"/>
      <c r="J31" s="199"/>
      <c r="K31" s="199"/>
      <c r="L31" s="199"/>
      <c r="P31" s="14"/>
    </row>
    <row r="32" spans="2:17" ht="15.75" thickBot="1" x14ac:dyDescent="0.3">
      <c r="B32" s="1199"/>
      <c r="C32" s="383"/>
      <c r="D32" s="30"/>
      <c r="E32" s="30"/>
      <c r="F32" s="30"/>
      <c r="G32" s="30"/>
      <c r="H32" s="199"/>
      <c r="I32" s="199"/>
      <c r="J32" s="199"/>
      <c r="K32" s="199"/>
      <c r="L32" s="199"/>
      <c r="P32" s="14"/>
    </row>
    <row r="33" spans="2:16" ht="15.75" thickBot="1" x14ac:dyDescent="0.3">
      <c r="B33" s="1199"/>
      <c r="C33" s="383"/>
      <c r="D33" s="30"/>
      <c r="E33" s="30"/>
      <c r="F33" s="30"/>
      <c r="G33" s="30"/>
      <c r="H33" s="199"/>
      <c r="I33" s="199"/>
      <c r="J33" s="199"/>
      <c r="K33" s="199"/>
      <c r="L33" s="199"/>
      <c r="P33" s="14"/>
    </row>
    <row r="34" spans="2:16" ht="15.75" thickBot="1" x14ac:dyDescent="0.3">
      <c r="B34" s="1199"/>
      <c r="C34" s="383"/>
      <c r="D34" s="30"/>
      <c r="E34" s="30"/>
      <c r="F34" s="30"/>
      <c r="G34" s="30"/>
      <c r="H34" s="199"/>
      <c r="I34" s="199"/>
      <c r="J34" s="199"/>
      <c r="K34" s="199"/>
      <c r="L34" s="199"/>
      <c r="P34" s="14"/>
    </row>
    <row r="35" spans="2:16" ht="15.75" thickBot="1" x14ac:dyDescent="0.3">
      <c r="B35" s="1199"/>
      <c r="C35" s="383"/>
      <c r="D35" s="30"/>
      <c r="E35" s="30"/>
      <c r="F35" s="30"/>
      <c r="G35" s="30"/>
      <c r="H35" s="199"/>
      <c r="I35" s="199"/>
      <c r="J35" s="199"/>
      <c r="K35" s="199"/>
      <c r="L35" s="199"/>
      <c r="P35" s="14"/>
    </row>
    <row r="36" spans="2:16" ht="15.75" thickBot="1" x14ac:dyDescent="0.3">
      <c r="B36" s="1199"/>
      <c r="C36" s="383"/>
      <c r="D36" s="30"/>
      <c r="E36" s="30"/>
      <c r="F36" s="30"/>
      <c r="G36" s="30"/>
      <c r="H36" s="199"/>
      <c r="I36" s="199"/>
      <c r="J36" s="199"/>
      <c r="K36" s="199"/>
      <c r="L36" s="199"/>
      <c r="P36" s="14"/>
    </row>
    <row r="37" spans="2:16" ht="15.75" thickBot="1" x14ac:dyDescent="0.3">
      <c r="B37" s="1199"/>
      <c r="C37" s="383"/>
      <c r="D37" s="30"/>
      <c r="E37" s="30"/>
      <c r="F37" s="30"/>
      <c r="G37" s="30"/>
      <c r="H37" s="199"/>
      <c r="I37" s="199"/>
      <c r="J37" s="199"/>
      <c r="K37" s="199"/>
      <c r="L37" s="199"/>
      <c r="P37" s="14"/>
    </row>
    <row r="38" spans="2:16" ht="15.75" thickBot="1" x14ac:dyDescent="0.3">
      <c r="B38" s="1199"/>
      <c r="C38" s="383"/>
      <c r="D38" s="30"/>
      <c r="E38" s="30"/>
      <c r="F38" s="30"/>
      <c r="G38" s="30"/>
      <c r="H38" s="199"/>
      <c r="I38" s="199"/>
      <c r="J38" s="199"/>
      <c r="K38" s="199"/>
      <c r="L38" s="199"/>
      <c r="P38" s="14"/>
    </row>
    <row r="39" spans="2:16" ht="15.75" thickBot="1" x14ac:dyDescent="0.3">
      <c r="B39" s="1199"/>
      <c r="C39" s="383"/>
      <c r="D39" s="30"/>
      <c r="E39" s="30"/>
      <c r="F39" s="30"/>
      <c r="G39" s="30"/>
      <c r="H39" s="199"/>
      <c r="I39" s="199"/>
      <c r="J39" s="199"/>
      <c r="K39" s="199"/>
      <c r="L39" s="199"/>
      <c r="P39" s="14"/>
    </row>
    <row r="40" spans="2:16" ht="15.75" thickBot="1" x14ac:dyDescent="0.3">
      <c r="B40" s="1179"/>
      <c r="C40" s="112"/>
      <c r="D40" s="40" t="s">
        <v>151</v>
      </c>
      <c r="E40" s="27"/>
      <c r="F40" s="27"/>
      <c r="G40" s="27"/>
      <c r="H40" s="144">
        <f>SUM(H31:H39)</f>
        <v>0</v>
      </c>
      <c r="I40" s="144">
        <f>SUM(I31:I39)</f>
        <v>0</v>
      </c>
      <c r="J40" s="144">
        <f>SUM(J31:J39)</f>
        <v>0</v>
      </c>
      <c r="K40" s="144">
        <f>SUM(K31:K39)</f>
        <v>0</v>
      </c>
      <c r="L40" s="199"/>
      <c r="M40" s="15"/>
      <c r="N40" s="15"/>
      <c r="P40" s="11"/>
    </row>
    <row r="41" spans="2:16" ht="24" customHeight="1" thickBot="1" x14ac:dyDescent="0.3">
      <c r="B41" s="73" t="s">
        <v>34</v>
      </c>
      <c r="C41" s="109"/>
      <c r="D41" s="1134" t="s">
        <v>521</v>
      </c>
      <c r="E41" s="1135"/>
      <c r="F41" s="1135"/>
      <c r="G41" s="1135"/>
      <c r="H41" s="1135"/>
      <c r="I41" s="1135"/>
      <c r="J41" s="1135"/>
      <c r="K41" s="1135"/>
      <c r="L41" s="1200"/>
      <c r="M41" s="1200"/>
      <c r="N41" s="1200"/>
      <c r="O41" s="1200"/>
      <c r="P41" s="1192"/>
    </row>
    <row r="42" spans="2:16" ht="23.25" thickBot="1" x14ac:dyDescent="0.3">
      <c r="B42" s="73" t="s">
        <v>36</v>
      </c>
      <c r="C42" s="109"/>
      <c r="D42" s="1134" t="s">
        <v>346</v>
      </c>
      <c r="E42" s="1135"/>
      <c r="F42" s="1135"/>
      <c r="G42" s="1135"/>
      <c r="H42" s="1135"/>
      <c r="I42" s="1135"/>
      <c r="J42" s="1135"/>
      <c r="K42" s="1135"/>
      <c r="L42" s="1200"/>
      <c r="M42" s="1200"/>
      <c r="N42" s="1200"/>
      <c r="O42" s="1200"/>
      <c r="P42" s="1192"/>
    </row>
    <row r="43" spans="2:16" ht="15.75" thickBot="1" x14ac:dyDescent="0.3">
      <c r="B43" s="2"/>
      <c r="C43" s="77"/>
      <c r="D43" s="6"/>
      <c r="E43" s="6"/>
      <c r="F43" s="6"/>
      <c r="G43" s="6"/>
      <c r="H43" s="6"/>
      <c r="I43" s="6"/>
      <c r="J43" s="6"/>
      <c r="K43" s="6"/>
    </row>
    <row r="44" spans="2:16" ht="24" customHeight="1" thickBot="1" x14ac:dyDescent="0.3">
      <c r="B44" s="1131" t="s">
        <v>38</v>
      </c>
      <c r="C44" s="1132"/>
      <c r="D44" s="1132"/>
      <c r="E44" s="1133"/>
      <c r="F44" s="6"/>
      <c r="G44" s="6"/>
      <c r="H44" s="6"/>
      <c r="I44" s="6"/>
      <c r="J44" s="6"/>
      <c r="K44" s="6"/>
    </row>
    <row r="45" spans="2:16" ht="15.75" thickBot="1" x14ac:dyDescent="0.3">
      <c r="B45" s="1128">
        <v>1</v>
      </c>
      <c r="C45" s="95"/>
      <c r="D45" s="49" t="s">
        <v>39</v>
      </c>
      <c r="E45" s="31"/>
      <c r="F45" s="6"/>
      <c r="G45" s="6"/>
      <c r="H45" s="6"/>
      <c r="I45" s="6"/>
      <c r="J45" s="6"/>
      <c r="K45" s="6"/>
    </row>
    <row r="46" spans="2:16" ht="15.75" thickBot="1" x14ac:dyDescent="0.3">
      <c r="B46" s="1129"/>
      <c r="C46" s="95"/>
      <c r="D46" s="41" t="s">
        <v>40</v>
      </c>
      <c r="E46" s="31"/>
      <c r="F46" s="6"/>
      <c r="G46" s="6"/>
      <c r="H46" s="6"/>
      <c r="I46" s="6"/>
      <c r="J46" s="6"/>
      <c r="K46" s="6"/>
    </row>
    <row r="47" spans="2:16" ht="15.75" thickBot="1" x14ac:dyDescent="0.3">
      <c r="B47" s="1129"/>
      <c r="C47" s="95"/>
      <c r="D47" s="41" t="s">
        <v>41</v>
      </c>
      <c r="E47" s="31"/>
      <c r="F47" s="6"/>
      <c r="G47" s="6"/>
      <c r="H47" s="6"/>
      <c r="I47" s="6"/>
      <c r="J47" s="6"/>
      <c r="K47" s="6"/>
    </row>
    <row r="48" spans="2:16" ht="15.75" thickBot="1" x14ac:dyDescent="0.3">
      <c r="B48" s="1129"/>
      <c r="C48" s="95"/>
      <c r="D48" s="41" t="s">
        <v>42</v>
      </c>
      <c r="E48" s="31"/>
      <c r="F48" s="6"/>
      <c r="G48" s="6"/>
      <c r="H48" s="6"/>
      <c r="I48" s="6"/>
      <c r="J48" s="6"/>
      <c r="K48" s="6"/>
    </row>
    <row r="49" spans="2:11" ht="15.75" thickBot="1" x14ac:dyDescent="0.3">
      <c r="B49" s="1129"/>
      <c r="C49" s="95"/>
      <c r="D49" s="41" t="s">
        <v>43</v>
      </c>
      <c r="E49" s="31"/>
      <c r="F49" s="6"/>
      <c r="G49" s="6"/>
      <c r="H49" s="6"/>
      <c r="I49" s="6"/>
      <c r="J49" s="6"/>
      <c r="K49" s="6"/>
    </row>
    <row r="50" spans="2:11" ht="15.75" thickBot="1" x14ac:dyDescent="0.3">
      <c r="B50" s="1129"/>
      <c r="C50" s="95"/>
      <c r="D50" s="41" t="s">
        <v>44</v>
      </c>
      <c r="E50" s="31"/>
      <c r="F50" s="6"/>
      <c r="G50" s="6"/>
      <c r="H50" s="6"/>
      <c r="I50" s="6"/>
      <c r="J50" s="6"/>
      <c r="K50" s="6"/>
    </row>
    <row r="51" spans="2:11" ht="15.75" thickBot="1" x14ac:dyDescent="0.3">
      <c r="B51" s="1130"/>
      <c r="C51" s="3"/>
      <c r="D51" s="41" t="s">
        <v>45</v>
      </c>
      <c r="E51" s="31"/>
      <c r="F51" s="6"/>
      <c r="G51" s="6"/>
      <c r="H51" s="6"/>
      <c r="I51" s="6"/>
      <c r="J51" s="6"/>
      <c r="K51" s="6"/>
    </row>
    <row r="52" spans="2:11" ht="15.75" thickBot="1" x14ac:dyDescent="0.3">
      <c r="B52" s="2"/>
      <c r="C52" s="77"/>
      <c r="D52" s="6"/>
      <c r="E52" s="6"/>
      <c r="F52" s="6"/>
      <c r="G52" s="6"/>
      <c r="H52" s="6"/>
      <c r="I52" s="6"/>
      <c r="J52" s="6"/>
      <c r="K52" s="6"/>
    </row>
    <row r="53" spans="2:11" ht="15.75" thickBot="1" x14ac:dyDescent="0.3">
      <c r="B53" s="1131" t="s">
        <v>46</v>
      </c>
      <c r="C53" s="1132"/>
      <c r="D53" s="1132"/>
      <c r="E53" s="1133"/>
      <c r="F53" s="6"/>
      <c r="G53" s="6"/>
      <c r="H53" s="6"/>
      <c r="I53" s="6"/>
      <c r="J53" s="6"/>
      <c r="K53" s="6"/>
    </row>
    <row r="54" spans="2:11" ht="15.75" thickBot="1" x14ac:dyDescent="0.3">
      <c r="B54" s="1128">
        <v>1</v>
      </c>
      <c r="C54" s="95"/>
      <c r="D54" s="49" t="s">
        <v>39</v>
      </c>
      <c r="E54" s="448" t="s">
        <v>522</v>
      </c>
      <c r="F54" s="6"/>
      <c r="G54" s="6"/>
      <c r="H54" s="6"/>
      <c r="I54" s="6"/>
      <c r="J54" s="6"/>
      <c r="K54" s="6"/>
    </row>
    <row r="55" spans="2:11" ht="15.75" thickBot="1" x14ac:dyDescent="0.3">
      <c r="B55" s="1129"/>
      <c r="C55" s="95"/>
      <c r="D55" s="41" t="s">
        <v>40</v>
      </c>
      <c r="E55" s="448" t="s">
        <v>48</v>
      </c>
      <c r="F55" s="6"/>
      <c r="G55" s="6"/>
      <c r="H55" s="6"/>
      <c r="I55" s="6"/>
      <c r="J55" s="6"/>
      <c r="K55" s="6"/>
    </row>
    <row r="56" spans="2:11" ht="15.75" thickBot="1" x14ac:dyDescent="0.3">
      <c r="B56" s="1129"/>
      <c r="C56" s="95"/>
      <c r="D56" s="41" t="s">
        <v>41</v>
      </c>
      <c r="E56" s="318"/>
      <c r="F56" s="6"/>
      <c r="G56" s="6"/>
      <c r="H56" s="6"/>
      <c r="I56" s="6"/>
      <c r="J56" s="6"/>
      <c r="K56" s="6"/>
    </row>
    <row r="57" spans="2:11" ht="15.75" thickBot="1" x14ac:dyDescent="0.3">
      <c r="B57" s="1129"/>
      <c r="C57" s="95"/>
      <c r="D57" s="41" t="s">
        <v>42</v>
      </c>
      <c r="E57" s="318"/>
      <c r="F57" s="6"/>
      <c r="G57" s="6"/>
      <c r="H57" s="6"/>
      <c r="I57" s="6"/>
      <c r="J57" s="6"/>
      <c r="K57" s="6"/>
    </row>
    <row r="58" spans="2:11" ht="15.75" thickBot="1" x14ac:dyDescent="0.3">
      <c r="B58" s="1129"/>
      <c r="C58" s="95"/>
      <c r="D58" s="41" t="s">
        <v>43</v>
      </c>
      <c r="E58" s="318"/>
      <c r="F58" s="6"/>
      <c r="G58" s="6"/>
      <c r="H58" s="6"/>
      <c r="I58" s="6"/>
      <c r="J58" s="6"/>
      <c r="K58" s="6"/>
    </row>
    <row r="59" spans="2:11" ht="15.75" thickBot="1" x14ac:dyDescent="0.3">
      <c r="B59" s="1129"/>
      <c r="C59" s="95"/>
      <c r="D59" s="41" t="s">
        <v>44</v>
      </c>
      <c r="E59" s="318"/>
      <c r="F59" s="6"/>
      <c r="G59" s="6"/>
      <c r="H59" s="6"/>
      <c r="I59" s="6"/>
      <c r="J59" s="6"/>
      <c r="K59" s="6"/>
    </row>
    <row r="60" spans="2:11" ht="15.75" thickBot="1" x14ac:dyDescent="0.3">
      <c r="B60" s="1130"/>
      <c r="C60" s="3"/>
      <c r="D60" s="41" t="s">
        <v>45</v>
      </c>
      <c r="E60" s="318"/>
      <c r="F60" s="6"/>
      <c r="G60" s="6"/>
      <c r="H60" s="6"/>
      <c r="I60" s="6"/>
      <c r="J60" s="6"/>
      <c r="K60" s="6"/>
    </row>
    <row r="61" spans="2:11" x14ac:dyDescent="0.25">
      <c r="B61" s="2"/>
      <c r="C61" s="77"/>
      <c r="D61" s="6"/>
      <c r="E61" s="6"/>
      <c r="F61" s="6"/>
      <c r="G61" s="6"/>
      <c r="H61" s="6"/>
      <c r="I61" s="6"/>
      <c r="J61" s="6"/>
      <c r="K61" s="6"/>
    </row>
    <row r="62" spans="2:11" ht="15.75" thickBot="1" x14ac:dyDescent="0.3">
      <c r="B62" s="2"/>
      <c r="C62" s="77"/>
      <c r="D62" s="6"/>
      <c r="E62" s="6"/>
      <c r="F62" s="6"/>
      <c r="G62" s="6"/>
      <c r="H62" s="6"/>
      <c r="I62" s="6"/>
      <c r="J62" s="6"/>
      <c r="K62" s="6"/>
    </row>
    <row r="63" spans="2:11" ht="15.75" thickBot="1" x14ac:dyDescent="0.3">
      <c r="B63" s="1131" t="s">
        <v>49</v>
      </c>
      <c r="C63" s="1132"/>
      <c r="D63" s="1132"/>
      <c r="E63" s="1132"/>
      <c r="F63" s="1133"/>
      <c r="G63" s="6"/>
      <c r="H63" s="6"/>
      <c r="I63" s="6"/>
      <c r="J63" s="6"/>
      <c r="K63" s="6"/>
    </row>
    <row r="64" spans="2:11" ht="24.75" thickBot="1" x14ac:dyDescent="0.3">
      <c r="B64" s="48" t="s">
        <v>50</v>
      </c>
      <c r="C64" s="41" t="s">
        <v>51</v>
      </c>
      <c r="D64" s="41" t="s">
        <v>52</v>
      </c>
      <c r="E64" s="41" t="s">
        <v>53</v>
      </c>
      <c r="F64" s="6"/>
      <c r="G64" s="6"/>
      <c r="H64" s="6"/>
      <c r="I64" s="6"/>
      <c r="J64" s="6"/>
    </row>
    <row r="65" spans="2:11" ht="72.75" thickBot="1" x14ac:dyDescent="0.3">
      <c r="B65" s="50">
        <v>42401</v>
      </c>
      <c r="C65" s="41">
        <v>0.01</v>
      </c>
      <c r="D65" s="51" t="s">
        <v>523</v>
      </c>
      <c r="E65" s="41"/>
      <c r="F65" s="6"/>
      <c r="G65" s="6"/>
      <c r="H65" s="6"/>
      <c r="I65" s="6"/>
      <c r="J65" s="6"/>
    </row>
    <row r="66" spans="2:11" ht="15.75" thickBot="1" x14ac:dyDescent="0.3">
      <c r="B66" s="4"/>
      <c r="C66" s="96"/>
      <c r="D66" s="6"/>
      <c r="E66" s="6"/>
      <c r="F66" s="6"/>
      <c r="G66" s="6"/>
      <c r="H66" s="6"/>
      <c r="I66" s="6"/>
      <c r="J66" s="6"/>
      <c r="K66" s="6"/>
    </row>
    <row r="67" spans="2:11" ht="24.75" thickBot="1" x14ac:dyDescent="0.3">
      <c r="B67" s="5" t="s">
        <v>55</v>
      </c>
      <c r="C67" s="97"/>
      <c r="D67" s="6"/>
      <c r="E67" s="6"/>
      <c r="F67" s="6"/>
      <c r="G67" s="6"/>
      <c r="H67" s="6"/>
      <c r="I67" s="6"/>
      <c r="J67" s="6"/>
      <c r="K67" s="6"/>
    </row>
    <row r="68" spans="2:11" s="140" customFormat="1" x14ac:dyDescent="0.25">
      <c r="B68" s="1206" t="s">
        <v>524</v>
      </c>
      <c r="C68" s="1207"/>
      <c r="D68" s="1207"/>
      <c r="E68" s="1207"/>
      <c r="F68" s="1207"/>
      <c r="G68" s="1207"/>
      <c r="H68" s="139"/>
      <c r="I68" s="139"/>
      <c r="J68" s="139"/>
      <c r="K68" s="139"/>
    </row>
    <row r="69" spans="2:11" s="140" customFormat="1" x14ac:dyDescent="0.25">
      <c r="B69" s="1206" t="s">
        <v>525</v>
      </c>
      <c r="C69" s="1207"/>
      <c r="D69" s="1207"/>
      <c r="E69" s="1207"/>
      <c r="F69" s="1207"/>
      <c r="G69" s="1207"/>
      <c r="H69" s="139"/>
      <c r="I69" s="139"/>
      <c r="J69" s="139"/>
      <c r="K69" s="139"/>
    </row>
    <row r="70" spans="2:11" s="140" customFormat="1" ht="35.450000000000003" customHeight="1" x14ac:dyDescent="0.25">
      <c r="B70" s="1209"/>
      <c r="C70" s="1210"/>
      <c r="D70" s="1210"/>
      <c r="E70" s="1210"/>
      <c r="F70" s="1210"/>
      <c r="G70" s="1210"/>
      <c r="H70" s="139"/>
      <c r="I70" s="139"/>
      <c r="J70" s="139"/>
      <c r="K70" s="139"/>
    </row>
    <row r="71" spans="2:11" ht="15.75" thickBot="1" x14ac:dyDescent="0.3">
      <c r="B71" s="2"/>
      <c r="C71" s="77"/>
      <c r="D71" s="6"/>
      <c r="E71" s="6"/>
      <c r="F71" s="6"/>
      <c r="G71" s="6"/>
      <c r="H71" s="6"/>
      <c r="I71" s="6"/>
      <c r="J71" s="6"/>
      <c r="K71" s="6"/>
    </row>
    <row r="72" spans="2:11" ht="24.75" thickBot="1" x14ac:dyDescent="0.3">
      <c r="B72" s="52" t="s">
        <v>56</v>
      </c>
      <c r="C72" s="98"/>
      <c r="D72" s="6"/>
      <c r="E72" s="6"/>
      <c r="F72" s="6"/>
      <c r="G72" s="6"/>
      <c r="H72" s="6"/>
      <c r="I72" s="6"/>
      <c r="J72" s="6"/>
      <c r="K72" s="6"/>
    </row>
    <row r="73" spans="2:11" ht="15.75" thickBot="1" x14ac:dyDescent="0.3">
      <c r="B73" s="38"/>
      <c r="C73" s="89"/>
      <c r="D73" s="6"/>
      <c r="E73" s="6"/>
      <c r="F73" s="6"/>
      <c r="G73" s="6"/>
      <c r="H73" s="6"/>
      <c r="I73" s="6"/>
      <c r="J73" s="6"/>
      <c r="K73" s="6"/>
    </row>
    <row r="74" spans="2:11" ht="84.75" thickBot="1" x14ac:dyDescent="0.3">
      <c r="B74" s="53" t="s">
        <v>57</v>
      </c>
      <c r="C74" s="99"/>
      <c r="D74" s="44" t="s">
        <v>481</v>
      </c>
      <c r="E74" s="6"/>
      <c r="F74" s="6"/>
      <c r="G74" s="6"/>
      <c r="H74" s="6"/>
      <c r="I74" s="6"/>
      <c r="J74" s="6"/>
      <c r="K74" s="6"/>
    </row>
    <row r="75" spans="2:11" x14ac:dyDescent="0.25">
      <c r="B75" s="1128" t="s">
        <v>59</v>
      </c>
      <c r="C75" s="95"/>
      <c r="D75" s="54" t="s">
        <v>60</v>
      </c>
      <c r="E75" s="6"/>
      <c r="F75" s="6"/>
      <c r="G75" s="6"/>
      <c r="H75" s="6"/>
      <c r="I75" s="6"/>
      <c r="J75" s="6"/>
      <c r="K75" s="6"/>
    </row>
    <row r="76" spans="2:11" ht="120" x14ac:dyDescent="0.25">
      <c r="B76" s="1129"/>
      <c r="C76" s="95"/>
      <c r="D76" s="47" t="s">
        <v>482</v>
      </c>
      <c r="E76" s="6"/>
      <c r="F76" s="6"/>
      <c r="G76" s="6"/>
      <c r="H76" s="6"/>
      <c r="I76" s="6"/>
      <c r="J76" s="6"/>
      <c r="K76" s="6"/>
    </row>
    <row r="77" spans="2:11" x14ac:dyDescent="0.25">
      <c r="B77" s="1129"/>
      <c r="C77" s="95"/>
      <c r="D77" s="54" t="s">
        <v>63</v>
      </c>
      <c r="E77" s="6"/>
      <c r="F77" s="6"/>
      <c r="G77" s="6"/>
      <c r="H77" s="6"/>
      <c r="I77" s="6"/>
      <c r="J77" s="6"/>
      <c r="K77" s="6"/>
    </row>
    <row r="78" spans="2:11" ht="72" x14ac:dyDescent="0.25">
      <c r="B78" s="1129"/>
      <c r="C78" s="95"/>
      <c r="D78" s="47" t="s">
        <v>483</v>
      </c>
      <c r="E78" s="6"/>
      <c r="F78" s="6"/>
      <c r="G78" s="6"/>
      <c r="H78" s="6"/>
      <c r="I78" s="6"/>
      <c r="J78" s="6"/>
      <c r="K78" s="6"/>
    </row>
    <row r="79" spans="2:11" x14ac:dyDescent="0.25">
      <c r="B79" s="1129"/>
      <c r="C79" s="95"/>
      <c r="D79" s="47" t="s">
        <v>65</v>
      </c>
      <c r="E79" s="6"/>
      <c r="F79" s="6"/>
      <c r="G79" s="6"/>
      <c r="H79" s="6"/>
      <c r="I79" s="6"/>
      <c r="J79" s="6"/>
      <c r="K79" s="6"/>
    </row>
    <row r="80" spans="2:11" x14ac:dyDescent="0.25">
      <c r="B80" s="1129"/>
      <c r="C80" s="95"/>
      <c r="D80" s="47" t="s">
        <v>484</v>
      </c>
      <c r="E80" s="6"/>
      <c r="F80" s="6"/>
      <c r="G80" s="6"/>
      <c r="H80" s="6"/>
      <c r="I80" s="6"/>
      <c r="J80" s="6"/>
      <c r="K80" s="6"/>
    </row>
    <row r="81" spans="2:11" x14ac:dyDescent="0.25">
      <c r="B81" s="1129"/>
      <c r="C81" s="95"/>
      <c r="D81" s="47" t="s">
        <v>485</v>
      </c>
      <c r="E81" s="6"/>
      <c r="F81" s="6"/>
      <c r="G81" s="6"/>
      <c r="H81" s="6"/>
      <c r="I81" s="6"/>
      <c r="J81" s="6"/>
      <c r="K81" s="6"/>
    </row>
    <row r="82" spans="2:11" x14ac:dyDescent="0.25">
      <c r="B82" s="1129"/>
      <c r="C82" s="95"/>
      <c r="D82" s="54" t="s">
        <v>288</v>
      </c>
      <c r="E82" s="6"/>
      <c r="F82" s="6"/>
      <c r="G82" s="6"/>
      <c r="H82" s="6"/>
      <c r="I82" s="6"/>
      <c r="J82" s="6"/>
      <c r="K82" s="6"/>
    </row>
    <row r="83" spans="2:11" ht="36.75" thickBot="1" x14ac:dyDescent="0.3">
      <c r="B83" s="1130"/>
      <c r="C83" s="3"/>
      <c r="D83" s="41" t="s">
        <v>453</v>
      </c>
      <c r="E83" s="6"/>
      <c r="F83" s="6"/>
      <c r="G83" s="6"/>
      <c r="H83" s="6"/>
      <c r="I83" s="6"/>
      <c r="J83" s="6"/>
      <c r="K83" s="6"/>
    </row>
    <row r="84" spans="2:11" ht="24.75" thickBot="1" x14ac:dyDescent="0.3">
      <c r="B84" s="48" t="s">
        <v>72</v>
      </c>
      <c r="C84" s="3"/>
      <c r="D84" s="41"/>
      <c r="E84" s="6"/>
      <c r="F84" s="6"/>
      <c r="G84" s="6"/>
      <c r="H84" s="6"/>
      <c r="I84" s="6"/>
      <c r="J84" s="6"/>
      <c r="K84" s="6"/>
    </row>
    <row r="85" spans="2:11" ht="48" x14ac:dyDescent="0.25">
      <c r="B85" s="1128" t="s">
        <v>73</v>
      </c>
      <c r="C85" s="95"/>
      <c r="D85" s="47" t="s">
        <v>486</v>
      </c>
      <c r="E85" s="6"/>
      <c r="F85" s="6"/>
      <c r="G85" s="6"/>
      <c r="H85" s="6"/>
      <c r="I85" s="6"/>
      <c r="J85" s="6"/>
      <c r="K85" s="6"/>
    </row>
    <row r="86" spans="2:11" ht="60" x14ac:dyDescent="0.25">
      <c r="B86" s="1129"/>
      <c r="C86" s="95"/>
      <c r="D86" s="26" t="s">
        <v>487</v>
      </c>
      <c r="E86" s="6"/>
      <c r="F86" s="6"/>
      <c r="G86" s="6"/>
      <c r="H86" s="6"/>
      <c r="I86" s="6"/>
      <c r="J86" s="6"/>
      <c r="K86" s="6"/>
    </row>
    <row r="87" spans="2:11" ht="36" x14ac:dyDescent="0.25">
      <c r="B87" s="1129"/>
      <c r="C87" s="95"/>
      <c r="D87" s="26" t="s">
        <v>488</v>
      </c>
      <c r="E87" s="6"/>
      <c r="F87" s="6"/>
      <c r="G87" s="6"/>
      <c r="H87" s="6"/>
      <c r="I87" s="6"/>
      <c r="J87" s="6"/>
      <c r="K87" s="6"/>
    </row>
    <row r="88" spans="2:11" ht="48" x14ac:dyDescent="0.25">
      <c r="B88" s="1129"/>
      <c r="C88" s="95"/>
      <c r="D88" s="26" t="s">
        <v>489</v>
      </c>
      <c r="E88" s="6"/>
      <c r="F88" s="6"/>
      <c r="G88" s="6"/>
      <c r="H88" s="6"/>
      <c r="I88" s="6"/>
      <c r="J88" s="6"/>
      <c r="K88" s="6"/>
    </row>
    <row r="89" spans="2:11" ht="36" x14ac:dyDescent="0.25">
      <c r="B89" s="1129"/>
      <c r="C89" s="95"/>
      <c r="D89" s="26" t="s">
        <v>490</v>
      </c>
      <c r="E89" s="6"/>
      <c r="F89" s="6"/>
      <c r="G89" s="6"/>
      <c r="H89" s="6"/>
      <c r="I89" s="6"/>
      <c r="J89" s="6"/>
      <c r="K89" s="6"/>
    </row>
    <row r="90" spans="2:11" ht="96" x14ac:dyDescent="0.25">
      <c r="B90" s="1129"/>
      <c r="C90" s="95"/>
      <c r="D90" s="47" t="s">
        <v>491</v>
      </c>
      <c r="E90" s="6"/>
      <c r="F90" s="6"/>
      <c r="G90" s="6"/>
      <c r="H90" s="6"/>
      <c r="I90" s="6"/>
      <c r="J90" s="6"/>
      <c r="K90" s="6"/>
    </row>
    <row r="91" spans="2:11" ht="48" x14ac:dyDescent="0.25">
      <c r="B91" s="1129"/>
      <c r="C91" s="95"/>
      <c r="D91" s="47" t="s">
        <v>492</v>
      </c>
      <c r="E91" s="6"/>
      <c r="F91" s="6"/>
      <c r="G91" s="6"/>
      <c r="H91" s="6"/>
      <c r="I91" s="6"/>
      <c r="J91" s="6"/>
      <c r="K91" s="6"/>
    </row>
    <row r="92" spans="2:11" ht="36" x14ac:dyDescent="0.25">
      <c r="B92" s="1129"/>
      <c r="C92" s="95"/>
      <c r="D92" s="47" t="s">
        <v>493</v>
      </c>
      <c r="E92" s="6"/>
      <c r="F92" s="6"/>
      <c r="G92" s="6"/>
      <c r="H92" s="6"/>
      <c r="I92" s="6"/>
      <c r="J92" s="6"/>
      <c r="K92" s="6"/>
    </row>
    <row r="93" spans="2:11" ht="36" x14ac:dyDescent="0.25">
      <c r="B93" s="1129"/>
      <c r="C93" s="95"/>
      <c r="D93" s="47" t="s">
        <v>494</v>
      </c>
      <c r="E93" s="6"/>
      <c r="F93" s="6"/>
      <c r="G93" s="6"/>
      <c r="H93" s="6"/>
      <c r="I93" s="6"/>
      <c r="J93" s="6"/>
      <c r="K93" s="6"/>
    </row>
    <row r="94" spans="2:11" ht="96.75" thickBot="1" x14ac:dyDescent="0.3">
      <c r="B94" s="1130"/>
      <c r="C94" s="3"/>
      <c r="D94" s="41" t="s">
        <v>495</v>
      </c>
      <c r="E94" s="6"/>
      <c r="F94" s="6"/>
      <c r="G94" s="6"/>
      <c r="H94" s="6"/>
      <c r="I94" s="6"/>
      <c r="J94" s="6"/>
      <c r="K94" s="6"/>
    </row>
    <row r="95" spans="2:11" ht="24" x14ac:dyDescent="0.25">
      <c r="B95" s="1128" t="s">
        <v>90</v>
      </c>
      <c r="C95" s="95"/>
      <c r="D95" s="54" t="s">
        <v>496</v>
      </c>
      <c r="E95" s="6"/>
      <c r="F95" s="6"/>
      <c r="G95" s="6"/>
      <c r="H95" s="6"/>
      <c r="I95" s="6"/>
      <c r="J95" s="6"/>
      <c r="K95" s="6"/>
    </row>
    <row r="96" spans="2:11" x14ac:dyDescent="0.25">
      <c r="B96" s="1129"/>
      <c r="C96" s="95"/>
      <c r="D96" s="47" t="s">
        <v>497</v>
      </c>
      <c r="E96" s="6"/>
      <c r="F96" s="6"/>
      <c r="G96" s="6"/>
      <c r="H96" s="6"/>
      <c r="I96" s="6"/>
      <c r="J96" s="6"/>
      <c r="K96" s="6"/>
    </row>
    <row r="97" spans="2:11" x14ac:dyDescent="0.25">
      <c r="B97" s="1129"/>
      <c r="C97" s="95"/>
      <c r="D97" s="47" t="s">
        <v>91</v>
      </c>
      <c r="E97" s="6"/>
      <c r="F97" s="6"/>
      <c r="G97" s="6"/>
      <c r="H97" s="6"/>
      <c r="I97" s="6"/>
      <c r="J97" s="6"/>
      <c r="K97" s="6"/>
    </row>
    <row r="98" spans="2:11" ht="49.5" x14ac:dyDescent="0.25">
      <c r="B98" s="1129"/>
      <c r="C98" s="95"/>
      <c r="D98" s="47" t="s">
        <v>498</v>
      </c>
      <c r="E98" s="6"/>
      <c r="F98" s="6"/>
      <c r="G98" s="6"/>
      <c r="H98" s="6"/>
      <c r="I98" s="6"/>
      <c r="J98" s="6"/>
      <c r="K98" s="6"/>
    </row>
    <row r="99" spans="2:11" ht="49.5" x14ac:dyDescent="0.25">
      <c r="B99" s="1129"/>
      <c r="C99" s="95"/>
      <c r="D99" s="47" t="s">
        <v>499</v>
      </c>
      <c r="E99" s="6"/>
      <c r="F99" s="6"/>
      <c r="G99" s="6"/>
      <c r="H99" s="6"/>
      <c r="I99" s="6"/>
      <c r="J99" s="6"/>
      <c r="K99" s="6"/>
    </row>
    <row r="100" spans="2:11" ht="49.5" x14ac:dyDescent="0.25">
      <c r="B100" s="1129"/>
      <c r="C100" s="95"/>
      <c r="D100" s="47" t="s">
        <v>500</v>
      </c>
      <c r="E100" s="6"/>
      <c r="F100" s="6"/>
      <c r="G100" s="6"/>
      <c r="H100" s="6"/>
      <c r="I100" s="6"/>
      <c r="J100" s="6"/>
      <c r="K100" s="6"/>
    </row>
    <row r="101" spans="2:11" x14ac:dyDescent="0.25">
      <c r="B101" s="1129"/>
      <c r="C101" s="95"/>
      <c r="D101" s="54" t="s">
        <v>246</v>
      </c>
      <c r="E101" s="6"/>
      <c r="F101" s="6"/>
      <c r="G101" s="6"/>
      <c r="H101" s="6"/>
      <c r="I101" s="6"/>
      <c r="J101" s="6"/>
      <c r="K101" s="6"/>
    </row>
    <row r="102" spans="2:11" ht="36" x14ac:dyDescent="0.25">
      <c r="B102" s="1129"/>
      <c r="C102" s="95"/>
      <c r="D102" s="54" t="s">
        <v>501</v>
      </c>
      <c r="E102" s="6"/>
      <c r="F102" s="6"/>
      <c r="G102" s="6"/>
      <c r="H102" s="6"/>
      <c r="I102" s="6"/>
      <c r="J102" s="6"/>
      <c r="K102" s="6"/>
    </row>
    <row r="103" spans="2:11" x14ac:dyDescent="0.25">
      <c r="B103" s="1129"/>
      <c r="C103" s="95"/>
      <c r="D103" s="17"/>
      <c r="E103" s="6"/>
      <c r="F103" s="6"/>
      <c r="G103" s="6"/>
      <c r="H103" s="6"/>
      <c r="I103" s="6"/>
      <c r="J103" s="6"/>
      <c r="K103" s="6"/>
    </row>
    <row r="104" spans="2:11" x14ac:dyDescent="0.25">
      <c r="B104" s="1129"/>
      <c r="C104" s="95"/>
      <c r="D104" s="47" t="s">
        <v>91</v>
      </c>
      <c r="E104" s="6"/>
      <c r="F104" s="6"/>
      <c r="G104" s="6"/>
      <c r="H104" s="6"/>
      <c r="I104" s="6"/>
      <c r="J104" s="6"/>
      <c r="K104" s="6"/>
    </row>
    <row r="105" spans="2:11" ht="49.5" x14ac:dyDescent="0.25">
      <c r="B105" s="1129"/>
      <c r="C105" s="95"/>
      <c r="D105" s="47" t="s">
        <v>502</v>
      </c>
      <c r="E105" s="6"/>
      <c r="F105" s="6"/>
      <c r="G105" s="6"/>
      <c r="H105" s="6"/>
      <c r="I105" s="6"/>
      <c r="J105" s="6"/>
      <c r="K105" s="6"/>
    </row>
    <row r="106" spans="2:11" ht="50.25" thickBot="1" x14ac:dyDescent="0.3">
      <c r="B106" s="1130"/>
      <c r="C106" s="3"/>
      <c r="D106" s="41" t="s">
        <v>503</v>
      </c>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sheetData>
  <mergeCells count="47">
    <mergeCell ref="A1:P1"/>
    <mergeCell ref="A2:P2"/>
    <mergeCell ref="A3:P3"/>
    <mergeCell ref="A4:D4"/>
    <mergeCell ref="A5:P5"/>
    <mergeCell ref="Q15:Q18"/>
    <mergeCell ref="B75:B83"/>
    <mergeCell ref="B85:B94"/>
    <mergeCell ref="B70:G70"/>
    <mergeCell ref="B45:B51"/>
    <mergeCell ref="B53:E53"/>
    <mergeCell ref="B54:B60"/>
    <mergeCell ref="K17:M17"/>
    <mergeCell ref="N17:P17"/>
    <mergeCell ref="K29:K30"/>
    <mergeCell ref="D42:P42"/>
    <mergeCell ref="B44:E44"/>
    <mergeCell ref="D27:P27"/>
    <mergeCell ref="D28:P28"/>
    <mergeCell ref="C29:C30"/>
    <mergeCell ref="D29:D30"/>
    <mergeCell ref="B95:B106"/>
    <mergeCell ref="D16:D18"/>
    <mergeCell ref="E16:J16"/>
    <mergeCell ref="E17:G17"/>
    <mergeCell ref="H17:J17"/>
    <mergeCell ref="B15:B40"/>
    <mergeCell ref="D15:P15"/>
    <mergeCell ref="D23:P23"/>
    <mergeCell ref="D24:P24"/>
    <mergeCell ref="D25:P25"/>
    <mergeCell ref="D26:P26"/>
    <mergeCell ref="K16:P16"/>
    <mergeCell ref="B63:F63"/>
    <mergeCell ref="D41:P41"/>
    <mergeCell ref="B68:G68"/>
    <mergeCell ref="B69:G69"/>
    <mergeCell ref="E29:E30"/>
    <mergeCell ref="F29:F30"/>
    <mergeCell ref="G29:G30"/>
    <mergeCell ref="J29:J30"/>
    <mergeCell ref="L29:L30"/>
    <mergeCell ref="B10:D10"/>
    <mergeCell ref="F10:S10"/>
    <mergeCell ref="F11:S11"/>
    <mergeCell ref="E12:R12"/>
    <mergeCell ref="E13:R13"/>
  </mergeCells>
  <conditionalFormatting sqref="F10">
    <cfRule type="notContainsBlanks" dxfId="78" priority="4">
      <formula>LEN(TRIM(F10))&gt;0</formula>
    </cfRule>
  </conditionalFormatting>
  <conditionalFormatting sqref="F11:S11">
    <cfRule type="expression" dxfId="77" priority="2">
      <formula>E11="NO SE REPORTA"</formula>
    </cfRule>
    <cfRule type="expression" dxfId="76" priority="3">
      <formula>E10="NO APLICA"</formula>
    </cfRule>
  </conditionalFormatting>
  <conditionalFormatting sqref="E12:R12">
    <cfRule type="expression" dxfId="75"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P21">
      <formula1>0</formula1>
    </dataValidation>
    <dataValidation type="whole" operator="greaterThanOrEqual" allowBlank="1" showInputMessage="1" showErrorMessage="1" errorTitle="ERROR" error="Valor en PESOS (sin centavos)" sqref="H31: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526</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t="str">
        <f>IF(E10="NO APLICA","NO APLICA",IF(E11="NO SE REPORTA","SIN INFORMACION",+K21))</f>
        <v>N.A.</v>
      </c>
      <c r="E8" s="225"/>
      <c r="F8" s="6" t="s">
        <v>130</v>
      </c>
      <c r="G8" s="6"/>
      <c r="H8" s="6"/>
      <c r="I8" s="6"/>
      <c r="J8" s="6"/>
      <c r="K8" s="6"/>
    </row>
    <row r="9" spans="1:21" x14ac:dyDescent="0.25">
      <c r="B9" s="513" t="s">
        <v>1203</v>
      </c>
      <c r="C9" s="89"/>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9"/>
      <c r="D14" s="6"/>
      <c r="E14" s="6"/>
      <c r="F14" s="6"/>
      <c r="G14" s="6"/>
      <c r="H14" s="6"/>
      <c r="I14" s="6"/>
      <c r="J14" s="6"/>
      <c r="K14" s="6"/>
    </row>
    <row r="15" spans="1:21" ht="15.75" thickBot="1" x14ac:dyDescent="0.3">
      <c r="B15" s="1178" t="s">
        <v>2</v>
      </c>
      <c r="C15" s="103"/>
      <c r="D15" s="1139" t="s">
        <v>336</v>
      </c>
      <c r="E15" s="1140"/>
      <c r="F15" s="1140"/>
      <c r="G15" s="1140"/>
      <c r="H15" s="1140"/>
      <c r="I15" s="1140"/>
      <c r="J15" s="1140"/>
      <c r="K15" s="1140"/>
      <c r="L15" s="1188"/>
    </row>
    <row r="16" spans="1:21" ht="15.75" thickBot="1" x14ac:dyDescent="0.3">
      <c r="B16" s="1199"/>
      <c r="C16" s="110"/>
      <c r="D16" s="1141"/>
      <c r="E16" s="1134" t="s">
        <v>546</v>
      </c>
      <c r="F16" s="1135"/>
      <c r="G16" s="1136"/>
      <c r="H16" s="1134" t="s">
        <v>547</v>
      </c>
      <c r="I16" s="1135"/>
      <c r="J16" s="1136"/>
      <c r="K16" s="1128" t="s">
        <v>466</v>
      </c>
      <c r="L16" s="14"/>
    </row>
    <row r="17" spans="2:12" ht="15.75" thickBot="1" x14ac:dyDescent="0.3">
      <c r="B17" s="1199"/>
      <c r="C17" s="110"/>
      <c r="D17" s="1175"/>
      <c r="E17" s="66" t="s">
        <v>506</v>
      </c>
      <c r="F17" s="66" t="s">
        <v>507</v>
      </c>
      <c r="G17" s="66" t="s">
        <v>548</v>
      </c>
      <c r="H17" s="66" t="s">
        <v>506</v>
      </c>
      <c r="I17" s="66" t="s">
        <v>507</v>
      </c>
      <c r="J17" s="66" t="s">
        <v>548</v>
      </c>
      <c r="K17" s="1130"/>
      <c r="L17" s="14"/>
    </row>
    <row r="18" spans="2:12" ht="24.75" thickBot="1" x14ac:dyDescent="0.3">
      <c r="B18" s="1199"/>
      <c r="C18" s="110"/>
      <c r="D18" s="41" t="s">
        <v>549</v>
      </c>
      <c r="E18" s="7"/>
      <c r="F18" s="7"/>
      <c r="G18" s="43">
        <f>+E18+F18</f>
        <v>0</v>
      </c>
      <c r="H18" s="7"/>
      <c r="I18" s="7"/>
      <c r="J18" s="43">
        <f>+H18+I18</f>
        <v>0</v>
      </c>
      <c r="K18" s="43">
        <f>+G18+J18</f>
        <v>0</v>
      </c>
      <c r="L18" s="14"/>
    </row>
    <row r="19" spans="2:12" ht="36.75" thickBot="1" x14ac:dyDescent="0.3">
      <c r="B19" s="1199"/>
      <c r="C19" s="110"/>
      <c r="D19" s="41" t="s">
        <v>550</v>
      </c>
      <c r="E19" s="7"/>
      <c r="F19" s="7"/>
      <c r="G19" s="43">
        <f>+E19+F19</f>
        <v>0</v>
      </c>
      <c r="H19" s="7"/>
      <c r="I19" s="7"/>
      <c r="J19" s="43">
        <f>+H19+I19</f>
        <v>0</v>
      </c>
      <c r="K19" s="43">
        <f>+G19+J19</f>
        <v>0</v>
      </c>
      <c r="L19" s="14"/>
    </row>
    <row r="20" spans="2:12" ht="36.75" thickBot="1" x14ac:dyDescent="0.3">
      <c r="B20" s="1199"/>
      <c r="C20" s="110"/>
      <c r="D20" s="41" t="s">
        <v>551</v>
      </c>
      <c r="E20" s="7"/>
      <c r="F20" s="7"/>
      <c r="G20" s="43">
        <f>+E20+F20</f>
        <v>0</v>
      </c>
      <c r="H20" s="7"/>
      <c r="I20" s="7"/>
      <c r="J20" s="43">
        <f>+H20+I20</f>
        <v>0</v>
      </c>
      <c r="K20" s="43">
        <f>+G20+J20</f>
        <v>0</v>
      </c>
      <c r="L20" s="14"/>
    </row>
    <row r="21" spans="2:12" ht="36.75" thickBot="1" x14ac:dyDescent="0.3">
      <c r="B21" s="1199"/>
      <c r="C21" s="110"/>
      <c r="D21" s="41" t="s">
        <v>526</v>
      </c>
      <c r="E21" s="198" t="str">
        <f>IFERROR(E20/E19,"N.A.")</f>
        <v>N.A.</v>
      </c>
      <c r="F21" s="198" t="str">
        <f t="shared" ref="F21:K21" si="0">IFERROR(F20/F19,"N.A.")</f>
        <v>N.A.</v>
      </c>
      <c r="G21" s="198" t="str">
        <f t="shared" si="0"/>
        <v>N.A.</v>
      </c>
      <c r="H21" s="198" t="str">
        <f t="shared" si="0"/>
        <v>N.A.</v>
      </c>
      <c r="I21" s="198" t="str">
        <f t="shared" si="0"/>
        <v>N.A.</v>
      </c>
      <c r="J21" s="146" t="str">
        <f t="shared" si="0"/>
        <v>N.A.</v>
      </c>
      <c r="K21" s="146" t="str">
        <f t="shared" si="0"/>
        <v>N.A.</v>
      </c>
      <c r="L21" s="14"/>
    </row>
    <row r="22" spans="2:12" x14ac:dyDescent="0.25">
      <c r="B22" s="1199"/>
      <c r="C22" s="104"/>
      <c r="D22" s="1145"/>
      <c r="E22" s="1146"/>
      <c r="F22" s="1146"/>
      <c r="G22" s="1146"/>
      <c r="H22" s="1146"/>
      <c r="I22" s="1146"/>
      <c r="J22" s="1146"/>
      <c r="K22" s="1146"/>
      <c r="L22" s="1189"/>
    </row>
    <row r="23" spans="2:12" x14ac:dyDescent="0.25">
      <c r="B23" s="1199"/>
      <c r="C23" s="104"/>
      <c r="D23" s="1142" t="s">
        <v>246</v>
      </c>
      <c r="E23" s="1143"/>
      <c r="F23" s="1143"/>
      <c r="G23" s="1143"/>
      <c r="H23" s="1143"/>
      <c r="I23" s="1143"/>
      <c r="J23" s="1143"/>
      <c r="K23" s="1143"/>
      <c r="L23" s="1190"/>
    </row>
    <row r="24" spans="2:12" x14ac:dyDescent="0.25">
      <c r="B24" s="1199"/>
      <c r="C24" s="104"/>
      <c r="D24" s="1142" t="s">
        <v>552</v>
      </c>
      <c r="E24" s="1143"/>
      <c r="F24" s="1143"/>
      <c r="G24" s="1143"/>
      <c r="H24" s="1143"/>
      <c r="I24" s="1143"/>
      <c r="J24" s="1143"/>
      <c r="K24" s="1143"/>
      <c r="L24" s="1190"/>
    </row>
    <row r="25" spans="2:12" ht="15.75" thickBot="1" x14ac:dyDescent="0.3">
      <c r="B25" s="1199"/>
      <c r="C25" s="104"/>
      <c r="D25" s="1173" t="s">
        <v>340</v>
      </c>
      <c r="E25" s="1174"/>
      <c r="F25" s="1174"/>
      <c r="G25" s="1174"/>
      <c r="H25" s="1174"/>
      <c r="I25" s="1174"/>
      <c r="J25" s="1174"/>
      <c r="K25" s="1174"/>
      <c r="L25" s="1191"/>
    </row>
    <row r="26" spans="2:12" ht="21" customHeight="1" x14ac:dyDescent="0.25">
      <c r="B26" s="1199"/>
      <c r="C26" s="1212" t="s">
        <v>19</v>
      </c>
      <c r="D26" s="1193" t="s">
        <v>270</v>
      </c>
      <c r="E26" s="1220" t="s">
        <v>518</v>
      </c>
      <c r="F26" s="1220" t="s">
        <v>519</v>
      </c>
      <c r="G26" s="1220" t="s">
        <v>520</v>
      </c>
      <c r="H26" s="214" t="s">
        <v>473</v>
      </c>
      <c r="I26" s="214" t="s">
        <v>475</v>
      </c>
      <c r="J26" s="1220" t="s">
        <v>274</v>
      </c>
      <c r="K26" s="1220" t="s">
        <v>275</v>
      </c>
      <c r="L26" s="1220" t="s">
        <v>55</v>
      </c>
    </row>
    <row r="27" spans="2:12" ht="15.75" thickBot="1" x14ac:dyDescent="0.3">
      <c r="B27" s="1199"/>
      <c r="C27" s="1213"/>
      <c r="D27" s="1194"/>
      <c r="E27" s="1221"/>
      <c r="F27" s="1221"/>
      <c r="G27" s="1221"/>
      <c r="H27" s="215" t="s">
        <v>474</v>
      </c>
      <c r="I27" s="215" t="s">
        <v>476</v>
      </c>
      <c r="J27" s="1221"/>
      <c r="K27" s="1221"/>
      <c r="L27" s="1221"/>
    </row>
    <row r="28" spans="2:12" ht="15.75" thickBot="1" x14ac:dyDescent="0.3">
      <c r="B28" s="1199"/>
      <c r="C28" s="382"/>
      <c r="D28" s="31"/>
      <c r="E28" s="31"/>
      <c r="F28" s="31"/>
      <c r="G28" s="31"/>
      <c r="H28" s="220"/>
      <c r="I28" s="220"/>
      <c r="J28" s="220"/>
      <c r="K28" s="220"/>
      <c r="L28" s="220"/>
    </row>
    <row r="29" spans="2:12" ht="15.75" thickBot="1" x14ac:dyDescent="0.3">
      <c r="B29" s="1199"/>
      <c r="C29" s="382"/>
      <c r="D29" s="31"/>
      <c r="E29" s="31"/>
      <c r="F29" s="31"/>
      <c r="G29" s="31"/>
      <c r="H29" s="220"/>
      <c r="I29" s="220"/>
      <c r="J29" s="220"/>
      <c r="K29" s="220"/>
      <c r="L29" s="220"/>
    </row>
    <row r="30" spans="2:12" ht="15.75" thickBot="1" x14ac:dyDescent="0.3">
      <c r="B30" s="1199"/>
      <c r="C30" s="382"/>
      <c r="D30" s="31"/>
      <c r="E30" s="31"/>
      <c r="F30" s="31"/>
      <c r="G30" s="31"/>
      <c r="H30" s="220"/>
      <c r="I30" s="220"/>
      <c r="J30" s="220"/>
      <c r="K30" s="220"/>
      <c r="L30" s="220"/>
    </row>
    <row r="31" spans="2:12" ht="15.75" thickBot="1" x14ac:dyDescent="0.3">
      <c r="B31" s="1199"/>
      <c r="C31" s="382"/>
      <c r="D31" s="31"/>
      <c r="E31" s="31"/>
      <c r="F31" s="31"/>
      <c r="G31" s="31"/>
      <c r="H31" s="220"/>
      <c r="I31" s="220"/>
      <c r="J31" s="220"/>
      <c r="K31" s="220"/>
      <c r="L31" s="220"/>
    </row>
    <row r="32" spans="2:12" ht="15.75" thickBot="1" x14ac:dyDescent="0.3">
      <c r="B32" s="1199"/>
      <c r="C32" s="382"/>
      <c r="D32" s="31"/>
      <c r="E32" s="31"/>
      <c r="F32" s="31"/>
      <c r="G32" s="31"/>
      <c r="H32" s="220"/>
      <c r="I32" s="220"/>
      <c r="J32" s="220"/>
      <c r="K32" s="220"/>
      <c r="L32" s="220"/>
    </row>
    <row r="33" spans="2:12" ht="15.75" thickBot="1" x14ac:dyDescent="0.3">
      <c r="B33" s="1199"/>
      <c r="C33" s="382"/>
      <c r="D33" s="31"/>
      <c r="E33" s="31"/>
      <c r="F33" s="31"/>
      <c r="G33" s="31"/>
      <c r="H33" s="220"/>
      <c r="I33" s="220"/>
      <c r="J33" s="220"/>
      <c r="K33" s="220"/>
      <c r="L33" s="220"/>
    </row>
    <row r="34" spans="2:12" ht="15.75" thickBot="1" x14ac:dyDescent="0.3">
      <c r="B34" s="1199"/>
      <c r="C34" s="382"/>
      <c r="D34" s="31"/>
      <c r="E34" s="31"/>
      <c r="F34" s="31"/>
      <c r="G34" s="31"/>
      <c r="H34" s="220"/>
      <c r="I34" s="220"/>
      <c r="J34" s="220"/>
      <c r="K34" s="220"/>
      <c r="L34" s="220"/>
    </row>
    <row r="35" spans="2:12" ht="15.75" thickBot="1" x14ac:dyDescent="0.3">
      <c r="B35" s="1199"/>
      <c r="C35" s="382"/>
      <c r="D35" s="31"/>
      <c r="E35" s="31"/>
      <c r="F35" s="31"/>
      <c r="G35" s="31"/>
      <c r="H35" s="220"/>
      <c r="I35" s="220"/>
      <c r="J35" s="220"/>
      <c r="K35" s="220"/>
      <c r="L35" s="220"/>
    </row>
    <row r="36" spans="2:12" ht="15.75" thickBot="1" x14ac:dyDescent="0.3">
      <c r="B36" s="1199"/>
      <c r="C36" s="382"/>
      <c r="D36" s="31"/>
      <c r="E36" s="31"/>
      <c r="F36" s="31"/>
      <c r="G36" s="31"/>
      <c r="H36" s="220"/>
      <c r="I36" s="220"/>
      <c r="J36" s="220"/>
      <c r="K36" s="220"/>
      <c r="L36" s="220"/>
    </row>
    <row r="37" spans="2:12" ht="15.75" thickBot="1" x14ac:dyDescent="0.3">
      <c r="B37" s="1179"/>
      <c r="C37" s="111"/>
      <c r="D37" s="27"/>
      <c r="E37" s="40" t="s">
        <v>151</v>
      </c>
      <c r="F37" s="27"/>
      <c r="G37" s="27"/>
      <c r="H37" s="203">
        <f>SUM(H28:H36)</f>
        <v>0</v>
      </c>
      <c r="I37" s="203">
        <f>SUM(I28:I36)</f>
        <v>0</v>
      </c>
      <c r="J37" s="203">
        <f>SUM(J28:J36)</f>
        <v>0</v>
      </c>
      <c r="K37" s="203">
        <f>SUM(K28:K36)</f>
        <v>0</v>
      </c>
      <c r="L37" s="220"/>
    </row>
    <row r="38" spans="2:12" ht="36" customHeight="1" thickBot="1" x14ac:dyDescent="0.3">
      <c r="B38" s="73" t="s">
        <v>34</v>
      </c>
      <c r="C38" s="109"/>
      <c r="D38" s="1134" t="s">
        <v>553</v>
      </c>
      <c r="E38" s="1135"/>
      <c r="F38" s="1135"/>
      <c r="G38" s="1135"/>
      <c r="H38" s="1135"/>
      <c r="I38" s="1135"/>
      <c r="J38" s="1135"/>
      <c r="K38" s="1135"/>
      <c r="L38" s="1192"/>
    </row>
    <row r="39" spans="2:12" ht="24" customHeight="1" thickBot="1" x14ac:dyDescent="0.3">
      <c r="B39" s="73" t="s">
        <v>36</v>
      </c>
      <c r="C39" s="109"/>
      <c r="D39" s="1134" t="s">
        <v>554</v>
      </c>
      <c r="E39" s="1135"/>
      <c r="F39" s="1135"/>
      <c r="G39" s="1135"/>
      <c r="H39" s="1135"/>
      <c r="I39" s="1135"/>
      <c r="J39" s="1135"/>
      <c r="K39" s="1135"/>
      <c r="L39" s="1192"/>
    </row>
    <row r="40" spans="2:12" ht="15.75" thickBot="1" x14ac:dyDescent="0.3">
      <c r="B40" s="2"/>
      <c r="C40" s="77"/>
      <c r="D40" s="6"/>
      <c r="E40" s="6"/>
      <c r="F40" s="6"/>
      <c r="G40" s="6"/>
      <c r="H40" s="6"/>
      <c r="I40" s="6"/>
      <c r="J40" s="6"/>
      <c r="K40" s="6"/>
    </row>
    <row r="41" spans="2:12" ht="24" customHeight="1" thickBot="1" x14ac:dyDescent="0.3">
      <c r="B41" s="1131" t="s">
        <v>38</v>
      </c>
      <c r="C41" s="1132"/>
      <c r="D41" s="1132"/>
      <c r="E41" s="1133"/>
      <c r="F41" s="6"/>
      <c r="G41" s="6"/>
      <c r="H41" s="6"/>
      <c r="I41" s="6"/>
      <c r="J41" s="6"/>
      <c r="K41" s="6"/>
    </row>
    <row r="42" spans="2:12" ht="15.75" thickBot="1" x14ac:dyDescent="0.3">
      <c r="B42" s="1128">
        <v>1</v>
      </c>
      <c r="C42" s="95"/>
      <c r="D42" s="49" t="s">
        <v>39</v>
      </c>
      <c r="E42" s="31"/>
      <c r="F42" s="6"/>
      <c r="G42" s="6"/>
      <c r="H42" s="6"/>
      <c r="I42" s="6"/>
      <c r="J42" s="6"/>
      <c r="K42" s="6"/>
    </row>
    <row r="43" spans="2:12" ht="15.75" thickBot="1" x14ac:dyDescent="0.3">
      <c r="B43" s="1129"/>
      <c r="C43" s="95"/>
      <c r="D43" s="41" t="s">
        <v>40</v>
      </c>
      <c r="E43" s="31"/>
      <c r="F43" s="6"/>
      <c r="G43" s="6"/>
      <c r="H43" s="6"/>
      <c r="I43" s="6"/>
      <c r="J43" s="6"/>
      <c r="K43" s="6"/>
    </row>
    <row r="44" spans="2:12" ht="15.75" thickBot="1" x14ac:dyDescent="0.3">
      <c r="B44" s="1129"/>
      <c r="C44" s="95"/>
      <c r="D44" s="41" t="s">
        <v>41</v>
      </c>
      <c r="E44" s="31"/>
      <c r="F44" s="6"/>
      <c r="G44" s="6"/>
      <c r="H44" s="6"/>
      <c r="I44" s="6"/>
      <c r="J44" s="6"/>
      <c r="K44" s="6"/>
    </row>
    <row r="45" spans="2:12" ht="15.75" thickBot="1" x14ac:dyDescent="0.3">
      <c r="B45" s="1129"/>
      <c r="C45" s="95"/>
      <c r="D45" s="41" t="s">
        <v>42</v>
      </c>
      <c r="E45" s="31"/>
      <c r="F45" s="6"/>
      <c r="G45" s="6"/>
      <c r="H45" s="6"/>
      <c r="I45" s="6"/>
      <c r="J45" s="6"/>
      <c r="K45" s="6"/>
    </row>
    <row r="46" spans="2:12" ht="15.75" thickBot="1" x14ac:dyDescent="0.3">
      <c r="B46" s="1129"/>
      <c r="C46" s="95"/>
      <c r="D46" s="41" t="s">
        <v>43</v>
      </c>
      <c r="E46" s="31"/>
      <c r="F46" s="6"/>
      <c r="G46" s="6"/>
      <c r="H46" s="6"/>
      <c r="I46" s="6"/>
      <c r="J46" s="6"/>
      <c r="K46" s="6"/>
    </row>
    <row r="47" spans="2:12" ht="15.75" thickBot="1" x14ac:dyDescent="0.3">
      <c r="B47" s="1129"/>
      <c r="C47" s="95"/>
      <c r="D47" s="41" t="s">
        <v>44</v>
      </c>
      <c r="E47" s="31"/>
      <c r="F47" s="6"/>
      <c r="G47" s="6"/>
      <c r="H47" s="6"/>
      <c r="I47" s="6"/>
      <c r="J47" s="6"/>
      <c r="K47" s="6"/>
    </row>
    <row r="48" spans="2:12" ht="15.75" thickBot="1" x14ac:dyDescent="0.3">
      <c r="B48" s="1130"/>
      <c r="C48" s="3"/>
      <c r="D48" s="41" t="s">
        <v>45</v>
      </c>
      <c r="E48" s="31"/>
      <c r="F48" s="6"/>
      <c r="G48" s="6"/>
      <c r="H48" s="6"/>
      <c r="I48" s="6"/>
      <c r="J48" s="6"/>
      <c r="K48" s="6"/>
    </row>
    <row r="49" spans="2:11" ht="15.75" thickBot="1" x14ac:dyDescent="0.3">
      <c r="B49" s="2"/>
      <c r="C49" s="77"/>
      <c r="D49" s="6"/>
      <c r="E49" s="6"/>
      <c r="F49" s="6"/>
      <c r="G49" s="6"/>
      <c r="H49" s="6"/>
      <c r="I49" s="6"/>
      <c r="J49" s="6"/>
      <c r="K49" s="6"/>
    </row>
    <row r="50" spans="2:11" ht="15.75" thickBot="1" x14ac:dyDescent="0.3">
      <c r="B50" s="1131" t="s">
        <v>46</v>
      </c>
      <c r="C50" s="1132"/>
      <c r="D50" s="1132"/>
      <c r="E50" s="1133"/>
      <c r="F50" s="6"/>
      <c r="G50" s="6"/>
      <c r="H50" s="6"/>
      <c r="I50" s="6"/>
      <c r="J50" s="6"/>
      <c r="K50" s="6"/>
    </row>
    <row r="51" spans="2:11" ht="15.75" thickBot="1" x14ac:dyDescent="0.3">
      <c r="B51" s="1128">
        <v>1</v>
      </c>
      <c r="C51" s="95"/>
      <c r="D51" s="49" t="s">
        <v>39</v>
      </c>
      <c r="E51" s="512" t="s">
        <v>47</v>
      </c>
      <c r="F51" s="6"/>
      <c r="G51" s="6"/>
      <c r="H51" s="6"/>
      <c r="I51" s="6"/>
      <c r="J51" s="6"/>
      <c r="K51" s="6"/>
    </row>
    <row r="52" spans="2:11" ht="15.75" thickBot="1" x14ac:dyDescent="0.3">
      <c r="B52" s="1129"/>
      <c r="C52" s="95"/>
      <c r="D52" s="41" t="s">
        <v>40</v>
      </c>
      <c r="E52" s="512" t="s">
        <v>48</v>
      </c>
      <c r="F52" s="6"/>
      <c r="G52" s="6"/>
      <c r="H52" s="6"/>
      <c r="I52" s="6"/>
      <c r="J52" s="6"/>
      <c r="K52" s="6"/>
    </row>
    <row r="53" spans="2:11" ht="15.75" thickBot="1" x14ac:dyDescent="0.3">
      <c r="B53" s="1129"/>
      <c r="C53" s="95"/>
      <c r="D53" s="41" t="s">
        <v>41</v>
      </c>
      <c r="E53" s="318"/>
      <c r="F53" s="6"/>
      <c r="G53" s="6"/>
      <c r="H53" s="6"/>
      <c r="I53" s="6"/>
      <c r="J53" s="6"/>
      <c r="K53" s="6"/>
    </row>
    <row r="54" spans="2:11" ht="15.75" thickBot="1" x14ac:dyDescent="0.3">
      <c r="B54" s="1129"/>
      <c r="C54" s="95"/>
      <c r="D54" s="41" t="s">
        <v>42</v>
      </c>
      <c r="E54" s="318"/>
      <c r="F54" s="6"/>
      <c r="G54" s="6"/>
      <c r="H54" s="6"/>
      <c r="I54" s="6"/>
      <c r="J54" s="6"/>
      <c r="K54" s="6"/>
    </row>
    <row r="55" spans="2:11" ht="15.75" thickBot="1" x14ac:dyDescent="0.3">
      <c r="B55" s="1129"/>
      <c r="C55" s="95"/>
      <c r="D55" s="41" t="s">
        <v>43</v>
      </c>
      <c r="E55" s="318"/>
      <c r="F55" s="6"/>
      <c r="G55" s="6"/>
      <c r="H55" s="6"/>
      <c r="I55" s="6"/>
      <c r="J55" s="6"/>
      <c r="K55" s="6"/>
    </row>
    <row r="56" spans="2:11" ht="15.75" thickBot="1" x14ac:dyDescent="0.3">
      <c r="B56" s="1129"/>
      <c r="C56" s="95"/>
      <c r="D56" s="41" t="s">
        <v>44</v>
      </c>
      <c r="E56" s="318"/>
      <c r="F56" s="6"/>
      <c r="G56" s="6"/>
      <c r="H56" s="6"/>
      <c r="I56" s="6"/>
      <c r="J56" s="6"/>
      <c r="K56" s="6"/>
    </row>
    <row r="57" spans="2:11" ht="15.75" thickBot="1" x14ac:dyDescent="0.3">
      <c r="B57" s="1130"/>
      <c r="C57" s="3"/>
      <c r="D57" s="41" t="s">
        <v>45</v>
      </c>
      <c r="E57" s="318"/>
      <c r="F57" s="6"/>
      <c r="G57" s="6"/>
      <c r="H57" s="6"/>
      <c r="I57" s="6"/>
      <c r="J57" s="6"/>
      <c r="K57" s="6"/>
    </row>
    <row r="58" spans="2:11" ht="15.75" thickBot="1" x14ac:dyDescent="0.3">
      <c r="B58" s="2"/>
      <c r="C58" s="77"/>
      <c r="D58" s="6"/>
      <c r="E58" s="6"/>
      <c r="F58" s="6"/>
      <c r="G58" s="6"/>
      <c r="H58" s="6"/>
      <c r="I58" s="6"/>
      <c r="J58" s="6"/>
      <c r="K58" s="6"/>
    </row>
    <row r="59" spans="2:11" ht="15" customHeight="1" thickBot="1" x14ac:dyDescent="0.3">
      <c r="B59" s="122" t="s">
        <v>49</v>
      </c>
      <c r="C59" s="123"/>
      <c r="D59" s="123"/>
      <c r="E59" s="124"/>
      <c r="G59" s="6"/>
      <c r="H59" s="6"/>
      <c r="I59" s="6"/>
      <c r="J59" s="6"/>
      <c r="K59" s="6"/>
    </row>
    <row r="60" spans="2:11" ht="24.75" thickBot="1" x14ac:dyDescent="0.3">
      <c r="B60" s="48" t="s">
        <v>50</v>
      </c>
      <c r="C60" s="41" t="s">
        <v>51</v>
      </c>
      <c r="D60" s="41" t="s">
        <v>52</v>
      </c>
      <c r="E60" s="41" t="s">
        <v>53</v>
      </c>
      <c r="F60" s="6"/>
      <c r="G60" s="6"/>
      <c r="H60" s="6"/>
      <c r="I60" s="6"/>
      <c r="J60" s="6"/>
    </row>
    <row r="61" spans="2:11" ht="72.75" thickBot="1" x14ac:dyDescent="0.3">
      <c r="B61" s="50">
        <v>42401</v>
      </c>
      <c r="C61" s="41">
        <v>0.01</v>
      </c>
      <c r="D61" s="51" t="s">
        <v>555</v>
      </c>
      <c r="E61" s="41"/>
      <c r="F61" s="6"/>
      <c r="G61" s="6"/>
      <c r="H61" s="6"/>
      <c r="I61" s="6"/>
      <c r="J61" s="6"/>
    </row>
    <row r="62" spans="2:11" ht="15.75" thickBot="1" x14ac:dyDescent="0.3">
      <c r="B62" s="4"/>
      <c r="C62" s="96"/>
      <c r="D62" s="6"/>
      <c r="E62" s="6"/>
      <c r="F62" s="6"/>
      <c r="G62" s="6"/>
      <c r="H62" s="6"/>
      <c r="I62" s="6"/>
      <c r="J62" s="6"/>
      <c r="K62" s="6"/>
    </row>
    <row r="63" spans="2:11" x14ac:dyDescent="0.25">
      <c r="B63" s="137" t="s">
        <v>55</v>
      </c>
      <c r="C63" s="97"/>
      <c r="D63" s="6"/>
      <c r="E63" s="6"/>
      <c r="F63" s="6"/>
      <c r="G63" s="6"/>
      <c r="H63" s="6"/>
      <c r="I63" s="6"/>
      <c r="J63" s="6"/>
      <c r="K63" s="6"/>
    </row>
    <row r="64" spans="2:11" ht="81" customHeight="1" x14ac:dyDescent="0.25">
      <c r="B64" s="1214" t="s">
        <v>556</v>
      </c>
      <c r="C64" s="1215"/>
      <c r="D64" s="1216"/>
      <c r="E64" s="6"/>
      <c r="F64" s="6"/>
      <c r="G64" s="6"/>
      <c r="H64" s="6"/>
      <c r="I64" s="6"/>
      <c r="J64" s="6"/>
      <c r="K64" s="6"/>
    </row>
    <row r="65" spans="2:11" x14ac:dyDescent="0.25">
      <c r="B65" s="1217"/>
      <c r="C65" s="1218"/>
      <c r="D65" s="1219"/>
      <c r="E65" s="6"/>
      <c r="F65" s="6"/>
      <c r="G65" s="6"/>
      <c r="H65" s="6"/>
      <c r="I65" s="6"/>
      <c r="J65" s="6"/>
      <c r="K65" s="6"/>
    </row>
    <row r="66" spans="2:11" x14ac:dyDescent="0.25">
      <c r="B66" s="2"/>
      <c r="C66" s="77"/>
      <c r="D66" s="6"/>
      <c r="E66" s="6"/>
      <c r="F66" s="6"/>
      <c r="G66" s="6"/>
      <c r="H66" s="6"/>
      <c r="I66" s="6"/>
      <c r="J66" s="6"/>
      <c r="K66" s="6"/>
    </row>
    <row r="67" spans="2:11" ht="15.75" thickBot="1" x14ac:dyDescent="0.3">
      <c r="B67" s="6"/>
      <c r="D67" s="6"/>
      <c r="E67" s="6"/>
      <c r="F67" s="6"/>
      <c r="G67" s="6"/>
      <c r="H67" s="6"/>
      <c r="I67" s="6"/>
      <c r="J67" s="6"/>
      <c r="K67" s="6"/>
    </row>
    <row r="68" spans="2:11" ht="24.75" thickBot="1" x14ac:dyDescent="0.3">
      <c r="B68" s="52" t="s">
        <v>450</v>
      </c>
      <c r="C68" s="98"/>
      <c r="D68" s="6"/>
      <c r="E68" s="6"/>
      <c r="F68" s="6"/>
      <c r="G68" s="6"/>
      <c r="H68" s="6"/>
      <c r="I68" s="6"/>
      <c r="J68" s="6"/>
      <c r="K68" s="6"/>
    </row>
    <row r="69" spans="2:11" ht="15.75" thickBot="1" x14ac:dyDescent="0.3">
      <c r="B69" s="38"/>
      <c r="C69" s="89"/>
      <c r="D69" s="6"/>
      <c r="E69" s="6"/>
      <c r="F69" s="6"/>
      <c r="G69" s="6"/>
      <c r="H69" s="6"/>
      <c r="I69" s="6"/>
      <c r="J69" s="6"/>
      <c r="K69" s="6"/>
    </row>
    <row r="70" spans="2:11" ht="84.75" thickBot="1" x14ac:dyDescent="0.3">
      <c r="B70" s="53" t="s">
        <v>57</v>
      </c>
      <c r="C70" s="99"/>
      <c r="D70" s="44" t="s">
        <v>527</v>
      </c>
      <c r="E70" s="6"/>
      <c r="F70" s="6"/>
      <c r="G70" s="6"/>
      <c r="H70" s="6"/>
      <c r="I70" s="6"/>
      <c r="J70" s="6"/>
      <c r="K70" s="6"/>
    </row>
    <row r="71" spans="2:11" x14ac:dyDescent="0.25">
      <c r="B71" s="1128" t="s">
        <v>59</v>
      </c>
      <c r="C71" s="95"/>
      <c r="D71" s="54" t="s">
        <v>60</v>
      </c>
      <c r="E71" s="6"/>
      <c r="F71" s="6"/>
      <c r="G71" s="6"/>
      <c r="H71" s="6"/>
      <c r="I71" s="6"/>
      <c r="J71" s="6"/>
      <c r="K71" s="6"/>
    </row>
    <row r="72" spans="2:11" ht="120" x14ac:dyDescent="0.25">
      <c r="B72" s="1129"/>
      <c r="C72" s="95"/>
      <c r="D72" s="47" t="s">
        <v>528</v>
      </c>
      <c r="E72" s="6"/>
      <c r="F72" s="6"/>
      <c r="G72" s="6"/>
      <c r="H72" s="6"/>
      <c r="I72" s="6"/>
      <c r="J72" s="6"/>
      <c r="K72" s="6"/>
    </row>
    <row r="73" spans="2:11" x14ac:dyDescent="0.25">
      <c r="B73" s="1129"/>
      <c r="C73" s="95"/>
      <c r="D73" s="54" t="s">
        <v>63</v>
      </c>
      <c r="E73" s="6"/>
      <c r="F73" s="6"/>
      <c r="G73" s="6"/>
      <c r="H73" s="6"/>
      <c r="I73" s="6"/>
      <c r="J73" s="6"/>
      <c r="K73" s="6"/>
    </row>
    <row r="74" spans="2:11" x14ac:dyDescent="0.25">
      <c r="B74" s="1129"/>
      <c r="C74" s="95"/>
      <c r="D74" s="47" t="s">
        <v>165</v>
      </c>
      <c r="E74" s="6"/>
      <c r="F74" s="6"/>
      <c r="G74" s="6"/>
      <c r="H74" s="6"/>
      <c r="I74" s="6"/>
      <c r="J74" s="6"/>
      <c r="K74" s="6"/>
    </row>
    <row r="75" spans="2:11" ht="24" x14ac:dyDescent="0.25">
      <c r="B75" s="1129"/>
      <c r="C75" s="95"/>
      <c r="D75" s="47" t="s">
        <v>529</v>
      </c>
      <c r="E75" s="6"/>
      <c r="F75" s="6"/>
      <c r="G75" s="6"/>
      <c r="H75" s="6"/>
      <c r="I75" s="6"/>
      <c r="J75" s="6"/>
      <c r="K75" s="6"/>
    </row>
    <row r="76" spans="2:11" x14ac:dyDescent="0.25">
      <c r="B76" s="1129"/>
      <c r="C76" s="95"/>
      <c r="D76" s="47" t="s">
        <v>530</v>
      </c>
      <c r="E76" s="6"/>
      <c r="F76" s="6"/>
      <c r="G76" s="6"/>
      <c r="H76" s="6"/>
      <c r="I76" s="6"/>
      <c r="J76" s="6"/>
      <c r="K76" s="6"/>
    </row>
    <row r="77" spans="2:11" ht="24" x14ac:dyDescent="0.25">
      <c r="B77" s="1129"/>
      <c r="C77" s="95"/>
      <c r="D77" s="47" t="s">
        <v>531</v>
      </c>
      <c r="E77" s="6"/>
      <c r="F77" s="6"/>
      <c r="G77" s="6"/>
      <c r="H77" s="6"/>
      <c r="I77" s="6"/>
      <c r="J77" s="6"/>
      <c r="K77" s="6"/>
    </row>
    <row r="78" spans="2:11" ht="24" x14ac:dyDescent="0.25">
      <c r="B78" s="1129"/>
      <c r="C78" s="95"/>
      <c r="D78" s="47" t="s">
        <v>532</v>
      </c>
      <c r="E78" s="6"/>
      <c r="F78" s="6"/>
      <c r="G78" s="6"/>
      <c r="H78" s="6"/>
      <c r="I78" s="6"/>
      <c r="J78" s="6"/>
      <c r="K78" s="6"/>
    </row>
    <row r="79" spans="2:11" ht="24" x14ac:dyDescent="0.25">
      <c r="B79" s="1129"/>
      <c r="C79" s="95"/>
      <c r="D79" s="47" t="s">
        <v>533</v>
      </c>
      <c r="E79" s="6"/>
      <c r="F79" s="6"/>
      <c r="G79" s="6"/>
      <c r="H79" s="6"/>
      <c r="I79" s="6"/>
      <c r="J79" s="6"/>
      <c r="K79" s="6"/>
    </row>
    <row r="80" spans="2:11" x14ac:dyDescent="0.25">
      <c r="B80" s="1129"/>
      <c r="C80" s="95"/>
      <c r="D80" s="54" t="s">
        <v>288</v>
      </c>
      <c r="E80" s="6"/>
      <c r="F80" s="6"/>
      <c r="G80" s="6"/>
      <c r="H80" s="6"/>
      <c r="I80" s="6"/>
      <c r="J80" s="6"/>
      <c r="K80" s="6"/>
    </row>
    <row r="81" spans="2:11" ht="36" x14ac:dyDescent="0.25">
      <c r="B81" s="1129"/>
      <c r="C81" s="95"/>
      <c r="D81" s="47" t="s">
        <v>353</v>
      </c>
      <c r="E81" s="6"/>
      <c r="F81" s="6"/>
      <c r="G81" s="6"/>
      <c r="H81" s="6"/>
      <c r="I81" s="6"/>
      <c r="J81" s="6"/>
      <c r="K81" s="6"/>
    </row>
    <row r="82" spans="2:11" ht="36" x14ac:dyDescent="0.25">
      <c r="B82" s="1129"/>
      <c r="C82" s="95"/>
      <c r="D82" s="47" t="s">
        <v>534</v>
      </c>
      <c r="E82" s="6"/>
      <c r="F82" s="6"/>
      <c r="G82" s="6"/>
      <c r="H82" s="6"/>
      <c r="I82" s="6"/>
      <c r="J82" s="6"/>
      <c r="K82" s="6"/>
    </row>
    <row r="83" spans="2:11" ht="84.75" thickBot="1" x14ac:dyDescent="0.3">
      <c r="B83" s="1130"/>
      <c r="C83" s="3"/>
      <c r="D83" s="41" t="s">
        <v>535</v>
      </c>
      <c r="E83" s="6"/>
      <c r="F83" s="6"/>
      <c r="G83" s="6"/>
      <c r="H83" s="6"/>
      <c r="I83" s="6"/>
      <c r="J83" s="6"/>
      <c r="K83" s="6"/>
    </row>
    <row r="84" spans="2:11" ht="24.75" thickBot="1" x14ac:dyDescent="0.3">
      <c r="B84" s="48" t="s">
        <v>72</v>
      </c>
      <c r="C84" s="3"/>
      <c r="D84" s="41"/>
      <c r="E84" s="6"/>
      <c r="F84" s="6"/>
      <c r="G84" s="6"/>
      <c r="H84" s="6"/>
      <c r="I84" s="6"/>
      <c r="J84" s="6"/>
      <c r="K84" s="6"/>
    </row>
    <row r="85" spans="2:11" ht="84" x14ac:dyDescent="0.25">
      <c r="B85" s="1128" t="s">
        <v>73</v>
      </c>
      <c r="C85" s="95"/>
      <c r="D85" s="47" t="s">
        <v>536</v>
      </c>
      <c r="E85" s="6"/>
      <c r="F85" s="6"/>
      <c r="G85" s="6"/>
      <c r="H85" s="6"/>
      <c r="I85" s="6"/>
      <c r="J85" s="6"/>
      <c r="K85" s="6"/>
    </row>
    <row r="86" spans="2:11" ht="96" x14ac:dyDescent="0.25">
      <c r="B86" s="1129"/>
      <c r="C86" s="95"/>
      <c r="D86" s="47" t="s">
        <v>537</v>
      </c>
      <c r="E86" s="6"/>
      <c r="F86" s="6"/>
      <c r="G86" s="6"/>
      <c r="H86" s="6"/>
      <c r="I86" s="6"/>
      <c r="J86" s="6"/>
      <c r="K86" s="6"/>
    </row>
    <row r="87" spans="2:11" ht="132" x14ac:dyDescent="0.25">
      <c r="B87" s="1129"/>
      <c r="C87" s="95"/>
      <c r="D87" s="47" t="s">
        <v>538</v>
      </c>
      <c r="E87" s="6"/>
      <c r="F87" s="6"/>
      <c r="G87" s="6"/>
      <c r="H87" s="6"/>
      <c r="I87" s="6"/>
      <c r="J87" s="6"/>
      <c r="K87" s="6"/>
    </row>
    <row r="88" spans="2:11" ht="144.75" thickBot="1" x14ac:dyDescent="0.3">
      <c r="B88" s="1130"/>
      <c r="C88" s="3"/>
      <c r="D88" s="41" t="s">
        <v>539</v>
      </c>
      <c r="E88" s="6"/>
      <c r="F88" s="6"/>
      <c r="G88" s="6"/>
      <c r="H88" s="6"/>
      <c r="I88" s="6"/>
      <c r="J88" s="6"/>
      <c r="K88" s="6"/>
    </row>
    <row r="89" spans="2:11" ht="24" x14ac:dyDescent="0.25">
      <c r="B89" s="1128" t="s">
        <v>90</v>
      </c>
      <c r="C89" s="95"/>
      <c r="D89" s="54" t="s">
        <v>526</v>
      </c>
      <c r="E89" s="6"/>
      <c r="F89" s="6"/>
      <c r="G89" s="6"/>
      <c r="H89" s="6"/>
      <c r="I89" s="6"/>
      <c r="J89" s="6"/>
      <c r="K89" s="6"/>
    </row>
    <row r="90" spans="2:11" x14ac:dyDescent="0.25">
      <c r="B90" s="1129"/>
      <c r="C90" s="95"/>
      <c r="D90" s="47" t="s">
        <v>497</v>
      </c>
      <c r="E90" s="6"/>
      <c r="F90" s="6"/>
      <c r="G90" s="6"/>
      <c r="H90" s="6"/>
      <c r="I90" s="6"/>
      <c r="J90" s="6"/>
      <c r="K90" s="6"/>
    </row>
    <row r="91" spans="2:11" x14ac:dyDescent="0.25">
      <c r="B91" s="1129"/>
      <c r="C91" s="95"/>
      <c r="D91" s="47" t="s">
        <v>91</v>
      </c>
      <c r="E91" s="6"/>
      <c r="F91" s="6"/>
      <c r="G91" s="6"/>
      <c r="H91" s="6"/>
      <c r="I91" s="6"/>
      <c r="J91" s="6"/>
      <c r="K91" s="6"/>
    </row>
    <row r="92" spans="2:11" ht="37.5" x14ac:dyDescent="0.25">
      <c r="B92" s="1129"/>
      <c r="C92" s="95"/>
      <c r="D92" s="47" t="s">
        <v>540</v>
      </c>
      <c r="E92" s="6"/>
      <c r="F92" s="6"/>
      <c r="G92" s="6"/>
      <c r="H92" s="6"/>
      <c r="I92" s="6"/>
      <c r="J92" s="6"/>
      <c r="K92" s="6"/>
    </row>
    <row r="93" spans="2:11" ht="37.5" x14ac:dyDescent="0.25">
      <c r="B93" s="1129"/>
      <c r="C93" s="95"/>
      <c r="D93" s="47" t="s">
        <v>541</v>
      </c>
      <c r="E93" s="6"/>
      <c r="F93" s="6"/>
      <c r="G93" s="6"/>
      <c r="H93" s="6"/>
      <c r="I93" s="6"/>
      <c r="J93" s="6"/>
      <c r="K93" s="6"/>
    </row>
    <row r="94" spans="2:11" ht="37.5" x14ac:dyDescent="0.25">
      <c r="B94" s="1129"/>
      <c r="C94" s="95"/>
      <c r="D94" s="47" t="s">
        <v>542</v>
      </c>
      <c r="E94" s="6"/>
      <c r="F94" s="6"/>
      <c r="G94" s="6"/>
      <c r="H94" s="6"/>
      <c r="I94" s="6"/>
      <c r="J94" s="6"/>
      <c r="K94" s="6"/>
    </row>
    <row r="95" spans="2:11" ht="84" x14ac:dyDescent="0.25">
      <c r="B95" s="1129"/>
      <c r="C95" s="95"/>
      <c r="D95" s="55" t="s">
        <v>235</v>
      </c>
      <c r="E95" s="6"/>
      <c r="F95" s="6"/>
      <c r="G95" s="6"/>
      <c r="H95" s="6"/>
      <c r="I95" s="6"/>
      <c r="J95" s="6"/>
      <c r="K95" s="6"/>
    </row>
    <row r="96" spans="2:11" x14ac:dyDescent="0.25">
      <c r="B96" s="1129"/>
      <c r="C96" s="95"/>
      <c r="D96" s="54" t="s">
        <v>246</v>
      </c>
      <c r="E96" s="6"/>
      <c r="F96" s="6"/>
      <c r="G96" s="6"/>
      <c r="H96" s="6"/>
      <c r="I96" s="6"/>
      <c r="J96" s="6"/>
      <c r="K96" s="6"/>
    </row>
    <row r="97" spans="2:11" ht="24" x14ac:dyDescent="0.25">
      <c r="B97" s="1129"/>
      <c r="C97" s="95"/>
      <c r="D97" s="54" t="s">
        <v>543</v>
      </c>
      <c r="E97" s="6"/>
      <c r="F97" s="6"/>
      <c r="G97" s="6"/>
      <c r="H97" s="6"/>
      <c r="I97" s="6"/>
      <c r="J97" s="6"/>
      <c r="K97" s="6"/>
    </row>
    <row r="98" spans="2:11" x14ac:dyDescent="0.25">
      <c r="B98" s="1129"/>
      <c r="C98" s="95"/>
      <c r="D98" s="17"/>
      <c r="E98" s="6"/>
      <c r="F98" s="6"/>
      <c r="G98" s="6"/>
      <c r="H98" s="6"/>
      <c r="I98" s="6"/>
      <c r="J98" s="6"/>
      <c r="K98" s="6"/>
    </row>
    <row r="99" spans="2:11" x14ac:dyDescent="0.25">
      <c r="B99" s="1129"/>
      <c r="C99" s="95"/>
      <c r="D99" s="47" t="s">
        <v>91</v>
      </c>
      <c r="E99" s="6"/>
      <c r="F99" s="6"/>
      <c r="G99" s="6"/>
      <c r="H99" s="6"/>
      <c r="I99" s="6"/>
      <c r="J99" s="6"/>
      <c r="K99" s="6"/>
    </row>
    <row r="100" spans="2:11" ht="49.5" x14ac:dyDescent="0.25">
      <c r="B100" s="1129"/>
      <c r="C100" s="95"/>
      <c r="D100" s="47" t="s">
        <v>544</v>
      </c>
      <c r="E100" s="6"/>
      <c r="F100" s="6"/>
      <c r="G100" s="6"/>
      <c r="H100" s="6"/>
      <c r="I100" s="6"/>
      <c r="J100" s="6"/>
      <c r="K100" s="6"/>
    </row>
    <row r="101" spans="2:11" ht="50.25" thickBot="1" x14ac:dyDescent="0.3">
      <c r="B101" s="1130"/>
      <c r="C101" s="3"/>
      <c r="D101" s="41" t="s">
        <v>545</v>
      </c>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sheetData>
  <sheetProtection insertRows="0"/>
  <mergeCells count="38">
    <mergeCell ref="A1:P1"/>
    <mergeCell ref="A2:P2"/>
    <mergeCell ref="A3:P3"/>
    <mergeCell ref="A4:D4"/>
    <mergeCell ref="A5:P5"/>
    <mergeCell ref="D23:L23"/>
    <mergeCell ref="D24:L24"/>
    <mergeCell ref="D25:L25"/>
    <mergeCell ref="K16:K17"/>
    <mergeCell ref="C26:C27"/>
    <mergeCell ref="D26:D27"/>
    <mergeCell ref="E26:E27"/>
    <mergeCell ref="F26:F27"/>
    <mergeCell ref="G26:G27"/>
    <mergeCell ref="J26:J27"/>
    <mergeCell ref="H16:J16"/>
    <mergeCell ref="L26:L27"/>
    <mergeCell ref="B71:B83"/>
    <mergeCell ref="B85:B88"/>
    <mergeCell ref="B89:B101"/>
    <mergeCell ref="D16:D17"/>
    <mergeCell ref="E16:G16"/>
    <mergeCell ref="D38:L38"/>
    <mergeCell ref="D39:L39"/>
    <mergeCell ref="B41:E41"/>
    <mergeCell ref="B42:B48"/>
    <mergeCell ref="B50:E50"/>
    <mergeCell ref="B51:B57"/>
    <mergeCell ref="B64:D65"/>
    <mergeCell ref="K26:K27"/>
    <mergeCell ref="B15:B37"/>
    <mergeCell ref="D15:L15"/>
    <mergeCell ref="D22:L22"/>
    <mergeCell ref="B10:D10"/>
    <mergeCell ref="F10:S10"/>
    <mergeCell ref="F11:S11"/>
    <mergeCell ref="E12:R12"/>
    <mergeCell ref="E13:R13"/>
  </mergeCells>
  <conditionalFormatting sqref="F10">
    <cfRule type="notContainsBlanks" dxfId="74" priority="4">
      <formula>LEN(TRIM(F10))&gt;0</formula>
    </cfRule>
  </conditionalFormatting>
  <conditionalFormatting sqref="F11:S11">
    <cfRule type="expression" dxfId="73" priority="2">
      <formula>E11="NO SE REPORTA"</formula>
    </cfRule>
    <cfRule type="expression" dxfId="72" priority="3">
      <formula>E10="NO APLICA"</formula>
    </cfRule>
  </conditionalFormatting>
  <conditionalFormatting sqref="E12:R12">
    <cfRule type="expression" dxfId="7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8:F20 H18:I20">
      <formula1>0</formula1>
    </dataValidation>
    <dataValidation type="whole" operator="greaterThanOrEqual" allowBlank="1" showInputMessage="1" showErrorMessage="1" errorTitle="ERROR" error="Valor en PESOS (sin centavos)" sqref="H28:K36">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557</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108"/>
      <c r="D7" s="6"/>
      <c r="E7" s="18"/>
      <c r="F7" s="6" t="s">
        <v>129</v>
      </c>
      <c r="G7" s="6"/>
      <c r="H7" s="6"/>
      <c r="I7" s="6"/>
      <c r="J7" s="6"/>
      <c r="K7" s="6"/>
    </row>
    <row r="8" spans="1:21" ht="15.75" thickBot="1" x14ac:dyDescent="0.3">
      <c r="B8" s="181" t="s">
        <v>1202</v>
      </c>
      <c r="C8" s="224">
        <v>2020</v>
      </c>
      <c r="D8" s="422" t="e">
        <f>IF(E10="NO APLICA","NO APLICA",IF(E11="NO SE REPORTA","SIN INFORMACION",+E22))</f>
        <v>#DIV/0!</v>
      </c>
      <c r="E8" s="225"/>
      <c r="F8" s="6" t="s">
        <v>130</v>
      </c>
      <c r="G8" s="6"/>
      <c r="H8" s="6"/>
      <c r="I8" s="6"/>
      <c r="J8" s="6"/>
      <c r="K8" s="6"/>
    </row>
    <row r="9" spans="1:21" x14ac:dyDescent="0.25">
      <c r="B9" s="513" t="s">
        <v>1203</v>
      </c>
      <c r="C9" s="89"/>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9"/>
      <c r="D14" s="6"/>
      <c r="E14" s="6"/>
      <c r="F14" s="6"/>
      <c r="G14" s="6"/>
      <c r="H14" s="6"/>
      <c r="I14" s="6"/>
      <c r="J14" s="6"/>
      <c r="K14" s="6"/>
    </row>
    <row r="15" spans="1:21" ht="15.6" customHeight="1" thickTop="1" thickBot="1" x14ac:dyDescent="0.3">
      <c r="B15" s="1176" t="s">
        <v>2</v>
      </c>
      <c r="C15" s="90"/>
      <c r="D15" s="1139" t="s">
        <v>336</v>
      </c>
      <c r="E15" s="1140"/>
      <c r="F15" s="1140"/>
      <c r="G15" s="1140"/>
      <c r="H15" s="1140"/>
      <c r="I15" s="1140"/>
      <c r="J15" s="1140"/>
      <c r="K15" s="1141"/>
    </row>
    <row r="16" spans="1:21" ht="15.75" thickBot="1" x14ac:dyDescent="0.3">
      <c r="B16" s="1177"/>
      <c r="C16" s="95"/>
      <c r="D16" s="44" t="s">
        <v>150</v>
      </c>
      <c r="E16" s="67" t="s">
        <v>20</v>
      </c>
      <c r="F16" s="67" t="s">
        <v>21</v>
      </c>
      <c r="G16" s="67" t="s">
        <v>22</v>
      </c>
      <c r="H16" s="421" t="s">
        <v>23</v>
      </c>
      <c r="I16" s="420"/>
      <c r="J16" s="6"/>
      <c r="K16" s="22"/>
    </row>
    <row r="17" spans="2:11" ht="36.75" thickBot="1" x14ac:dyDescent="0.3">
      <c r="B17" s="1177"/>
      <c r="C17" s="95"/>
      <c r="D17" s="41" t="s">
        <v>576</v>
      </c>
      <c r="E17" s="199"/>
      <c r="F17" s="199"/>
      <c r="G17" s="199"/>
      <c r="H17" s="199"/>
      <c r="I17" s="420"/>
      <c r="J17" s="6"/>
      <c r="K17" s="22"/>
    </row>
    <row r="18" spans="2:11" ht="24.75" thickBot="1" x14ac:dyDescent="0.3">
      <c r="B18" s="1177"/>
      <c r="C18" s="95"/>
      <c r="D18" s="41" t="s">
        <v>577</v>
      </c>
      <c r="E18" s="199"/>
      <c r="F18" s="199"/>
      <c r="G18" s="199"/>
      <c r="H18" s="482"/>
      <c r="I18" s="420"/>
      <c r="J18" s="6"/>
      <c r="K18" s="22"/>
    </row>
    <row r="19" spans="2:11" ht="15.75" thickBot="1" x14ac:dyDescent="0.3">
      <c r="B19" s="1177"/>
      <c r="C19" s="95"/>
      <c r="D19" s="41" t="s">
        <v>578</v>
      </c>
      <c r="E19" s="199"/>
      <c r="F19" s="199"/>
      <c r="G19" s="199"/>
      <c r="H19" s="482"/>
      <c r="I19" s="420"/>
      <c r="J19" s="6"/>
      <c r="K19" s="22"/>
    </row>
    <row r="20" spans="2:11" ht="15.75" thickBot="1" x14ac:dyDescent="0.3">
      <c r="B20" s="1177"/>
      <c r="C20" s="95"/>
      <c r="D20" s="41" t="s">
        <v>579</v>
      </c>
      <c r="E20" s="199"/>
      <c r="F20" s="199"/>
      <c r="G20" s="199"/>
      <c r="H20" s="482"/>
      <c r="I20" s="420"/>
      <c r="J20" s="6"/>
      <c r="K20" s="22"/>
    </row>
    <row r="21" spans="2:11" ht="15.75" thickBot="1" x14ac:dyDescent="0.3">
      <c r="B21" s="1177"/>
      <c r="C21" s="95"/>
      <c r="D21" s="41" t="s">
        <v>151</v>
      </c>
      <c r="E21" s="148">
        <f>SUM(E18:E20)</f>
        <v>0</v>
      </c>
      <c r="F21" s="148">
        <f>SUM(F18:F20)</f>
        <v>0</v>
      </c>
      <c r="G21" s="148">
        <f>SUM(G18:G20)</f>
        <v>0</v>
      </c>
      <c r="H21" s="148">
        <f>SUM(H18:H20)</f>
        <v>0</v>
      </c>
      <c r="I21" s="420"/>
      <c r="J21" s="6"/>
      <c r="K21" s="22"/>
    </row>
    <row r="22" spans="2:11" s="416" customFormat="1" ht="36.75" thickBot="1" x14ac:dyDescent="0.3">
      <c r="B22" s="1177"/>
      <c r="C22" s="132"/>
      <c r="D22" s="53" t="s">
        <v>557</v>
      </c>
      <c r="E22" s="149" t="e">
        <f>+E21/E17</f>
        <v>#DIV/0!</v>
      </c>
      <c r="F22" s="149" t="e">
        <f>+F21/F17</f>
        <v>#DIV/0!</v>
      </c>
      <c r="G22" s="149" t="e">
        <f>+G21/G17</f>
        <v>#DIV/0!</v>
      </c>
      <c r="H22" s="149" t="e">
        <f>+H21/H17</f>
        <v>#DIV/0!</v>
      </c>
      <c r="I22" s="420"/>
      <c r="J22" s="6"/>
      <c r="K22" s="22"/>
    </row>
    <row r="23" spans="2:11" x14ac:dyDescent="0.25">
      <c r="B23" s="1177"/>
      <c r="C23" s="93"/>
      <c r="D23" s="1142" t="s">
        <v>246</v>
      </c>
      <c r="E23" s="1143"/>
      <c r="F23" s="1143"/>
      <c r="G23" s="1143"/>
      <c r="H23" s="1143"/>
      <c r="I23" s="1143"/>
      <c r="J23" s="1143"/>
      <c r="K23" s="1144"/>
    </row>
    <row r="24" spans="2:11" x14ac:dyDescent="0.25">
      <c r="B24" s="1177"/>
      <c r="C24" s="93"/>
      <c r="D24" s="1142" t="s">
        <v>580</v>
      </c>
      <c r="E24" s="1143"/>
      <c r="F24" s="1143"/>
      <c r="G24" s="1143"/>
      <c r="H24" s="1143"/>
      <c r="I24" s="1143"/>
      <c r="J24" s="1143"/>
      <c r="K24" s="1144"/>
    </row>
    <row r="25" spans="2:11" ht="15.75" thickBot="1" x14ac:dyDescent="0.3">
      <c r="B25" s="1177"/>
      <c r="C25" s="93"/>
      <c r="D25" s="1173" t="s">
        <v>340</v>
      </c>
      <c r="E25" s="1174"/>
      <c r="F25" s="1174"/>
      <c r="G25" s="1174"/>
      <c r="H25" s="1174"/>
      <c r="I25" s="1174"/>
      <c r="J25" s="1174"/>
      <c r="K25" s="1175"/>
    </row>
    <row r="26" spans="2:11" ht="57" thickBot="1" x14ac:dyDescent="0.3">
      <c r="B26" s="440"/>
      <c r="C26" s="99" t="s">
        <v>19</v>
      </c>
      <c r="D26" s="67" t="s">
        <v>270</v>
      </c>
      <c r="E26" s="67" t="s">
        <v>581</v>
      </c>
      <c r="F26" s="67" t="s">
        <v>582</v>
      </c>
      <c r="G26" s="67" t="s">
        <v>343</v>
      </c>
      <c r="H26" s="67" t="s">
        <v>344</v>
      </c>
      <c r="I26" s="67" t="s">
        <v>274</v>
      </c>
      <c r="J26" s="67" t="s">
        <v>275</v>
      </c>
      <c r="K26" s="446" t="s">
        <v>55</v>
      </c>
    </row>
    <row r="27" spans="2:11" ht="15.75" thickBot="1" x14ac:dyDescent="0.3">
      <c r="B27" s="440"/>
      <c r="C27" s="3">
        <v>1</v>
      </c>
      <c r="D27" s="31"/>
      <c r="E27" s="483"/>
      <c r="F27" s="220"/>
      <c r="G27" s="220"/>
      <c r="H27" s="220"/>
      <c r="I27" s="220"/>
      <c r="J27" s="220"/>
      <c r="K27" s="220"/>
    </row>
    <row r="28" spans="2:11" ht="15.75" thickBot="1" x14ac:dyDescent="0.3">
      <c r="B28" s="440"/>
      <c r="C28" s="3">
        <v>2</v>
      </c>
      <c r="D28" s="31"/>
      <c r="E28" s="483"/>
      <c r="F28" s="220"/>
      <c r="G28" s="220"/>
      <c r="H28" s="220"/>
      <c r="I28" s="220"/>
      <c r="J28" s="220"/>
      <c r="K28" s="220"/>
    </row>
    <row r="29" spans="2:11" ht="15.75" thickBot="1" x14ac:dyDescent="0.3">
      <c r="B29" s="440"/>
      <c r="C29" s="3">
        <v>3</v>
      </c>
      <c r="D29" s="31"/>
      <c r="E29" s="483"/>
      <c r="F29" s="220"/>
      <c r="G29" s="220"/>
      <c r="H29" s="220"/>
      <c r="I29" s="220"/>
      <c r="J29" s="220"/>
      <c r="K29" s="220"/>
    </row>
    <row r="30" spans="2:11" ht="15.75" thickBot="1" x14ac:dyDescent="0.3">
      <c r="B30" s="440"/>
      <c r="C30" s="3">
        <v>4</v>
      </c>
      <c r="D30" s="31"/>
      <c r="E30" s="31"/>
      <c r="F30" s="220"/>
      <c r="G30" s="220"/>
      <c r="H30" s="220"/>
      <c r="I30" s="220"/>
      <c r="J30" s="220"/>
      <c r="K30" s="220"/>
    </row>
    <row r="31" spans="2:11" ht="15.75" thickBot="1" x14ac:dyDescent="0.3">
      <c r="B31" s="440"/>
      <c r="C31" s="3">
        <v>5</v>
      </c>
      <c r="D31" s="31"/>
      <c r="E31" s="31"/>
      <c r="F31" s="220"/>
      <c r="G31" s="220"/>
      <c r="H31" s="220"/>
      <c r="I31" s="220"/>
      <c r="J31" s="220"/>
      <c r="K31" s="220"/>
    </row>
    <row r="32" spans="2:11" ht="15.75" thickBot="1" x14ac:dyDescent="0.3">
      <c r="B32" s="440"/>
      <c r="C32" s="3">
        <v>6</v>
      </c>
      <c r="D32" s="31"/>
      <c r="E32" s="31"/>
      <c r="F32" s="220"/>
      <c r="G32" s="220"/>
      <c r="H32" s="220"/>
      <c r="I32" s="220"/>
      <c r="J32" s="220"/>
      <c r="K32" s="220"/>
    </row>
    <row r="33" spans="2:11" ht="15.75" thickBot="1" x14ac:dyDescent="0.3">
      <c r="B33" s="441"/>
      <c r="C33" s="3"/>
      <c r="D33" s="41" t="s">
        <v>151</v>
      </c>
      <c r="E33" s="41"/>
      <c r="F33" s="144">
        <f>SUM(F27:F32)</f>
        <v>0</v>
      </c>
      <c r="G33" s="144">
        <f>SUM(G27:G32)</f>
        <v>0</v>
      </c>
      <c r="H33" s="144">
        <f>SUM(H27:H32)</f>
        <v>0</v>
      </c>
      <c r="I33" s="144">
        <f>SUM(I27:I32)</f>
        <v>0</v>
      </c>
      <c r="J33" s="144">
        <f>SUM(J27:J32)</f>
        <v>0</v>
      </c>
      <c r="K33" s="220"/>
    </row>
    <row r="34" spans="2:11" ht="24" customHeight="1" thickBot="1" x14ac:dyDescent="0.3">
      <c r="B34" s="73" t="s">
        <v>34</v>
      </c>
      <c r="C34" s="109"/>
      <c r="D34" s="1134" t="s">
        <v>583</v>
      </c>
      <c r="E34" s="1135"/>
      <c r="F34" s="1135"/>
      <c r="G34" s="1135"/>
      <c r="H34" s="1135"/>
      <c r="I34" s="1135"/>
      <c r="J34" s="1135"/>
      <c r="K34" s="1136"/>
    </row>
    <row r="35" spans="2:11" ht="24" customHeight="1" thickBot="1" x14ac:dyDescent="0.3">
      <c r="B35" s="73" t="s">
        <v>36</v>
      </c>
      <c r="C35" s="109"/>
      <c r="D35" s="1134" t="s">
        <v>346</v>
      </c>
      <c r="E35" s="1135"/>
      <c r="F35" s="1135"/>
      <c r="G35" s="1135"/>
      <c r="H35" s="1135"/>
      <c r="I35" s="1135"/>
      <c r="J35" s="1135"/>
      <c r="K35" s="1136"/>
    </row>
    <row r="36" spans="2:11" ht="15.75" thickBot="1" x14ac:dyDescent="0.3">
      <c r="B36" s="2"/>
      <c r="C36" s="77"/>
      <c r="D36" s="6"/>
      <c r="E36" s="6"/>
      <c r="F36" s="6"/>
      <c r="G36" s="6"/>
      <c r="H36" s="6"/>
      <c r="I36" s="6"/>
      <c r="J36" s="6"/>
      <c r="K36" s="6"/>
    </row>
    <row r="37" spans="2:11" ht="24" customHeight="1" thickBot="1" x14ac:dyDescent="0.3">
      <c r="B37" s="1131" t="s">
        <v>38</v>
      </c>
      <c r="C37" s="1132"/>
      <c r="D37" s="1132"/>
      <c r="E37" s="1133"/>
      <c r="F37" s="6"/>
      <c r="G37" s="6"/>
      <c r="H37" s="6"/>
      <c r="I37" s="6"/>
      <c r="J37" s="6"/>
      <c r="K37" s="6"/>
    </row>
    <row r="38" spans="2:11" ht="15.75" thickBot="1" x14ac:dyDescent="0.3">
      <c r="B38" s="1128">
        <v>1</v>
      </c>
      <c r="C38" s="95"/>
      <c r="D38" s="49" t="s">
        <v>39</v>
      </c>
      <c r="E38" s="31"/>
      <c r="F38" s="6"/>
      <c r="G38" s="6"/>
      <c r="H38" s="6"/>
      <c r="I38" s="6"/>
      <c r="J38" s="6"/>
      <c r="K38" s="6"/>
    </row>
    <row r="39" spans="2:11" ht="15.75" thickBot="1" x14ac:dyDescent="0.3">
      <c r="B39" s="1129"/>
      <c r="C39" s="95"/>
      <c r="D39" s="41" t="s">
        <v>40</v>
      </c>
      <c r="E39" s="31"/>
      <c r="F39" s="6"/>
      <c r="G39" s="6"/>
      <c r="H39" s="6"/>
      <c r="I39" s="6"/>
      <c r="J39" s="6"/>
      <c r="K39" s="6"/>
    </row>
    <row r="40" spans="2:11" ht="15.75" thickBot="1" x14ac:dyDescent="0.3">
      <c r="B40" s="1129"/>
      <c r="C40" s="95"/>
      <c r="D40" s="41" t="s">
        <v>41</v>
      </c>
      <c r="E40" s="31"/>
      <c r="F40" s="6"/>
      <c r="G40" s="6"/>
      <c r="H40" s="6"/>
      <c r="I40" s="6"/>
      <c r="J40" s="6"/>
      <c r="K40" s="6"/>
    </row>
    <row r="41" spans="2:11" ht="15.75" thickBot="1" x14ac:dyDescent="0.3">
      <c r="B41" s="1129"/>
      <c r="C41" s="95"/>
      <c r="D41" s="41" t="s">
        <v>42</v>
      </c>
      <c r="E41" s="31"/>
      <c r="F41" s="6"/>
      <c r="G41" s="6"/>
      <c r="H41" s="6"/>
      <c r="I41" s="6"/>
      <c r="J41" s="6"/>
      <c r="K41" s="6"/>
    </row>
    <row r="42" spans="2:11" ht="15.75" thickBot="1" x14ac:dyDescent="0.3">
      <c r="B42" s="1129"/>
      <c r="C42" s="95"/>
      <c r="D42" s="41" t="s">
        <v>43</v>
      </c>
      <c r="E42" s="31"/>
      <c r="F42" s="6"/>
      <c r="G42" s="6"/>
      <c r="H42" s="6"/>
      <c r="I42" s="6"/>
      <c r="J42" s="6"/>
      <c r="K42" s="6"/>
    </row>
    <row r="43" spans="2:11" ht="15.75" thickBot="1" x14ac:dyDescent="0.3">
      <c r="B43" s="1129"/>
      <c r="C43" s="95"/>
      <c r="D43" s="41" t="s">
        <v>44</v>
      </c>
      <c r="E43" s="31"/>
      <c r="F43" s="6"/>
      <c r="G43" s="6"/>
      <c r="H43" s="6"/>
      <c r="I43" s="6"/>
      <c r="J43" s="6"/>
      <c r="K43" s="6"/>
    </row>
    <row r="44" spans="2:11" ht="15.75" thickBot="1" x14ac:dyDescent="0.3">
      <c r="B44" s="1130"/>
      <c r="C44" s="3"/>
      <c r="D44" s="41" t="s">
        <v>45</v>
      </c>
      <c r="E44" s="31"/>
      <c r="F44" s="6"/>
      <c r="G44" s="6"/>
      <c r="H44" s="6"/>
      <c r="I44" s="6"/>
      <c r="J44" s="6"/>
      <c r="K44" s="6"/>
    </row>
    <row r="45" spans="2:11" ht="15.75" thickBot="1" x14ac:dyDescent="0.3">
      <c r="B45" s="2"/>
      <c r="C45" s="77"/>
      <c r="D45" s="6"/>
      <c r="E45" s="6"/>
      <c r="F45" s="6"/>
      <c r="G45" s="6"/>
      <c r="H45" s="6"/>
      <c r="I45" s="6"/>
      <c r="J45" s="6"/>
      <c r="K45" s="6"/>
    </row>
    <row r="46" spans="2:11" ht="15.75" thickBot="1" x14ac:dyDescent="0.3">
      <c r="B46" s="1131" t="s">
        <v>46</v>
      </c>
      <c r="C46" s="1132"/>
      <c r="D46" s="1132"/>
      <c r="E46" s="1133"/>
      <c r="F46" s="6"/>
      <c r="G46" s="6"/>
      <c r="H46" s="6"/>
      <c r="I46" s="6"/>
      <c r="J46" s="6"/>
      <c r="K46" s="6"/>
    </row>
    <row r="47" spans="2:11" ht="15.75" thickBot="1" x14ac:dyDescent="0.3">
      <c r="B47" s="1128">
        <v>1</v>
      </c>
      <c r="C47" s="95"/>
      <c r="D47" s="49" t="s">
        <v>39</v>
      </c>
      <c r="E47" s="448" t="s">
        <v>47</v>
      </c>
      <c r="F47" s="6"/>
      <c r="G47" s="6"/>
      <c r="H47" s="6"/>
      <c r="I47" s="6"/>
      <c r="J47" s="6"/>
      <c r="K47" s="6"/>
    </row>
    <row r="48" spans="2:11" ht="15.75" thickBot="1" x14ac:dyDescent="0.3">
      <c r="B48" s="1129"/>
      <c r="C48" s="95"/>
      <c r="D48" s="41" t="s">
        <v>40</v>
      </c>
      <c r="E48" s="448" t="s">
        <v>160</v>
      </c>
      <c r="F48" s="6"/>
      <c r="G48" s="6"/>
      <c r="H48" s="6"/>
      <c r="I48" s="6"/>
      <c r="J48" s="6"/>
      <c r="K48" s="6"/>
    </row>
    <row r="49" spans="2:11" ht="15.75" thickBot="1" x14ac:dyDescent="0.3">
      <c r="B49" s="1129"/>
      <c r="C49" s="95"/>
      <c r="D49" s="41" t="s">
        <v>41</v>
      </c>
      <c r="E49" s="318"/>
      <c r="F49" s="6"/>
      <c r="G49" s="6"/>
      <c r="H49" s="6"/>
      <c r="I49" s="6"/>
      <c r="J49" s="6"/>
      <c r="K49" s="6"/>
    </row>
    <row r="50" spans="2:11" ht="15.75" thickBot="1" x14ac:dyDescent="0.3">
      <c r="B50" s="1129"/>
      <c r="C50" s="95"/>
      <c r="D50" s="41" t="s">
        <v>42</v>
      </c>
      <c r="E50" s="318"/>
      <c r="F50" s="6"/>
      <c r="G50" s="6"/>
      <c r="H50" s="6"/>
      <c r="I50" s="6"/>
      <c r="J50" s="6"/>
      <c r="K50" s="6"/>
    </row>
    <row r="51" spans="2:11" ht="15.75" thickBot="1" x14ac:dyDescent="0.3">
      <c r="B51" s="1129"/>
      <c r="C51" s="95"/>
      <c r="D51" s="41" t="s">
        <v>43</v>
      </c>
      <c r="E51" s="318"/>
      <c r="F51" s="6"/>
      <c r="G51" s="6"/>
      <c r="H51" s="6"/>
      <c r="I51" s="6"/>
      <c r="J51" s="6"/>
      <c r="K51" s="6"/>
    </row>
    <row r="52" spans="2:11" ht="15.75" thickBot="1" x14ac:dyDescent="0.3">
      <c r="B52" s="1129"/>
      <c r="C52" s="95"/>
      <c r="D52" s="41" t="s">
        <v>44</v>
      </c>
      <c r="E52" s="318"/>
      <c r="F52" s="6"/>
      <c r="G52" s="6"/>
      <c r="H52" s="6"/>
      <c r="I52" s="6"/>
      <c r="J52" s="6"/>
      <c r="K52" s="6"/>
    </row>
    <row r="53" spans="2:11" ht="15.75" thickBot="1" x14ac:dyDescent="0.3">
      <c r="B53" s="1130"/>
      <c r="C53" s="3"/>
      <c r="D53" s="41" t="s">
        <v>45</v>
      </c>
      <c r="E53" s="318"/>
      <c r="F53" s="6"/>
      <c r="G53" s="6"/>
      <c r="H53" s="6"/>
      <c r="I53" s="6"/>
      <c r="J53" s="6"/>
      <c r="K53" s="6"/>
    </row>
    <row r="54" spans="2:11" ht="15.75" thickBot="1" x14ac:dyDescent="0.3">
      <c r="B54" s="2"/>
      <c r="C54" s="77"/>
      <c r="D54" s="6"/>
      <c r="E54" s="6"/>
      <c r="F54" s="6"/>
      <c r="G54" s="6"/>
      <c r="H54" s="6"/>
      <c r="I54" s="6"/>
      <c r="J54" s="6"/>
      <c r="K54" s="6"/>
    </row>
    <row r="55" spans="2:11" ht="15" customHeight="1" thickBot="1" x14ac:dyDescent="0.3">
      <c r="B55" s="126" t="s">
        <v>49</v>
      </c>
      <c r="C55" s="127"/>
      <c r="D55" s="127"/>
      <c r="E55" s="128"/>
      <c r="F55" s="6"/>
      <c r="G55" s="6"/>
      <c r="H55" s="6"/>
      <c r="I55" s="6"/>
      <c r="J55" s="6"/>
      <c r="K55" s="6"/>
    </row>
    <row r="56" spans="2:11" ht="24.75" thickBot="1" x14ac:dyDescent="0.3">
      <c r="B56" s="48" t="s">
        <v>50</v>
      </c>
      <c r="C56" s="41" t="s">
        <v>51</v>
      </c>
      <c r="D56" s="41" t="s">
        <v>52</v>
      </c>
      <c r="E56" s="41" t="s">
        <v>53</v>
      </c>
      <c r="F56" s="6"/>
      <c r="G56" s="6"/>
      <c r="H56" s="6"/>
      <c r="I56" s="6"/>
      <c r="J56" s="6"/>
    </row>
    <row r="57" spans="2:11" ht="72.75" thickBot="1" x14ac:dyDescent="0.3">
      <c r="B57" s="50">
        <v>42401</v>
      </c>
      <c r="C57" s="41">
        <v>0.01</v>
      </c>
      <c r="D57" s="51" t="s">
        <v>584</v>
      </c>
      <c r="E57" s="41"/>
      <c r="F57" s="6"/>
      <c r="G57" s="6"/>
      <c r="H57" s="6"/>
      <c r="I57" s="6"/>
      <c r="J57" s="6"/>
    </row>
    <row r="58" spans="2:11" ht="15.75" thickBot="1" x14ac:dyDescent="0.3">
      <c r="B58" s="4"/>
      <c r="C58" s="96"/>
      <c r="D58" s="6"/>
      <c r="E58" s="6"/>
      <c r="F58" s="6"/>
      <c r="G58" s="6"/>
      <c r="H58" s="6"/>
      <c r="I58" s="6"/>
      <c r="J58" s="6"/>
      <c r="K58" s="6"/>
    </row>
    <row r="59" spans="2:11" x14ac:dyDescent="0.25">
      <c r="B59" s="137" t="s">
        <v>55</v>
      </c>
      <c r="C59" s="97"/>
      <c r="D59" s="6"/>
      <c r="E59" s="6"/>
      <c r="F59" s="6"/>
      <c r="G59" s="6"/>
      <c r="H59" s="6"/>
      <c r="I59" s="6"/>
      <c r="J59" s="6"/>
      <c r="K59" s="6"/>
    </row>
    <row r="60" spans="2:11" x14ac:dyDescent="0.25">
      <c r="B60" s="1111"/>
      <c r="C60" s="1112"/>
      <c r="D60" s="1112"/>
      <c r="E60" s="1113"/>
      <c r="F60" s="6"/>
      <c r="G60" s="6"/>
      <c r="H60" s="6"/>
      <c r="I60" s="6"/>
      <c r="J60" s="6"/>
      <c r="K60" s="6"/>
    </row>
    <row r="61" spans="2:11" x14ac:dyDescent="0.25">
      <c r="B61" s="1114"/>
      <c r="C61" s="1115"/>
      <c r="D61" s="1115"/>
      <c r="E61" s="1116"/>
      <c r="F61" s="6"/>
      <c r="G61" s="6"/>
      <c r="H61" s="6"/>
      <c r="I61" s="6"/>
      <c r="J61" s="6"/>
      <c r="K61" s="6"/>
    </row>
    <row r="62" spans="2:11" x14ac:dyDescent="0.25">
      <c r="B62" s="2"/>
      <c r="C62" s="77"/>
      <c r="D62" s="6"/>
      <c r="E62" s="6"/>
      <c r="F62" s="6"/>
      <c r="G62" s="6"/>
      <c r="H62" s="6"/>
      <c r="I62" s="6"/>
      <c r="J62" s="6"/>
      <c r="K62" s="6"/>
    </row>
    <row r="63" spans="2:11" ht="15.75" thickBot="1" x14ac:dyDescent="0.3">
      <c r="B63" s="6"/>
      <c r="D63" s="6"/>
      <c r="E63" s="6"/>
      <c r="F63" s="6"/>
      <c r="G63" s="6"/>
      <c r="H63" s="6"/>
      <c r="I63" s="6"/>
      <c r="J63" s="6"/>
      <c r="K63" s="6"/>
    </row>
    <row r="64" spans="2:11" ht="24.75" thickBot="1" x14ac:dyDescent="0.3">
      <c r="B64" s="52" t="s">
        <v>450</v>
      </c>
      <c r="C64" s="98"/>
      <c r="D64" s="6"/>
      <c r="E64" s="6"/>
      <c r="F64" s="6"/>
      <c r="G64" s="6"/>
      <c r="H64" s="6"/>
      <c r="I64" s="6"/>
      <c r="J64" s="6"/>
      <c r="K64" s="6"/>
    </row>
    <row r="65" spans="2:11" ht="15.75" thickBot="1" x14ac:dyDescent="0.3">
      <c r="B65" s="38"/>
      <c r="C65" s="89"/>
      <c r="D65" s="6"/>
      <c r="E65" s="6"/>
      <c r="F65" s="6"/>
      <c r="G65" s="6"/>
      <c r="H65" s="6"/>
      <c r="I65" s="6"/>
      <c r="J65" s="6"/>
      <c r="K65" s="6"/>
    </row>
    <row r="66" spans="2:11" ht="72.75" thickBot="1" x14ac:dyDescent="0.3">
      <c r="B66" s="53" t="s">
        <v>57</v>
      </c>
      <c r="C66" s="99"/>
      <c r="D66" s="44" t="s">
        <v>558</v>
      </c>
      <c r="E66" s="6"/>
      <c r="F66" s="6"/>
      <c r="G66" s="6"/>
      <c r="H66" s="6"/>
      <c r="I66" s="6"/>
      <c r="J66" s="6"/>
      <c r="K66" s="6"/>
    </row>
    <row r="67" spans="2:11" x14ac:dyDescent="0.25">
      <c r="B67" s="1128" t="s">
        <v>59</v>
      </c>
      <c r="C67" s="95"/>
      <c r="D67" s="54" t="s">
        <v>60</v>
      </c>
      <c r="E67" s="6"/>
      <c r="F67" s="6"/>
      <c r="G67" s="6"/>
      <c r="H67" s="6"/>
      <c r="I67" s="6"/>
      <c r="J67" s="6"/>
      <c r="K67" s="6"/>
    </row>
    <row r="68" spans="2:11" ht="96" x14ac:dyDescent="0.25">
      <c r="B68" s="1129"/>
      <c r="C68" s="95"/>
      <c r="D68" s="47" t="s">
        <v>559</v>
      </c>
      <c r="E68" s="6"/>
      <c r="F68" s="6"/>
      <c r="G68" s="6"/>
      <c r="H68" s="6"/>
      <c r="I68" s="6"/>
      <c r="J68" s="6"/>
      <c r="K68" s="6"/>
    </row>
    <row r="69" spans="2:11" ht="36" x14ac:dyDescent="0.25">
      <c r="B69" s="1129"/>
      <c r="C69" s="95"/>
      <c r="D69" s="47" t="s">
        <v>560</v>
      </c>
      <c r="E69" s="6"/>
      <c r="F69" s="6"/>
      <c r="G69" s="6"/>
      <c r="H69" s="6"/>
      <c r="I69" s="6"/>
      <c r="J69" s="6"/>
      <c r="K69" s="6"/>
    </row>
    <row r="70" spans="2:11" x14ac:dyDescent="0.25">
      <c r="B70" s="1129"/>
      <c r="C70" s="95"/>
      <c r="D70" s="54" t="s">
        <v>63</v>
      </c>
      <c r="E70" s="6"/>
      <c r="F70" s="6"/>
      <c r="G70" s="6"/>
      <c r="H70" s="6"/>
      <c r="I70" s="6"/>
      <c r="J70" s="6"/>
      <c r="K70" s="6"/>
    </row>
    <row r="71" spans="2:11" x14ac:dyDescent="0.25">
      <c r="B71" s="1129"/>
      <c r="C71" s="95"/>
      <c r="D71" s="47" t="s">
        <v>65</v>
      </c>
      <c r="E71" s="6"/>
      <c r="F71" s="6"/>
      <c r="G71" s="6"/>
      <c r="H71" s="6"/>
      <c r="I71" s="6"/>
      <c r="J71" s="6"/>
      <c r="K71" s="6"/>
    </row>
    <row r="72" spans="2:11" x14ac:dyDescent="0.25">
      <c r="B72" s="1129"/>
      <c r="C72" s="95"/>
      <c r="D72" s="54" t="s">
        <v>288</v>
      </c>
      <c r="E72" s="6"/>
      <c r="F72" s="6"/>
      <c r="G72" s="6"/>
      <c r="H72" s="6"/>
      <c r="I72" s="6"/>
      <c r="J72" s="6"/>
      <c r="K72" s="6"/>
    </row>
    <row r="73" spans="2:11" ht="36" x14ac:dyDescent="0.25">
      <c r="B73" s="1129"/>
      <c r="C73" s="95"/>
      <c r="D73" s="47" t="s">
        <v>453</v>
      </c>
      <c r="E73" s="6"/>
      <c r="F73" s="6"/>
      <c r="G73" s="6"/>
      <c r="H73" s="6"/>
      <c r="I73" s="6"/>
      <c r="J73" s="6"/>
      <c r="K73" s="6"/>
    </row>
    <row r="74" spans="2:11" x14ac:dyDescent="0.25">
      <c r="B74" s="1129"/>
      <c r="C74" s="95"/>
      <c r="D74" s="47" t="s">
        <v>561</v>
      </c>
      <c r="E74" s="6"/>
      <c r="F74" s="6"/>
      <c r="G74" s="6"/>
      <c r="H74" s="6"/>
      <c r="I74" s="6"/>
      <c r="J74" s="6"/>
      <c r="K74" s="6"/>
    </row>
    <row r="75" spans="2:11" ht="15.75" thickBot="1" x14ac:dyDescent="0.3">
      <c r="B75" s="1130"/>
      <c r="C75" s="3"/>
      <c r="D75" s="69"/>
      <c r="E75" s="6"/>
      <c r="F75" s="6"/>
      <c r="G75" s="6"/>
      <c r="H75" s="6"/>
      <c r="I75" s="6"/>
      <c r="J75" s="6"/>
      <c r="K75" s="6"/>
    </row>
    <row r="76" spans="2:11" ht="24.75" thickBot="1" x14ac:dyDescent="0.3">
      <c r="B76" s="48" t="s">
        <v>72</v>
      </c>
      <c r="C76" s="3"/>
      <c r="D76" s="41"/>
      <c r="E76" s="6"/>
      <c r="F76" s="6"/>
      <c r="G76" s="6"/>
      <c r="H76" s="6"/>
      <c r="I76" s="6"/>
      <c r="J76" s="6"/>
      <c r="K76" s="6"/>
    </row>
    <row r="77" spans="2:11" ht="72" x14ac:dyDescent="0.25">
      <c r="B77" s="1128" t="s">
        <v>73</v>
      </c>
      <c r="C77" s="95"/>
      <c r="D77" s="47" t="s">
        <v>562</v>
      </c>
      <c r="E77" s="6"/>
      <c r="F77" s="6"/>
      <c r="G77" s="6"/>
      <c r="H77" s="6"/>
      <c r="I77" s="6"/>
      <c r="J77" s="6"/>
      <c r="K77" s="6"/>
    </row>
    <row r="78" spans="2:11" ht="132" x14ac:dyDescent="0.25">
      <c r="B78" s="1129"/>
      <c r="C78" s="95"/>
      <c r="D78" s="47" t="s">
        <v>563</v>
      </c>
      <c r="E78" s="6"/>
      <c r="F78" s="6"/>
      <c r="G78" s="6"/>
      <c r="H78" s="6"/>
      <c r="I78" s="6"/>
      <c r="J78" s="6"/>
      <c r="K78" s="6"/>
    </row>
    <row r="79" spans="2:11" ht="108" x14ac:dyDescent="0.25">
      <c r="B79" s="1129"/>
      <c r="C79" s="95"/>
      <c r="D79" s="47" t="s">
        <v>564</v>
      </c>
      <c r="E79" s="6"/>
      <c r="F79" s="6"/>
      <c r="G79" s="6"/>
      <c r="H79" s="6"/>
      <c r="I79" s="6"/>
      <c r="J79" s="6"/>
      <c r="K79" s="6"/>
    </row>
    <row r="80" spans="2:11" ht="84" x14ac:dyDescent="0.25">
      <c r="B80" s="1129"/>
      <c r="C80" s="95"/>
      <c r="D80" s="47" t="s">
        <v>565</v>
      </c>
      <c r="E80" s="6"/>
      <c r="F80" s="6"/>
      <c r="G80" s="6"/>
      <c r="H80" s="6"/>
      <c r="I80" s="6"/>
      <c r="J80" s="6"/>
      <c r="K80" s="6"/>
    </row>
    <row r="81" spans="2:11" ht="108" x14ac:dyDescent="0.25">
      <c r="B81" s="1129"/>
      <c r="C81" s="95"/>
      <c r="D81" s="47" t="s">
        <v>566</v>
      </c>
      <c r="E81" s="6"/>
      <c r="F81" s="6"/>
      <c r="G81" s="6"/>
      <c r="H81" s="6"/>
      <c r="I81" s="6"/>
      <c r="J81" s="6"/>
      <c r="K81" s="6"/>
    </row>
    <row r="82" spans="2:11" ht="60" x14ac:dyDescent="0.25">
      <c r="B82" s="1129"/>
      <c r="C82" s="95"/>
      <c r="D82" s="47" t="s">
        <v>567</v>
      </c>
      <c r="E82" s="6"/>
      <c r="F82" s="6"/>
      <c r="G82" s="6"/>
      <c r="H82" s="6"/>
      <c r="I82" s="6"/>
      <c r="J82" s="6"/>
      <c r="K82" s="6"/>
    </row>
    <row r="83" spans="2:11" ht="84.75" thickBot="1" x14ac:dyDescent="0.3">
      <c r="B83" s="1130"/>
      <c r="C83" s="3"/>
      <c r="D83" s="41" t="s">
        <v>568</v>
      </c>
      <c r="E83" s="6"/>
      <c r="F83" s="6"/>
      <c r="G83" s="6"/>
      <c r="H83" s="6"/>
      <c r="I83" s="6"/>
      <c r="J83" s="6"/>
      <c r="K83" s="6"/>
    </row>
    <row r="84" spans="2:11" ht="24" x14ac:dyDescent="0.25">
      <c r="B84" s="1128" t="s">
        <v>90</v>
      </c>
      <c r="C84" s="95"/>
      <c r="D84" s="54" t="s">
        <v>557</v>
      </c>
      <c r="E84" s="6"/>
      <c r="F84" s="6"/>
      <c r="G84" s="6"/>
      <c r="H84" s="6"/>
      <c r="I84" s="6"/>
      <c r="J84" s="6"/>
      <c r="K84" s="6"/>
    </row>
    <row r="85" spans="2:11" x14ac:dyDescent="0.25">
      <c r="B85" s="1129"/>
      <c r="C85" s="95"/>
      <c r="D85" s="17"/>
      <c r="E85" s="6"/>
      <c r="F85" s="6"/>
      <c r="G85" s="6"/>
      <c r="H85" s="6"/>
      <c r="I85" s="6"/>
      <c r="J85" s="6"/>
      <c r="K85" s="6"/>
    </row>
    <row r="86" spans="2:11" x14ac:dyDescent="0.25">
      <c r="B86" s="1129"/>
      <c r="C86" s="95"/>
      <c r="D86" s="47" t="s">
        <v>91</v>
      </c>
      <c r="E86" s="6"/>
      <c r="F86" s="6"/>
      <c r="G86" s="6"/>
      <c r="H86" s="6"/>
      <c r="I86" s="6"/>
      <c r="J86" s="6"/>
      <c r="K86" s="6"/>
    </row>
    <row r="87" spans="2:11" ht="49.5" x14ac:dyDescent="0.25">
      <c r="B87" s="1129"/>
      <c r="C87" s="95"/>
      <c r="D87" s="47" t="s">
        <v>569</v>
      </c>
      <c r="E87" s="6"/>
      <c r="F87" s="6"/>
      <c r="G87" s="6"/>
      <c r="H87" s="6"/>
      <c r="I87" s="6"/>
      <c r="J87" s="6"/>
      <c r="K87" s="6"/>
    </row>
    <row r="88" spans="2:11" ht="37.5" x14ac:dyDescent="0.25">
      <c r="B88" s="1129"/>
      <c r="C88" s="95"/>
      <c r="D88" s="47" t="s">
        <v>570</v>
      </c>
      <c r="E88" s="6"/>
      <c r="F88" s="6"/>
      <c r="G88" s="6"/>
      <c r="H88" s="6"/>
      <c r="I88" s="6"/>
      <c r="J88" s="6"/>
      <c r="K88" s="6"/>
    </row>
    <row r="89" spans="2:11" ht="37.5" x14ac:dyDescent="0.25">
      <c r="B89" s="1129"/>
      <c r="C89" s="95"/>
      <c r="D89" s="47" t="s">
        <v>571</v>
      </c>
      <c r="E89" s="6"/>
      <c r="F89" s="6"/>
      <c r="G89" s="6"/>
      <c r="H89" s="6"/>
      <c r="I89" s="6"/>
      <c r="J89" s="6"/>
      <c r="K89" s="6"/>
    </row>
    <row r="90" spans="2:11" ht="84" x14ac:dyDescent="0.25">
      <c r="B90" s="1129"/>
      <c r="C90" s="95"/>
      <c r="D90" s="55" t="s">
        <v>235</v>
      </c>
      <c r="E90" s="6"/>
      <c r="F90" s="6"/>
      <c r="G90" s="6"/>
      <c r="H90" s="6"/>
      <c r="I90" s="6"/>
      <c r="J90" s="6"/>
      <c r="K90" s="6"/>
    </row>
    <row r="91" spans="2:11" x14ac:dyDescent="0.25">
      <c r="B91" s="1129"/>
      <c r="C91" s="95"/>
      <c r="D91" s="54" t="s">
        <v>246</v>
      </c>
      <c r="E91" s="6"/>
      <c r="F91" s="6"/>
      <c r="G91" s="6"/>
      <c r="H91" s="6"/>
      <c r="I91" s="6"/>
      <c r="J91" s="6"/>
      <c r="K91" s="6"/>
    </row>
    <row r="92" spans="2:11" ht="36" x14ac:dyDescent="0.25">
      <c r="B92" s="1129"/>
      <c r="C92" s="95"/>
      <c r="D92" s="54" t="s">
        <v>572</v>
      </c>
      <c r="E92" s="6"/>
      <c r="F92" s="6"/>
      <c r="G92" s="6"/>
      <c r="H92" s="6"/>
      <c r="I92" s="6"/>
      <c r="J92" s="6"/>
      <c r="K92" s="6"/>
    </row>
    <row r="93" spans="2:11" x14ac:dyDescent="0.25">
      <c r="B93" s="1129"/>
      <c r="C93" s="95"/>
      <c r="D93" s="54" t="s">
        <v>573</v>
      </c>
      <c r="E93" s="6"/>
      <c r="F93" s="6"/>
      <c r="G93" s="6"/>
      <c r="H93" s="6"/>
      <c r="I93" s="6"/>
      <c r="J93" s="6"/>
      <c r="K93" s="6"/>
    </row>
    <row r="94" spans="2:11" x14ac:dyDescent="0.25">
      <c r="B94" s="1129"/>
      <c r="C94" s="95"/>
      <c r="D94" s="17"/>
      <c r="E94" s="6"/>
      <c r="F94" s="6"/>
      <c r="G94" s="6"/>
      <c r="H94" s="6"/>
      <c r="I94" s="6"/>
      <c r="J94" s="6"/>
      <c r="K94" s="6"/>
    </row>
    <row r="95" spans="2:11" x14ac:dyDescent="0.25">
      <c r="B95" s="1129"/>
      <c r="C95" s="95"/>
      <c r="D95" s="47" t="s">
        <v>91</v>
      </c>
      <c r="E95" s="6"/>
      <c r="F95" s="6"/>
      <c r="G95" s="6"/>
      <c r="H95" s="6"/>
      <c r="I95" s="6"/>
      <c r="J95" s="6"/>
      <c r="K95" s="6"/>
    </row>
    <row r="96" spans="2:11" ht="37.5" x14ac:dyDescent="0.25">
      <c r="B96" s="1129"/>
      <c r="C96" s="95"/>
      <c r="D96" s="47" t="s">
        <v>574</v>
      </c>
      <c r="E96" s="6"/>
      <c r="F96" s="6"/>
      <c r="G96" s="6"/>
      <c r="H96" s="6"/>
      <c r="I96" s="6"/>
      <c r="J96" s="6"/>
      <c r="K96" s="6"/>
    </row>
    <row r="97" spans="2:11" ht="62.25" thickBot="1" x14ac:dyDescent="0.3">
      <c r="B97" s="1130"/>
      <c r="C97" s="3"/>
      <c r="D97" s="41" t="s">
        <v>575</v>
      </c>
      <c r="E97" s="6"/>
      <c r="F97" s="6"/>
      <c r="G97" s="6"/>
      <c r="H97" s="6"/>
      <c r="I97" s="6"/>
      <c r="J97" s="6"/>
      <c r="K97" s="6"/>
    </row>
    <row r="98" spans="2:11" x14ac:dyDescent="0.25">
      <c r="B98" s="6"/>
      <c r="D98" s="6"/>
      <c r="E98" s="6"/>
      <c r="F98" s="6"/>
      <c r="G98" s="6"/>
      <c r="H98" s="6"/>
      <c r="I98" s="6"/>
      <c r="J98" s="6"/>
      <c r="K98" s="6"/>
    </row>
    <row r="99" spans="2:11" x14ac:dyDescent="0.25">
      <c r="B99" s="6"/>
      <c r="D99" s="6"/>
      <c r="E99" s="6"/>
      <c r="F99" s="6"/>
      <c r="G99" s="6"/>
      <c r="H99" s="6"/>
      <c r="I99" s="6"/>
      <c r="J99" s="6"/>
      <c r="K99" s="6"/>
    </row>
    <row r="100" spans="2:11" x14ac:dyDescent="0.25">
      <c r="B100" s="6"/>
      <c r="D100" s="6"/>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sheetData>
  <sheetProtection insertRows="0"/>
  <mergeCells count="25">
    <mergeCell ref="A1:P1"/>
    <mergeCell ref="A2:P2"/>
    <mergeCell ref="A3:P3"/>
    <mergeCell ref="A4:D4"/>
    <mergeCell ref="A5:P5"/>
    <mergeCell ref="B60:E61"/>
    <mergeCell ref="B67:B75"/>
    <mergeCell ref="B77:B83"/>
    <mergeCell ref="B84:B97"/>
    <mergeCell ref="D15:K15"/>
    <mergeCell ref="D23:K23"/>
    <mergeCell ref="D24:K24"/>
    <mergeCell ref="D25:K25"/>
    <mergeCell ref="D34:K34"/>
    <mergeCell ref="D35:K35"/>
    <mergeCell ref="B37:E37"/>
    <mergeCell ref="B38:B44"/>
    <mergeCell ref="B46:E46"/>
    <mergeCell ref="B47:B53"/>
    <mergeCell ref="B15:B25"/>
    <mergeCell ref="B10:D10"/>
    <mergeCell ref="F10:S10"/>
    <mergeCell ref="F11:S11"/>
    <mergeCell ref="E12:R12"/>
    <mergeCell ref="E13:R13"/>
  </mergeCells>
  <conditionalFormatting sqref="F10">
    <cfRule type="notContainsBlanks" dxfId="70" priority="4">
      <formula>LEN(TRIM(F10))&gt;0</formula>
    </cfRule>
  </conditionalFormatting>
  <conditionalFormatting sqref="F11:S11">
    <cfRule type="expression" dxfId="69" priority="2">
      <formula>E11="NO SE REPORTA"</formula>
    </cfRule>
    <cfRule type="expression" dxfId="68" priority="3">
      <formula>E10="NO APLICA"</formula>
    </cfRule>
  </conditionalFormatting>
  <conditionalFormatting sqref="E12:R12">
    <cfRule type="expression" dxfId="67" priority="1">
      <formula>E11="SI SE REPORTA"</formula>
    </cfRule>
  </conditionalFormatting>
  <dataValidations count="4">
    <dataValidation type="whole" operator="greaterThanOrEqual" allowBlank="1" showInputMessage="1" showErrorMessage="1" errorTitle="ERROR" error="Valor en PESOS (sin centavos)" sqref="G27:J32">
      <formula1>0</formula1>
    </dataValidation>
    <dataValidation type="whole" operator="greaterThanOrEqual" allowBlank="1" showInputMessage="1" showErrorMessage="1" errorTitle="ERROR" error="Valor en HECTAREAS (sin decimales)" sqref="F27:F32 E17: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8"/>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5" customWidth="1"/>
    <col min="10" max="10" width="33.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585</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f>IF(E10="NO APLICA","NO APLICA",IF(E11="NO SE REPORTA","SIN INFORMACION",+I30))</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8"/>
      <c r="D14" s="6"/>
      <c r="E14" s="6"/>
      <c r="F14" s="6"/>
      <c r="G14" s="6"/>
      <c r="H14" s="6"/>
      <c r="I14" s="6"/>
      <c r="J14" s="6"/>
      <c r="K14" s="6"/>
    </row>
    <row r="15" spans="1:21" ht="15" customHeight="1" thickTop="1" x14ac:dyDescent="0.25">
      <c r="B15" s="1137" t="s">
        <v>2</v>
      </c>
      <c r="C15" s="90"/>
      <c r="D15" s="1139" t="s">
        <v>336</v>
      </c>
      <c r="E15" s="1140"/>
      <c r="F15" s="1140"/>
      <c r="G15" s="1140"/>
      <c r="H15" s="1140"/>
      <c r="I15" s="1140"/>
      <c r="J15" s="1140"/>
      <c r="K15" s="1141"/>
    </row>
    <row r="16" spans="1:21" ht="15.75" thickBot="1" x14ac:dyDescent="0.3">
      <c r="B16" s="1138"/>
      <c r="C16" s="93"/>
      <c r="D16" s="1228" t="s">
        <v>616</v>
      </c>
      <c r="E16" s="1229"/>
      <c r="F16" s="1229"/>
      <c r="G16" s="1229"/>
      <c r="H16" s="1229"/>
      <c r="I16" s="1229"/>
      <c r="J16" s="1229"/>
      <c r="K16" s="1230"/>
    </row>
    <row r="17" spans="2:11" ht="15.75" thickBot="1" x14ac:dyDescent="0.3">
      <c r="B17" s="1138"/>
      <c r="C17" s="91" t="s">
        <v>19</v>
      </c>
      <c r="D17" s="39" t="s">
        <v>253</v>
      </c>
      <c r="E17" s="39" t="s">
        <v>20</v>
      </c>
      <c r="F17" s="39" t="s">
        <v>21</v>
      </c>
      <c r="G17" s="39" t="s">
        <v>22</v>
      </c>
      <c r="H17" s="39" t="s">
        <v>23</v>
      </c>
      <c r="I17" s="39" t="s">
        <v>254</v>
      </c>
      <c r="K17" s="22"/>
    </row>
    <row r="18" spans="2:11" ht="24.75" thickBot="1" x14ac:dyDescent="0.3">
      <c r="B18" s="1138"/>
      <c r="C18" s="92" t="s">
        <v>152</v>
      </c>
      <c r="D18" s="41" t="s">
        <v>617</v>
      </c>
      <c r="E18" s="7"/>
      <c r="F18" s="7"/>
      <c r="G18" s="7"/>
      <c r="H18" s="7"/>
      <c r="I18" s="43">
        <f>SUM(E18:H18)</f>
        <v>0</v>
      </c>
      <c r="K18" s="22"/>
    </row>
    <row r="19" spans="2:11" ht="15.75" thickBot="1" x14ac:dyDescent="0.3">
      <c r="B19" s="1138"/>
      <c r="C19" s="93"/>
      <c r="D19" s="1173" t="s">
        <v>618</v>
      </c>
      <c r="E19" s="1174"/>
      <c r="F19" s="1174"/>
      <c r="G19" s="1174"/>
      <c r="H19" s="1174"/>
      <c r="I19" s="1174"/>
      <c r="J19" s="1174"/>
      <c r="K19" s="1175"/>
    </row>
    <row r="20" spans="2:11" ht="15" customHeight="1" thickBot="1" x14ac:dyDescent="0.3">
      <c r="B20" s="440"/>
      <c r="C20" s="1212" t="s">
        <v>19</v>
      </c>
      <c r="D20" s="1128" t="s">
        <v>270</v>
      </c>
      <c r="E20" s="1128" t="s">
        <v>619</v>
      </c>
      <c r="F20" s="1134" t="s">
        <v>620</v>
      </c>
      <c r="G20" s="1135"/>
      <c r="H20" s="1135"/>
      <c r="I20" s="1135"/>
      <c r="J20" s="1136"/>
      <c r="K20" s="117"/>
    </row>
    <row r="21" spans="2:11" ht="34.5" thickBot="1" x14ac:dyDescent="0.3">
      <c r="B21" s="440"/>
      <c r="C21" s="1213"/>
      <c r="D21" s="1130"/>
      <c r="E21" s="1130"/>
      <c r="F21" s="66" t="s">
        <v>621</v>
      </c>
      <c r="G21" s="66" t="s">
        <v>622</v>
      </c>
      <c r="H21" s="66" t="s">
        <v>623</v>
      </c>
      <c r="I21" s="66" t="s">
        <v>624</v>
      </c>
      <c r="J21" s="66" t="s">
        <v>55</v>
      </c>
      <c r="K21" s="118"/>
    </row>
    <row r="22" spans="2:11" ht="36.75" thickBot="1" x14ac:dyDescent="0.3">
      <c r="B22" s="440"/>
      <c r="C22" s="31"/>
      <c r="D22" s="31"/>
      <c r="E22" s="484" t="s">
        <v>625</v>
      </c>
      <c r="F22" s="32"/>
      <c r="G22" s="32"/>
      <c r="H22" s="32"/>
      <c r="I22" s="149">
        <f>+G22*H22</f>
        <v>0</v>
      </c>
      <c r="J22" s="485"/>
      <c r="K22" s="118"/>
    </row>
    <row r="23" spans="2:11" ht="36.75" thickBot="1" x14ac:dyDescent="0.3">
      <c r="B23" s="440"/>
      <c r="C23" s="382"/>
      <c r="D23" s="31"/>
      <c r="E23" s="484" t="s">
        <v>626</v>
      </c>
      <c r="F23" s="32"/>
      <c r="G23" s="32"/>
      <c r="H23" s="32"/>
      <c r="I23" s="149">
        <f t="shared" ref="I23:I29" si="0">+G23*H23</f>
        <v>0</v>
      </c>
      <c r="J23" s="30"/>
      <c r="K23" s="118"/>
    </row>
    <row r="24" spans="2:11" ht="60.75" thickBot="1" x14ac:dyDescent="0.3">
      <c r="B24" s="440"/>
      <c r="C24" s="382"/>
      <c r="D24" s="31"/>
      <c r="E24" s="484" t="s">
        <v>627</v>
      </c>
      <c r="F24" s="32"/>
      <c r="G24" s="32"/>
      <c r="H24" s="32"/>
      <c r="I24" s="149">
        <f t="shared" si="0"/>
        <v>0</v>
      </c>
      <c r="J24" s="30"/>
      <c r="K24" s="118"/>
    </row>
    <row r="25" spans="2:11" ht="36.75" thickBot="1" x14ac:dyDescent="0.3">
      <c r="B25" s="440"/>
      <c r="C25" s="382"/>
      <c r="D25" s="31"/>
      <c r="E25" s="484" t="s">
        <v>628</v>
      </c>
      <c r="F25" s="32"/>
      <c r="G25" s="32"/>
      <c r="H25" s="32"/>
      <c r="I25" s="149">
        <f t="shared" si="0"/>
        <v>0</v>
      </c>
      <c r="J25" s="30"/>
      <c r="K25" s="118"/>
    </row>
    <row r="26" spans="2:11" ht="36.75" thickBot="1" x14ac:dyDescent="0.3">
      <c r="B26" s="440"/>
      <c r="C26" s="382"/>
      <c r="D26" s="31"/>
      <c r="E26" s="484" t="s">
        <v>629</v>
      </c>
      <c r="F26" s="32"/>
      <c r="G26" s="32"/>
      <c r="H26" s="32"/>
      <c r="I26" s="149">
        <f t="shared" si="0"/>
        <v>0</v>
      </c>
      <c r="J26" s="30"/>
      <c r="K26" s="118"/>
    </row>
    <row r="27" spans="2:11" ht="15.75" thickBot="1" x14ac:dyDescent="0.3">
      <c r="B27" s="440"/>
      <c r="C27" s="382"/>
      <c r="D27" s="31"/>
      <c r="E27" s="31"/>
      <c r="F27" s="32"/>
      <c r="G27" s="32"/>
      <c r="H27" s="32"/>
      <c r="I27" s="149">
        <f t="shared" si="0"/>
        <v>0</v>
      </c>
      <c r="J27" s="30"/>
      <c r="K27" s="118"/>
    </row>
    <row r="28" spans="2:11" ht="15.75" thickBot="1" x14ac:dyDescent="0.3">
      <c r="B28" s="440"/>
      <c r="C28" s="382"/>
      <c r="D28" s="31"/>
      <c r="E28" s="31"/>
      <c r="F28" s="32"/>
      <c r="G28" s="32"/>
      <c r="H28" s="32"/>
      <c r="I28" s="149">
        <f t="shared" si="0"/>
        <v>0</v>
      </c>
      <c r="J28" s="30"/>
      <c r="K28" s="118"/>
    </row>
    <row r="29" spans="2:11" ht="15.75" thickBot="1" x14ac:dyDescent="0.3">
      <c r="B29" s="440"/>
      <c r="C29" s="382"/>
      <c r="D29" s="31"/>
      <c r="E29" s="31"/>
      <c r="F29" s="32"/>
      <c r="G29" s="32"/>
      <c r="H29" s="32"/>
      <c r="I29" s="149">
        <f t="shared" si="0"/>
        <v>0</v>
      </c>
      <c r="J29" s="30"/>
      <c r="K29" s="118"/>
    </row>
    <row r="30" spans="2:11" ht="15.75" thickBot="1" x14ac:dyDescent="0.3">
      <c r="B30" s="440"/>
      <c r="C30" s="92"/>
      <c r="D30" s="40" t="s">
        <v>151</v>
      </c>
      <c r="E30" s="40"/>
      <c r="F30" s="40"/>
      <c r="G30" s="40"/>
      <c r="H30" s="209" t="str">
        <f>Formulas!D20</f>
        <v>ERROR: LA SUMA DE LA COLUMNA DEBE SER 100%</v>
      </c>
      <c r="I30" s="149">
        <f>Formulas!E20</f>
        <v>0</v>
      </c>
      <c r="J30" s="41"/>
      <c r="K30" s="119"/>
    </row>
    <row r="31" spans="2:11" ht="15.75" thickBot="1" x14ac:dyDescent="0.3">
      <c r="B31" s="441"/>
      <c r="C31" s="94"/>
      <c r="D31" s="1134" t="s">
        <v>630</v>
      </c>
      <c r="E31" s="1135"/>
      <c r="F31" s="1135"/>
      <c r="G31" s="1135"/>
      <c r="H31" s="1135"/>
      <c r="I31" s="1135"/>
      <c r="J31" s="1135"/>
      <c r="K31" s="1136"/>
    </row>
    <row r="32" spans="2:11" ht="24" customHeight="1" thickBot="1" x14ac:dyDescent="0.3">
      <c r="B32" s="48" t="s">
        <v>34</v>
      </c>
      <c r="C32" s="94"/>
      <c r="D32" s="1134" t="s">
        <v>631</v>
      </c>
      <c r="E32" s="1135"/>
      <c r="F32" s="1135"/>
      <c r="G32" s="1135"/>
      <c r="H32" s="1135"/>
      <c r="I32" s="1135"/>
      <c r="J32" s="1135"/>
      <c r="K32" s="1136"/>
    </row>
    <row r="33" spans="2:11" ht="36" customHeight="1" thickBot="1" x14ac:dyDescent="0.3">
      <c r="B33" s="48" t="s">
        <v>36</v>
      </c>
      <c r="C33" s="94"/>
      <c r="D33" s="1134" t="s">
        <v>632</v>
      </c>
      <c r="E33" s="1135"/>
      <c r="F33" s="1135"/>
      <c r="G33" s="1135"/>
      <c r="H33" s="1135"/>
      <c r="I33" s="1135"/>
      <c r="J33" s="1135"/>
      <c r="K33" s="1136"/>
    </row>
    <row r="34" spans="2:11" ht="15.75" thickBot="1" x14ac:dyDescent="0.3">
      <c r="B34" s="2"/>
      <c r="C34" s="77"/>
      <c r="D34" s="6"/>
      <c r="E34" s="6"/>
      <c r="F34" s="6"/>
      <c r="G34" s="6"/>
      <c r="H34" s="6"/>
      <c r="I34" s="6"/>
      <c r="J34" s="6"/>
      <c r="K34" s="6"/>
    </row>
    <row r="35" spans="2:11" ht="24" customHeight="1" thickBot="1" x14ac:dyDescent="0.3">
      <c r="B35" s="1131" t="s">
        <v>38</v>
      </c>
      <c r="C35" s="1132"/>
      <c r="D35" s="1132"/>
      <c r="E35" s="1133"/>
      <c r="F35" s="6"/>
      <c r="G35" s="6"/>
      <c r="H35" s="6"/>
      <c r="I35" s="6"/>
      <c r="J35" s="6"/>
      <c r="K35" s="6"/>
    </row>
    <row r="36" spans="2:11" ht="15.75" thickBot="1" x14ac:dyDescent="0.3">
      <c r="B36" s="1128">
        <v>1</v>
      </c>
      <c r="C36" s="95"/>
      <c r="D36" s="49" t="s">
        <v>39</v>
      </c>
      <c r="E36" s="31"/>
      <c r="F36" s="6"/>
      <c r="G36" s="6"/>
      <c r="H36" s="6"/>
      <c r="I36" s="6"/>
      <c r="J36" s="6"/>
      <c r="K36" s="6"/>
    </row>
    <row r="37" spans="2:11" ht="15.75" thickBot="1" x14ac:dyDescent="0.3">
      <c r="B37" s="1129"/>
      <c r="C37" s="95"/>
      <c r="D37" s="41" t="s">
        <v>40</v>
      </c>
      <c r="E37" s="31"/>
      <c r="F37" s="6"/>
      <c r="G37" s="6"/>
      <c r="H37" s="6"/>
      <c r="I37" s="6"/>
      <c r="J37" s="6"/>
      <c r="K37" s="6"/>
    </row>
    <row r="38" spans="2:11" ht="15.75" thickBot="1" x14ac:dyDescent="0.3">
      <c r="B38" s="1129"/>
      <c r="C38" s="95"/>
      <c r="D38" s="41" t="s">
        <v>41</v>
      </c>
      <c r="E38" s="31"/>
      <c r="F38" s="6"/>
      <c r="G38" s="6"/>
      <c r="H38" s="6"/>
      <c r="I38" s="6"/>
      <c r="J38" s="6"/>
      <c r="K38" s="6"/>
    </row>
    <row r="39" spans="2:11" ht="15.75" thickBot="1" x14ac:dyDescent="0.3">
      <c r="B39" s="1129"/>
      <c r="C39" s="95"/>
      <c r="D39" s="41" t="s">
        <v>42</v>
      </c>
      <c r="E39" s="31"/>
      <c r="F39" s="6"/>
      <c r="G39" s="6"/>
      <c r="H39" s="6"/>
      <c r="I39" s="6"/>
      <c r="J39" s="6"/>
      <c r="K39" s="6"/>
    </row>
    <row r="40" spans="2:11" ht="15.75" thickBot="1" x14ac:dyDescent="0.3">
      <c r="B40" s="1129"/>
      <c r="C40" s="95"/>
      <c r="D40" s="41" t="s">
        <v>43</v>
      </c>
      <c r="E40" s="31"/>
      <c r="F40" s="6"/>
      <c r="G40" s="6"/>
      <c r="H40" s="6"/>
      <c r="I40" s="6"/>
      <c r="J40" s="6"/>
      <c r="K40" s="6"/>
    </row>
    <row r="41" spans="2:11" ht="15.75" thickBot="1" x14ac:dyDescent="0.3">
      <c r="B41" s="1129"/>
      <c r="C41" s="95"/>
      <c r="D41" s="41" t="s">
        <v>44</v>
      </c>
      <c r="E41" s="31"/>
      <c r="F41" s="6"/>
      <c r="G41" s="6"/>
      <c r="H41" s="6"/>
      <c r="I41" s="6"/>
      <c r="J41" s="6"/>
      <c r="K41" s="6"/>
    </row>
    <row r="42" spans="2:11" ht="15.75" thickBot="1" x14ac:dyDescent="0.3">
      <c r="B42" s="1130"/>
      <c r="C42" s="3"/>
      <c r="D42" s="41" t="s">
        <v>45</v>
      </c>
      <c r="E42" s="31"/>
      <c r="F42" s="6"/>
      <c r="G42" s="6"/>
      <c r="H42" s="6"/>
      <c r="I42" s="6"/>
      <c r="J42" s="6"/>
      <c r="K42" s="6"/>
    </row>
    <row r="43" spans="2:11" ht="15.75" thickBot="1" x14ac:dyDescent="0.3">
      <c r="B43" s="2"/>
      <c r="C43" s="77"/>
      <c r="D43" s="6"/>
      <c r="E43" s="6"/>
      <c r="F43" s="6"/>
      <c r="G43" s="6"/>
      <c r="H43" s="6"/>
      <c r="I43" s="6"/>
      <c r="J43" s="6"/>
      <c r="K43" s="6"/>
    </row>
    <row r="44" spans="2:11" ht="15.75" thickBot="1" x14ac:dyDescent="0.3">
      <c r="B44" s="1131" t="s">
        <v>46</v>
      </c>
      <c r="C44" s="1132"/>
      <c r="D44" s="1132"/>
      <c r="E44" s="1133"/>
      <c r="F44" s="6"/>
      <c r="G44" s="6"/>
      <c r="H44" s="6"/>
      <c r="I44" s="6"/>
      <c r="J44" s="6"/>
      <c r="K44" s="6"/>
    </row>
    <row r="45" spans="2:11" ht="15.75" thickBot="1" x14ac:dyDescent="0.3">
      <c r="B45" s="1128">
        <v>1</v>
      </c>
      <c r="C45" s="95"/>
      <c r="D45" s="49" t="s">
        <v>39</v>
      </c>
      <c r="E45" s="448" t="s">
        <v>47</v>
      </c>
      <c r="F45" s="6"/>
      <c r="G45" s="6"/>
      <c r="H45" s="6"/>
      <c r="I45" s="6"/>
      <c r="J45" s="6"/>
      <c r="K45" s="6"/>
    </row>
    <row r="46" spans="2:11" ht="15.75" thickBot="1" x14ac:dyDescent="0.3">
      <c r="B46" s="1129"/>
      <c r="C46" s="95"/>
      <c r="D46" s="41" t="s">
        <v>40</v>
      </c>
      <c r="E46" s="448" t="s">
        <v>48</v>
      </c>
      <c r="F46" s="6"/>
      <c r="G46" s="6"/>
      <c r="H46" s="6"/>
      <c r="I46" s="6"/>
      <c r="J46" s="6"/>
      <c r="K46" s="6"/>
    </row>
    <row r="47" spans="2:11" ht="15.75" thickBot="1" x14ac:dyDescent="0.3">
      <c r="B47" s="1129"/>
      <c r="C47" s="95"/>
      <c r="D47" s="41" t="s">
        <v>41</v>
      </c>
      <c r="E47" s="318"/>
      <c r="F47" s="6"/>
      <c r="G47" s="6"/>
      <c r="H47" s="6"/>
      <c r="I47" s="6"/>
      <c r="J47" s="6"/>
      <c r="K47" s="6"/>
    </row>
    <row r="48" spans="2:11" ht="15.75" thickBot="1" x14ac:dyDescent="0.3">
      <c r="B48" s="1129"/>
      <c r="C48" s="95"/>
      <c r="D48" s="41" t="s">
        <v>42</v>
      </c>
      <c r="E48" s="318"/>
      <c r="F48" s="6"/>
      <c r="G48" s="6"/>
      <c r="H48" s="6"/>
      <c r="I48" s="6"/>
      <c r="J48" s="6"/>
      <c r="K48" s="6"/>
    </row>
    <row r="49" spans="2:11" ht="15.75" thickBot="1" x14ac:dyDescent="0.3">
      <c r="B49" s="1129"/>
      <c r="C49" s="95"/>
      <c r="D49" s="41" t="s">
        <v>43</v>
      </c>
      <c r="E49" s="318"/>
      <c r="F49" s="6"/>
      <c r="G49" s="6"/>
      <c r="H49" s="6"/>
      <c r="I49" s="6"/>
      <c r="J49" s="6"/>
      <c r="K49" s="6"/>
    </row>
    <row r="50" spans="2:11" ht="15.75" thickBot="1" x14ac:dyDescent="0.3">
      <c r="B50" s="1129"/>
      <c r="C50" s="95"/>
      <c r="D50" s="41" t="s">
        <v>44</v>
      </c>
      <c r="E50" s="318"/>
      <c r="F50" s="6"/>
      <c r="G50" s="6"/>
      <c r="H50" s="6"/>
      <c r="I50" s="6"/>
      <c r="J50" s="6"/>
      <c r="K50" s="6"/>
    </row>
    <row r="51" spans="2:11" ht="15.75" thickBot="1" x14ac:dyDescent="0.3">
      <c r="B51" s="1130"/>
      <c r="C51" s="3"/>
      <c r="D51" s="41" t="s">
        <v>45</v>
      </c>
      <c r="E51" s="318"/>
      <c r="F51" s="6"/>
      <c r="G51" s="6"/>
      <c r="H51" s="6"/>
      <c r="I51" s="6"/>
      <c r="J51" s="6"/>
      <c r="K51" s="6"/>
    </row>
    <row r="52" spans="2:11" ht="15.75" thickBot="1" x14ac:dyDescent="0.3">
      <c r="B52" s="2"/>
      <c r="C52" s="77"/>
      <c r="D52" s="6"/>
      <c r="E52" s="6"/>
      <c r="F52" s="6"/>
      <c r="G52" s="6"/>
      <c r="H52" s="6"/>
      <c r="I52" s="6"/>
      <c r="J52" s="6"/>
      <c r="K52" s="6"/>
    </row>
    <row r="53" spans="2:11" ht="15" customHeight="1" thickBot="1" x14ac:dyDescent="0.3">
      <c r="B53" s="126" t="s">
        <v>49</v>
      </c>
      <c r="C53" s="127"/>
      <c r="D53" s="127"/>
      <c r="E53" s="128"/>
      <c r="G53" s="6"/>
      <c r="H53" s="6"/>
      <c r="I53" s="6"/>
      <c r="J53" s="6"/>
      <c r="K53" s="6"/>
    </row>
    <row r="54" spans="2:11" ht="24.75" thickBot="1" x14ac:dyDescent="0.3">
      <c r="B54" s="48" t="s">
        <v>50</v>
      </c>
      <c r="C54" s="41" t="s">
        <v>51</v>
      </c>
      <c r="D54" s="41" t="s">
        <v>52</v>
      </c>
      <c r="E54" s="41" t="s">
        <v>53</v>
      </c>
      <c r="F54" s="6"/>
      <c r="G54" s="6"/>
      <c r="H54" s="6"/>
      <c r="I54" s="6"/>
      <c r="J54" s="6"/>
    </row>
    <row r="55" spans="2:11" ht="72.75" thickBot="1" x14ac:dyDescent="0.3">
      <c r="B55" s="50">
        <v>42401</v>
      </c>
      <c r="C55" s="41">
        <v>0.01</v>
      </c>
      <c r="D55" s="41" t="s">
        <v>633</v>
      </c>
      <c r="E55" s="41"/>
      <c r="F55" s="6"/>
      <c r="G55" s="6"/>
      <c r="H55" s="6"/>
      <c r="I55" s="6"/>
      <c r="J55" s="6"/>
    </row>
    <row r="56" spans="2:11" ht="15.75" thickBot="1" x14ac:dyDescent="0.3">
      <c r="B56" s="2"/>
      <c r="C56" s="77"/>
      <c r="D56" s="6"/>
      <c r="E56" s="6"/>
      <c r="F56" s="6"/>
      <c r="G56" s="6"/>
      <c r="H56" s="6"/>
      <c r="I56" s="6"/>
      <c r="J56" s="6"/>
      <c r="K56" s="6"/>
    </row>
    <row r="57" spans="2:11" ht="15.75" thickBot="1" x14ac:dyDescent="0.3">
      <c r="B57" s="447" t="s">
        <v>55</v>
      </c>
      <c r="C57" s="97"/>
      <c r="D57" s="6"/>
      <c r="E57" s="6"/>
      <c r="F57" s="6"/>
      <c r="G57" s="6"/>
      <c r="H57" s="6"/>
      <c r="I57" s="6"/>
      <c r="J57" s="6"/>
      <c r="K57" s="6"/>
    </row>
    <row r="58" spans="2:11" x14ac:dyDescent="0.25">
      <c r="B58" s="1222"/>
      <c r="C58" s="1223"/>
      <c r="D58" s="1223"/>
      <c r="E58" s="1224"/>
      <c r="F58" s="6"/>
      <c r="G58" s="6"/>
      <c r="H58" s="6"/>
      <c r="I58" s="6"/>
      <c r="J58" s="6"/>
      <c r="K58" s="6"/>
    </row>
    <row r="59" spans="2:11" ht="15.75" thickBot="1" x14ac:dyDescent="0.3">
      <c r="B59" s="1225"/>
      <c r="C59" s="1226"/>
      <c r="D59" s="1226"/>
      <c r="E59" s="1227"/>
      <c r="F59" s="6"/>
      <c r="G59" s="6"/>
      <c r="H59" s="6"/>
      <c r="I59" s="6"/>
      <c r="J59" s="6"/>
      <c r="K59" s="6"/>
    </row>
    <row r="60" spans="2:11" ht="15.75" thickBot="1" x14ac:dyDescent="0.3">
      <c r="B60" s="6"/>
      <c r="D60" s="6"/>
      <c r="E60" s="6"/>
      <c r="F60" s="6"/>
      <c r="G60" s="6"/>
      <c r="H60" s="6"/>
      <c r="I60" s="6"/>
      <c r="J60" s="6"/>
      <c r="K60" s="6"/>
    </row>
    <row r="61" spans="2:11" ht="15.75" thickBot="1" x14ac:dyDescent="0.3">
      <c r="B61" s="1131" t="s">
        <v>450</v>
      </c>
      <c r="C61" s="1132"/>
      <c r="D61" s="1133"/>
      <c r="E61" s="6"/>
      <c r="F61" s="6"/>
      <c r="G61" s="6"/>
      <c r="H61" s="6"/>
      <c r="I61" s="6"/>
      <c r="J61" s="6"/>
      <c r="K61" s="6"/>
    </row>
    <row r="62" spans="2:11" ht="72.75" thickBot="1" x14ac:dyDescent="0.3">
      <c r="B62" s="48" t="s">
        <v>57</v>
      </c>
      <c r="C62" s="3"/>
      <c r="D62" s="41" t="s">
        <v>586</v>
      </c>
      <c r="E62" s="6"/>
      <c r="F62" s="6"/>
      <c r="G62" s="6"/>
      <c r="H62" s="6"/>
      <c r="I62" s="6"/>
      <c r="J62" s="6"/>
      <c r="K62" s="6"/>
    </row>
    <row r="63" spans="2:11" x14ac:dyDescent="0.25">
      <c r="B63" s="1128" t="s">
        <v>59</v>
      </c>
      <c r="C63" s="95"/>
      <c r="D63" s="54" t="s">
        <v>60</v>
      </c>
      <c r="E63" s="6"/>
      <c r="F63" s="6"/>
      <c r="G63" s="6"/>
      <c r="H63" s="6"/>
      <c r="I63" s="6"/>
      <c r="J63" s="6"/>
      <c r="K63" s="6"/>
    </row>
    <row r="64" spans="2:11" ht="132" x14ac:dyDescent="0.25">
      <c r="B64" s="1129"/>
      <c r="C64" s="95"/>
      <c r="D64" s="47" t="s">
        <v>587</v>
      </c>
      <c r="E64" s="6"/>
      <c r="F64" s="6"/>
      <c r="G64" s="6"/>
      <c r="H64" s="6"/>
      <c r="I64" s="6"/>
      <c r="J64" s="6"/>
      <c r="K64" s="6"/>
    </row>
    <row r="65" spans="2:11" x14ac:dyDescent="0.25">
      <c r="B65" s="1129"/>
      <c r="C65" s="95"/>
      <c r="D65" s="54" t="s">
        <v>63</v>
      </c>
      <c r="E65" s="6"/>
      <c r="F65" s="6"/>
      <c r="G65" s="6"/>
      <c r="H65" s="6"/>
      <c r="I65" s="6"/>
      <c r="J65" s="6"/>
      <c r="K65" s="6"/>
    </row>
    <row r="66" spans="2:11" ht="24" x14ac:dyDescent="0.25">
      <c r="B66" s="1129"/>
      <c r="C66" s="95"/>
      <c r="D66" s="47" t="s">
        <v>588</v>
      </c>
      <c r="E66" s="6"/>
      <c r="F66" s="6"/>
      <c r="G66" s="6"/>
      <c r="H66" s="6"/>
      <c r="I66" s="6"/>
      <c r="J66" s="6"/>
      <c r="K66" s="6"/>
    </row>
    <row r="67" spans="2:11" ht="24" x14ac:dyDescent="0.25">
      <c r="B67" s="1129"/>
      <c r="C67" s="95"/>
      <c r="D67" s="47" t="s">
        <v>589</v>
      </c>
      <c r="E67" s="6"/>
      <c r="F67" s="6"/>
      <c r="G67" s="6"/>
      <c r="H67" s="6"/>
      <c r="I67" s="6"/>
      <c r="J67" s="6"/>
      <c r="K67" s="6"/>
    </row>
    <row r="68" spans="2:11" ht="24" x14ac:dyDescent="0.25">
      <c r="B68" s="1129"/>
      <c r="C68" s="95"/>
      <c r="D68" s="47" t="s">
        <v>590</v>
      </c>
      <c r="E68" s="6"/>
      <c r="F68" s="6"/>
      <c r="G68" s="6"/>
      <c r="H68" s="6"/>
      <c r="I68" s="6"/>
      <c r="J68" s="6"/>
      <c r="K68" s="6"/>
    </row>
    <row r="69" spans="2:11" x14ac:dyDescent="0.25">
      <c r="B69" s="1129"/>
      <c r="C69" s="95"/>
      <c r="D69" s="47" t="s">
        <v>591</v>
      </c>
      <c r="E69" s="6"/>
      <c r="F69" s="6"/>
      <c r="G69" s="6"/>
      <c r="H69" s="6"/>
      <c r="I69" s="6"/>
      <c r="J69" s="6"/>
      <c r="K69" s="6"/>
    </row>
    <row r="70" spans="2:11" x14ac:dyDescent="0.25">
      <c r="B70" s="1129"/>
      <c r="C70" s="95"/>
      <c r="D70" s="47" t="s">
        <v>592</v>
      </c>
      <c r="E70" s="6"/>
      <c r="F70" s="6"/>
      <c r="G70" s="6"/>
      <c r="H70" s="6"/>
      <c r="I70" s="6"/>
      <c r="J70" s="6"/>
      <c r="K70" s="6"/>
    </row>
    <row r="71" spans="2:11" x14ac:dyDescent="0.25">
      <c r="B71" s="1129"/>
      <c r="C71" s="95"/>
      <c r="D71" s="47" t="s">
        <v>593</v>
      </c>
      <c r="E71" s="6"/>
      <c r="F71" s="6"/>
      <c r="G71" s="6"/>
      <c r="H71" s="6"/>
      <c r="I71" s="6"/>
      <c r="J71" s="6"/>
      <c r="K71" s="6"/>
    </row>
    <row r="72" spans="2:11" x14ac:dyDescent="0.25">
      <c r="B72" s="1129"/>
      <c r="C72" s="95"/>
      <c r="D72" s="54" t="s">
        <v>288</v>
      </c>
      <c r="E72" s="6"/>
      <c r="F72" s="6"/>
      <c r="G72" s="6"/>
      <c r="H72" s="6"/>
      <c r="I72" s="6"/>
      <c r="J72" s="6"/>
      <c r="K72" s="6"/>
    </row>
    <row r="73" spans="2:11" ht="48" x14ac:dyDescent="0.25">
      <c r="B73" s="1129"/>
      <c r="C73" s="95"/>
      <c r="D73" s="47" t="s">
        <v>594</v>
      </c>
      <c r="E73" s="6"/>
      <c r="F73" s="6"/>
      <c r="G73" s="6"/>
      <c r="H73" s="6"/>
      <c r="I73" s="6"/>
      <c r="J73" s="6"/>
      <c r="K73" s="6"/>
    </row>
    <row r="74" spans="2:11" ht="15.75" thickBot="1" x14ac:dyDescent="0.3">
      <c r="B74" s="1130"/>
      <c r="C74" s="3"/>
      <c r="D74" s="69"/>
      <c r="E74" s="6"/>
      <c r="F74" s="6"/>
      <c r="G74" s="6"/>
      <c r="H74" s="6"/>
      <c r="I74" s="6"/>
      <c r="J74" s="6"/>
      <c r="K74" s="6"/>
    </row>
    <row r="75" spans="2:11" x14ac:dyDescent="0.25">
      <c r="B75" s="1128" t="s">
        <v>72</v>
      </c>
      <c r="C75" s="100"/>
      <c r="D75" s="1128"/>
      <c r="E75" s="6"/>
      <c r="F75" s="6"/>
      <c r="G75" s="6"/>
      <c r="H75" s="6"/>
      <c r="I75" s="6"/>
      <c r="J75" s="6"/>
      <c r="K75" s="6"/>
    </row>
    <row r="76" spans="2:11" ht="15.75" thickBot="1" x14ac:dyDescent="0.3">
      <c r="B76" s="1130"/>
      <c r="C76" s="101"/>
      <c r="D76" s="1130"/>
      <c r="E76" s="6"/>
      <c r="F76" s="6"/>
      <c r="G76" s="6"/>
      <c r="H76" s="6"/>
      <c r="I76" s="6"/>
      <c r="J76" s="6"/>
      <c r="K76" s="6"/>
    </row>
    <row r="77" spans="2:11" ht="15.75" thickBot="1" x14ac:dyDescent="0.3">
      <c r="B77" s="38"/>
      <c r="C77" s="89"/>
      <c r="D77" s="6"/>
      <c r="E77" s="6"/>
      <c r="F77" s="6"/>
      <c r="G77" s="6"/>
      <c r="H77" s="6"/>
      <c r="I77" s="6"/>
      <c r="J77" s="6"/>
      <c r="K77" s="6"/>
    </row>
    <row r="78" spans="2:11" ht="180" x14ac:dyDescent="0.25">
      <c r="B78" s="1128" t="s">
        <v>73</v>
      </c>
      <c r="C78" s="106"/>
      <c r="D78" s="64" t="s">
        <v>595</v>
      </c>
      <c r="E78" s="6"/>
      <c r="F78" s="6"/>
      <c r="G78" s="6"/>
      <c r="H78" s="6"/>
      <c r="I78" s="6"/>
      <c r="J78" s="6"/>
      <c r="K78" s="6"/>
    </row>
    <row r="79" spans="2:11" ht="204" x14ac:dyDescent="0.25">
      <c r="B79" s="1129"/>
      <c r="C79" s="95"/>
      <c r="D79" s="47" t="s">
        <v>596</v>
      </c>
      <c r="E79" s="6"/>
      <c r="F79" s="6"/>
      <c r="G79" s="6"/>
      <c r="H79" s="6"/>
      <c r="I79" s="6"/>
      <c r="J79" s="6"/>
      <c r="K79" s="6"/>
    </row>
    <row r="80" spans="2:11" ht="48" x14ac:dyDescent="0.25">
      <c r="B80" s="1129"/>
      <c r="C80" s="95"/>
      <c r="D80" s="47" t="s">
        <v>597</v>
      </c>
      <c r="E80" s="6"/>
      <c r="F80" s="6"/>
      <c r="G80" s="6"/>
      <c r="H80" s="6"/>
      <c r="I80" s="6"/>
      <c r="J80" s="6"/>
      <c r="K80" s="6"/>
    </row>
    <row r="81" spans="2:11" ht="24" x14ac:dyDescent="0.25">
      <c r="B81" s="1129"/>
      <c r="C81" s="95"/>
      <c r="D81" s="47" t="s">
        <v>598</v>
      </c>
      <c r="E81" s="6"/>
      <c r="F81" s="6"/>
      <c r="G81" s="6"/>
      <c r="H81" s="6"/>
      <c r="I81" s="6"/>
      <c r="J81" s="6"/>
      <c r="K81" s="6"/>
    </row>
    <row r="82" spans="2:11" ht="60" x14ac:dyDescent="0.25">
      <c r="B82" s="1129"/>
      <c r="C82" s="95"/>
      <c r="D82" s="47" t="s">
        <v>599</v>
      </c>
      <c r="E82" s="6"/>
      <c r="F82" s="6"/>
      <c r="G82" s="6"/>
      <c r="H82" s="6"/>
      <c r="I82" s="6"/>
      <c r="J82" s="6"/>
      <c r="K82" s="6"/>
    </row>
    <row r="83" spans="2:11" ht="24" x14ac:dyDescent="0.25">
      <c r="B83" s="1129"/>
      <c r="C83" s="95"/>
      <c r="D83" s="47" t="s">
        <v>600</v>
      </c>
      <c r="E83" s="6"/>
      <c r="F83" s="6"/>
      <c r="G83" s="6"/>
      <c r="H83" s="6"/>
      <c r="I83" s="6"/>
      <c r="J83" s="6"/>
      <c r="K83" s="6"/>
    </row>
    <row r="84" spans="2:11" ht="24" x14ac:dyDescent="0.25">
      <c r="B84" s="1129"/>
      <c r="C84" s="95"/>
      <c r="D84" s="47" t="s">
        <v>601</v>
      </c>
      <c r="E84" s="6"/>
      <c r="F84" s="6"/>
      <c r="G84" s="6"/>
      <c r="H84" s="6"/>
      <c r="I84" s="6"/>
      <c r="J84" s="6"/>
      <c r="K84" s="6"/>
    </row>
    <row r="85" spans="2:11" ht="36" x14ac:dyDescent="0.25">
      <c r="B85" s="1129"/>
      <c r="C85" s="95"/>
      <c r="D85" s="47" t="s">
        <v>602</v>
      </c>
      <c r="E85" s="6"/>
      <c r="F85" s="6"/>
      <c r="G85" s="6"/>
      <c r="H85" s="6"/>
      <c r="I85" s="6"/>
      <c r="J85" s="6"/>
      <c r="K85" s="6"/>
    </row>
    <row r="86" spans="2:11" ht="24" x14ac:dyDescent="0.25">
      <c r="B86" s="1129"/>
      <c r="C86" s="95"/>
      <c r="D86" s="47" t="s">
        <v>603</v>
      </c>
      <c r="E86" s="6"/>
      <c r="F86" s="6"/>
      <c r="G86" s="6"/>
      <c r="H86" s="6"/>
      <c r="I86" s="6"/>
      <c r="J86" s="6"/>
      <c r="K86" s="6"/>
    </row>
    <row r="87" spans="2:11" ht="24" x14ac:dyDescent="0.25">
      <c r="B87" s="1129"/>
      <c r="C87" s="95"/>
      <c r="D87" s="47" t="s">
        <v>604</v>
      </c>
      <c r="E87" s="6"/>
      <c r="F87" s="6"/>
      <c r="G87" s="6"/>
      <c r="H87" s="6"/>
      <c r="I87" s="6"/>
      <c r="J87" s="6"/>
      <c r="K87" s="6"/>
    </row>
    <row r="88" spans="2:11" ht="24" x14ac:dyDescent="0.25">
      <c r="B88" s="1129"/>
      <c r="C88" s="95"/>
      <c r="D88" s="47" t="s">
        <v>605</v>
      </c>
      <c r="E88" s="6"/>
      <c r="F88" s="6"/>
      <c r="G88" s="6"/>
      <c r="H88" s="6"/>
      <c r="I88" s="6"/>
      <c r="J88" s="6"/>
      <c r="K88" s="6"/>
    </row>
    <row r="89" spans="2:11" ht="36" x14ac:dyDescent="0.25">
      <c r="B89" s="1129"/>
      <c r="C89" s="95"/>
      <c r="D89" s="47" t="s">
        <v>606</v>
      </c>
      <c r="E89" s="6"/>
      <c r="F89" s="6"/>
      <c r="G89" s="6"/>
      <c r="H89" s="6"/>
      <c r="I89" s="6"/>
      <c r="J89" s="6"/>
      <c r="K89" s="6"/>
    </row>
    <row r="90" spans="2:11" ht="24" x14ac:dyDescent="0.25">
      <c r="B90" s="1129"/>
      <c r="C90" s="95"/>
      <c r="D90" s="47" t="s">
        <v>607</v>
      </c>
      <c r="E90" s="6"/>
      <c r="F90" s="6"/>
      <c r="G90" s="6"/>
      <c r="H90" s="6"/>
      <c r="I90" s="6"/>
      <c r="J90" s="6"/>
      <c r="K90" s="6"/>
    </row>
    <row r="91" spans="2:11" ht="60.75" thickBot="1" x14ac:dyDescent="0.3">
      <c r="B91" s="1130"/>
      <c r="C91" s="3"/>
      <c r="D91" s="41" t="s">
        <v>608</v>
      </c>
      <c r="E91" s="6"/>
      <c r="F91" s="6"/>
      <c r="G91" s="6"/>
      <c r="H91" s="6"/>
      <c r="I91" s="6"/>
      <c r="J91" s="6"/>
      <c r="K91" s="6"/>
    </row>
    <row r="92" spans="2:11" ht="36" x14ac:dyDescent="0.25">
      <c r="B92" s="1128" t="s">
        <v>90</v>
      </c>
      <c r="C92" s="95"/>
      <c r="D92" s="54" t="s">
        <v>609</v>
      </c>
      <c r="E92" s="6"/>
      <c r="F92" s="6"/>
      <c r="G92" s="6"/>
      <c r="H92" s="6"/>
      <c r="I92" s="6"/>
      <c r="J92" s="6"/>
      <c r="K92" s="6"/>
    </row>
    <row r="93" spans="2:11" ht="36" x14ac:dyDescent="0.25">
      <c r="B93" s="1129"/>
      <c r="C93" s="95"/>
      <c r="D93" s="47" t="s">
        <v>610</v>
      </c>
      <c r="E93" s="6"/>
      <c r="F93" s="6"/>
      <c r="G93" s="6"/>
      <c r="H93" s="6"/>
      <c r="I93" s="6"/>
      <c r="J93" s="6"/>
      <c r="K93" s="6"/>
    </row>
    <row r="94" spans="2:11" x14ac:dyDescent="0.25">
      <c r="B94" s="1129"/>
      <c r="C94" s="95"/>
      <c r="D94" s="17"/>
      <c r="E94" s="6"/>
      <c r="F94" s="6"/>
      <c r="G94" s="6"/>
      <c r="H94" s="6"/>
      <c r="I94" s="6"/>
      <c r="J94" s="6"/>
      <c r="K94" s="6"/>
    </row>
    <row r="95" spans="2:11" x14ac:dyDescent="0.25">
      <c r="B95" s="1129"/>
      <c r="C95" s="95"/>
      <c r="D95" s="47" t="s">
        <v>91</v>
      </c>
      <c r="E95" s="6"/>
      <c r="F95" s="6"/>
      <c r="G95" s="6"/>
      <c r="H95" s="6"/>
      <c r="I95" s="6"/>
      <c r="J95" s="6"/>
      <c r="K95" s="6"/>
    </row>
    <row r="96" spans="2:11" ht="37.5" x14ac:dyDescent="0.25">
      <c r="B96" s="1129"/>
      <c r="C96" s="95"/>
      <c r="D96" s="47" t="s">
        <v>611</v>
      </c>
      <c r="E96" s="6"/>
      <c r="F96" s="6"/>
      <c r="G96" s="6"/>
      <c r="H96" s="6"/>
      <c r="I96" s="6"/>
      <c r="J96" s="6"/>
      <c r="K96" s="6"/>
    </row>
    <row r="97" spans="2:11" ht="49.5" x14ac:dyDescent="0.25">
      <c r="B97" s="1129"/>
      <c r="C97" s="95"/>
      <c r="D97" s="47" t="s">
        <v>612</v>
      </c>
      <c r="E97" s="6"/>
      <c r="F97" s="6"/>
      <c r="G97" s="6"/>
      <c r="H97" s="6"/>
      <c r="I97" s="6"/>
      <c r="J97" s="6"/>
      <c r="K97" s="6"/>
    </row>
    <row r="98" spans="2:11" ht="25.5" x14ac:dyDescent="0.25">
      <c r="B98" s="1129"/>
      <c r="C98" s="95"/>
      <c r="D98" s="47" t="s">
        <v>613</v>
      </c>
      <c r="E98" s="6"/>
      <c r="F98" s="6"/>
      <c r="G98" s="6"/>
      <c r="H98" s="6"/>
      <c r="I98" s="6"/>
      <c r="J98" s="6"/>
      <c r="K98" s="6"/>
    </row>
    <row r="99" spans="2:11" x14ac:dyDescent="0.25">
      <c r="B99" s="1129"/>
      <c r="C99" s="95"/>
      <c r="D99" s="47" t="s">
        <v>614</v>
      </c>
      <c r="E99" s="6"/>
      <c r="F99" s="6"/>
      <c r="G99" s="6"/>
      <c r="H99" s="6"/>
      <c r="I99" s="6"/>
      <c r="J99" s="6"/>
      <c r="K99" s="6"/>
    </row>
    <row r="100" spans="2:11" ht="48.75" thickBot="1" x14ac:dyDescent="0.3">
      <c r="B100" s="1130"/>
      <c r="C100" s="3"/>
      <c r="D100" s="72" t="s">
        <v>615</v>
      </c>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sheetData>
  <mergeCells count="32">
    <mergeCell ref="A1:P1"/>
    <mergeCell ref="A2:P2"/>
    <mergeCell ref="A3:P3"/>
    <mergeCell ref="A4:D4"/>
    <mergeCell ref="A5:P5"/>
    <mergeCell ref="B15:B19"/>
    <mergeCell ref="B45:B51"/>
    <mergeCell ref="B58:E59"/>
    <mergeCell ref="D15:K15"/>
    <mergeCell ref="D16:K16"/>
    <mergeCell ref="D19:K19"/>
    <mergeCell ref="D31:K31"/>
    <mergeCell ref="C20:C21"/>
    <mergeCell ref="D20:D21"/>
    <mergeCell ref="E20:E21"/>
    <mergeCell ref="F20:J20"/>
    <mergeCell ref="D32:K32"/>
    <mergeCell ref="D33:K33"/>
    <mergeCell ref="B35:E35"/>
    <mergeCell ref="B36:B42"/>
    <mergeCell ref="B44:E44"/>
    <mergeCell ref="B78:B91"/>
    <mergeCell ref="B92:B100"/>
    <mergeCell ref="B61:D61"/>
    <mergeCell ref="B63:B74"/>
    <mergeCell ref="B75:B76"/>
    <mergeCell ref="D75:D76"/>
    <mergeCell ref="B10:D10"/>
    <mergeCell ref="F10:S10"/>
    <mergeCell ref="F11:S11"/>
    <mergeCell ref="E12:R12"/>
    <mergeCell ref="E13:R13"/>
  </mergeCells>
  <conditionalFormatting sqref="H30">
    <cfRule type="containsText" dxfId="66" priority="5" operator="containsText" text="ERROR">
      <formula>NOT(ISERROR(SEARCH("ERROR",H30)))</formula>
    </cfRule>
  </conditionalFormatting>
  <conditionalFormatting sqref="F10">
    <cfRule type="notContainsBlanks" dxfId="65" priority="4">
      <formula>LEN(TRIM(F10))&gt;0</formula>
    </cfRule>
  </conditionalFormatting>
  <conditionalFormatting sqref="F11:S11">
    <cfRule type="expression" dxfId="64" priority="2">
      <formula>E11="NO SE REPORTA"</formula>
    </cfRule>
    <cfRule type="expression" dxfId="63" priority="3">
      <formula>E10="NO APLICA"</formula>
    </cfRule>
  </conditionalFormatting>
  <conditionalFormatting sqref="E12:R12">
    <cfRule type="expression" dxfId="62"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18">
      <formula1>0</formula1>
    </dataValidation>
    <dataValidation type="decimal" allowBlank="1" showInputMessage="1" showErrorMessage="1" errorTitle="ERROR" error="Escriba un valor entre 0% y 100%" sqref="F22:H29">
      <formula1>0</formula1>
      <formula2>1</formula2>
    </dataValidation>
    <dataValidation allowBlank="1" showInputMessage="1" showErrorMessage="1" sqref="H30 I22:I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634</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f>IF(E10="NO APLICA","NO APLICA",IF(E11="NO SE REPORTA","SIN INFORMACION",+E22))</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8"/>
      <c r="D14" s="6"/>
      <c r="E14" s="6"/>
      <c r="F14" s="6"/>
      <c r="G14" s="6"/>
      <c r="H14" s="6"/>
      <c r="I14" s="6"/>
      <c r="J14" s="6"/>
      <c r="K14" s="6"/>
    </row>
    <row r="15" spans="1:21" ht="15.75" thickBot="1" x14ac:dyDescent="0.3">
      <c r="B15" s="1128" t="s">
        <v>2</v>
      </c>
      <c r="C15" s="90"/>
      <c r="D15" s="1139" t="s">
        <v>3</v>
      </c>
      <c r="E15" s="1140"/>
      <c r="F15" s="1140"/>
      <c r="G15" s="1140"/>
      <c r="H15" s="1140"/>
      <c r="I15" s="1141"/>
      <c r="J15" s="6"/>
      <c r="K15" s="6"/>
    </row>
    <row r="16" spans="1:21" ht="36.75" thickBot="1" x14ac:dyDescent="0.3">
      <c r="B16" s="1129"/>
      <c r="C16" s="95"/>
      <c r="D16" s="44" t="s">
        <v>648</v>
      </c>
      <c r="E16" s="7"/>
      <c r="F16" s="6"/>
      <c r="G16" s="6"/>
      <c r="H16" s="6"/>
      <c r="I16" s="22"/>
      <c r="J16" s="6"/>
      <c r="K16" s="6"/>
    </row>
    <row r="17" spans="2:11" ht="72.75" thickBot="1" x14ac:dyDescent="0.3">
      <c r="B17" s="1129"/>
      <c r="C17" s="95"/>
      <c r="D17" s="41" t="s">
        <v>649</v>
      </c>
      <c r="E17" s="7"/>
      <c r="F17" s="6"/>
      <c r="G17" s="6"/>
      <c r="H17" s="6"/>
      <c r="I17" s="22"/>
      <c r="J17" s="6"/>
      <c r="K17" s="6"/>
    </row>
    <row r="18" spans="2:11" ht="15.75" thickBot="1" x14ac:dyDescent="0.3">
      <c r="B18" s="1129"/>
      <c r="C18" s="93"/>
      <c r="D18" s="1173"/>
      <c r="E18" s="1174"/>
      <c r="F18" s="1174"/>
      <c r="G18" s="1174"/>
      <c r="H18" s="1174"/>
      <c r="I18" s="1175"/>
      <c r="J18" s="6"/>
      <c r="K18" s="6"/>
    </row>
    <row r="19" spans="2:11" ht="15.75" thickBot="1" x14ac:dyDescent="0.3">
      <c r="B19" s="1129"/>
      <c r="C19" s="95"/>
      <c r="D19" s="44" t="s">
        <v>150</v>
      </c>
      <c r="E19" s="39" t="s">
        <v>20</v>
      </c>
      <c r="F19" s="39" t="s">
        <v>21</v>
      </c>
      <c r="G19" s="39" t="s">
        <v>22</v>
      </c>
      <c r="H19" s="39" t="s">
        <v>23</v>
      </c>
      <c r="I19" s="39" t="s">
        <v>151</v>
      </c>
      <c r="J19" s="6"/>
      <c r="K19" s="6"/>
    </row>
    <row r="20" spans="2:11" ht="48.75" thickBot="1" x14ac:dyDescent="0.3">
      <c r="B20" s="1129"/>
      <c r="C20" s="95"/>
      <c r="D20" s="130" t="s">
        <v>650</v>
      </c>
      <c r="E20" s="7"/>
      <c r="F20" s="7"/>
      <c r="G20" s="7"/>
      <c r="H20" s="7"/>
      <c r="I20" s="43">
        <f>SUM(E20:H20)</f>
        <v>0</v>
      </c>
      <c r="J20" s="6"/>
      <c r="K20" s="6"/>
    </row>
    <row r="21" spans="2:11" ht="36.75" thickBot="1" x14ac:dyDescent="0.3">
      <c r="B21" s="1129"/>
      <c r="C21" s="95"/>
      <c r="D21" s="130" t="s">
        <v>651</v>
      </c>
      <c r="E21" s="7"/>
      <c r="F21" s="7"/>
      <c r="G21" s="7"/>
      <c r="H21" s="7"/>
      <c r="I21" s="43">
        <f>SUM(E21:H21)</f>
        <v>0</v>
      </c>
      <c r="J21" s="6"/>
      <c r="K21" s="6"/>
    </row>
    <row r="22" spans="2:11" ht="48.75" thickBot="1" x14ac:dyDescent="0.3">
      <c r="B22" s="1130"/>
      <c r="C22" s="3"/>
      <c r="D22" s="130" t="s">
        <v>652</v>
      </c>
      <c r="E22" s="146">
        <f>IFERROR(E21/E20,0)</f>
        <v>0</v>
      </c>
      <c r="F22" s="146">
        <f>IFERROR(F21/F20,0)</f>
        <v>0</v>
      </c>
      <c r="G22" s="146">
        <f>IFERROR(G21/G20,0)</f>
        <v>0</v>
      </c>
      <c r="H22" s="146">
        <f>IFERROR(H21/H20,0)</f>
        <v>0</v>
      </c>
      <c r="I22" s="146">
        <f>IFERROR(I21/I20,0)</f>
        <v>0</v>
      </c>
      <c r="J22" s="6"/>
      <c r="K22" s="6"/>
    </row>
    <row r="23" spans="2:11" ht="36" customHeight="1" thickBot="1" x14ac:dyDescent="0.3">
      <c r="B23" s="48" t="s">
        <v>34</v>
      </c>
      <c r="C23" s="94"/>
      <c r="D23" s="1134" t="s">
        <v>653</v>
      </c>
      <c r="E23" s="1135"/>
      <c r="F23" s="1135"/>
      <c r="G23" s="1135"/>
      <c r="H23" s="1135"/>
      <c r="I23" s="1136"/>
      <c r="J23" s="6"/>
      <c r="K23" s="6"/>
    </row>
    <row r="24" spans="2:11" ht="36" customHeight="1" thickBot="1" x14ac:dyDescent="0.3">
      <c r="B24" s="48" t="s">
        <v>36</v>
      </c>
      <c r="C24" s="94"/>
      <c r="D24" s="1134" t="s">
        <v>159</v>
      </c>
      <c r="E24" s="1135"/>
      <c r="F24" s="1135"/>
      <c r="G24" s="1135"/>
      <c r="H24" s="1135"/>
      <c r="I24" s="1136"/>
      <c r="J24" s="6"/>
      <c r="K24" s="6"/>
    </row>
    <row r="25" spans="2:11" ht="15.75" thickBot="1" x14ac:dyDescent="0.3">
      <c r="B25" s="38"/>
      <c r="C25" s="89"/>
      <c r="D25" s="6"/>
      <c r="E25" s="6"/>
      <c r="F25" s="6"/>
      <c r="G25" s="6"/>
      <c r="H25" s="6"/>
      <c r="I25" s="6"/>
      <c r="J25" s="6"/>
      <c r="K25" s="6"/>
    </row>
    <row r="26" spans="2:11" ht="24" customHeight="1" thickBot="1" x14ac:dyDescent="0.3">
      <c r="B26" s="1131" t="s">
        <v>38</v>
      </c>
      <c r="C26" s="1132"/>
      <c r="D26" s="1132"/>
      <c r="E26" s="1133"/>
      <c r="F26" s="6"/>
      <c r="G26" s="6"/>
      <c r="H26" s="6"/>
      <c r="I26" s="6"/>
      <c r="J26" s="6"/>
      <c r="K26" s="6"/>
    </row>
    <row r="27" spans="2:11" ht="15.75" thickBot="1" x14ac:dyDescent="0.3">
      <c r="B27" s="1128">
        <v>1</v>
      </c>
      <c r="C27" s="95"/>
      <c r="D27" s="49" t="s">
        <v>39</v>
      </c>
      <c r="E27" s="31"/>
      <c r="F27" s="6"/>
      <c r="G27" s="6"/>
      <c r="H27" s="6"/>
      <c r="I27" s="6"/>
      <c r="J27" s="6"/>
      <c r="K27" s="6"/>
    </row>
    <row r="28" spans="2:11" ht="15.75" thickBot="1" x14ac:dyDescent="0.3">
      <c r="B28" s="1129"/>
      <c r="C28" s="95"/>
      <c r="D28" s="41" t="s">
        <v>40</v>
      </c>
      <c r="E28" s="31"/>
      <c r="F28" s="6"/>
      <c r="G28" s="6"/>
      <c r="H28" s="6"/>
      <c r="I28" s="6"/>
      <c r="J28" s="6"/>
      <c r="K28" s="6"/>
    </row>
    <row r="29" spans="2:11" ht="15.75" thickBot="1" x14ac:dyDescent="0.3">
      <c r="B29" s="1129"/>
      <c r="C29" s="95"/>
      <c r="D29" s="41" t="s">
        <v>41</v>
      </c>
      <c r="E29" s="31"/>
      <c r="F29" s="6"/>
      <c r="G29" s="6"/>
      <c r="H29" s="6"/>
      <c r="I29" s="6"/>
      <c r="J29" s="6"/>
      <c r="K29" s="6"/>
    </row>
    <row r="30" spans="2:11" ht="15.75" thickBot="1" x14ac:dyDescent="0.3">
      <c r="B30" s="1129"/>
      <c r="C30" s="95"/>
      <c r="D30" s="41" t="s">
        <v>42</v>
      </c>
      <c r="E30" s="31"/>
      <c r="F30" s="6"/>
      <c r="G30" s="6"/>
      <c r="H30" s="6"/>
      <c r="I30" s="6"/>
      <c r="J30" s="6"/>
      <c r="K30" s="6"/>
    </row>
    <row r="31" spans="2:11" ht="15.75" thickBot="1" x14ac:dyDescent="0.3">
      <c r="B31" s="1129"/>
      <c r="C31" s="95"/>
      <c r="D31" s="41" t="s">
        <v>43</v>
      </c>
      <c r="E31" s="31"/>
      <c r="F31" s="6"/>
      <c r="G31" s="6"/>
      <c r="H31" s="6"/>
      <c r="I31" s="6"/>
      <c r="J31" s="6"/>
      <c r="K31" s="6"/>
    </row>
    <row r="32" spans="2:11" ht="15.75" thickBot="1" x14ac:dyDescent="0.3">
      <c r="B32" s="1129"/>
      <c r="C32" s="95"/>
      <c r="D32" s="41" t="s">
        <v>44</v>
      </c>
      <c r="E32" s="31"/>
      <c r="F32" s="6"/>
      <c r="G32" s="6"/>
      <c r="H32" s="6"/>
      <c r="I32" s="6"/>
      <c r="J32" s="6"/>
      <c r="K32" s="6"/>
    </row>
    <row r="33" spans="2:11" ht="15.75" thickBot="1" x14ac:dyDescent="0.3">
      <c r="B33" s="1130"/>
      <c r="C33" s="3"/>
      <c r="D33" s="41" t="s">
        <v>45</v>
      </c>
      <c r="E33" s="31"/>
      <c r="F33" s="6"/>
      <c r="G33" s="6"/>
      <c r="H33" s="6"/>
      <c r="I33" s="6"/>
      <c r="J33" s="6"/>
      <c r="K33" s="6"/>
    </row>
    <row r="34" spans="2:11" ht="15.75" thickBot="1" x14ac:dyDescent="0.3">
      <c r="B34" s="2"/>
      <c r="C34" s="77"/>
      <c r="D34" s="6"/>
      <c r="E34" s="6"/>
      <c r="F34" s="6"/>
      <c r="G34" s="6"/>
      <c r="H34" s="6"/>
      <c r="I34" s="6"/>
      <c r="J34" s="6"/>
      <c r="K34" s="6"/>
    </row>
    <row r="35" spans="2:11" ht="15.75" thickBot="1" x14ac:dyDescent="0.3">
      <c r="B35" s="1131" t="s">
        <v>46</v>
      </c>
      <c r="C35" s="1132"/>
      <c r="D35" s="1132"/>
      <c r="E35" s="1133"/>
      <c r="F35" s="6"/>
      <c r="G35" s="6"/>
      <c r="H35" s="6"/>
      <c r="I35" s="6"/>
      <c r="J35" s="6"/>
      <c r="K35" s="6"/>
    </row>
    <row r="36" spans="2:11" ht="15.75" thickBot="1" x14ac:dyDescent="0.3">
      <c r="B36" s="1128">
        <v>1</v>
      </c>
      <c r="C36" s="95"/>
      <c r="D36" s="49" t="s">
        <v>39</v>
      </c>
      <c r="E36" s="448" t="s">
        <v>47</v>
      </c>
      <c r="F36" s="6"/>
      <c r="G36" s="6"/>
      <c r="H36" s="6"/>
      <c r="I36" s="6"/>
      <c r="J36" s="6"/>
      <c r="K36" s="6"/>
    </row>
    <row r="37" spans="2:11" ht="15.75" thickBot="1" x14ac:dyDescent="0.3">
      <c r="B37" s="1129"/>
      <c r="C37" s="95"/>
      <c r="D37" s="41" t="s">
        <v>40</v>
      </c>
      <c r="E37" s="448" t="s">
        <v>160</v>
      </c>
      <c r="F37" s="6"/>
      <c r="G37" s="6"/>
      <c r="H37" s="6"/>
      <c r="I37" s="6"/>
      <c r="J37" s="6"/>
      <c r="K37" s="6"/>
    </row>
    <row r="38" spans="2:11" ht="15.75" thickBot="1" x14ac:dyDescent="0.3">
      <c r="B38" s="1129"/>
      <c r="C38" s="95"/>
      <c r="D38" s="41" t="s">
        <v>41</v>
      </c>
      <c r="E38" s="318"/>
      <c r="F38" s="6"/>
      <c r="G38" s="6"/>
      <c r="H38" s="6"/>
      <c r="I38" s="6"/>
      <c r="J38" s="6"/>
      <c r="K38" s="6"/>
    </row>
    <row r="39" spans="2:11" ht="15.75" thickBot="1" x14ac:dyDescent="0.3">
      <c r="B39" s="1129"/>
      <c r="C39" s="95"/>
      <c r="D39" s="41" t="s">
        <v>42</v>
      </c>
      <c r="E39" s="318"/>
      <c r="F39" s="6"/>
      <c r="G39" s="6"/>
      <c r="H39" s="6"/>
      <c r="I39" s="6"/>
      <c r="J39" s="6"/>
      <c r="K39" s="6"/>
    </row>
    <row r="40" spans="2:11" ht="15.75" thickBot="1" x14ac:dyDescent="0.3">
      <c r="B40" s="1129"/>
      <c r="C40" s="95"/>
      <c r="D40" s="41" t="s">
        <v>43</v>
      </c>
      <c r="E40" s="318"/>
      <c r="F40" s="6"/>
      <c r="G40" s="6"/>
      <c r="H40" s="6"/>
      <c r="I40" s="6"/>
      <c r="J40" s="6"/>
      <c r="K40" s="6"/>
    </row>
    <row r="41" spans="2:11" ht="15.75" thickBot="1" x14ac:dyDescent="0.3">
      <c r="B41" s="1129"/>
      <c r="C41" s="95"/>
      <c r="D41" s="41" t="s">
        <v>44</v>
      </c>
      <c r="E41" s="318"/>
      <c r="F41" s="6"/>
      <c r="G41" s="6"/>
      <c r="H41" s="6"/>
      <c r="I41" s="6"/>
      <c r="J41" s="6"/>
      <c r="K41" s="6"/>
    </row>
    <row r="42" spans="2:11" ht="15.75" thickBot="1" x14ac:dyDescent="0.3">
      <c r="B42" s="1130"/>
      <c r="C42" s="3"/>
      <c r="D42" s="41" t="s">
        <v>45</v>
      </c>
      <c r="E42" s="318"/>
      <c r="F42" s="6"/>
      <c r="G42" s="6"/>
      <c r="H42" s="6"/>
      <c r="I42" s="6"/>
      <c r="J42" s="6"/>
      <c r="K42" s="6"/>
    </row>
    <row r="43" spans="2:11" ht="15.75" thickBot="1" x14ac:dyDescent="0.3">
      <c r="B43" s="38"/>
      <c r="C43" s="89"/>
      <c r="D43" s="6"/>
      <c r="E43" s="6"/>
      <c r="F43" s="6"/>
      <c r="G43" s="6"/>
      <c r="H43" s="6"/>
      <c r="I43" s="6"/>
      <c r="J43" s="6"/>
      <c r="K43" s="6"/>
    </row>
    <row r="44" spans="2:11" ht="15" customHeight="1" thickBot="1" x14ac:dyDescent="0.3">
      <c r="B44" s="122" t="s">
        <v>49</v>
      </c>
      <c r="C44" s="123"/>
      <c r="D44" s="123"/>
      <c r="E44" s="124"/>
      <c r="G44" s="6"/>
      <c r="H44" s="6"/>
      <c r="I44" s="6"/>
      <c r="J44" s="6"/>
      <c r="K44" s="6"/>
    </row>
    <row r="45" spans="2:11" ht="24.75" thickBot="1" x14ac:dyDescent="0.3">
      <c r="B45" s="48" t="s">
        <v>50</v>
      </c>
      <c r="C45" s="41" t="s">
        <v>51</v>
      </c>
      <c r="D45" s="41" t="s">
        <v>52</v>
      </c>
      <c r="E45" s="41" t="s">
        <v>53</v>
      </c>
      <c r="F45" s="6"/>
      <c r="G45" s="6"/>
      <c r="H45" s="6"/>
      <c r="I45" s="6"/>
      <c r="J45" s="6"/>
    </row>
    <row r="46" spans="2:11" ht="72.75" thickBot="1" x14ac:dyDescent="0.3">
      <c r="B46" s="50">
        <v>42401</v>
      </c>
      <c r="C46" s="41">
        <v>0.01</v>
      </c>
      <c r="D46" s="51" t="s">
        <v>654</v>
      </c>
      <c r="E46" s="41"/>
      <c r="F46" s="6"/>
      <c r="G46" s="6"/>
      <c r="H46" s="6"/>
      <c r="I46" s="6"/>
      <c r="J46" s="6"/>
    </row>
    <row r="47" spans="2:11" ht="15.75" thickBot="1" x14ac:dyDescent="0.3">
      <c r="B47" s="4"/>
      <c r="C47" s="96"/>
      <c r="D47" s="6"/>
      <c r="E47" s="6"/>
      <c r="F47" s="6"/>
      <c r="G47" s="6"/>
      <c r="H47" s="6"/>
      <c r="I47" s="6"/>
      <c r="J47" s="6"/>
      <c r="K47" s="6"/>
    </row>
    <row r="48" spans="2:11" ht="15.75" thickBot="1" x14ac:dyDescent="0.3">
      <c r="B48" s="447" t="s">
        <v>55</v>
      </c>
      <c r="C48" s="97"/>
      <c r="D48" s="6"/>
      <c r="E48" s="6"/>
      <c r="F48" s="6"/>
      <c r="G48" s="6"/>
      <c r="H48" s="6"/>
      <c r="I48" s="6"/>
      <c r="J48" s="6"/>
      <c r="K48" s="6"/>
    </row>
    <row r="49" spans="2:11" x14ac:dyDescent="0.25">
      <c r="B49" s="1222"/>
      <c r="C49" s="1223"/>
      <c r="D49" s="1223"/>
      <c r="E49" s="1224"/>
      <c r="F49" s="6"/>
      <c r="G49" s="6"/>
      <c r="H49" s="6"/>
      <c r="I49" s="6"/>
      <c r="J49" s="6"/>
      <c r="K49" s="6"/>
    </row>
    <row r="50" spans="2:11" ht="15.75" thickBot="1" x14ac:dyDescent="0.3">
      <c r="B50" s="1225"/>
      <c r="C50" s="1226"/>
      <c r="D50" s="1226"/>
      <c r="E50" s="1227"/>
      <c r="F50" s="6"/>
      <c r="G50" s="6"/>
      <c r="H50" s="6"/>
      <c r="I50" s="6"/>
      <c r="J50" s="6"/>
      <c r="K50" s="6"/>
    </row>
    <row r="51" spans="2:11" ht="15.75" thickBot="1" x14ac:dyDescent="0.3">
      <c r="B51" s="6"/>
      <c r="D51" s="6"/>
      <c r="E51" s="6"/>
      <c r="F51" s="6"/>
      <c r="G51" s="6"/>
      <c r="H51" s="6"/>
      <c r="I51" s="6"/>
      <c r="J51" s="6"/>
      <c r="K51" s="6"/>
    </row>
    <row r="52" spans="2:11" ht="24.75" thickBot="1" x14ac:dyDescent="0.3">
      <c r="B52" s="52" t="s">
        <v>56</v>
      </c>
      <c r="C52" s="98"/>
      <c r="D52" s="6"/>
      <c r="E52" s="6"/>
      <c r="F52" s="6"/>
      <c r="G52" s="6"/>
      <c r="H52" s="6"/>
      <c r="I52" s="6"/>
      <c r="J52" s="6"/>
      <c r="K52" s="6"/>
    </row>
    <row r="53" spans="2:11" ht="15.75" thickBot="1" x14ac:dyDescent="0.3">
      <c r="B53" s="2"/>
      <c r="C53" s="77"/>
      <c r="D53" s="6"/>
      <c r="E53" s="6"/>
      <c r="F53" s="6"/>
      <c r="G53" s="6"/>
      <c r="H53" s="6"/>
      <c r="I53" s="6"/>
      <c r="J53" s="6"/>
      <c r="K53" s="6"/>
    </row>
    <row r="54" spans="2:11" ht="84.75" thickBot="1" x14ac:dyDescent="0.3">
      <c r="B54" s="53" t="s">
        <v>57</v>
      </c>
      <c r="C54" s="99"/>
      <c r="D54" s="44" t="s">
        <v>635</v>
      </c>
      <c r="E54" s="6"/>
      <c r="F54" s="6"/>
      <c r="G54" s="6"/>
      <c r="H54" s="6"/>
      <c r="I54" s="6"/>
      <c r="J54" s="6"/>
      <c r="K54" s="6"/>
    </row>
    <row r="55" spans="2:11" x14ac:dyDescent="0.25">
      <c r="B55" s="1128" t="s">
        <v>59</v>
      </c>
      <c r="C55" s="95"/>
      <c r="D55" s="54" t="s">
        <v>60</v>
      </c>
      <c r="E55" s="6"/>
      <c r="F55" s="6"/>
      <c r="G55" s="6"/>
      <c r="H55" s="6"/>
      <c r="I55" s="6"/>
      <c r="J55" s="6"/>
      <c r="K55" s="6"/>
    </row>
    <row r="56" spans="2:11" ht="84" x14ac:dyDescent="0.25">
      <c r="B56" s="1129"/>
      <c r="C56" s="95"/>
      <c r="D56" s="47" t="s">
        <v>636</v>
      </c>
      <c r="E56" s="6"/>
      <c r="F56" s="6"/>
      <c r="G56" s="6"/>
      <c r="H56" s="6"/>
      <c r="I56" s="6"/>
      <c r="J56" s="6"/>
      <c r="K56" s="6"/>
    </row>
    <row r="57" spans="2:11" x14ac:dyDescent="0.25">
      <c r="B57" s="1129"/>
      <c r="C57" s="95"/>
      <c r="D57" s="54" t="s">
        <v>134</v>
      </c>
      <c r="E57" s="6"/>
      <c r="F57" s="6"/>
      <c r="G57" s="6"/>
      <c r="H57" s="6"/>
      <c r="I57" s="6"/>
      <c r="J57" s="6"/>
      <c r="K57" s="6"/>
    </row>
    <row r="58" spans="2:11" x14ac:dyDescent="0.25">
      <c r="B58" s="1129"/>
      <c r="C58" s="95"/>
      <c r="D58" s="47" t="s">
        <v>64</v>
      </c>
      <c r="E58" s="6"/>
      <c r="F58" s="6"/>
      <c r="G58" s="6"/>
      <c r="H58" s="6"/>
      <c r="I58" s="6"/>
      <c r="J58" s="6"/>
      <c r="K58" s="6"/>
    </row>
    <row r="59" spans="2:11" ht="36" x14ac:dyDescent="0.25">
      <c r="B59" s="1129"/>
      <c r="C59" s="95"/>
      <c r="D59" s="47" t="s">
        <v>637</v>
      </c>
      <c r="E59" s="6"/>
      <c r="F59" s="6"/>
      <c r="G59" s="6"/>
      <c r="H59" s="6"/>
      <c r="I59" s="6"/>
      <c r="J59" s="6"/>
      <c r="K59" s="6"/>
    </row>
    <row r="60" spans="2:11" ht="24" x14ac:dyDescent="0.25">
      <c r="B60" s="1129"/>
      <c r="C60" s="95"/>
      <c r="D60" s="47" t="s">
        <v>638</v>
      </c>
      <c r="E60" s="6"/>
      <c r="F60" s="6"/>
      <c r="G60" s="6"/>
      <c r="H60" s="6"/>
      <c r="I60" s="6"/>
      <c r="J60" s="6"/>
      <c r="K60" s="6"/>
    </row>
    <row r="61" spans="2:11" x14ac:dyDescent="0.25">
      <c r="B61" s="1129"/>
      <c r="C61" s="95"/>
      <c r="D61" s="47" t="s">
        <v>639</v>
      </c>
      <c r="E61" s="6"/>
      <c r="F61" s="6"/>
      <c r="G61" s="6"/>
      <c r="H61" s="6"/>
      <c r="I61" s="6"/>
      <c r="J61" s="6"/>
      <c r="K61" s="6"/>
    </row>
    <row r="62" spans="2:11" x14ac:dyDescent="0.25">
      <c r="B62" s="1129"/>
      <c r="C62" s="95"/>
      <c r="D62" s="54" t="s">
        <v>141</v>
      </c>
      <c r="E62" s="6"/>
      <c r="F62" s="6"/>
      <c r="G62" s="6"/>
      <c r="H62" s="6"/>
      <c r="I62" s="6"/>
      <c r="J62" s="6"/>
      <c r="K62" s="6"/>
    </row>
    <row r="63" spans="2:11" ht="60.75" thickBot="1" x14ac:dyDescent="0.3">
      <c r="B63" s="1130"/>
      <c r="C63" s="3"/>
      <c r="D63" s="41" t="s">
        <v>640</v>
      </c>
      <c r="E63" s="6"/>
      <c r="F63" s="6"/>
      <c r="G63" s="6"/>
      <c r="H63" s="6"/>
      <c r="I63" s="6"/>
      <c r="J63" s="6"/>
      <c r="K63" s="6"/>
    </row>
    <row r="64" spans="2:11" ht="24.75" thickBot="1" x14ac:dyDescent="0.3">
      <c r="B64" s="48" t="s">
        <v>72</v>
      </c>
      <c r="C64" s="3"/>
      <c r="D64" s="41"/>
      <c r="E64" s="6"/>
      <c r="F64" s="6"/>
      <c r="G64" s="6"/>
      <c r="H64" s="6"/>
      <c r="I64" s="6"/>
      <c r="J64" s="6"/>
      <c r="K64" s="6"/>
    </row>
    <row r="65" spans="2:11" ht="276" x14ac:dyDescent="0.25">
      <c r="B65" s="1128" t="s">
        <v>73</v>
      </c>
      <c r="C65" s="95"/>
      <c r="D65" s="47" t="s">
        <v>641</v>
      </c>
      <c r="E65" s="6"/>
      <c r="F65" s="6"/>
      <c r="G65" s="6"/>
      <c r="H65" s="6"/>
      <c r="I65" s="6"/>
      <c r="J65" s="6"/>
      <c r="K65" s="6"/>
    </row>
    <row r="66" spans="2:11" ht="132" x14ac:dyDescent="0.25">
      <c r="B66" s="1129"/>
      <c r="C66" s="95"/>
      <c r="D66" s="47" t="s">
        <v>642</v>
      </c>
      <c r="E66" s="6"/>
      <c r="F66" s="6"/>
      <c r="G66" s="6"/>
      <c r="H66" s="6"/>
      <c r="I66" s="6"/>
      <c r="J66" s="6"/>
      <c r="K66" s="6"/>
    </row>
    <row r="67" spans="2:11" ht="72.75" thickBot="1" x14ac:dyDescent="0.3">
      <c r="B67" s="1130"/>
      <c r="C67" s="3"/>
      <c r="D67" s="41" t="s">
        <v>643</v>
      </c>
      <c r="E67" s="6"/>
      <c r="F67" s="6"/>
      <c r="G67" s="6"/>
      <c r="H67" s="6"/>
      <c r="I67" s="6"/>
      <c r="J67" s="6"/>
      <c r="K67" s="6"/>
    </row>
    <row r="68" spans="2:11" x14ac:dyDescent="0.25">
      <c r="B68" s="1128" t="s">
        <v>90</v>
      </c>
      <c r="C68" s="95"/>
      <c r="D68" s="47"/>
      <c r="E68" s="6"/>
      <c r="F68" s="6"/>
      <c r="G68" s="6"/>
      <c r="H68" s="6"/>
      <c r="I68" s="6"/>
      <c r="J68" s="6"/>
      <c r="K68" s="6"/>
    </row>
    <row r="69" spans="2:11" x14ac:dyDescent="0.25">
      <c r="B69" s="1129"/>
      <c r="C69" s="95"/>
      <c r="D69" s="17"/>
      <c r="E69" s="6"/>
      <c r="F69" s="6"/>
      <c r="G69" s="6"/>
      <c r="H69" s="6"/>
      <c r="I69" s="6"/>
      <c r="J69" s="6"/>
      <c r="K69" s="6"/>
    </row>
    <row r="70" spans="2:11" x14ac:dyDescent="0.25">
      <c r="B70" s="1129"/>
      <c r="C70" s="95"/>
      <c r="D70" s="47" t="s">
        <v>91</v>
      </c>
      <c r="E70" s="6"/>
      <c r="F70" s="6"/>
      <c r="G70" s="6"/>
      <c r="H70" s="6"/>
      <c r="I70" s="6"/>
      <c r="J70" s="6"/>
      <c r="K70" s="6"/>
    </row>
    <row r="71" spans="2:11" ht="61.5" x14ac:dyDescent="0.25">
      <c r="B71" s="1129"/>
      <c r="C71" s="95"/>
      <c r="D71" s="47" t="s">
        <v>644</v>
      </c>
      <c r="E71" s="6"/>
      <c r="F71" s="6"/>
      <c r="G71" s="6"/>
      <c r="H71" s="6"/>
      <c r="I71" s="6"/>
      <c r="J71" s="6"/>
      <c r="K71" s="6"/>
    </row>
    <row r="72" spans="2:11" ht="49.5" x14ac:dyDescent="0.25">
      <c r="B72" s="1129"/>
      <c r="C72" s="95"/>
      <c r="D72" s="47" t="s">
        <v>645</v>
      </c>
      <c r="E72" s="6"/>
      <c r="F72" s="6"/>
      <c r="G72" s="6"/>
      <c r="H72" s="6"/>
      <c r="I72" s="6"/>
      <c r="J72" s="6"/>
      <c r="K72" s="6"/>
    </row>
    <row r="73" spans="2:11" ht="49.5" x14ac:dyDescent="0.25">
      <c r="B73" s="1129"/>
      <c r="C73" s="95"/>
      <c r="D73" s="47" t="s">
        <v>646</v>
      </c>
      <c r="E73" s="6"/>
      <c r="F73" s="6"/>
      <c r="G73" s="6"/>
      <c r="H73" s="6"/>
      <c r="I73" s="6"/>
      <c r="J73" s="6"/>
      <c r="K73" s="6"/>
    </row>
    <row r="74" spans="2:11" ht="72.75" thickBot="1" x14ac:dyDescent="0.3">
      <c r="B74" s="1130"/>
      <c r="C74" s="3"/>
      <c r="D74" s="41" t="s">
        <v>647</v>
      </c>
      <c r="E74" s="6"/>
      <c r="F74" s="6"/>
      <c r="G74" s="6"/>
      <c r="H74" s="6"/>
      <c r="I74" s="6"/>
      <c r="J74" s="6"/>
      <c r="K74" s="6"/>
    </row>
    <row r="75" spans="2:11" x14ac:dyDescent="0.25">
      <c r="B75" s="6"/>
      <c r="D75" s="6"/>
      <c r="E75" s="6"/>
      <c r="F75" s="6"/>
      <c r="G75" s="6"/>
      <c r="H75" s="6"/>
      <c r="I75" s="6"/>
      <c r="J75" s="6"/>
      <c r="K75" s="6"/>
    </row>
    <row r="76" spans="2:11" x14ac:dyDescent="0.25">
      <c r="B76" s="6"/>
      <c r="D76" s="6"/>
      <c r="E76" s="6"/>
      <c r="F76" s="6"/>
      <c r="G76" s="6"/>
      <c r="H76" s="6"/>
      <c r="I76" s="6"/>
      <c r="J76" s="6"/>
      <c r="K76" s="6"/>
    </row>
    <row r="77" spans="2:11" x14ac:dyDescent="0.25">
      <c r="B77" s="6"/>
      <c r="D77" s="6"/>
      <c r="E77" s="6"/>
      <c r="F77" s="6"/>
      <c r="G77" s="6"/>
      <c r="H77" s="6"/>
      <c r="I77" s="6"/>
      <c r="J77" s="6"/>
      <c r="K77" s="6"/>
    </row>
    <row r="78" spans="2:11" x14ac:dyDescent="0.25">
      <c r="B78" s="6"/>
      <c r="D78" s="6"/>
      <c r="E78" s="6"/>
      <c r="F78" s="6"/>
      <c r="G78" s="6"/>
      <c r="H78" s="6"/>
      <c r="I78" s="6"/>
      <c r="J78" s="6"/>
      <c r="K78" s="6"/>
    </row>
    <row r="79" spans="2:11" x14ac:dyDescent="0.25">
      <c r="B79" s="6"/>
      <c r="D79" s="6"/>
      <c r="E79" s="6"/>
      <c r="F79" s="6"/>
      <c r="G79" s="6"/>
      <c r="H79" s="6"/>
      <c r="I79" s="6"/>
      <c r="J79" s="6"/>
      <c r="K79" s="6"/>
    </row>
    <row r="80" spans="2:11" x14ac:dyDescent="0.25">
      <c r="B80" s="6"/>
      <c r="D80" s="6"/>
      <c r="E80" s="6"/>
      <c r="F80" s="6"/>
      <c r="G80" s="6"/>
      <c r="H80" s="6"/>
      <c r="I80" s="6"/>
      <c r="J80" s="6"/>
      <c r="K80" s="6"/>
    </row>
    <row r="81" spans="2:11" x14ac:dyDescent="0.25">
      <c r="B81" s="6"/>
      <c r="D81" s="6"/>
      <c r="E81" s="6"/>
      <c r="F81" s="6"/>
      <c r="G81" s="6"/>
      <c r="H81" s="6"/>
      <c r="I81" s="6"/>
      <c r="J81" s="6"/>
      <c r="K81" s="6"/>
    </row>
    <row r="82" spans="2:11" x14ac:dyDescent="0.25">
      <c r="B82" s="6"/>
      <c r="D82" s="6"/>
      <c r="E82" s="6"/>
      <c r="F82" s="6"/>
      <c r="G82" s="6"/>
      <c r="H82" s="6"/>
      <c r="I82" s="6"/>
      <c r="J82" s="6"/>
      <c r="K82" s="6"/>
    </row>
    <row r="83" spans="2:11" x14ac:dyDescent="0.25">
      <c r="B83" s="6"/>
      <c r="D83" s="6"/>
      <c r="E83" s="6"/>
      <c r="F83" s="6"/>
      <c r="G83" s="6"/>
      <c r="H83" s="6"/>
      <c r="I83" s="6"/>
      <c r="J83" s="6"/>
      <c r="K83" s="6"/>
    </row>
    <row r="84" spans="2:11" x14ac:dyDescent="0.25">
      <c r="B84" s="6"/>
      <c r="D84" s="6"/>
      <c r="E84" s="6"/>
      <c r="F84" s="6"/>
      <c r="G84" s="6"/>
      <c r="H84" s="6"/>
      <c r="I84" s="6"/>
      <c r="J84" s="6"/>
      <c r="K84" s="6"/>
    </row>
    <row r="85" spans="2:11" x14ac:dyDescent="0.25">
      <c r="B85" s="6"/>
      <c r="D85" s="6"/>
      <c r="E85" s="6"/>
      <c r="F85" s="6"/>
      <c r="G85" s="6"/>
      <c r="H85" s="6"/>
      <c r="I85" s="6"/>
      <c r="J85" s="6"/>
      <c r="K85" s="6"/>
    </row>
    <row r="86" spans="2:11" x14ac:dyDescent="0.25">
      <c r="B86" s="6"/>
      <c r="D86" s="6"/>
      <c r="E86" s="6"/>
      <c r="F86" s="6"/>
      <c r="G86" s="6"/>
      <c r="H86" s="6"/>
      <c r="I86" s="6"/>
      <c r="J86" s="6"/>
      <c r="K86" s="6"/>
    </row>
    <row r="87" spans="2:11" x14ac:dyDescent="0.25">
      <c r="B87" s="6"/>
      <c r="D87" s="6"/>
      <c r="E87" s="6"/>
      <c r="F87" s="6"/>
      <c r="G87" s="6"/>
      <c r="H87" s="6"/>
      <c r="I87" s="6"/>
      <c r="J87" s="6"/>
      <c r="K87" s="6"/>
    </row>
    <row r="88" spans="2:11" x14ac:dyDescent="0.25">
      <c r="B88" s="6"/>
      <c r="D88" s="6"/>
      <c r="E88" s="6"/>
      <c r="F88" s="6"/>
      <c r="G88" s="6"/>
      <c r="H88" s="6"/>
      <c r="I88" s="6"/>
      <c r="J88" s="6"/>
      <c r="K88" s="6"/>
    </row>
    <row r="89" spans="2:11" x14ac:dyDescent="0.25">
      <c r="B89" s="6"/>
      <c r="D89" s="6"/>
      <c r="E89" s="6"/>
      <c r="F89" s="6"/>
      <c r="G89" s="6"/>
      <c r="H89" s="6"/>
      <c r="I89" s="6"/>
      <c r="J89" s="6"/>
      <c r="K89" s="6"/>
    </row>
    <row r="90" spans="2:11" x14ac:dyDescent="0.25">
      <c r="B90" s="6"/>
      <c r="D90" s="6"/>
      <c r="E90" s="6"/>
      <c r="F90" s="6"/>
      <c r="G90" s="6"/>
      <c r="H90" s="6"/>
      <c r="I90" s="6"/>
      <c r="J90" s="6"/>
      <c r="K90" s="6"/>
    </row>
    <row r="91" spans="2:11" x14ac:dyDescent="0.25">
      <c r="B91" s="6"/>
      <c r="D91" s="6"/>
      <c r="E91" s="6"/>
      <c r="F91" s="6"/>
      <c r="G91" s="6"/>
      <c r="H91" s="6"/>
      <c r="I91" s="6"/>
      <c r="J91" s="6"/>
      <c r="K91" s="6"/>
    </row>
    <row r="92" spans="2:11" x14ac:dyDescent="0.25">
      <c r="B92" s="6"/>
      <c r="D92" s="6"/>
      <c r="E92" s="6"/>
      <c r="F92" s="6"/>
      <c r="G92" s="6"/>
      <c r="H92" s="6"/>
      <c r="I92" s="6"/>
      <c r="J92" s="6"/>
      <c r="K92" s="6"/>
    </row>
    <row r="93" spans="2:11" x14ac:dyDescent="0.25">
      <c r="B93" s="6"/>
      <c r="D93" s="6"/>
      <c r="E93" s="6"/>
      <c r="F93" s="6"/>
      <c r="G93" s="6"/>
      <c r="H93" s="6"/>
      <c r="I93" s="6"/>
      <c r="J93" s="6"/>
      <c r="K93" s="6"/>
    </row>
    <row r="94" spans="2:11" x14ac:dyDescent="0.25">
      <c r="B94" s="6"/>
      <c r="D94" s="6"/>
      <c r="E94" s="6"/>
      <c r="F94" s="6"/>
      <c r="G94" s="6"/>
      <c r="H94" s="6"/>
      <c r="I94" s="6"/>
      <c r="J94" s="6"/>
      <c r="K94" s="6"/>
    </row>
    <row r="95" spans="2:11" x14ac:dyDescent="0.25">
      <c r="B95" s="6"/>
      <c r="D95" s="6"/>
      <c r="E95" s="6"/>
      <c r="F95" s="6"/>
      <c r="G95" s="6"/>
      <c r="H95" s="6"/>
      <c r="I95" s="6"/>
      <c r="J95" s="6"/>
      <c r="K95" s="6"/>
    </row>
    <row r="96" spans="2:11" x14ac:dyDescent="0.25">
      <c r="B96" s="6"/>
      <c r="D96" s="6"/>
      <c r="E96" s="6"/>
      <c r="F96" s="6"/>
      <c r="G96" s="6"/>
      <c r="H96" s="6"/>
      <c r="I96" s="6"/>
      <c r="J96" s="6"/>
      <c r="K96" s="6"/>
    </row>
    <row r="97" spans="2:11" x14ac:dyDescent="0.25">
      <c r="B97" s="6"/>
      <c r="D97" s="6"/>
      <c r="E97" s="6"/>
      <c r="F97" s="6"/>
      <c r="G97" s="6"/>
      <c r="H97" s="6"/>
      <c r="I97" s="6"/>
      <c r="J97" s="6"/>
      <c r="K97" s="6"/>
    </row>
    <row r="98" spans="2:11" x14ac:dyDescent="0.25">
      <c r="B98" s="6"/>
      <c r="D98" s="6"/>
      <c r="E98" s="6"/>
      <c r="F98" s="6"/>
      <c r="G98" s="6"/>
      <c r="H98" s="6"/>
      <c r="I98" s="6"/>
      <c r="J98" s="6"/>
      <c r="K98" s="6"/>
    </row>
    <row r="99" spans="2:11" x14ac:dyDescent="0.25">
      <c r="B99" s="6"/>
      <c r="D99" s="6"/>
      <c r="E99" s="6"/>
      <c r="F99" s="6"/>
      <c r="G99" s="6"/>
      <c r="H99" s="6"/>
      <c r="I99" s="6"/>
      <c r="J99" s="6"/>
      <c r="K99" s="6"/>
    </row>
    <row r="100" spans="2:11" x14ac:dyDescent="0.25">
      <c r="B100" s="6"/>
      <c r="D100" s="6"/>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sheetData>
  <mergeCells count="23">
    <mergeCell ref="A1:P1"/>
    <mergeCell ref="A2:P2"/>
    <mergeCell ref="A3:P3"/>
    <mergeCell ref="A4:D4"/>
    <mergeCell ref="A5:P5"/>
    <mergeCell ref="B55:B63"/>
    <mergeCell ref="B65:B67"/>
    <mergeCell ref="B68:B74"/>
    <mergeCell ref="B15:B22"/>
    <mergeCell ref="D15:I15"/>
    <mergeCell ref="D18:I18"/>
    <mergeCell ref="D23:I23"/>
    <mergeCell ref="D24:I24"/>
    <mergeCell ref="B26:E26"/>
    <mergeCell ref="B27:B33"/>
    <mergeCell ref="B35:E35"/>
    <mergeCell ref="B36:B42"/>
    <mergeCell ref="B49:E50"/>
    <mergeCell ref="B10:D10"/>
    <mergeCell ref="F10:S10"/>
    <mergeCell ref="F11:S11"/>
    <mergeCell ref="E12:R12"/>
    <mergeCell ref="E13:R13"/>
  </mergeCells>
  <conditionalFormatting sqref="F10">
    <cfRule type="notContainsBlanks" dxfId="61" priority="4">
      <formula>LEN(TRIM(F10))&gt;0</formula>
    </cfRule>
  </conditionalFormatting>
  <conditionalFormatting sqref="F11:S11">
    <cfRule type="expression" dxfId="60" priority="2">
      <formula>E11="NO SE REPORTA"</formula>
    </cfRule>
    <cfRule type="expression" dxfId="59" priority="3">
      <formula>E10="NO APLICA"</formula>
    </cfRule>
  </conditionalFormatting>
  <conditionalFormatting sqref="E12:R12">
    <cfRule type="expression" dxfId="58"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7 E20:H21">
      <formula1>0</formula1>
    </dataValidation>
    <dataValidation allowBlank="1" showInputMessage="1" showErrorMessage="1" sqref="I20:I21"/>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7" width="25" customWidth="1"/>
    <col min="8" max="8" width="15.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655</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28"/>
      <c r="C7" s="78"/>
      <c r="D7" s="6"/>
      <c r="E7" s="18"/>
      <c r="F7" s="6" t="s">
        <v>129</v>
      </c>
      <c r="G7" s="6"/>
      <c r="H7" s="6"/>
      <c r="I7" s="6"/>
      <c r="J7" s="6"/>
      <c r="K7" s="6"/>
    </row>
    <row r="8" spans="1:21" ht="15.75" thickBot="1" x14ac:dyDescent="0.3">
      <c r="B8" s="179" t="s">
        <v>1202</v>
      </c>
      <c r="C8" s="224">
        <v>2020</v>
      </c>
      <c r="D8" s="229">
        <f>IF(E10="NO APLICA","NO APLICA",IF(E11="NO SE REPORTA","SIN INFORMACION",+E20))</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8"/>
      <c r="D14" s="6"/>
      <c r="E14" s="6"/>
      <c r="F14" s="6"/>
      <c r="G14" s="6"/>
      <c r="H14" s="6"/>
      <c r="I14" s="6"/>
      <c r="J14" s="6"/>
      <c r="K14" s="6"/>
    </row>
    <row r="15" spans="1:21" ht="15" customHeight="1" thickTop="1" x14ac:dyDescent="0.25">
      <c r="B15" s="1137" t="s">
        <v>2</v>
      </c>
      <c r="C15" s="90"/>
      <c r="D15" s="1139" t="s">
        <v>336</v>
      </c>
      <c r="E15" s="1140"/>
      <c r="F15" s="1140"/>
      <c r="G15" s="1140"/>
      <c r="H15" s="1140"/>
      <c r="I15" s="1140"/>
      <c r="J15" s="1140"/>
      <c r="K15" s="1141"/>
    </row>
    <row r="16" spans="1:21" ht="15.75" thickBot="1" x14ac:dyDescent="0.3">
      <c r="B16" s="1138"/>
      <c r="C16" s="93"/>
      <c r="D16" s="1228" t="s">
        <v>655</v>
      </c>
      <c r="E16" s="1229"/>
      <c r="F16" s="1229"/>
      <c r="G16" s="1229"/>
      <c r="H16" s="1229"/>
      <c r="I16" s="1229"/>
      <c r="J16" s="1229"/>
      <c r="K16" s="1230"/>
    </row>
    <row r="17" spans="2:12" ht="15.75" thickBot="1" x14ac:dyDescent="0.3">
      <c r="B17" s="1138"/>
      <c r="C17" s="91" t="s">
        <v>19</v>
      </c>
      <c r="D17" s="39" t="s">
        <v>253</v>
      </c>
      <c r="E17" s="39" t="s">
        <v>20</v>
      </c>
      <c r="F17" s="39" t="s">
        <v>21</v>
      </c>
      <c r="G17" s="39" t="s">
        <v>22</v>
      </c>
      <c r="H17" s="39" t="s">
        <v>23</v>
      </c>
      <c r="I17" s="39" t="s">
        <v>254</v>
      </c>
      <c r="K17" s="22"/>
    </row>
    <row r="18" spans="2:12" ht="36.75" thickBot="1" x14ac:dyDescent="0.3">
      <c r="B18" s="1138"/>
      <c r="C18" s="92" t="s">
        <v>152</v>
      </c>
      <c r="D18" s="41" t="s">
        <v>690</v>
      </c>
      <c r="E18" s="7"/>
      <c r="F18" s="7"/>
      <c r="G18" s="7"/>
      <c r="H18" s="7"/>
      <c r="I18" s="43">
        <f>SUM(E18:H18)</f>
        <v>0</v>
      </c>
      <c r="K18" s="22"/>
    </row>
    <row r="19" spans="2:12" ht="36.75" thickBot="1" x14ac:dyDescent="0.3">
      <c r="B19" s="1138"/>
      <c r="C19" s="92" t="s">
        <v>154</v>
      </c>
      <c r="D19" s="41" t="s">
        <v>1195</v>
      </c>
      <c r="E19" s="7"/>
      <c r="F19" s="7"/>
      <c r="G19" s="7"/>
      <c r="H19" s="7"/>
      <c r="I19" s="43">
        <f>SUM(E19:H19)</f>
        <v>0</v>
      </c>
      <c r="K19" s="22"/>
    </row>
    <row r="20" spans="2:12" ht="48.75" thickBot="1" x14ac:dyDescent="0.3">
      <c r="B20" s="1138"/>
      <c r="C20" s="92" t="s">
        <v>156</v>
      </c>
      <c r="D20" s="41" t="s">
        <v>1194</v>
      </c>
      <c r="E20" s="146">
        <f>IFERROR(E19/E18,0)</f>
        <v>0</v>
      </c>
      <c r="F20" s="146">
        <f>IFERROR(F19/F18,0)</f>
        <v>0</v>
      </c>
      <c r="G20" s="146">
        <f>IFERROR(G19/G18,0)</f>
        <v>0</v>
      </c>
      <c r="H20" s="146">
        <f>IFERROR(H19/H18,0)</f>
        <v>0</v>
      </c>
      <c r="I20" s="146">
        <f>IFERROR(I19/I18,0)</f>
        <v>0</v>
      </c>
      <c r="K20" s="22"/>
    </row>
    <row r="21" spans="2:12" x14ac:dyDescent="0.25">
      <c r="B21" s="440"/>
      <c r="C21" s="93"/>
      <c r="D21" s="1145"/>
      <c r="E21" s="1146"/>
      <c r="F21" s="1146"/>
      <c r="G21" s="1146"/>
      <c r="H21" s="1146"/>
      <c r="I21" s="1146"/>
      <c r="J21" s="1146"/>
      <c r="K21" s="1147"/>
    </row>
    <row r="22" spans="2:12" x14ac:dyDescent="0.25">
      <c r="B22" s="440"/>
      <c r="C22" s="93"/>
      <c r="D22" s="1228" t="s">
        <v>691</v>
      </c>
      <c r="E22" s="1229"/>
      <c r="F22" s="1229"/>
      <c r="G22" s="1229"/>
      <c r="H22" s="1229"/>
      <c r="I22" s="1229"/>
      <c r="J22" s="1229"/>
      <c r="K22" s="1230"/>
    </row>
    <row r="23" spans="2:12" ht="24" customHeight="1" thickBot="1" x14ac:dyDescent="0.3">
      <c r="B23" s="440"/>
      <c r="C23" s="93"/>
      <c r="D23" s="1242" t="s">
        <v>686</v>
      </c>
      <c r="E23" s="1243"/>
      <c r="F23" s="1243"/>
      <c r="G23" s="1243"/>
      <c r="H23" s="1243"/>
      <c r="I23" s="1243"/>
      <c r="J23" s="1243"/>
      <c r="K23" s="1244"/>
    </row>
    <row r="24" spans="2:12" ht="15.75" thickBot="1" x14ac:dyDescent="0.3">
      <c r="B24" s="440"/>
      <c r="C24" s="1141" t="s">
        <v>19</v>
      </c>
      <c r="D24" s="1128" t="s">
        <v>270</v>
      </c>
      <c r="E24" s="1128" t="s">
        <v>619</v>
      </c>
      <c r="F24" s="1178" t="s">
        <v>692</v>
      </c>
      <c r="G24" s="1245" t="s">
        <v>693</v>
      </c>
      <c r="H24" s="1246"/>
      <c r="I24" s="1246"/>
      <c r="J24" s="1247"/>
      <c r="K24" s="120"/>
    </row>
    <row r="25" spans="2:12" x14ac:dyDescent="0.25">
      <c r="B25" s="440"/>
      <c r="C25" s="1147"/>
      <c r="D25" s="1129"/>
      <c r="E25" s="1129"/>
      <c r="F25" s="1199"/>
      <c r="G25" s="70" t="s">
        <v>473</v>
      </c>
      <c r="H25" s="1178" t="s">
        <v>695</v>
      </c>
      <c r="I25" s="1178" t="s">
        <v>274</v>
      </c>
      <c r="J25" s="1178" t="s">
        <v>275</v>
      </c>
      <c r="K25" s="12"/>
    </row>
    <row r="26" spans="2:12" ht="15.75" thickBot="1" x14ac:dyDescent="0.3">
      <c r="B26" s="440"/>
      <c r="C26" s="1175"/>
      <c r="D26" s="1130"/>
      <c r="E26" s="1130"/>
      <c r="F26" s="1179"/>
      <c r="G26" s="66" t="s">
        <v>694</v>
      </c>
      <c r="H26" s="1179"/>
      <c r="I26" s="1179"/>
      <c r="J26" s="1179"/>
      <c r="K26" s="12"/>
    </row>
    <row r="27" spans="2:12" ht="24.75" thickBot="1" x14ac:dyDescent="0.3">
      <c r="B27" s="440"/>
      <c r="C27" s="31">
        <v>1</v>
      </c>
      <c r="D27" s="31"/>
      <c r="E27" s="484" t="s">
        <v>696</v>
      </c>
      <c r="F27" s="31"/>
      <c r="G27" s="220"/>
      <c r="H27" s="220"/>
      <c r="I27" s="220"/>
      <c r="J27" s="220"/>
      <c r="K27" s="12"/>
      <c r="L27" s="228"/>
    </row>
    <row r="28" spans="2:12" ht="24.75" thickBot="1" x14ac:dyDescent="0.3">
      <c r="B28" s="440"/>
      <c r="C28" s="31">
        <v>2</v>
      </c>
      <c r="D28" s="31"/>
      <c r="E28" s="484" t="s">
        <v>697</v>
      </c>
      <c r="F28" s="31"/>
      <c r="G28" s="220"/>
      <c r="H28" s="220"/>
      <c r="I28" s="220"/>
      <c r="J28" s="220"/>
      <c r="K28" s="12"/>
      <c r="L28" s="228"/>
    </row>
    <row r="29" spans="2:12" ht="36.75" thickBot="1" x14ac:dyDescent="0.3">
      <c r="B29" s="440"/>
      <c r="C29" s="31">
        <v>3</v>
      </c>
      <c r="D29" s="31"/>
      <c r="E29" s="484" t="s">
        <v>698</v>
      </c>
      <c r="F29" s="31"/>
      <c r="G29" s="220"/>
      <c r="H29" s="220"/>
      <c r="I29" s="220"/>
      <c r="J29" s="220"/>
      <c r="K29" s="12"/>
      <c r="L29" s="228"/>
    </row>
    <row r="30" spans="2:12" ht="15.75" thickBot="1" x14ac:dyDescent="0.3">
      <c r="B30" s="440"/>
      <c r="C30" s="31">
        <v>4</v>
      </c>
      <c r="D30" s="31"/>
      <c r="E30" s="484" t="s">
        <v>699</v>
      </c>
      <c r="F30" s="31"/>
      <c r="G30" s="220"/>
      <c r="H30" s="220"/>
      <c r="I30" s="220"/>
      <c r="J30" s="220"/>
      <c r="K30" s="12"/>
      <c r="L30" s="228"/>
    </row>
    <row r="31" spans="2:12" ht="15.75" thickBot="1" x14ac:dyDescent="0.3">
      <c r="B31" s="440"/>
      <c r="C31" s="31">
        <v>5</v>
      </c>
      <c r="D31" s="31"/>
      <c r="E31" s="484" t="s">
        <v>700</v>
      </c>
      <c r="F31" s="31"/>
      <c r="G31" s="220"/>
      <c r="H31" s="220"/>
      <c r="I31" s="220"/>
      <c r="J31" s="220"/>
      <c r="K31" s="12"/>
      <c r="L31" s="228"/>
    </row>
    <row r="32" spans="2:12" ht="15.75" thickBot="1" x14ac:dyDescent="0.3">
      <c r="B32" s="440"/>
      <c r="C32" s="31">
        <v>6</v>
      </c>
      <c r="D32" s="31"/>
      <c r="E32" s="484"/>
      <c r="F32" s="31"/>
      <c r="G32" s="220"/>
      <c r="H32" s="220"/>
      <c r="I32" s="220"/>
      <c r="J32" s="220"/>
      <c r="K32" s="12"/>
      <c r="L32" s="228"/>
    </row>
    <row r="33" spans="2:11" ht="15.75" thickBot="1" x14ac:dyDescent="0.3">
      <c r="B33" s="440"/>
      <c r="C33" s="40"/>
      <c r="D33" s="40" t="s">
        <v>151</v>
      </c>
      <c r="E33" s="40"/>
      <c r="F33" s="41"/>
      <c r="G33" s="144">
        <f>SUM(G27:G32)</f>
        <v>0</v>
      </c>
      <c r="H33" s="144">
        <f>SUM(H27:H32)</f>
        <v>0</v>
      </c>
      <c r="I33" s="144">
        <f>SUM(I27:I32)</f>
        <v>0</v>
      </c>
      <c r="J33" s="144">
        <f>SUM(J27:J32)</f>
        <v>0</v>
      </c>
      <c r="K33" s="13"/>
    </row>
    <row r="34" spans="2:11" x14ac:dyDescent="0.25">
      <c r="B34" s="440"/>
      <c r="C34" s="93"/>
      <c r="D34" s="1139" t="s">
        <v>630</v>
      </c>
      <c r="E34" s="1140"/>
      <c r="F34" s="1140"/>
      <c r="G34" s="1140"/>
      <c r="H34" s="1140"/>
      <c r="I34" s="1140"/>
      <c r="J34" s="1140"/>
      <c r="K34" s="1141"/>
    </row>
    <row r="35" spans="2:11" ht="24" customHeight="1" thickBot="1" x14ac:dyDescent="0.3">
      <c r="B35" s="440"/>
      <c r="C35" s="93"/>
      <c r="D35" s="1145" t="s">
        <v>701</v>
      </c>
      <c r="E35" s="1146"/>
      <c r="F35" s="1146"/>
      <c r="G35" s="1146"/>
      <c r="H35" s="1146"/>
      <c r="I35" s="1146"/>
      <c r="J35" s="1146"/>
      <c r="K35" s="1147"/>
    </row>
    <row r="36" spans="2:11" ht="15.75" thickBot="1" x14ac:dyDescent="0.3">
      <c r="B36" s="440"/>
      <c r="C36" s="1248" t="s">
        <v>19</v>
      </c>
      <c r="D36" s="1231" t="s">
        <v>702</v>
      </c>
      <c r="E36" s="1234" t="s">
        <v>703</v>
      </c>
      <c r="F36" s="1235"/>
      <c r="G36" s="71"/>
      <c r="H36" s="6"/>
      <c r="I36" s="6"/>
      <c r="K36" s="22"/>
    </row>
    <row r="37" spans="2:11" x14ac:dyDescent="0.25">
      <c r="B37" s="440"/>
      <c r="C37" s="1144"/>
      <c r="D37" s="1232"/>
      <c r="E37" s="1128" t="s">
        <v>704</v>
      </c>
      <c r="F37" s="47" t="s">
        <v>705</v>
      </c>
      <c r="G37" s="1128" t="s">
        <v>55</v>
      </c>
      <c r="H37" s="6"/>
      <c r="I37" s="6"/>
      <c r="K37" s="22"/>
    </row>
    <row r="38" spans="2:11" ht="15.75" thickBot="1" x14ac:dyDescent="0.3">
      <c r="B38" s="440"/>
      <c r="C38" s="1150"/>
      <c r="D38" s="1233"/>
      <c r="E38" s="1130"/>
      <c r="F38" s="41" t="s">
        <v>695</v>
      </c>
      <c r="G38" s="1130"/>
      <c r="H38" s="6"/>
      <c r="I38" s="6"/>
      <c r="K38" s="22"/>
    </row>
    <row r="39" spans="2:11" ht="15.75" thickBot="1" x14ac:dyDescent="0.3">
      <c r="B39" s="440"/>
      <c r="C39" s="486">
        <v>1</v>
      </c>
      <c r="D39" s="166"/>
      <c r="E39" s="150">
        <f>IFERROR(I27/H27,0)</f>
        <v>0</v>
      </c>
      <c r="F39" s="150">
        <f>IFERROR(J27/I27,0)</f>
        <v>0</v>
      </c>
      <c r="G39" s="484"/>
      <c r="H39" s="6"/>
      <c r="I39" s="6"/>
      <c r="K39" s="22"/>
    </row>
    <row r="40" spans="2:11" ht="15.75" thickBot="1" x14ac:dyDescent="0.3">
      <c r="B40" s="440"/>
      <c r="C40" s="486">
        <v>2</v>
      </c>
      <c r="D40" s="166"/>
      <c r="E40" s="150">
        <f>IFERROR(I28/H28,0)</f>
        <v>0</v>
      </c>
      <c r="F40" s="150">
        <f t="shared" ref="F40:F45" si="0">IFERROR(J28/I28,0)</f>
        <v>0</v>
      </c>
      <c r="G40" s="484"/>
      <c r="H40" s="6"/>
      <c r="I40" s="6"/>
      <c r="K40" s="22"/>
    </row>
    <row r="41" spans="2:11" ht="15.75" thickBot="1" x14ac:dyDescent="0.3">
      <c r="B41" s="440"/>
      <c r="C41" s="486">
        <v>3</v>
      </c>
      <c r="D41" s="166"/>
      <c r="E41" s="150">
        <f>IFERROR(I29/H29,0)</f>
        <v>0</v>
      </c>
      <c r="F41" s="150">
        <f t="shared" si="0"/>
        <v>0</v>
      </c>
      <c r="G41" s="484"/>
      <c r="H41" s="6"/>
      <c r="I41" s="6"/>
      <c r="K41" s="22"/>
    </row>
    <row r="42" spans="2:11" ht="15.75" thickBot="1" x14ac:dyDescent="0.3">
      <c r="B42" s="440"/>
      <c r="C42" s="486">
        <v>4</v>
      </c>
      <c r="D42" s="166"/>
      <c r="E42" s="150">
        <f>IFERROR(I30/H30,0)</f>
        <v>0</v>
      </c>
      <c r="F42" s="150">
        <f t="shared" si="0"/>
        <v>0</v>
      </c>
      <c r="G42" s="484"/>
      <c r="H42" s="6"/>
      <c r="I42" s="6"/>
      <c r="K42" s="22"/>
    </row>
    <row r="43" spans="2:11" ht="15.75" thickBot="1" x14ac:dyDescent="0.3">
      <c r="B43" s="440"/>
      <c r="C43" s="486">
        <v>5</v>
      </c>
      <c r="D43" s="166"/>
      <c r="E43" s="150">
        <f>IFERROR(I31/H31,0)</f>
        <v>0</v>
      </c>
      <c r="F43" s="150">
        <f t="shared" si="0"/>
        <v>0</v>
      </c>
      <c r="G43" s="484"/>
      <c r="H43" s="6"/>
      <c r="I43" s="6"/>
      <c r="K43" s="22"/>
    </row>
    <row r="44" spans="2:11" ht="15.75" thickBot="1" x14ac:dyDescent="0.3">
      <c r="B44" s="440"/>
      <c r="C44" s="486">
        <v>6</v>
      </c>
      <c r="D44" s="166"/>
      <c r="E44" s="150">
        <f>IFERROR(I32/H32,0)</f>
        <v>0</v>
      </c>
      <c r="F44" s="150">
        <f t="shared" si="0"/>
        <v>0</v>
      </c>
      <c r="G44" s="484"/>
      <c r="H44" s="6"/>
      <c r="I44" s="6"/>
      <c r="K44" s="22"/>
    </row>
    <row r="45" spans="2:11" ht="15.75" thickBot="1" x14ac:dyDescent="0.3">
      <c r="B45" s="441"/>
      <c r="C45" s="69"/>
      <c r="D45" s="167" t="str">
        <f>Formulas!$D$22</f>
        <v>ERROR: LA SUMA DE LA COLUMNA DEBE SER 100%</v>
      </c>
      <c r="E45" s="151">
        <f>+$D39*E39+$D40*E40+$D41*E41+$D42*E42+$D43*E43+$D44*E44</f>
        <v>0</v>
      </c>
      <c r="F45" s="150">
        <f t="shared" si="0"/>
        <v>0</v>
      </c>
      <c r="G45" s="41"/>
      <c r="H45" s="23"/>
      <c r="I45" s="23"/>
      <c r="J45" s="23"/>
      <c r="K45" s="24"/>
    </row>
    <row r="46" spans="2:11" ht="15.75" thickBot="1" x14ac:dyDescent="0.3">
      <c r="B46" s="38"/>
      <c r="C46" s="89"/>
      <c r="D46" s="6"/>
      <c r="E46" s="6"/>
      <c r="F46" s="6"/>
      <c r="G46" s="6"/>
      <c r="H46" s="6"/>
      <c r="I46" s="6"/>
      <c r="J46" s="6"/>
      <c r="K46" s="6"/>
    </row>
    <row r="47" spans="2:11" ht="84.75" thickBot="1" x14ac:dyDescent="0.3">
      <c r="B47" s="53" t="s">
        <v>34</v>
      </c>
      <c r="C47" s="99"/>
      <c r="D47" s="44" t="s">
        <v>706</v>
      </c>
      <c r="E47" s="6"/>
      <c r="F47" s="6"/>
      <c r="G47" s="6"/>
      <c r="H47" s="6"/>
      <c r="I47" s="6"/>
      <c r="J47" s="6"/>
      <c r="K47" s="6"/>
    </row>
    <row r="48" spans="2:11" ht="60.75" thickBot="1" x14ac:dyDescent="0.3">
      <c r="B48" s="48" t="s">
        <v>36</v>
      </c>
      <c r="C48" s="3"/>
      <c r="D48" s="41" t="s">
        <v>346</v>
      </c>
      <c r="E48" s="6"/>
      <c r="F48" s="6"/>
      <c r="G48" s="6"/>
      <c r="H48" s="6"/>
      <c r="I48" s="6"/>
      <c r="J48" s="6"/>
      <c r="K48" s="6"/>
    </row>
    <row r="49" spans="2:11" ht="15.75" thickBot="1" x14ac:dyDescent="0.3">
      <c r="B49" s="2"/>
      <c r="C49" s="77"/>
      <c r="D49" s="6"/>
      <c r="E49" s="6"/>
      <c r="F49" s="6"/>
      <c r="G49" s="6"/>
      <c r="H49" s="6"/>
      <c r="I49" s="6"/>
      <c r="J49" s="6"/>
      <c r="K49" s="6"/>
    </row>
    <row r="50" spans="2:11" ht="24" customHeight="1" thickBot="1" x14ac:dyDescent="0.3">
      <c r="B50" s="1131" t="s">
        <v>38</v>
      </c>
      <c r="C50" s="1132"/>
      <c r="D50" s="1132"/>
      <c r="E50" s="1133"/>
      <c r="F50" s="6"/>
      <c r="G50" s="6"/>
      <c r="H50" s="6"/>
      <c r="I50" s="6"/>
      <c r="J50" s="6"/>
      <c r="K50" s="6"/>
    </row>
    <row r="51" spans="2:11" ht="15.75" thickBot="1" x14ac:dyDescent="0.3">
      <c r="B51" s="1128">
        <v>1</v>
      </c>
      <c r="C51" s="95"/>
      <c r="D51" s="49" t="s">
        <v>39</v>
      </c>
      <c r="E51" s="42"/>
      <c r="F51" s="6"/>
      <c r="G51" s="6"/>
      <c r="H51" s="6"/>
      <c r="I51" s="6"/>
      <c r="J51" s="6"/>
      <c r="K51" s="6"/>
    </row>
    <row r="52" spans="2:11" ht="15.75" thickBot="1" x14ac:dyDescent="0.3">
      <c r="B52" s="1129"/>
      <c r="C52" s="95"/>
      <c r="D52" s="41" t="s">
        <v>40</v>
      </c>
      <c r="E52" s="42"/>
      <c r="F52" s="6"/>
      <c r="G52" s="6"/>
      <c r="H52" s="6"/>
      <c r="I52" s="6"/>
      <c r="J52" s="6"/>
      <c r="K52" s="6"/>
    </row>
    <row r="53" spans="2:11" ht="15.75" thickBot="1" x14ac:dyDescent="0.3">
      <c r="B53" s="1129"/>
      <c r="C53" s="95"/>
      <c r="D53" s="41" t="s">
        <v>41</v>
      </c>
      <c r="E53" s="42"/>
      <c r="F53" s="6"/>
      <c r="G53" s="6"/>
      <c r="H53" s="6"/>
      <c r="I53" s="6"/>
      <c r="J53" s="6"/>
      <c r="K53" s="6"/>
    </row>
    <row r="54" spans="2:11" ht="15.75" thickBot="1" x14ac:dyDescent="0.3">
      <c r="B54" s="1129"/>
      <c r="C54" s="95"/>
      <c r="D54" s="41" t="s">
        <v>42</v>
      </c>
      <c r="E54" s="42"/>
      <c r="F54" s="6"/>
      <c r="G54" s="6"/>
      <c r="H54" s="6"/>
      <c r="I54" s="6"/>
      <c r="J54" s="6"/>
      <c r="K54" s="6"/>
    </row>
    <row r="55" spans="2:11" ht="15.75" thickBot="1" x14ac:dyDescent="0.3">
      <c r="B55" s="1129"/>
      <c r="C55" s="95"/>
      <c r="D55" s="41" t="s">
        <v>43</v>
      </c>
      <c r="E55" s="42"/>
      <c r="F55" s="6"/>
      <c r="G55" s="6"/>
      <c r="H55" s="6"/>
      <c r="I55" s="6"/>
      <c r="J55" s="6"/>
      <c r="K55" s="6"/>
    </row>
    <row r="56" spans="2:11" ht="15.75" thickBot="1" x14ac:dyDescent="0.3">
      <c r="B56" s="1129"/>
      <c r="C56" s="95"/>
      <c r="D56" s="41" t="s">
        <v>44</v>
      </c>
      <c r="E56" s="42"/>
      <c r="F56" s="6"/>
      <c r="G56" s="6"/>
      <c r="H56" s="6"/>
      <c r="I56" s="6"/>
      <c r="J56" s="6"/>
      <c r="K56" s="6"/>
    </row>
    <row r="57" spans="2:11" ht="15.75" thickBot="1" x14ac:dyDescent="0.3">
      <c r="B57" s="1130"/>
      <c r="C57" s="3"/>
      <c r="D57" s="41" t="s">
        <v>45</v>
      </c>
      <c r="E57" s="42"/>
      <c r="F57" s="6"/>
      <c r="G57" s="6"/>
      <c r="H57" s="6"/>
      <c r="I57" s="6"/>
      <c r="J57" s="6"/>
      <c r="K57" s="6"/>
    </row>
    <row r="58" spans="2:11" ht="15.75" thickBot="1" x14ac:dyDescent="0.3">
      <c r="B58" s="2"/>
      <c r="C58" s="77"/>
      <c r="D58" s="6"/>
      <c r="E58" s="6"/>
      <c r="F58" s="6"/>
      <c r="G58" s="6"/>
      <c r="H58" s="6"/>
      <c r="I58" s="6"/>
      <c r="J58" s="6"/>
      <c r="K58" s="6"/>
    </row>
    <row r="59" spans="2:11" ht="15.75" thickBot="1" x14ac:dyDescent="0.3">
      <c r="B59" s="1131" t="s">
        <v>46</v>
      </c>
      <c r="C59" s="1132"/>
      <c r="D59" s="1132"/>
      <c r="E59" s="1133"/>
      <c r="F59" s="6"/>
      <c r="G59" s="6"/>
      <c r="H59" s="6"/>
      <c r="I59" s="6"/>
      <c r="J59" s="6"/>
      <c r="K59" s="6"/>
    </row>
    <row r="60" spans="2:11" ht="15.75" thickBot="1" x14ac:dyDescent="0.3">
      <c r="B60" s="1128">
        <v>1</v>
      </c>
      <c r="C60" s="95"/>
      <c r="D60" s="49" t="s">
        <v>39</v>
      </c>
      <c r="E60" s="133" t="s">
        <v>47</v>
      </c>
      <c r="F60" s="6"/>
      <c r="G60" s="6"/>
      <c r="H60" s="6"/>
      <c r="I60" s="6"/>
      <c r="J60" s="6"/>
      <c r="K60" s="6"/>
    </row>
    <row r="61" spans="2:11" ht="15.75" thickBot="1" x14ac:dyDescent="0.3">
      <c r="B61" s="1129"/>
      <c r="C61" s="95"/>
      <c r="D61" s="41" t="s">
        <v>40</v>
      </c>
      <c r="E61" s="133" t="s">
        <v>48</v>
      </c>
      <c r="F61" s="6"/>
      <c r="G61" s="6"/>
      <c r="H61" s="6"/>
      <c r="I61" s="6"/>
      <c r="J61" s="6"/>
      <c r="K61" s="6"/>
    </row>
    <row r="62" spans="2:11" ht="15.75" thickBot="1" x14ac:dyDescent="0.3">
      <c r="B62" s="1129"/>
      <c r="C62" s="95"/>
      <c r="D62" s="41" t="s">
        <v>41</v>
      </c>
      <c r="E62" s="175"/>
      <c r="F62" s="6"/>
      <c r="G62" s="6"/>
      <c r="H62" s="6"/>
      <c r="I62" s="6"/>
      <c r="J62" s="6"/>
      <c r="K62" s="6"/>
    </row>
    <row r="63" spans="2:11" ht="15.75" thickBot="1" x14ac:dyDescent="0.3">
      <c r="B63" s="1129"/>
      <c r="C63" s="95"/>
      <c r="D63" s="41" t="s">
        <v>42</v>
      </c>
      <c r="E63" s="175"/>
      <c r="F63" s="6"/>
      <c r="G63" s="6"/>
      <c r="H63" s="6"/>
      <c r="I63" s="6"/>
      <c r="J63" s="6"/>
      <c r="K63" s="6"/>
    </row>
    <row r="64" spans="2:11" ht="15.75" thickBot="1" x14ac:dyDescent="0.3">
      <c r="B64" s="1129"/>
      <c r="C64" s="95"/>
      <c r="D64" s="41" t="s">
        <v>43</v>
      </c>
      <c r="E64" s="175"/>
      <c r="F64" s="6"/>
      <c r="G64" s="6"/>
      <c r="H64" s="6"/>
      <c r="I64" s="6"/>
      <c r="J64" s="6"/>
      <c r="K64" s="6"/>
    </row>
    <row r="65" spans="2:11" ht="15.75" thickBot="1" x14ac:dyDescent="0.3">
      <c r="B65" s="1129"/>
      <c r="C65" s="95"/>
      <c r="D65" s="41" t="s">
        <v>44</v>
      </c>
      <c r="E65" s="175"/>
      <c r="F65" s="6"/>
      <c r="G65" s="6"/>
      <c r="H65" s="6"/>
      <c r="I65" s="6"/>
      <c r="J65" s="6"/>
      <c r="K65" s="6"/>
    </row>
    <row r="66" spans="2:11" ht="15.75" thickBot="1" x14ac:dyDescent="0.3">
      <c r="B66" s="1130"/>
      <c r="C66" s="3"/>
      <c r="D66" s="41" t="s">
        <v>45</v>
      </c>
      <c r="E66" s="175"/>
      <c r="F66" s="6"/>
      <c r="G66" s="6"/>
      <c r="H66" s="6"/>
      <c r="I66" s="6"/>
      <c r="J66" s="6"/>
      <c r="K66" s="6"/>
    </row>
    <row r="67" spans="2:11" ht="15.75" thickBot="1" x14ac:dyDescent="0.3">
      <c r="B67" s="2"/>
      <c r="C67" s="77"/>
      <c r="D67" s="6"/>
      <c r="E67" s="6"/>
      <c r="F67" s="6"/>
      <c r="G67" s="6"/>
      <c r="H67" s="6"/>
      <c r="I67" s="6"/>
      <c r="J67" s="6"/>
      <c r="K67" s="6"/>
    </row>
    <row r="68" spans="2:11" ht="15.75" thickBot="1" x14ac:dyDescent="0.3">
      <c r="B68" s="1131" t="s">
        <v>49</v>
      </c>
      <c r="C68" s="1132"/>
      <c r="D68" s="1132"/>
      <c r="E68" s="1132"/>
      <c r="F68" s="1133"/>
      <c r="G68" s="6"/>
      <c r="H68" s="6"/>
      <c r="I68" s="6"/>
      <c r="J68" s="6"/>
      <c r="K68" s="6"/>
    </row>
    <row r="69" spans="2:11" ht="24.75" thickBot="1" x14ac:dyDescent="0.3">
      <c r="B69" s="48" t="s">
        <v>50</v>
      </c>
      <c r="C69" s="41" t="s">
        <v>51</v>
      </c>
      <c r="D69" s="41" t="s">
        <v>52</v>
      </c>
      <c r="E69" s="41" t="s">
        <v>53</v>
      </c>
      <c r="F69" s="6"/>
      <c r="G69" s="6"/>
      <c r="H69" s="6"/>
      <c r="I69" s="6"/>
      <c r="J69" s="6"/>
    </row>
    <row r="70" spans="2:11" ht="84.75" thickBot="1" x14ac:dyDescent="0.3">
      <c r="B70" s="50">
        <v>42401</v>
      </c>
      <c r="C70" s="41">
        <v>0.01</v>
      </c>
      <c r="D70" s="51" t="s">
        <v>707</v>
      </c>
      <c r="E70" s="41"/>
      <c r="F70" s="6"/>
      <c r="G70" s="6"/>
      <c r="H70" s="6"/>
      <c r="I70" s="6"/>
      <c r="J70" s="6"/>
    </row>
    <row r="71" spans="2:11" ht="15.75" thickBot="1" x14ac:dyDescent="0.3">
      <c r="B71" s="4"/>
      <c r="C71" s="96"/>
      <c r="D71" s="6"/>
      <c r="E71" s="6"/>
      <c r="F71" s="6"/>
      <c r="G71" s="6"/>
      <c r="H71" s="6"/>
      <c r="I71" s="6"/>
      <c r="J71" s="6"/>
      <c r="K71" s="6"/>
    </row>
    <row r="72" spans="2:11" x14ac:dyDescent="0.25">
      <c r="B72" s="137" t="s">
        <v>55</v>
      </c>
      <c r="C72" s="97"/>
      <c r="D72" s="6"/>
      <c r="E72" s="6"/>
      <c r="F72" s="6"/>
      <c r="G72" s="6"/>
      <c r="H72" s="6"/>
      <c r="I72" s="6"/>
      <c r="J72" s="6"/>
      <c r="K72" s="6"/>
    </row>
    <row r="73" spans="2:11" x14ac:dyDescent="0.25">
      <c r="B73" s="1236"/>
      <c r="C73" s="1237"/>
      <c r="D73" s="1237"/>
      <c r="E73" s="1237"/>
      <c r="F73" s="1238"/>
      <c r="G73" s="6"/>
      <c r="H73" s="6"/>
      <c r="I73" s="6"/>
      <c r="J73" s="6"/>
      <c r="K73" s="6"/>
    </row>
    <row r="74" spans="2:11" x14ac:dyDescent="0.25">
      <c r="B74" s="1239"/>
      <c r="C74" s="1240"/>
      <c r="D74" s="1240"/>
      <c r="E74" s="1240"/>
      <c r="F74" s="1241"/>
      <c r="G74" s="6"/>
      <c r="H74" s="6"/>
      <c r="I74" s="6"/>
      <c r="J74" s="6"/>
      <c r="K74" s="6"/>
    </row>
    <row r="75" spans="2:11" x14ac:dyDescent="0.25">
      <c r="B75" s="2"/>
      <c r="C75" s="77"/>
      <c r="D75" s="6"/>
      <c r="E75" s="6"/>
      <c r="F75" s="6"/>
      <c r="G75" s="6"/>
      <c r="H75" s="6"/>
      <c r="I75" s="6"/>
      <c r="J75" s="6"/>
      <c r="K75" s="6"/>
    </row>
    <row r="76" spans="2:11" ht="15.75" thickBot="1" x14ac:dyDescent="0.3">
      <c r="B76" s="6"/>
      <c r="D76" s="6"/>
      <c r="E76" s="6"/>
      <c r="F76" s="6"/>
      <c r="G76" s="6"/>
      <c r="H76" s="6"/>
      <c r="I76" s="6"/>
      <c r="J76" s="6"/>
      <c r="K76" s="6"/>
    </row>
    <row r="77" spans="2:11" ht="24.75" thickBot="1" x14ac:dyDescent="0.3">
      <c r="B77" s="52" t="s">
        <v>56</v>
      </c>
      <c r="C77" s="98"/>
      <c r="D77" s="6"/>
      <c r="E77" s="6"/>
      <c r="F77" s="6"/>
      <c r="G77" s="6"/>
      <c r="H77" s="6"/>
      <c r="I77" s="6"/>
      <c r="J77" s="6"/>
      <c r="K77" s="6"/>
    </row>
    <row r="78" spans="2:11" ht="15.75" thickBot="1" x14ac:dyDescent="0.3">
      <c r="B78" s="38"/>
      <c r="C78" s="89"/>
      <c r="D78" s="6"/>
      <c r="E78" s="6"/>
      <c r="F78" s="6"/>
      <c r="G78" s="6"/>
      <c r="H78" s="6"/>
      <c r="I78" s="6"/>
      <c r="J78" s="6"/>
      <c r="K78" s="6"/>
    </row>
    <row r="79" spans="2:11" ht="84.75" thickBot="1" x14ac:dyDescent="0.3">
      <c r="B79" s="53" t="s">
        <v>57</v>
      </c>
      <c r="C79" s="99"/>
      <c r="D79" s="44" t="s">
        <v>656</v>
      </c>
      <c r="E79" s="6"/>
      <c r="F79" s="6"/>
      <c r="G79" s="6"/>
      <c r="H79" s="6"/>
      <c r="I79" s="6"/>
      <c r="J79" s="6"/>
      <c r="K79" s="6"/>
    </row>
    <row r="80" spans="2:11" x14ac:dyDescent="0.25">
      <c r="B80" s="1128" t="s">
        <v>59</v>
      </c>
      <c r="C80" s="95"/>
      <c r="D80" s="54" t="s">
        <v>60</v>
      </c>
      <c r="E80" s="6"/>
      <c r="F80" s="6"/>
      <c r="G80" s="6"/>
      <c r="H80" s="6"/>
      <c r="I80" s="6"/>
      <c r="J80" s="6"/>
      <c r="K80" s="6"/>
    </row>
    <row r="81" spans="2:11" ht="120" x14ac:dyDescent="0.25">
      <c r="B81" s="1129"/>
      <c r="C81" s="95"/>
      <c r="D81" s="47" t="s">
        <v>657</v>
      </c>
      <c r="E81" s="6"/>
      <c r="F81" s="6"/>
      <c r="G81" s="6"/>
      <c r="H81" s="6"/>
      <c r="I81" s="6"/>
      <c r="J81" s="6"/>
      <c r="K81" s="6"/>
    </row>
    <row r="82" spans="2:11" x14ac:dyDescent="0.25">
      <c r="B82" s="1129"/>
      <c r="C82" s="95"/>
      <c r="D82" s="54" t="s">
        <v>63</v>
      </c>
      <c r="E82" s="6"/>
      <c r="F82" s="6"/>
      <c r="G82" s="6"/>
      <c r="H82" s="6"/>
      <c r="I82" s="6"/>
      <c r="J82" s="6"/>
      <c r="K82" s="6"/>
    </row>
    <row r="83" spans="2:11" x14ac:dyDescent="0.25">
      <c r="B83" s="1129"/>
      <c r="C83" s="95"/>
      <c r="D83" s="47" t="s">
        <v>658</v>
      </c>
      <c r="E83" s="6"/>
      <c r="F83" s="6"/>
      <c r="G83" s="6"/>
      <c r="H83" s="6"/>
      <c r="I83" s="6"/>
      <c r="J83" s="6"/>
      <c r="K83" s="6"/>
    </row>
    <row r="84" spans="2:11" ht="24" x14ac:dyDescent="0.25">
      <c r="B84" s="1129"/>
      <c r="C84" s="95"/>
      <c r="D84" s="47" t="s">
        <v>659</v>
      </c>
      <c r="E84" s="6"/>
      <c r="F84" s="6"/>
      <c r="G84" s="6"/>
      <c r="H84" s="6"/>
      <c r="I84" s="6"/>
      <c r="J84" s="6"/>
      <c r="K84" s="6"/>
    </row>
    <row r="85" spans="2:11" x14ac:dyDescent="0.25">
      <c r="B85" s="1129"/>
      <c r="C85" s="95"/>
      <c r="D85" s="54" t="s">
        <v>288</v>
      </c>
      <c r="E85" s="6"/>
      <c r="F85" s="6"/>
      <c r="G85" s="6"/>
      <c r="H85" s="6"/>
      <c r="I85" s="6"/>
      <c r="J85" s="6"/>
      <c r="K85" s="6"/>
    </row>
    <row r="86" spans="2:11" ht="24" x14ac:dyDescent="0.25">
      <c r="B86" s="1129"/>
      <c r="C86" s="95"/>
      <c r="D86" s="47" t="s">
        <v>660</v>
      </c>
      <c r="E86" s="6"/>
      <c r="F86" s="6"/>
      <c r="G86" s="6"/>
      <c r="H86" s="6"/>
      <c r="I86" s="6"/>
      <c r="J86" s="6"/>
      <c r="K86" s="6"/>
    </row>
    <row r="87" spans="2:11" ht="24.75" thickBot="1" x14ac:dyDescent="0.3">
      <c r="B87" s="1130"/>
      <c r="C87" s="3"/>
      <c r="D87" s="41" t="s">
        <v>661</v>
      </c>
      <c r="E87" s="6"/>
      <c r="F87" s="6"/>
      <c r="G87" s="6"/>
      <c r="H87" s="6"/>
      <c r="I87" s="6"/>
      <c r="J87" s="6"/>
      <c r="K87" s="6"/>
    </row>
    <row r="88" spans="2:11" ht="24.75" thickBot="1" x14ac:dyDescent="0.3">
      <c r="B88" s="48" t="s">
        <v>72</v>
      </c>
      <c r="C88" s="3"/>
      <c r="D88" s="41"/>
      <c r="E88" s="6"/>
      <c r="F88" s="6"/>
      <c r="G88" s="6"/>
      <c r="H88" s="6"/>
      <c r="I88" s="6"/>
      <c r="J88" s="6"/>
      <c r="K88" s="6"/>
    </row>
    <row r="89" spans="2:11" ht="108" x14ac:dyDescent="0.25">
      <c r="B89" s="1128" t="s">
        <v>73</v>
      </c>
      <c r="C89" s="95"/>
      <c r="D89" s="47" t="s">
        <v>662</v>
      </c>
      <c r="E89" s="6"/>
      <c r="F89" s="6"/>
      <c r="G89" s="6"/>
      <c r="H89" s="6"/>
      <c r="I89" s="6"/>
      <c r="J89" s="6"/>
      <c r="K89" s="6"/>
    </row>
    <row r="90" spans="2:11" x14ac:dyDescent="0.25">
      <c r="B90" s="1129"/>
      <c r="C90" s="95"/>
      <c r="D90" s="47" t="s">
        <v>663</v>
      </c>
      <c r="E90" s="6"/>
      <c r="F90" s="6"/>
      <c r="G90" s="6"/>
      <c r="H90" s="6"/>
      <c r="I90" s="6"/>
      <c r="J90" s="6"/>
      <c r="K90" s="6"/>
    </row>
    <row r="91" spans="2:11" ht="108" x14ac:dyDescent="0.25">
      <c r="B91" s="1129"/>
      <c r="C91" s="95"/>
      <c r="D91" s="47" t="s">
        <v>664</v>
      </c>
      <c r="E91" s="6"/>
      <c r="F91" s="6"/>
      <c r="G91" s="6"/>
      <c r="H91" s="6"/>
      <c r="I91" s="6"/>
      <c r="J91" s="6"/>
      <c r="K91" s="6"/>
    </row>
    <row r="92" spans="2:11" ht="108" x14ac:dyDescent="0.25">
      <c r="B92" s="1129"/>
      <c r="C92" s="95"/>
      <c r="D92" s="47" t="s">
        <v>665</v>
      </c>
      <c r="E92" s="6"/>
      <c r="F92" s="6"/>
      <c r="G92" s="6"/>
      <c r="H92" s="6"/>
      <c r="I92" s="6"/>
      <c r="J92" s="6"/>
      <c r="K92" s="6"/>
    </row>
    <row r="93" spans="2:11" ht="108" x14ac:dyDescent="0.25">
      <c r="B93" s="1129"/>
      <c r="C93" s="95"/>
      <c r="D93" s="47" t="s">
        <v>666</v>
      </c>
      <c r="E93" s="6"/>
      <c r="F93" s="6"/>
      <c r="G93" s="6"/>
      <c r="H93" s="6"/>
      <c r="I93" s="6"/>
      <c r="J93" s="6"/>
      <c r="K93" s="6"/>
    </row>
    <row r="94" spans="2:11" ht="84" x14ac:dyDescent="0.25">
      <c r="B94" s="1129"/>
      <c r="C94" s="95"/>
      <c r="D94" s="47" t="s">
        <v>667</v>
      </c>
      <c r="E94" s="6"/>
      <c r="F94" s="6"/>
      <c r="G94" s="6"/>
      <c r="H94" s="6"/>
      <c r="I94" s="6"/>
      <c r="J94" s="6"/>
      <c r="K94" s="6"/>
    </row>
    <row r="95" spans="2:11" ht="84" x14ac:dyDescent="0.25">
      <c r="B95" s="1129"/>
      <c r="C95" s="95"/>
      <c r="D95" s="47" t="s">
        <v>668</v>
      </c>
      <c r="E95" s="6"/>
      <c r="F95" s="6"/>
      <c r="G95" s="6"/>
      <c r="H95" s="6"/>
      <c r="I95" s="6"/>
      <c r="J95" s="6"/>
      <c r="K95" s="6"/>
    </row>
    <row r="96" spans="2:11" ht="216" x14ac:dyDescent="0.25">
      <c r="B96" s="1129"/>
      <c r="C96" s="95"/>
      <c r="D96" s="47" t="s">
        <v>669</v>
      </c>
      <c r="E96" s="6"/>
      <c r="F96" s="6"/>
      <c r="G96" s="6"/>
      <c r="H96" s="6"/>
      <c r="I96" s="6"/>
      <c r="J96" s="6"/>
      <c r="K96" s="6"/>
    </row>
    <row r="97" spans="2:11" ht="168" x14ac:dyDescent="0.25">
      <c r="B97" s="1129"/>
      <c r="C97" s="95"/>
      <c r="D97" s="47" t="s">
        <v>670</v>
      </c>
      <c r="E97" s="6"/>
      <c r="F97" s="6"/>
      <c r="G97" s="6"/>
      <c r="H97" s="6"/>
      <c r="I97" s="6"/>
      <c r="J97" s="6"/>
      <c r="K97" s="6"/>
    </row>
    <row r="98" spans="2:11" ht="24" x14ac:dyDescent="0.25">
      <c r="B98" s="1129"/>
      <c r="C98" s="95"/>
      <c r="D98" s="47" t="s">
        <v>671</v>
      </c>
      <c r="E98" s="6"/>
      <c r="F98" s="6"/>
      <c r="G98" s="6"/>
      <c r="H98" s="6"/>
      <c r="I98" s="6"/>
      <c r="J98" s="6"/>
      <c r="K98" s="6"/>
    </row>
    <row r="99" spans="2:11" ht="24" x14ac:dyDescent="0.25">
      <c r="B99" s="1129"/>
      <c r="C99" s="95"/>
      <c r="D99" s="26" t="s">
        <v>672</v>
      </c>
      <c r="E99" s="6"/>
      <c r="F99" s="6"/>
      <c r="G99" s="6"/>
      <c r="H99" s="6"/>
      <c r="I99" s="6"/>
      <c r="J99" s="6"/>
      <c r="K99" s="6"/>
    </row>
    <row r="100" spans="2:11" ht="36" x14ac:dyDescent="0.25">
      <c r="B100" s="1129"/>
      <c r="C100" s="95"/>
      <c r="D100" s="26" t="s">
        <v>673</v>
      </c>
      <c r="E100" s="6"/>
      <c r="F100" s="6"/>
      <c r="G100" s="6"/>
      <c r="H100" s="6"/>
      <c r="I100" s="6"/>
      <c r="J100" s="6"/>
      <c r="K100" s="6"/>
    </row>
    <row r="101" spans="2:11" ht="48" x14ac:dyDescent="0.25">
      <c r="B101" s="1129"/>
      <c r="C101" s="95"/>
      <c r="D101" s="26" t="s">
        <v>674</v>
      </c>
      <c r="E101" s="6"/>
      <c r="F101" s="6"/>
      <c r="G101" s="6"/>
      <c r="H101" s="6"/>
      <c r="I101" s="6"/>
      <c r="J101" s="6"/>
      <c r="K101" s="6"/>
    </row>
    <row r="102" spans="2:11" ht="144" x14ac:dyDescent="0.25">
      <c r="B102" s="1129"/>
      <c r="C102" s="95"/>
      <c r="D102" s="47" t="s">
        <v>675</v>
      </c>
      <c r="E102" s="6"/>
      <c r="F102" s="6"/>
      <c r="G102" s="6"/>
      <c r="H102" s="6"/>
      <c r="I102" s="6"/>
      <c r="J102" s="6"/>
      <c r="K102" s="6"/>
    </row>
    <row r="103" spans="2:11" ht="60" x14ac:dyDescent="0.25">
      <c r="B103" s="1129"/>
      <c r="C103" s="95"/>
      <c r="D103" s="47" t="s">
        <v>676</v>
      </c>
      <c r="E103" s="6"/>
      <c r="F103" s="6"/>
      <c r="G103" s="6"/>
      <c r="H103" s="6"/>
      <c r="I103" s="6"/>
      <c r="J103" s="6"/>
      <c r="K103" s="6"/>
    </row>
    <row r="104" spans="2:11" ht="36" x14ac:dyDescent="0.25">
      <c r="B104" s="1129"/>
      <c r="C104" s="95"/>
      <c r="D104" s="47" t="s">
        <v>677</v>
      </c>
      <c r="E104" s="6"/>
      <c r="F104" s="6"/>
      <c r="G104" s="6"/>
      <c r="H104" s="6"/>
      <c r="I104" s="6"/>
      <c r="J104" s="6"/>
      <c r="K104" s="6"/>
    </row>
    <row r="105" spans="2:11" ht="60" x14ac:dyDescent="0.25">
      <c r="B105" s="1129"/>
      <c r="C105" s="95"/>
      <c r="D105" s="62" t="s">
        <v>678</v>
      </c>
      <c r="E105" s="6"/>
      <c r="F105" s="6"/>
      <c r="G105" s="6"/>
      <c r="H105" s="6"/>
      <c r="I105" s="6"/>
      <c r="J105" s="6"/>
      <c r="K105" s="6"/>
    </row>
    <row r="106" spans="2:11" ht="24" x14ac:dyDescent="0.25">
      <c r="B106" s="1129"/>
      <c r="C106" s="95"/>
      <c r="D106" s="62" t="s">
        <v>679</v>
      </c>
      <c r="E106" s="6"/>
      <c r="F106" s="6"/>
      <c r="G106" s="6"/>
      <c r="H106" s="6"/>
      <c r="I106" s="6"/>
      <c r="J106" s="6"/>
      <c r="K106" s="6"/>
    </row>
    <row r="107" spans="2:11" ht="24" x14ac:dyDescent="0.25">
      <c r="B107" s="1129"/>
      <c r="C107" s="95"/>
      <c r="D107" s="62" t="s">
        <v>680</v>
      </c>
      <c r="E107" s="6"/>
      <c r="F107" s="6"/>
      <c r="G107" s="6"/>
      <c r="H107" s="6"/>
      <c r="I107" s="6"/>
      <c r="J107" s="6"/>
      <c r="K107" s="6"/>
    </row>
    <row r="108" spans="2:11" ht="36.75" thickBot="1" x14ac:dyDescent="0.3">
      <c r="B108" s="1130"/>
      <c r="C108" s="3"/>
      <c r="D108" s="63" t="s">
        <v>681</v>
      </c>
      <c r="E108" s="6"/>
      <c r="F108" s="6"/>
      <c r="G108" s="6"/>
      <c r="H108" s="6"/>
      <c r="I108" s="6"/>
      <c r="J108" s="6"/>
      <c r="K108" s="6"/>
    </row>
    <row r="109" spans="2:11" ht="36" x14ac:dyDescent="0.25">
      <c r="B109" s="1128" t="s">
        <v>90</v>
      </c>
      <c r="C109" s="95"/>
      <c r="D109" s="54" t="s">
        <v>682</v>
      </c>
      <c r="E109" s="6"/>
      <c r="F109" s="6"/>
      <c r="G109" s="6"/>
      <c r="H109" s="6"/>
      <c r="I109" s="6"/>
      <c r="J109" s="6"/>
      <c r="K109" s="6"/>
    </row>
    <row r="110" spans="2:11" x14ac:dyDescent="0.25">
      <c r="B110" s="1129"/>
      <c r="C110" s="95"/>
      <c r="D110" s="17"/>
      <c r="E110" s="6"/>
      <c r="F110" s="6"/>
      <c r="G110" s="6"/>
      <c r="H110" s="6"/>
      <c r="I110" s="6"/>
      <c r="J110" s="6"/>
      <c r="K110" s="6"/>
    </row>
    <row r="111" spans="2:11" x14ac:dyDescent="0.25">
      <c r="B111" s="1129"/>
      <c r="C111" s="95"/>
      <c r="D111" s="47" t="s">
        <v>91</v>
      </c>
      <c r="E111" s="6"/>
      <c r="F111" s="6"/>
      <c r="G111" s="6"/>
      <c r="H111" s="6"/>
      <c r="I111" s="6"/>
      <c r="J111" s="6"/>
      <c r="K111" s="6"/>
    </row>
    <row r="112" spans="2:11" ht="49.5" x14ac:dyDescent="0.25">
      <c r="B112" s="1129"/>
      <c r="C112" s="95"/>
      <c r="D112" s="47" t="s">
        <v>683</v>
      </c>
      <c r="E112" s="6"/>
      <c r="F112" s="6"/>
      <c r="G112" s="6"/>
      <c r="H112" s="6"/>
      <c r="I112" s="6"/>
      <c r="J112" s="6"/>
      <c r="K112" s="6"/>
    </row>
    <row r="113" spans="2:11" ht="37.5" x14ac:dyDescent="0.25">
      <c r="B113" s="1129"/>
      <c r="C113" s="95"/>
      <c r="D113" s="47" t="s">
        <v>684</v>
      </c>
      <c r="E113" s="6"/>
      <c r="F113" s="6"/>
      <c r="G113" s="6"/>
      <c r="H113" s="6"/>
      <c r="I113" s="6"/>
      <c r="J113" s="6"/>
      <c r="K113" s="6"/>
    </row>
    <row r="114" spans="2:11" ht="49.5" x14ac:dyDescent="0.25">
      <c r="B114" s="1129"/>
      <c r="C114" s="95"/>
      <c r="D114" s="47" t="s">
        <v>685</v>
      </c>
      <c r="E114" s="6"/>
      <c r="F114" s="6"/>
      <c r="G114" s="6"/>
      <c r="H114" s="6"/>
      <c r="I114" s="6"/>
      <c r="J114" s="6"/>
      <c r="K114" s="6"/>
    </row>
    <row r="115" spans="2:11" x14ac:dyDescent="0.25">
      <c r="B115" s="1129"/>
      <c r="C115" s="95"/>
      <c r="D115" s="54" t="s">
        <v>246</v>
      </c>
      <c r="E115" s="6"/>
      <c r="F115" s="6"/>
      <c r="G115" s="6"/>
      <c r="H115" s="6"/>
      <c r="I115" s="6"/>
      <c r="J115" s="6"/>
      <c r="K115" s="6"/>
    </row>
    <row r="116" spans="2:11" ht="48" x14ac:dyDescent="0.25">
      <c r="B116" s="1129"/>
      <c r="C116" s="95"/>
      <c r="D116" s="54" t="s">
        <v>686</v>
      </c>
      <c r="E116" s="6"/>
      <c r="F116" s="6"/>
      <c r="G116" s="6"/>
      <c r="H116" s="6"/>
      <c r="I116" s="6"/>
      <c r="J116" s="6"/>
      <c r="K116" s="6"/>
    </row>
    <row r="117" spans="2:11" x14ac:dyDescent="0.25">
      <c r="B117" s="1129"/>
      <c r="C117" s="95"/>
      <c r="D117" s="17"/>
      <c r="E117" s="6"/>
      <c r="F117" s="6"/>
      <c r="G117" s="6"/>
      <c r="H117" s="6"/>
      <c r="I117" s="6"/>
      <c r="J117" s="6"/>
      <c r="K117" s="6"/>
    </row>
    <row r="118" spans="2:11" x14ac:dyDescent="0.25">
      <c r="B118" s="1129"/>
      <c r="C118" s="95"/>
      <c r="D118" s="47" t="s">
        <v>91</v>
      </c>
      <c r="E118" s="6"/>
      <c r="F118" s="6"/>
      <c r="G118" s="6"/>
      <c r="H118" s="6"/>
      <c r="I118" s="6"/>
      <c r="J118" s="6"/>
      <c r="K118" s="6"/>
    </row>
    <row r="119" spans="2:11" ht="61.5" x14ac:dyDescent="0.25">
      <c r="B119" s="1129"/>
      <c r="C119" s="95"/>
      <c r="D119" s="47" t="s">
        <v>687</v>
      </c>
      <c r="E119" s="6"/>
      <c r="F119" s="6"/>
      <c r="G119" s="6"/>
      <c r="H119" s="6"/>
      <c r="I119" s="6"/>
      <c r="J119" s="6"/>
      <c r="K119" s="6"/>
    </row>
    <row r="120" spans="2:11" ht="61.5" x14ac:dyDescent="0.25">
      <c r="B120" s="1129"/>
      <c r="C120" s="95"/>
      <c r="D120" s="47" t="s">
        <v>688</v>
      </c>
      <c r="E120" s="6"/>
      <c r="F120" s="6"/>
      <c r="G120" s="6"/>
      <c r="H120" s="6"/>
      <c r="I120" s="6"/>
      <c r="J120" s="6"/>
      <c r="K120" s="6"/>
    </row>
    <row r="121" spans="2:11" ht="62.25" thickBot="1" x14ac:dyDescent="0.3">
      <c r="B121" s="1130"/>
      <c r="C121" s="3"/>
      <c r="D121" s="41" t="s">
        <v>689</v>
      </c>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sheetData>
  <sheetProtection insertRows="0"/>
  <mergeCells count="40">
    <mergeCell ref="A1:P1"/>
    <mergeCell ref="A2:P2"/>
    <mergeCell ref="A3:P3"/>
    <mergeCell ref="A4:D4"/>
    <mergeCell ref="A5:P5"/>
    <mergeCell ref="B15:B20"/>
    <mergeCell ref="B73:F74"/>
    <mergeCell ref="B68:F68"/>
    <mergeCell ref="D22:K22"/>
    <mergeCell ref="D23:K23"/>
    <mergeCell ref="D34:K34"/>
    <mergeCell ref="D35:K35"/>
    <mergeCell ref="B50:E50"/>
    <mergeCell ref="B51:B57"/>
    <mergeCell ref="F24:F26"/>
    <mergeCell ref="G24:J24"/>
    <mergeCell ref="H25:H26"/>
    <mergeCell ref="I25:I26"/>
    <mergeCell ref="J25:J26"/>
    <mergeCell ref="C36:C38"/>
    <mergeCell ref="D15:K15"/>
    <mergeCell ref="B89:B108"/>
    <mergeCell ref="B109:B121"/>
    <mergeCell ref="C24:C26"/>
    <mergeCell ref="D24:D26"/>
    <mergeCell ref="E24:E26"/>
    <mergeCell ref="B80:B87"/>
    <mergeCell ref="B59:E59"/>
    <mergeCell ref="B60:B66"/>
    <mergeCell ref="D16:K16"/>
    <mergeCell ref="D21:K21"/>
    <mergeCell ref="D36:D38"/>
    <mergeCell ref="E36:F36"/>
    <mergeCell ref="E37:E38"/>
    <mergeCell ref="G37:G38"/>
    <mergeCell ref="B10:D10"/>
    <mergeCell ref="F10:S10"/>
    <mergeCell ref="F11:S11"/>
    <mergeCell ref="E12:R12"/>
    <mergeCell ref="E13:R13"/>
  </mergeCells>
  <conditionalFormatting sqref="D45">
    <cfRule type="containsText" dxfId="57" priority="5" operator="containsText" text="ERROR">
      <formula>NOT(ISERROR(SEARCH("ERROR",D45)))</formula>
    </cfRule>
  </conditionalFormatting>
  <conditionalFormatting sqref="F10">
    <cfRule type="notContainsBlanks" dxfId="56" priority="4">
      <formula>LEN(TRIM(F10))&gt;0</formula>
    </cfRule>
  </conditionalFormatting>
  <conditionalFormatting sqref="F11:S11">
    <cfRule type="expression" dxfId="55" priority="2">
      <formula>E11="NO SE REPORTA"</formula>
    </cfRule>
    <cfRule type="expression" dxfId="54" priority="3">
      <formula>E10="NO APLICA"</formula>
    </cfRule>
  </conditionalFormatting>
  <conditionalFormatting sqref="E12:R12">
    <cfRule type="expression" dxfId="5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9">
      <formula1>0</formula1>
    </dataValidation>
    <dataValidation type="whole" operator="greaterThanOrEqual" allowBlank="1" showInputMessage="1" showErrorMessage="1" errorTitle="ERROR" error="Valor en PESOS (sin centavos)" sqref="G27:J32">
      <formula1>0</formula1>
    </dataValidation>
    <dataValidation type="decimal" allowBlank="1" showInputMessage="1" showErrorMessage="1" errorTitle="ERROR" error="Escriba un valor entre 0% y 100%" sqref="D39:D44">
      <formula1>0</formula1>
      <formula2>1</formula2>
    </dataValidation>
    <dataValidation allowBlank="1" showInputMessage="1" showErrorMessage="1" sqref="D45 I18:I19 G33:J33 E39:F45"/>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8"/>
  <sheetViews>
    <sheetView showGridLines="0" zoomScale="98" zoomScaleNormal="98" workbookViewId="0">
      <selection activeCell="C8" sqref="C8"/>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24.8554687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708</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f>IF(E10="NO APLICA","NO APLICA",IF(E11="NO SE REPORTA","SIN INFORMACION",+I30))</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8"/>
      <c r="D14" s="6"/>
      <c r="E14" s="6"/>
      <c r="F14" s="6"/>
      <c r="G14" s="6"/>
      <c r="H14" s="6"/>
      <c r="I14" s="6"/>
      <c r="J14" s="6"/>
      <c r="K14" s="6"/>
    </row>
    <row r="15" spans="1:21" ht="15" customHeight="1" thickTop="1" x14ac:dyDescent="0.25">
      <c r="B15" s="1137" t="s">
        <v>2</v>
      </c>
      <c r="C15" s="90"/>
      <c r="D15" s="1139" t="s">
        <v>336</v>
      </c>
      <c r="E15" s="1140"/>
      <c r="F15" s="1140"/>
      <c r="G15" s="1140"/>
      <c r="H15" s="1140"/>
      <c r="I15" s="1140"/>
      <c r="J15" s="1140"/>
      <c r="K15" s="1140"/>
      <c r="L15" s="1188"/>
    </row>
    <row r="16" spans="1:21" ht="15.75" thickBot="1" x14ac:dyDescent="0.3">
      <c r="B16" s="1138"/>
      <c r="C16" s="93"/>
      <c r="D16" s="1228" t="s">
        <v>757</v>
      </c>
      <c r="E16" s="1229"/>
      <c r="F16" s="1229"/>
      <c r="G16" s="1229"/>
      <c r="H16" s="1229"/>
      <c r="I16" s="1229"/>
      <c r="J16" s="1229"/>
      <c r="K16" s="1229"/>
      <c r="L16" s="1258"/>
    </row>
    <row r="17" spans="2:12" ht="15.75" thickBot="1" x14ac:dyDescent="0.3">
      <c r="B17" s="1138"/>
      <c r="C17" s="91" t="s">
        <v>19</v>
      </c>
      <c r="D17" s="39" t="s">
        <v>253</v>
      </c>
      <c r="E17" s="39" t="s">
        <v>20</v>
      </c>
      <c r="F17" s="39" t="s">
        <v>21</v>
      </c>
      <c r="G17" s="39" t="s">
        <v>22</v>
      </c>
      <c r="H17" s="39" t="s">
        <v>23</v>
      </c>
      <c r="I17" s="39" t="s">
        <v>254</v>
      </c>
      <c r="J17" s="6"/>
      <c r="L17" s="22"/>
    </row>
    <row r="18" spans="2:12" ht="24.75" thickBot="1" x14ac:dyDescent="0.3">
      <c r="B18" s="1138"/>
      <c r="C18" s="92" t="s">
        <v>152</v>
      </c>
      <c r="D18" s="41" t="s">
        <v>770</v>
      </c>
      <c r="E18" s="7"/>
      <c r="F18" s="7"/>
      <c r="G18" s="7"/>
      <c r="H18" s="7"/>
      <c r="I18" s="153">
        <f>SUM(E18:H18)</f>
        <v>0</v>
      </c>
      <c r="J18" s="6"/>
      <c r="L18" s="22"/>
    </row>
    <row r="19" spans="2:12" x14ac:dyDescent="0.25">
      <c r="B19" s="1138"/>
      <c r="C19" s="93"/>
      <c r="D19" s="1145"/>
      <c r="E19" s="1146"/>
      <c r="F19" s="1146"/>
      <c r="G19" s="1146"/>
      <c r="H19" s="1146"/>
      <c r="I19" s="1146"/>
      <c r="J19" s="1146"/>
      <c r="K19" s="1146"/>
      <c r="L19" s="1189"/>
    </row>
    <row r="20" spans="2:12" ht="15.75" thickBot="1" x14ac:dyDescent="0.3">
      <c r="B20" s="440"/>
      <c r="C20" s="93"/>
      <c r="D20" s="1145" t="s">
        <v>771</v>
      </c>
      <c r="E20" s="1146"/>
      <c r="F20" s="1146"/>
      <c r="G20" s="1146"/>
      <c r="H20" s="1146"/>
      <c r="I20" s="1146"/>
      <c r="J20" s="1146"/>
      <c r="K20" s="1146"/>
      <c r="L20" s="1189"/>
    </row>
    <row r="21" spans="2:12" ht="15.75" thickBot="1" x14ac:dyDescent="0.3">
      <c r="B21" s="440"/>
      <c r="C21" s="1212" t="s">
        <v>19</v>
      </c>
      <c r="D21" s="1128" t="s">
        <v>270</v>
      </c>
      <c r="E21" s="1128" t="s">
        <v>619</v>
      </c>
      <c r="F21" s="1255" t="s">
        <v>620</v>
      </c>
      <c r="G21" s="1256"/>
      <c r="H21" s="1256"/>
      <c r="I21" s="1256"/>
      <c r="J21" s="1257"/>
      <c r="L21" s="22"/>
    </row>
    <row r="22" spans="2:12" ht="36.75" thickBot="1" x14ac:dyDescent="0.3">
      <c r="B22" s="440"/>
      <c r="C22" s="1213"/>
      <c r="D22" s="1130"/>
      <c r="E22" s="1130"/>
      <c r="F22" s="41" t="s">
        <v>621</v>
      </c>
      <c r="G22" s="41" t="s">
        <v>622</v>
      </c>
      <c r="H22" s="41" t="s">
        <v>623</v>
      </c>
      <c r="I22" s="41" t="s">
        <v>624</v>
      </c>
      <c r="J22" s="41" t="s">
        <v>55</v>
      </c>
      <c r="L22" s="22"/>
    </row>
    <row r="23" spans="2:12" ht="24.75" thickBot="1" x14ac:dyDescent="0.3">
      <c r="B23" s="440"/>
      <c r="C23" s="136"/>
      <c r="D23" s="42" t="s">
        <v>1218</v>
      </c>
      <c r="E23" s="45" t="s">
        <v>772</v>
      </c>
      <c r="F23" s="227"/>
      <c r="G23" s="227"/>
      <c r="H23" s="227"/>
      <c r="I23" s="157">
        <f>+G23*H23</f>
        <v>0</v>
      </c>
      <c r="J23" s="31"/>
      <c r="L23" s="22"/>
    </row>
    <row r="24" spans="2:12" ht="36.75" thickBot="1" x14ac:dyDescent="0.3">
      <c r="B24" s="440"/>
      <c r="C24" s="136"/>
      <c r="D24" s="42" t="s">
        <v>1219</v>
      </c>
      <c r="E24" s="45" t="s">
        <v>773</v>
      </c>
      <c r="F24" s="227"/>
      <c r="G24" s="227"/>
      <c r="H24" s="227"/>
      <c r="I24" s="157">
        <f t="shared" ref="I24:I29" si="0">+G24*H24</f>
        <v>0</v>
      </c>
      <c r="J24" s="31"/>
      <c r="L24" s="22"/>
    </row>
    <row r="25" spans="2:12" ht="36.75" thickBot="1" x14ac:dyDescent="0.3">
      <c r="B25" s="440"/>
      <c r="C25" s="136"/>
      <c r="D25" s="42" t="s">
        <v>1220</v>
      </c>
      <c r="E25" s="45" t="s">
        <v>774</v>
      </c>
      <c r="F25" s="227"/>
      <c r="G25" s="227"/>
      <c r="H25" s="227"/>
      <c r="I25" s="157">
        <f t="shared" si="0"/>
        <v>0</v>
      </c>
      <c r="J25" s="31"/>
      <c r="L25" s="22"/>
    </row>
    <row r="26" spans="2:12" ht="24.75" thickBot="1" x14ac:dyDescent="0.3">
      <c r="B26" s="440"/>
      <c r="C26" s="136"/>
      <c r="D26" s="42" t="s">
        <v>1221</v>
      </c>
      <c r="E26" s="45" t="s">
        <v>775</v>
      </c>
      <c r="F26" s="227"/>
      <c r="G26" s="227"/>
      <c r="H26" s="227"/>
      <c r="I26" s="157">
        <f t="shared" si="0"/>
        <v>0</v>
      </c>
      <c r="J26" s="31"/>
      <c r="L26" s="22"/>
    </row>
    <row r="27" spans="2:12" ht="24.75" thickBot="1" x14ac:dyDescent="0.3">
      <c r="B27" s="440"/>
      <c r="C27" s="136"/>
      <c r="D27" s="42" t="s">
        <v>1222</v>
      </c>
      <c r="E27" s="45" t="s">
        <v>776</v>
      </c>
      <c r="F27" s="227"/>
      <c r="G27" s="227"/>
      <c r="H27" s="227"/>
      <c r="I27" s="157">
        <f t="shared" si="0"/>
        <v>0</v>
      </c>
      <c r="J27" s="31"/>
      <c r="L27" s="22"/>
    </row>
    <row r="28" spans="2:12" ht="24.75" thickBot="1" x14ac:dyDescent="0.3">
      <c r="B28" s="440"/>
      <c r="C28" s="136"/>
      <c r="D28" s="42" t="s">
        <v>1223</v>
      </c>
      <c r="E28" s="45" t="s">
        <v>777</v>
      </c>
      <c r="F28" s="227"/>
      <c r="G28" s="227"/>
      <c r="H28" s="227"/>
      <c r="I28" s="157">
        <f t="shared" si="0"/>
        <v>0</v>
      </c>
      <c r="J28" s="31"/>
      <c r="L28" s="22"/>
    </row>
    <row r="29" spans="2:12" ht="24.75" thickBot="1" x14ac:dyDescent="0.3">
      <c r="B29" s="440"/>
      <c r="C29" s="136"/>
      <c r="D29" s="42" t="s">
        <v>1223</v>
      </c>
      <c r="E29" s="45" t="s">
        <v>1224</v>
      </c>
      <c r="F29" s="227"/>
      <c r="G29" s="227"/>
      <c r="H29" s="227"/>
      <c r="I29" s="157">
        <f t="shared" si="0"/>
        <v>0</v>
      </c>
      <c r="J29" s="31"/>
      <c r="L29" s="22"/>
    </row>
    <row r="30" spans="2:12" ht="15.75" thickBot="1" x14ac:dyDescent="0.3">
      <c r="B30" s="440"/>
      <c r="C30" s="95"/>
      <c r="D30" s="40"/>
      <c r="E30" s="40" t="s">
        <v>151</v>
      </c>
      <c r="F30" s="40"/>
      <c r="G30" s="40"/>
      <c r="H30" s="209" t="str">
        <f>Formulas!$D$23</f>
        <v>ERROR: LA SUMA DE LA COLUMNA DEBE SER 100%</v>
      </c>
      <c r="I30" s="157">
        <f>Formulas!$E$23</f>
        <v>0</v>
      </c>
      <c r="J30" s="31"/>
      <c r="L30" s="22"/>
    </row>
    <row r="31" spans="2:12" x14ac:dyDescent="0.25">
      <c r="B31" s="440"/>
      <c r="C31" s="93"/>
      <c r="D31" s="1145" t="s">
        <v>630</v>
      </c>
      <c r="E31" s="1146"/>
      <c r="F31" s="1146"/>
      <c r="G31" s="1146"/>
      <c r="H31" s="1146"/>
      <c r="I31" s="1146"/>
      <c r="J31" s="1146"/>
      <c r="K31" s="1146"/>
      <c r="L31" s="1189"/>
    </row>
    <row r="32" spans="2:12" x14ac:dyDescent="0.25">
      <c r="B32" s="440"/>
      <c r="C32" s="93"/>
      <c r="D32" s="1142" t="s">
        <v>246</v>
      </c>
      <c r="E32" s="1143"/>
      <c r="F32" s="1143"/>
      <c r="G32" s="1143"/>
      <c r="H32" s="1143"/>
      <c r="I32" s="1143"/>
      <c r="J32" s="1143"/>
      <c r="K32" s="1143"/>
      <c r="L32" s="1190"/>
    </row>
    <row r="33" spans="2:12" ht="15.75" thickBot="1" x14ac:dyDescent="0.3">
      <c r="B33" s="440"/>
      <c r="C33" s="93"/>
      <c r="D33" s="1148" t="s">
        <v>778</v>
      </c>
      <c r="E33" s="1149"/>
      <c r="F33" s="1149"/>
      <c r="G33" s="1149"/>
      <c r="H33" s="1149"/>
      <c r="I33" s="1149"/>
      <c r="J33" s="1149"/>
      <c r="K33" s="1149"/>
      <c r="L33" s="1259"/>
    </row>
    <row r="34" spans="2:12" ht="15.75" thickBot="1" x14ac:dyDescent="0.3">
      <c r="B34" s="440"/>
      <c r="C34" s="1212" t="s">
        <v>19</v>
      </c>
      <c r="D34" s="1178" t="s">
        <v>270</v>
      </c>
      <c r="E34" s="1178" t="s">
        <v>619</v>
      </c>
      <c r="F34" s="1255" t="s">
        <v>693</v>
      </c>
      <c r="G34" s="1256"/>
      <c r="H34" s="1256"/>
      <c r="I34" s="1256"/>
      <c r="J34" s="1256"/>
      <c r="K34" s="1257"/>
      <c r="L34" s="120"/>
    </row>
    <row r="35" spans="2:12" ht="23.25" thickBot="1" x14ac:dyDescent="0.3">
      <c r="B35" s="440"/>
      <c r="C35" s="1213"/>
      <c r="D35" s="1179"/>
      <c r="E35" s="1179"/>
      <c r="F35" s="66" t="s">
        <v>779</v>
      </c>
      <c r="G35" s="67" t="s">
        <v>344</v>
      </c>
      <c r="H35" s="67" t="s">
        <v>274</v>
      </c>
      <c r="I35" s="67" t="s">
        <v>275</v>
      </c>
      <c r="J35" s="67" t="s">
        <v>780</v>
      </c>
      <c r="K35" s="67" t="s">
        <v>781</v>
      </c>
      <c r="L35" s="12"/>
    </row>
    <row r="36" spans="2:12" ht="24.75" thickBot="1" x14ac:dyDescent="0.3">
      <c r="B36" s="440"/>
      <c r="C36" s="487"/>
      <c r="D36" s="169" t="str">
        <f t="shared" ref="D36:E42" si="1">+D23</f>
        <v>Conocer e identificar la identificación de la base natural que soporta el territorio</v>
      </c>
      <c r="E36" s="484" t="str">
        <f t="shared" si="1"/>
        <v>Planificación y ordenamiento ambiental en áreas urbanas</v>
      </c>
      <c r="F36" s="488"/>
      <c r="G36" s="489"/>
      <c r="H36" s="490"/>
      <c r="I36" s="489"/>
      <c r="J36" s="152" t="e">
        <f>+H36/G36</f>
        <v>#DIV/0!</v>
      </c>
      <c r="K36" s="152" t="e">
        <f>+I36/H36</f>
        <v>#DIV/0!</v>
      </c>
      <c r="L36" s="12"/>
    </row>
    <row r="37" spans="2:12" ht="36.75" thickBot="1" x14ac:dyDescent="0.3">
      <c r="B37" s="440"/>
      <c r="C37" s="382"/>
      <c r="D37" s="169" t="str">
        <f t="shared" si="1"/>
        <v>Identificar, prevenir y mitigar amenazas y vulnerabilidades de origen natural, socio natural y antrópico</v>
      </c>
      <c r="E37" s="484" t="str">
        <f t="shared" si="1"/>
        <v>Gestión ambiental del Espacio Público en áreas urbanas</v>
      </c>
      <c r="F37" s="488"/>
      <c r="G37" s="489"/>
      <c r="H37" s="490"/>
      <c r="I37" s="489"/>
      <c r="J37" s="152" t="e">
        <f t="shared" ref="J37:J43" si="2">+H37/G37</f>
        <v>#DIV/0!</v>
      </c>
      <c r="K37" s="152" t="e">
        <f t="shared" ref="K37:K43" si="3">+I37/H37</f>
        <v>#DIV/0!</v>
      </c>
      <c r="L37" s="12"/>
    </row>
    <row r="38" spans="2:12" ht="36.75" thickBot="1" x14ac:dyDescent="0.3">
      <c r="B38" s="440"/>
      <c r="C38" s="382"/>
      <c r="D38" s="169" t="str">
        <f t="shared" si="1"/>
        <v>Conservar, preservar y recuperar elementos naturales del espacio público</v>
      </c>
      <c r="E38" s="484" t="str">
        <f t="shared" si="1"/>
        <v xml:space="preserve">Prevención y Control de la Contaminación del Aire en áreas urbanas </v>
      </c>
      <c r="F38" s="488"/>
      <c r="G38" s="489"/>
      <c r="H38" s="490"/>
      <c r="I38" s="489"/>
      <c r="J38" s="152" t="e">
        <f t="shared" si="2"/>
        <v>#DIV/0!</v>
      </c>
      <c r="K38" s="152" t="e">
        <f t="shared" si="3"/>
        <v>#DIV/0!</v>
      </c>
      <c r="L38" s="12"/>
    </row>
    <row r="39" spans="2:12" ht="24.75" thickBot="1" x14ac:dyDescent="0.3">
      <c r="B39" s="440"/>
      <c r="C39" s="382"/>
      <c r="D39" s="169" t="str">
        <f t="shared" si="1"/>
        <v>Implementar el programa de acreditación de laboratorios de medición de calidad del aire y ruido ambiental</v>
      </c>
      <c r="E39" s="484" t="str">
        <f t="shared" si="1"/>
        <v>Gestión del Recurso Hídrico en áreas urbanas</v>
      </c>
      <c r="F39" s="488"/>
      <c r="G39" s="489"/>
      <c r="H39" s="490"/>
      <c r="I39" s="489"/>
      <c r="J39" s="152" t="e">
        <f t="shared" si="2"/>
        <v>#DIV/0!</v>
      </c>
      <c r="K39" s="152" t="e">
        <f t="shared" si="3"/>
        <v>#DIV/0!</v>
      </c>
      <c r="L39" s="12"/>
    </row>
    <row r="40" spans="2:12" ht="24.75" thickBot="1" x14ac:dyDescent="0.3">
      <c r="B40" s="440"/>
      <c r="C40" s="382"/>
      <c r="D40" s="169" t="str">
        <f t="shared" si="1"/>
        <v>Operar el sistema de vigilancia de calidad del aire</v>
      </c>
      <c r="E40" s="484" t="str">
        <f t="shared" si="1"/>
        <v>Gestión de Residuos sólidos en áreas urbanas</v>
      </c>
      <c r="F40" s="488"/>
      <c r="G40" s="489"/>
      <c r="H40" s="490"/>
      <c r="I40" s="489"/>
      <c r="J40" s="152" t="e">
        <f t="shared" si="2"/>
        <v>#DIV/0!</v>
      </c>
      <c r="K40" s="152" t="e">
        <f t="shared" si="3"/>
        <v>#DIV/0!</v>
      </c>
      <c r="L40" s="12"/>
    </row>
    <row r="41" spans="2:12" ht="24.75" thickBot="1" x14ac:dyDescent="0.3">
      <c r="B41" s="440"/>
      <c r="C41" s="382"/>
      <c r="D41" s="169" t="str">
        <f t="shared" si="1"/>
        <v>Realizar el seguimiento de los Planes de saneamiento y manejo de vertimientos (PSMV)</v>
      </c>
      <c r="E41" s="484" t="str">
        <f t="shared" si="1"/>
        <v>Índice de calidad ambiental urbana</v>
      </c>
      <c r="F41" s="488"/>
      <c r="G41" s="489"/>
      <c r="H41" s="490"/>
      <c r="I41" s="489"/>
      <c r="J41" s="152" t="e">
        <f t="shared" si="2"/>
        <v>#DIV/0!</v>
      </c>
      <c r="K41" s="152" t="e">
        <f t="shared" si="3"/>
        <v>#DIV/0!</v>
      </c>
      <c r="L41" s="12"/>
    </row>
    <row r="42" spans="2:12" ht="24.75" thickBot="1" x14ac:dyDescent="0.3">
      <c r="B42" s="440"/>
      <c r="C42" s="382"/>
      <c r="D42" s="169" t="str">
        <f t="shared" si="1"/>
        <v>Realizar el seguimiento de los Planes de saneamiento y manejo de vertimientos (PSMV)</v>
      </c>
      <c r="E42" s="484" t="str">
        <f t="shared" si="1"/>
        <v>Gestión del recurso hídrico en áreas urbanas</v>
      </c>
      <c r="F42" s="488"/>
      <c r="G42" s="489"/>
      <c r="H42" s="490"/>
      <c r="I42" s="489"/>
      <c r="J42" s="152" t="e">
        <f t="shared" si="2"/>
        <v>#DIV/0!</v>
      </c>
      <c r="K42" s="152" t="e">
        <f t="shared" si="3"/>
        <v>#DIV/0!</v>
      </c>
      <c r="L42" s="12"/>
    </row>
    <row r="43" spans="2:12" ht="15.75" thickBot="1" x14ac:dyDescent="0.3">
      <c r="B43" s="440"/>
      <c r="C43" s="102"/>
      <c r="D43" s="2"/>
      <c r="E43" s="46" t="s">
        <v>151</v>
      </c>
      <c r="F43" s="2"/>
      <c r="G43" s="144">
        <f>SUM(G36:G42)</f>
        <v>0</v>
      </c>
      <c r="H43" s="144">
        <f>SUM(H36:H42)</f>
        <v>0</v>
      </c>
      <c r="I43" s="144">
        <f>SUM(I36:I42)</f>
        <v>0</v>
      </c>
      <c r="J43" s="152" t="e">
        <f t="shared" si="2"/>
        <v>#DIV/0!</v>
      </c>
      <c r="K43" s="152" t="e">
        <f t="shared" si="3"/>
        <v>#DIV/0!</v>
      </c>
      <c r="L43" s="121"/>
    </row>
    <row r="44" spans="2:12" ht="15.75" thickBot="1" x14ac:dyDescent="0.3">
      <c r="B44" s="441"/>
      <c r="C44" s="94"/>
      <c r="D44" s="1173" t="s">
        <v>630</v>
      </c>
      <c r="E44" s="1174"/>
      <c r="F44" s="1174"/>
      <c r="G44" s="1174"/>
      <c r="H44" s="1174"/>
      <c r="I44" s="1174"/>
      <c r="J44" s="1174"/>
      <c r="K44" s="1174"/>
      <c r="L44" s="1191"/>
    </row>
    <row r="45" spans="2:12" ht="15.75" thickBot="1" x14ac:dyDescent="0.3">
      <c r="B45" s="38"/>
      <c r="C45" s="89"/>
      <c r="D45" s="6"/>
      <c r="E45" s="6"/>
      <c r="F45" s="6"/>
      <c r="G45" s="6"/>
      <c r="H45" s="6"/>
      <c r="I45" s="6"/>
      <c r="J45" s="6"/>
      <c r="K45" s="6"/>
    </row>
    <row r="46" spans="2:12" ht="72.75" thickBot="1" x14ac:dyDescent="0.3">
      <c r="B46" s="53" t="s">
        <v>34</v>
      </c>
      <c r="C46" s="99"/>
      <c r="D46" s="44" t="s">
        <v>782</v>
      </c>
      <c r="E46" s="6"/>
      <c r="F46" s="6"/>
      <c r="G46" s="6"/>
      <c r="H46" s="6"/>
      <c r="I46" s="6"/>
      <c r="J46" s="6"/>
      <c r="K46" s="6"/>
    </row>
    <row r="47" spans="2:12" ht="60.75" thickBot="1" x14ac:dyDescent="0.3">
      <c r="B47" s="53" t="s">
        <v>36</v>
      </c>
      <c r="C47" s="216"/>
      <c r="D47" s="53" t="s">
        <v>346</v>
      </c>
      <c r="E47" s="6"/>
      <c r="F47" s="6"/>
      <c r="G47" s="6"/>
      <c r="H47" s="6"/>
      <c r="I47" s="6"/>
      <c r="J47" s="6"/>
      <c r="K47" s="6"/>
    </row>
    <row r="48" spans="2:12" ht="15.75" thickBot="1" x14ac:dyDescent="0.3">
      <c r="B48" s="2"/>
      <c r="C48" s="77"/>
      <c r="D48" s="6"/>
      <c r="E48" s="6"/>
      <c r="F48" s="6"/>
      <c r="G48" s="6"/>
      <c r="H48" s="6"/>
      <c r="I48" s="6"/>
      <c r="J48" s="6"/>
      <c r="K48" s="6"/>
    </row>
    <row r="49" spans="2:11" ht="24" customHeight="1" thickBot="1" x14ac:dyDescent="0.3">
      <c r="B49" s="1131" t="s">
        <v>38</v>
      </c>
      <c r="C49" s="1132"/>
      <c r="D49" s="1132"/>
      <c r="E49" s="1133"/>
      <c r="F49" s="6"/>
      <c r="G49" s="6"/>
      <c r="H49" s="6"/>
      <c r="I49" s="6"/>
      <c r="J49" s="6"/>
      <c r="K49" s="6"/>
    </row>
    <row r="50" spans="2:11" ht="15.75" thickBot="1" x14ac:dyDescent="0.3">
      <c r="B50" s="1128">
        <v>1</v>
      </c>
      <c r="C50" s="95"/>
      <c r="D50" s="49" t="s">
        <v>39</v>
      </c>
      <c r="E50" s="142"/>
      <c r="F50" s="6"/>
      <c r="G50" s="6"/>
      <c r="H50" s="6"/>
      <c r="I50" s="6"/>
      <c r="J50" s="6"/>
      <c r="K50" s="6"/>
    </row>
    <row r="51" spans="2:11" ht="15.75" thickBot="1" x14ac:dyDescent="0.3">
      <c r="B51" s="1129"/>
      <c r="C51" s="95"/>
      <c r="D51" s="41" t="s">
        <v>40</v>
      </c>
      <c r="E51" s="142"/>
      <c r="F51" s="6"/>
      <c r="G51" s="6"/>
      <c r="H51" s="6"/>
      <c r="I51" s="6"/>
      <c r="J51" s="6"/>
      <c r="K51" s="6"/>
    </row>
    <row r="52" spans="2:11" ht="15.75" thickBot="1" x14ac:dyDescent="0.3">
      <c r="B52" s="1129"/>
      <c r="C52" s="95"/>
      <c r="D52" s="41" t="s">
        <v>41</v>
      </c>
      <c r="E52" s="142"/>
      <c r="F52" s="6"/>
      <c r="G52" s="6"/>
      <c r="H52" s="6"/>
      <c r="I52" s="6"/>
      <c r="J52" s="6"/>
      <c r="K52" s="6"/>
    </row>
    <row r="53" spans="2:11" ht="15.75" thickBot="1" x14ac:dyDescent="0.3">
      <c r="B53" s="1129"/>
      <c r="C53" s="95"/>
      <c r="D53" s="41" t="s">
        <v>42</v>
      </c>
      <c r="E53" s="142"/>
      <c r="F53" s="6"/>
      <c r="G53" s="6"/>
      <c r="H53" s="6"/>
      <c r="I53" s="6"/>
      <c r="J53" s="6"/>
      <c r="K53" s="6"/>
    </row>
    <row r="54" spans="2:11" ht="15.75" thickBot="1" x14ac:dyDescent="0.3">
      <c r="B54" s="1129"/>
      <c r="C54" s="95"/>
      <c r="D54" s="41" t="s">
        <v>43</v>
      </c>
      <c r="E54" s="142"/>
      <c r="F54" s="6"/>
      <c r="G54" s="6"/>
      <c r="H54" s="6"/>
      <c r="I54" s="6"/>
      <c r="J54" s="6"/>
      <c r="K54" s="6"/>
    </row>
    <row r="55" spans="2:11" ht="15.75" thickBot="1" x14ac:dyDescent="0.3">
      <c r="B55" s="1129"/>
      <c r="C55" s="95"/>
      <c r="D55" s="41" t="s">
        <v>44</v>
      </c>
      <c r="E55" s="142"/>
      <c r="F55" s="6"/>
      <c r="G55" s="6"/>
      <c r="H55" s="6"/>
      <c r="I55" s="6"/>
      <c r="J55" s="6"/>
      <c r="K55" s="6"/>
    </row>
    <row r="56" spans="2:11" ht="15.75" thickBot="1" x14ac:dyDescent="0.3">
      <c r="B56" s="1130"/>
      <c r="C56" s="3"/>
      <c r="D56" s="41" t="s">
        <v>45</v>
      </c>
      <c r="E56" s="142"/>
      <c r="F56" s="6"/>
      <c r="G56" s="6"/>
      <c r="H56" s="6"/>
      <c r="I56" s="6"/>
      <c r="J56" s="6"/>
      <c r="K56" s="6"/>
    </row>
    <row r="57" spans="2:11" ht="15.75" thickBot="1" x14ac:dyDescent="0.3">
      <c r="B57" s="2"/>
      <c r="C57" s="77"/>
      <c r="D57" s="6"/>
      <c r="E57" s="6"/>
      <c r="F57" s="6"/>
      <c r="G57" s="6"/>
      <c r="H57" s="6"/>
      <c r="I57" s="6"/>
      <c r="J57" s="6"/>
      <c r="K57" s="6"/>
    </row>
    <row r="58" spans="2:11" ht="15.75" thickBot="1" x14ac:dyDescent="0.3">
      <c r="B58" s="1131" t="s">
        <v>46</v>
      </c>
      <c r="C58" s="1132"/>
      <c r="D58" s="1132"/>
      <c r="E58" s="1133"/>
      <c r="F58" s="6"/>
      <c r="G58" s="6"/>
      <c r="H58" s="6"/>
      <c r="I58" s="6"/>
      <c r="J58" s="6"/>
      <c r="K58" s="6"/>
    </row>
    <row r="59" spans="2:11" ht="15.75" thickBot="1" x14ac:dyDescent="0.3">
      <c r="B59" s="1128">
        <v>1</v>
      </c>
      <c r="C59" s="95"/>
      <c r="D59" s="49" t="s">
        <v>39</v>
      </c>
      <c r="E59" s="133" t="s">
        <v>47</v>
      </c>
      <c r="F59" s="6"/>
      <c r="G59" s="6"/>
      <c r="H59" s="6"/>
      <c r="I59" s="6"/>
      <c r="J59" s="6"/>
      <c r="K59" s="6"/>
    </row>
    <row r="60" spans="2:11" ht="15.75" thickBot="1" x14ac:dyDescent="0.3">
      <c r="B60" s="1129"/>
      <c r="C60" s="95"/>
      <c r="D60" s="41" t="s">
        <v>40</v>
      </c>
      <c r="E60" s="176" t="s">
        <v>160</v>
      </c>
      <c r="F60" s="6"/>
      <c r="G60" s="6"/>
      <c r="H60" s="6"/>
      <c r="I60" s="6"/>
      <c r="J60" s="6"/>
      <c r="K60" s="6"/>
    </row>
    <row r="61" spans="2:11" ht="15.75" thickBot="1" x14ac:dyDescent="0.3">
      <c r="B61" s="1129"/>
      <c r="C61" s="95"/>
      <c r="D61" s="41" t="s">
        <v>41</v>
      </c>
      <c r="E61" s="177"/>
      <c r="F61" s="6"/>
      <c r="G61" s="6"/>
      <c r="H61" s="6"/>
      <c r="I61" s="6"/>
      <c r="J61" s="6"/>
      <c r="K61" s="6"/>
    </row>
    <row r="62" spans="2:11" ht="15.75" thickBot="1" x14ac:dyDescent="0.3">
      <c r="B62" s="1129"/>
      <c r="C62" s="95"/>
      <c r="D62" s="41" t="s">
        <v>42</v>
      </c>
      <c r="E62" s="177"/>
      <c r="F62" s="6"/>
      <c r="G62" s="6"/>
      <c r="H62" s="6"/>
      <c r="I62" s="6"/>
      <c r="J62" s="6"/>
      <c r="K62" s="6"/>
    </row>
    <row r="63" spans="2:11" ht="15.75" thickBot="1" x14ac:dyDescent="0.3">
      <c r="B63" s="1129"/>
      <c r="C63" s="95"/>
      <c r="D63" s="41" t="s">
        <v>43</v>
      </c>
      <c r="E63" s="177"/>
      <c r="F63" s="6"/>
      <c r="G63" s="6"/>
      <c r="H63" s="6"/>
      <c r="I63" s="6"/>
      <c r="J63" s="6"/>
      <c r="K63" s="6"/>
    </row>
    <row r="64" spans="2:11" ht="15.75" thickBot="1" x14ac:dyDescent="0.3">
      <c r="B64" s="1129"/>
      <c r="C64" s="95"/>
      <c r="D64" s="41" t="s">
        <v>44</v>
      </c>
      <c r="E64" s="177"/>
      <c r="F64" s="6"/>
      <c r="G64" s="6"/>
      <c r="H64" s="6"/>
      <c r="I64" s="6"/>
      <c r="J64" s="6"/>
      <c r="K64" s="6"/>
    </row>
    <row r="65" spans="2:11" ht="15.75" thickBot="1" x14ac:dyDescent="0.3">
      <c r="B65" s="1130"/>
      <c r="C65" s="3"/>
      <c r="D65" s="41" t="s">
        <v>45</v>
      </c>
      <c r="E65" s="177"/>
      <c r="F65" s="6"/>
      <c r="G65" s="6"/>
      <c r="H65" s="6"/>
      <c r="I65" s="6"/>
      <c r="J65" s="6"/>
      <c r="K65" s="6"/>
    </row>
    <row r="66" spans="2:11" ht="15.75" thickBot="1" x14ac:dyDescent="0.3">
      <c r="B66" s="2"/>
      <c r="C66" s="77"/>
      <c r="D66" s="6"/>
      <c r="E66" s="6"/>
      <c r="F66" s="6"/>
      <c r="G66" s="6"/>
      <c r="H66" s="6"/>
      <c r="I66" s="6"/>
      <c r="J66" s="6"/>
      <c r="K66" s="6"/>
    </row>
    <row r="67" spans="2:11" ht="15" customHeight="1" thickBot="1" x14ac:dyDescent="0.3">
      <c r="B67" s="126" t="s">
        <v>49</v>
      </c>
      <c r="C67" s="127"/>
      <c r="D67" s="127"/>
      <c r="E67" s="128"/>
      <c r="G67" s="6"/>
      <c r="H67" s="6"/>
      <c r="I67" s="6"/>
      <c r="J67" s="6"/>
      <c r="K67" s="6"/>
    </row>
    <row r="68" spans="2:11" ht="24.75" thickBot="1" x14ac:dyDescent="0.3">
      <c r="B68" s="48" t="s">
        <v>50</v>
      </c>
      <c r="C68" s="41" t="s">
        <v>51</v>
      </c>
      <c r="D68" s="41" t="s">
        <v>52</v>
      </c>
      <c r="E68" s="41" t="s">
        <v>53</v>
      </c>
      <c r="F68" s="6"/>
      <c r="G68" s="6"/>
      <c r="H68" s="6"/>
      <c r="I68" s="6"/>
      <c r="J68" s="6"/>
    </row>
    <row r="69" spans="2:11" ht="72.75" thickBot="1" x14ac:dyDescent="0.3">
      <c r="B69" s="50">
        <v>42401</v>
      </c>
      <c r="C69" s="41">
        <v>1</v>
      </c>
      <c r="D69" s="41" t="s">
        <v>783</v>
      </c>
      <c r="E69" s="41"/>
      <c r="F69" s="6"/>
      <c r="G69" s="6"/>
      <c r="H69" s="6"/>
      <c r="I69" s="6"/>
      <c r="J69" s="6"/>
    </row>
    <row r="70" spans="2:11" ht="15.75" thickBot="1" x14ac:dyDescent="0.3">
      <c r="B70" s="4"/>
      <c r="C70" s="96"/>
      <c r="D70" s="6"/>
      <c r="E70" s="6"/>
      <c r="F70" s="6"/>
      <c r="G70" s="6"/>
      <c r="H70" s="6"/>
      <c r="I70" s="6"/>
      <c r="J70" s="6"/>
      <c r="K70" s="6"/>
    </row>
    <row r="71" spans="2:11" ht="15.75" thickBot="1" x14ac:dyDescent="0.3">
      <c r="B71" s="197" t="s">
        <v>55</v>
      </c>
      <c r="C71" s="97"/>
      <c r="D71" s="6"/>
      <c r="E71" s="6"/>
      <c r="F71" s="6"/>
      <c r="G71" s="6"/>
      <c r="H71" s="6"/>
      <c r="I71" s="6"/>
      <c r="J71" s="6"/>
      <c r="K71" s="6"/>
    </row>
    <row r="72" spans="2:11" x14ac:dyDescent="0.25">
      <c r="B72" s="1249"/>
      <c r="C72" s="1250"/>
      <c r="D72" s="1250"/>
      <c r="E72" s="1251"/>
      <c r="F72" s="6"/>
      <c r="G72" s="6"/>
      <c r="H72" s="6"/>
      <c r="I72" s="6"/>
      <c r="J72" s="6"/>
      <c r="K72" s="6"/>
    </row>
    <row r="73" spans="2:11" ht="15.75" thickBot="1" x14ac:dyDescent="0.3">
      <c r="B73" s="1252"/>
      <c r="C73" s="1253"/>
      <c r="D73" s="1253"/>
      <c r="E73" s="1254"/>
      <c r="F73" s="6"/>
      <c r="G73" s="6"/>
      <c r="H73" s="6"/>
      <c r="I73" s="6"/>
      <c r="J73" s="6"/>
      <c r="K73" s="6"/>
    </row>
    <row r="74" spans="2:11" ht="15.75" thickBot="1" x14ac:dyDescent="0.3">
      <c r="B74" s="6"/>
      <c r="D74" s="6"/>
      <c r="E74" s="6"/>
      <c r="F74" s="6"/>
      <c r="G74" s="6"/>
      <c r="H74" s="6"/>
      <c r="I74" s="6"/>
      <c r="J74" s="6"/>
      <c r="K74" s="6"/>
    </row>
    <row r="75" spans="2:11" ht="15.75" thickBot="1" x14ac:dyDescent="0.3">
      <c r="B75" s="1131" t="s">
        <v>56</v>
      </c>
      <c r="C75" s="1132"/>
      <c r="D75" s="1133"/>
      <c r="E75" s="6"/>
      <c r="F75" s="6"/>
      <c r="G75" s="6"/>
      <c r="H75" s="6"/>
      <c r="I75" s="6"/>
      <c r="J75" s="6"/>
      <c r="K75" s="6"/>
    </row>
    <row r="76" spans="2:11" ht="60.75" thickBot="1" x14ac:dyDescent="0.3">
      <c r="B76" s="48" t="s">
        <v>57</v>
      </c>
      <c r="C76" s="3"/>
      <c r="D76" s="41" t="s">
        <v>709</v>
      </c>
      <c r="E76" s="6"/>
      <c r="F76" s="6"/>
      <c r="G76" s="6"/>
      <c r="H76" s="6"/>
      <c r="I76" s="6"/>
      <c r="J76" s="6"/>
      <c r="K76" s="6"/>
    </row>
    <row r="77" spans="2:11" x14ac:dyDescent="0.25">
      <c r="B77" s="1128" t="s">
        <v>59</v>
      </c>
      <c r="C77" s="95"/>
      <c r="D77" s="54" t="s">
        <v>60</v>
      </c>
      <c r="E77" s="6"/>
      <c r="F77" s="6"/>
      <c r="G77" s="6"/>
      <c r="H77" s="6"/>
      <c r="I77" s="6"/>
      <c r="J77" s="6"/>
      <c r="K77" s="6"/>
    </row>
    <row r="78" spans="2:11" ht="96" x14ac:dyDescent="0.25">
      <c r="B78" s="1129"/>
      <c r="C78" s="95"/>
      <c r="D78" s="47" t="s">
        <v>710</v>
      </c>
      <c r="E78" s="6"/>
      <c r="F78" s="6"/>
      <c r="G78" s="6"/>
      <c r="H78" s="6"/>
      <c r="I78" s="6"/>
      <c r="J78" s="6"/>
      <c r="K78" s="6"/>
    </row>
    <row r="79" spans="2:11" x14ac:dyDescent="0.25">
      <c r="B79" s="1129"/>
      <c r="C79" s="95"/>
      <c r="D79" s="54" t="s">
        <v>63</v>
      </c>
      <c r="E79" s="6"/>
      <c r="F79" s="6"/>
      <c r="G79" s="6"/>
      <c r="H79" s="6"/>
      <c r="I79" s="6"/>
      <c r="J79" s="6"/>
      <c r="K79" s="6"/>
    </row>
    <row r="80" spans="2:11" x14ac:dyDescent="0.25">
      <c r="B80" s="1129"/>
      <c r="C80" s="95"/>
      <c r="D80" s="47" t="s">
        <v>64</v>
      </c>
      <c r="E80" s="6"/>
      <c r="F80" s="6"/>
      <c r="G80" s="6"/>
      <c r="H80" s="6"/>
      <c r="I80" s="6"/>
      <c r="J80" s="6"/>
      <c r="K80" s="6"/>
    </row>
    <row r="81" spans="2:11" x14ac:dyDescent="0.25">
      <c r="B81" s="1129"/>
      <c r="C81" s="95"/>
      <c r="D81" s="47" t="s">
        <v>711</v>
      </c>
      <c r="E81" s="6"/>
      <c r="F81" s="6"/>
      <c r="G81" s="6"/>
      <c r="H81" s="6"/>
      <c r="I81" s="6"/>
      <c r="J81" s="6"/>
      <c r="K81" s="6"/>
    </row>
    <row r="82" spans="2:11" x14ac:dyDescent="0.25">
      <c r="B82" s="1129"/>
      <c r="C82" s="95"/>
      <c r="D82" s="47" t="s">
        <v>65</v>
      </c>
      <c r="E82" s="6"/>
      <c r="F82" s="6"/>
      <c r="G82" s="6"/>
      <c r="H82" s="6"/>
      <c r="I82" s="6"/>
      <c r="J82" s="6"/>
      <c r="K82" s="6"/>
    </row>
    <row r="83" spans="2:11" x14ac:dyDescent="0.25">
      <c r="B83" s="1129"/>
      <c r="C83" s="95"/>
      <c r="D83" s="47" t="s">
        <v>712</v>
      </c>
      <c r="E83" s="6"/>
      <c r="F83" s="6"/>
      <c r="G83" s="6"/>
      <c r="H83" s="6"/>
      <c r="I83" s="6"/>
      <c r="J83" s="6"/>
      <c r="K83" s="6"/>
    </row>
    <row r="84" spans="2:11" ht="24" x14ac:dyDescent="0.25">
      <c r="B84" s="1129"/>
      <c r="C84" s="95"/>
      <c r="D84" s="47" t="s">
        <v>713</v>
      </c>
      <c r="E84" s="6"/>
      <c r="F84" s="6"/>
      <c r="G84" s="6"/>
      <c r="H84" s="6"/>
      <c r="I84" s="6"/>
      <c r="J84" s="6"/>
      <c r="K84" s="6"/>
    </row>
    <row r="85" spans="2:11" x14ac:dyDescent="0.25">
      <c r="B85" s="1129"/>
      <c r="C85" s="95"/>
      <c r="D85" s="54" t="s">
        <v>288</v>
      </c>
      <c r="E85" s="6"/>
      <c r="F85" s="6"/>
      <c r="G85" s="6"/>
      <c r="H85" s="6"/>
      <c r="I85" s="6"/>
      <c r="J85" s="6"/>
      <c r="K85" s="6"/>
    </row>
    <row r="86" spans="2:11" x14ac:dyDescent="0.25">
      <c r="B86" s="1129"/>
      <c r="C86" s="95"/>
      <c r="D86" s="47" t="s">
        <v>355</v>
      </c>
      <c r="E86" s="6"/>
      <c r="F86" s="6"/>
      <c r="G86" s="6"/>
      <c r="H86" s="6"/>
      <c r="I86" s="6"/>
      <c r="J86" s="6"/>
      <c r="K86" s="6"/>
    </row>
    <row r="87" spans="2:11" x14ac:dyDescent="0.25">
      <c r="B87" s="1129"/>
      <c r="C87" s="95"/>
      <c r="D87" s="47" t="s">
        <v>714</v>
      </c>
      <c r="E87" s="6"/>
      <c r="F87" s="6"/>
      <c r="G87" s="6"/>
      <c r="H87" s="6"/>
      <c r="I87" s="6"/>
      <c r="J87" s="6"/>
      <c r="K87" s="6"/>
    </row>
    <row r="88" spans="2:11" ht="24" x14ac:dyDescent="0.25">
      <c r="B88" s="1129"/>
      <c r="C88" s="95"/>
      <c r="D88" s="47" t="s">
        <v>715</v>
      </c>
      <c r="E88" s="6"/>
      <c r="F88" s="6"/>
      <c r="G88" s="6"/>
      <c r="H88" s="6"/>
      <c r="I88" s="6"/>
      <c r="J88" s="6"/>
      <c r="K88" s="6"/>
    </row>
    <row r="89" spans="2:11" ht="24" x14ac:dyDescent="0.25">
      <c r="B89" s="1129"/>
      <c r="C89" s="95"/>
      <c r="D89" s="47" t="s">
        <v>716</v>
      </c>
      <c r="E89" s="6"/>
      <c r="F89" s="6"/>
      <c r="G89" s="6"/>
      <c r="H89" s="6"/>
      <c r="I89" s="6"/>
      <c r="J89" s="6"/>
      <c r="K89" s="6"/>
    </row>
    <row r="90" spans="2:11" ht="36" x14ac:dyDescent="0.25">
      <c r="B90" s="1129"/>
      <c r="C90" s="95"/>
      <c r="D90" s="47" t="s">
        <v>717</v>
      </c>
      <c r="E90" s="6"/>
      <c r="F90" s="6"/>
      <c r="G90" s="6"/>
      <c r="H90" s="6"/>
      <c r="I90" s="6"/>
      <c r="J90" s="6"/>
      <c r="K90" s="6"/>
    </row>
    <row r="91" spans="2:11" x14ac:dyDescent="0.25">
      <c r="B91" s="1129"/>
      <c r="C91" s="95"/>
      <c r="D91" s="47" t="s">
        <v>718</v>
      </c>
      <c r="E91" s="6"/>
      <c r="F91" s="6"/>
      <c r="G91" s="6"/>
      <c r="H91" s="6"/>
      <c r="I91" s="6"/>
      <c r="J91" s="6"/>
      <c r="K91" s="6"/>
    </row>
    <row r="92" spans="2:11" x14ac:dyDescent="0.25">
      <c r="B92" s="1129"/>
      <c r="C92" s="95"/>
      <c r="D92" s="47" t="s">
        <v>719</v>
      </c>
      <c r="E92" s="6"/>
      <c r="F92" s="6"/>
      <c r="G92" s="6"/>
      <c r="H92" s="6"/>
      <c r="I92" s="6"/>
      <c r="J92" s="6"/>
      <c r="K92" s="6"/>
    </row>
    <row r="93" spans="2:11" ht="15.75" thickBot="1" x14ac:dyDescent="0.3">
      <c r="B93" s="1130"/>
      <c r="C93" s="3"/>
      <c r="D93" s="41" t="s">
        <v>720</v>
      </c>
      <c r="E93" s="6"/>
      <c r="F93" s="6"/>
      <c r="G93" s="6"/>
      <c r="H93" s="6"/>
      <c r="I93" s="6"/>
      <c r="J93" s="6"/>
      <c r="K93" s="6"/>
    </row>
    <row r="94" spans="2:11" ht="24.75" thickBot="1" x14ac:dyDescent="0.3">
      <c r="B94" s="48" t="s">
        <v>72</v>
      </c>
      <c r="C94" s="3"/>
      <c r="D94" s="41"/>
      <c r="E94" s="6"/>
      <c r="F94" s="6"/>
      <c r="G94" s="6"/>
      <c r="H94" s="6"/>
      <c r="I94" s="6"/>
      <c r="J94" s="6"/>
      <c r="K94" s="6"/>
    </row>
    <row r="95" spans="2:11" ht="252" x14ac:dyDescent="0.25">
      <c r="B95" s="1128" t="s">
        <v>73</v>
      </c>
      <c r="C95" s="95"/>
      <c r="D95" s="47" t="s">
        <v>721</v>
      </c>
      <c r="E95" s="6"/>
      <c r="F95" s="6"/>
      <c r="G95" s="6"/>
      <c r="H95" s="6"/>
      <c r="I95" s="6"/>
      <c r="J95" s="6"/>
      <c r="K95" s="6"/>
    </row>
    <row r="96" spans="2:11" ht="24" x14ac:dyDescent="0.25">
      <c r="B96" s="1129"/>
      <c r="C96" s="95"/>
      <c r="D96" s="47" t="s">
        <v>722</v>
      </c>
      <c r="E96" s="6"/>
      <c r="F96" s="6"/>
      <c r="G96" s="6"/>
      <c r="H96" s="6"/>
      <c r="I96" s="6"/>
      <c r="J96" s="6"/>
      <c r="K96" s="6"/>
    </row>
    <row r="97" spans="2:11" ht="108" x14ac:dyDescent="0.25">
      <c r="B97" s="1129"/>
      <c r="C97" s="95"/>
      <c r="D97" s="47" t="s">
        <v>723</v>
      </c>
      <c r="E97" s="6"/>
      <c r="F97" s="6"/>
      <c r="G97" s="6"/>
      <c r="H97" s="6"/>
      <c r="I97" s="6"/>
      <c r="J97" s="6"/>
      <c r="K97" s="6"/>
    </row>
    <row r="98" spans="2:11" ht="384" x14ac:dyDescent="0.25">
      <c r="B98" s="1129"/>
      <c r="C98" s="95"/>
      <c r="D98" s="47" t="s">
        <v>724</v>
      </c>
      <c r="E98" s="6"/>
      <c r="F98" s="6"/>
      <c r="G98" s="6"/>
      <c r="H98" s="6"/>
      <c r="I98" s="6"/>
      <c r="J98" s="6"/>
      <c r="K98" s="6"/>
    </row>
    <row r="99" spans="2:11" ht="192" x14ac:dyDescent="0.25">
      <c r="B99" s="1129"/>
      <c r="C99" s="95"/>
      <c r="D99" s="47" t="s">
        <v>725</v>
      </c>
      <c r="E99" s="6"/>
      <c r="F99" s="6"/>
      <c r="G99" s="6"/>
      <c r="H99" s="6"/>
      <c r="I99" s="6"/>
      <c r="J99" s="6"/>
      <c r="K99" s="6"/>
    </row>
    <row r="100" spans="2:11" ht="72" x14ac:dyDescent="0.25">
      <c r="B100" s="1129"/>
      <c r="C100" s="95"/>
      <c r="D100" s="47" t="s">
        <v>726</v>
      </c>
      <c r="E100" s="6"/>
      <c r="F100" s="6"/>
      <c r="G100" s="6"/>
      <c r="H100" s="6"/>
      <c r="I100" s="6"/>
      <c r="J100" s="6"/>
      <c r="K100" s="6"/>
    </row>
    <row r="101" spans="2:11" ht="24" x14ac:dyDescent="0.25">
      <c r="B101" s="1129"/>
      <c r="C101" s="95"/>
      <c r="D101" s="47" t="s">
        <v>727</v>
      </c>
      <c r="E101" s="6"/>
      <c r="F101" s="6"/>
      <c r="G101" s="6"/>
      <c r="H101" s="6"/>
      <c r="I101" s="6"/>
      <c r="J101" s="6"/>
      <c r="K101" s="6"/>
    </row>
    <row r="102" spans="2:11" ht="24" x14ac:dyDescent="0.25">
      <c r="B102" s="1129"/>
      <c r="C102" s="95"/>
      <c r="D102" s="47" t="s">
        <v>728</v>
      </c>
      <c r="E102" s="6"/>
      <c r="F102" s="6"/>
      <c r="G102" s="6"/>
      <c r="H102" s="6"/>
      <c r="I102" s="6"/>
      <c r="J102" s="6"/>
      <c r="K102" s="6"/>
    </row>
    <row r="103" spans="2:11" ht="24" x14ac:dyDescent="0.25">
      <c r="B103" s="1129"/>
      <c r="C103" s="95"/>
      <c r="D103" s="47" t="s">
        <v>729</v>
      </c>
      <c r="E103" s="6"/>
      <c r="F103" s="6"/>
      <c r="G103" s="6"/>
      <c r="H103" s="6"/>
      <c r="I103" s="6"/>
      <c r="J103" s="6"/>
      <c r="K103" s="6"/>
    </row>
    <row r="104" spans="2:11" ht="84" x14ac:dyDescent="0.25">
      <c r="B104" s="1129"/>
      <c r="C104" s="95"/>
      <c r="D104" s="47" t="s">
        <v>730</v>
      </c>
      <c r="E104" s="6"/>
      <c r="F104" s="6"/>
      <c r="G104" s="6"/>
      <c r="H104" s="6"/>
      <c r="I104" s="6"/>
      <c r="J104" s="6"/>
      <c r="K104" s="6"/>
    </row>
    <row r="105" spans="2:11" ht="24" x14ac:dyDescent="0.25">
      <c r="B105" s="1129"/>
      <c r="C105" s="95"/>
      <c r="D105" s="47" t="s">
        <v>731</v>
      </c>
      <c r="E105" s="6"/>
      <c r="F105" s="6"/>
      <c r="G105" s="6"/>
      <c r="H105" s="6"/>
      <c r="I105" s="6"/>
      <c r="J105" s="6"/>
      <c r="K105" s="6"/>
    </row>
    <row r="106" spans="2:11" ht="24" x14ac:dyDescent="0.25">
      <c r="B106" s="1129"/>
      <c r="C106" s="95"/>
      <c r="D106" s="47" t="s">
        <v>732</v>
      </c>
      <c r="E106" s="6"/>
      <c r="F106" s="6"/>
      <c r="G106" s="6"/>
      <c r="H106" s="6"/>
      <c r="I106" s="6"/>
      <c r="J106" s="6"/>
      <c r="K106" s="6"/>
    </row>
    <row r="107" spans="2:11" x14ac:dyDescent="0.25">
      <c r="B107" s="1129"/>
      <c r="C107" s="95"/>
      <c r="D107" s="47" t="s">
        <v>733</v>
      </c>
      <c r="E107" s="6"/>
      <c r="F107" s="6"/>
      <c r="G107" s="6"/>
      <c r="H107" s="6"/>
      <c r="I107" s="6"/>
      <c r="J107" s="6"/>
      <c r="K107" s="6"/>
    </row>
    <row r="108" spans="2:11" ht="24" x14ac:dyDescent="0.25">
      <c r="B108" s="1129"/>
      <c r="C108" s="95"/>
      <c r="D108" s="47" t="s">
        <v>734</v>
      </c>
      <c r="E108" s="6"/>
      <c r="F108" s="6"/>
      <c r="G108" s="6"/>
      <c r="H108" s="6"/>
      <c r="I108" s="6"/>
      <c r="J108" s="6"/>
      <c r="K108" s="6"/>
    </row>
    <row r="109" spans="2:11" ht="36" x14ac:dyDescent="0.25">
      <c r="B109" s="1129"/>
      <c r="C109" s="95"/>
      <c r="D109" s="47" t="s">
        <v>735</v>
      </c>
      <c r="E109" s="6"/>
      <c r="F109" s="6"/>
      <c r="G109" s="6"/>
      <c r="H109" s="6"/>
      <c r="I109" s="6"/>
      <c r="J109" s="6"/>
      <c r="K109" s="6"/>
    </row>
    <row r="110" spans="2:11" ht="24" x14ac:dyDescent="0.25">
      <c r="B110" s="1129"/>
      <c r="C110" s="95"/>
      <c r="D110" s="47" t="s">
        <v>736</v>
      </c>
      <c r="E110" s="6"/>
      <c r="F110" s="6"/>
      <c r="G110" s="6"/>
      <c r="H110" s="6"/>
      <c r="I110" s="6"/>
      <c r="J110" s="6"/>
      <c r="K110" s="6"/>
    </row>
    <row r="111" spans="2:11" ht="24" x14ac:dyDescent="0.25">
      <c r="B111" s="1129"/>
      <c r="C111" s="95"/>
      <c r="D111" s="47" t="s">
        <v>737</v>
      </c>
      <c r="E111" s="6"/>
      <c r="F111" s="6"/>
      <c r="G111" s="6"/>
      <c r="H111" s="6"/>
      <c r="I111" s="6"/>
      <c r="J111" s="6"/>
      <c r="K111" s="6"/>
    </row>
    <row r="112" spans="2:11" ht="72" x14ac:dyDescent="0.25">
      <c r="B112" s="1129"/>
      <c r="C112" s="95"/>
      <c r="D112" s="47" t="s">
        <v>738</v>
      </c>
      <c r="E112" s="6"/>
      <c r="F112" s="6"/>
      <c r="G112" s="6"/>
      <c r="H112" s="6"/>
      <c r="I112" s="6"/>
      <c r="J112" s="6"/>
      <c r="K112" s="6"/>
    </row>
    <row r="113" spans="2:11" ht="48" x14ac:dyDescent="0.25">
      <c r="B113" s="1129"/>
      <c r="C113" s="95"/>
      <c r="D113" s="47" t="s">
        <v>739</v>
      </c>
      <c r="E113" s="6"/>
      <c r="F113" s="6"/>
      <c r="G113" s="6"/>
      <c r="H113" s="6"/>
      <c r="I113" s="6"/>
      <c r="J113" s="6"/>
      <c r="K113" s="6"/>
    </row>
    <row r="114" spans="2:11" ht="48" x14ac:dyDescent="0.25">
      <c r="B114" s="1129"/>
      <c r="C114" s="95"/>
      <c r="D114" s="47" t="s">
        <v>740</v>
      </c>
      <c r="E114" s="6"/>
      <c r="F114" s="6"/>
      <c r="G114" s="6"/>
      <c r="H114" s="6"/>
      <c r="I114" s="6"/>
      <c r="J114" s="6"/>
      <c r="K114" s="6"/>
    </row>
    <row r="115" spans="2:11" ht="36" x14ac:dyDescent="0.25">
      <c r="B115" s="1129"/>
      <c r="C115" s="95"/>
      <c r="D115" s="47" t="s">
        <v>741</v>
      </c>
      <c r="E115" s="6"/>
      <c r="F115" s="6"/>
      <c r="G115" s="6"/>
      <c r="H115" s="6"/>
      <c r="I115" s="6"/>
      <c r="J115" s="6"/>
      <c r="K115" s="6"/>
    </row>
    <row r="116" spans="2:11" ht="24" x14ac:dyDescent="0.25">
      <c r="B116" s="1129"/>
      <c r="C116" s="95"/>
      <c r="D116" s="47" t="s">
        <v>742</v>
      </c>
      <c r="E116" s="6"/>
      <c r="F116" s="6"/>
      <c r="G116" s="6"/>
      <c r="H116" s="6"/>
      <c r="I116" s="6"/>
      <c r="J116" s="6"/>
      <c r="K116" s="6"/>
    </row>
    <row r="117" spans="2:11" ht="36" x14ac:dyDescent="0.25">
      <c r="B117" s="1129"/>
      <c r="C117" s="95"/>
      <c r="D117" s="47" t="s">
        <v>743</v>
      </c>
      <c r="E117" s="6"/>
      <c r="F117" s="6"/>
      <c r="G117" s="6"/>
      <c r="H117" s="6"/>
      <c r="I117" s="6"/>
      <c r="J117" s="6"/>
      <c r="K117" s="6"/>
    </row>
    <row r="118" spans="2:11" ht="24" x14ac:dyDescent="0.25">
      <c r="B118" s="1129"/>
      <c r="C118" s="95"/>
      <c r="D118" s="47" t="s">
        <v>744</v>
      </c>
      <c r="E118" s="6"/>
      <c r="F118" s="6"/>
      <c r="G118" s="6"/>
      <c r="H118" s="6"/>
      <c r="I118" s="6"/>
      <c r="J118" s="6"/>
      <c r="K118" s="6"/>
    </row>
    <row r="119" spans="2:11" ht="36" x14ac:dyDescent="0.25">
      <c r="B119" s="1129"/>
      <c r="C119" s="95"/>
      <c r="D119" s="47" t="s">
        <v>745</v>
      </c>
      <c r="E119" s="6"/>
      <c r="F119" s="6"/>
      <c r="G119" s="6"/>
      <c r="H119" s="6"/>
      <c r="I119" s="6"/>
      <c r="J119" s="6"/>
      <c r="K119" s="6"/>
    </row>
    <row r="120" spans="2:11" ht="36" x14ac:dyDescent="0.25">
      <c r="B120" s="1129"/>
      <c r="C120" s="95"/>
      <c r="D120" s="47" t="s">
        <v>746</v>
      </c>
      <c r="E120" s="6"/>
      <c r="F120" s="6"/>
      <c r="G120" s="6"/>
      <c r="H120" s="6"/>
      <c r="I120" s="6"/>
      <c r="J120" s="6"/>
      <c r="K120" s="6"/>
    </row>
    <row r="121" spans="2:11" ht="36" x14ac:dyDescent="0.25">
      <c r="B121" s="1129"/>
      <c r="C121" s="95"/>
      <c r="D121" s="47" t="s">
        <v>747</v>
      </c>
      <c r="E121" s="6"/>
      <c r="F121" s="6"/>
      <c r="G121" s="6"/>
      <c r="H121" s="6"/>
      <c r="I121" s="6"/>
      <c r="J121" s="6"/>
      <c r="K121" s="6"/>
    </row>
    <row r="122" spans="2:11" ht="60" x14ac:dyDescent="0.25">
      <c r="B122" s="1129"/>
      <c r="C122" s="95"/>
      <c r="D122" s="47" t="s">
        <v>748</v>
      </c>
      <c r="E122" s="6"/>
      <c r="F122" s="6"/>
      <c r="G122" s="6"/>
      <c r="H122" s="6"/>
      <c r="I122" s="6"/>
      <c r="J122" s="6"/>
      <c r="K122" s="6"/>
    </row>
    <row r="123" spans="2:11" ht="48" x14ac:dyDescent="0.25">
      <c r="B123" s="1129"/>
      <c r="C123" s="95"/>
      <c r="D123" s="47" t="s">
        <v>749</v>
      </c>
      <c r="E123" s="6"/>
      <c r="F123" s="6"/>
      <c r="G123" s="6"/>
      <c r="H123" s="6"/>
      <c r="I123" s="6"/>
      <c r="J123" s="6"/>
      <c r="K123" s="6"/>
    </row>
    <row r="124" spans="2:11" ht="24" x14ac:dyDescent="0.25">
      <c r="B124" s="1129"/>
      <c r="C124" s="95"/>
      <c r="D124" s="47" t="s">
        <v>750</v>
      </c>
      <c r="E124" s="6"/>
      <c r="F124" s="6"/>
      <c r="G124" s="6"/>
      <c r="H124" s="6"/>
      <c r="I124" s="6"/>
      <c r="J124" s="6"/>
      <c r="K124" s="6"/>
    </row>
    <row r="125" spans="2:11" ht="24" x14ac:dyDescent="0.25">
      <c r="B125" s="1129"/>
      <c r="C125" s="95"/>
      <c r="D125" s="47" t="s">
        <v>751</v>
      </c>
      <c r="E125" s="6"/>
      <c r="F125" s="6"/>
      <c r="G125" s="6"/>
      <c r="H125" s="6"/>
      <c r="I125" s="6"/>
      <c r="J125" s="6"/>
      <c r="K125" s="6"/>
    </row>
    <row r="126" spans="2:11" ht="24" x14ac:dyDescent="0.25">
      <c r="B126" s="1129"/>
      <c r="C126" s="95"/>
      <c r="D126" s="47" t="s">
        <v>752</v>
      </c>
      <c r="E126" s="6"/>
      <c r="F126" s="6"/>
      <c r="G126" s="6"/>
      <c r="H126" s="6"/>
      <c r="I126" s="6"/>
      <c r="J126" s="6"/>
      <c r="K126" s="6"/>
    </row>
    <row r="127" spans="2:11" ht="24" x14ac:dyDescent="0.25">
      <c r="B127" s="1129"/>
      <c r="C127" s="95"/>
      <c r="D127" s="47" t="s">
        <v>753</v>
      </c>
      <c r="E127" s="6"/>
      <c r="F127" s="6"/>
      <c r="G127" s="6"/>
      <c r="H127" s="6"/>
      <c r="I127" s="6"/>
      <c r="J127" s="6"/>
      <c r="K127" s="6"/>
    </row>
    <row r="128" spans="2:11" ht="48" x14ac:dyDescent="0.25">
      <c r="B128" s="1129"/>
      <c r="C128" s="95"/>
      <c r="D128" s="47" t="s">
        <v>754</v>
      </c>
      <c r="E128" s="6"/>
      <c r="F128" s="6"/>
      <c r="G128" s="6"/>
      <c r="H128" s="6"/>
      <c r="I128" s="6"/>
      <c r="J128" s="6"/>
      <c r="K128" s="6"/>
    </row>
    <row r="129" spans="2:11" ht="24" x14ac:dyDescent="0.25">
      <c r="B129" s="1129"/>
      <c r="C129" s="95"/>
      <c r="D129" s="47" t="s">
        <v>755</v>
      </c>
      <c r="E129" s="6"/>
      <c r="F129" s="6"/>
      <c r="G129" s="6"/>
      <c r="H129" s="6"/>
      <c r="I129" s="6"/>
      <c r="J129" s="6"/>
      <c r="K129" s="6"/>
    </row>
    <row r="130" spans="2:11" ht="36.75" thickBot="1" x14ac:dyDescent="0.3">
      <c r="B130" s="1130"/>
      <c r="C130" s="3"/>
      <c r="D130" s="41" t="s">
        <v>756</v>
      </c>
      <c r="E130" s="6"/>
      <c r="F130" s="6"/>
      <c r="G130" s="6"/>
      <c r="H130" s="6"/>
      <c r="I130" s="6"/>
      <c r="J130" s="6"/>
      <c r="K130" s="6"/>
    </row>
    <row r="131" spans="2:11" ht="24" x14ac:dyDescent="0.25">
      <c r="B131" s="1128" t="s">
        <v>90</v>
      </c>
      <c r="C131" s="95"/>
      <c r="D131" s="54" t="s">
        <v>757</v>
      </c>
      <c r="E131" s="6"/>
      <c r="F131" s="6"/>
      <c r="G131" s="6"/>
      <c r="H131" s="6"/>
      <c r="I131" s="6"/>
      <c r="J131" s="6"/>
      <c r="K131" s="6"/>
    </row>
    <row r="132" spans="2:11" ht="25.35" customHeight="1" x14ac:dyDescent="0.25">
      <c r="B132" s="1129"/>
      <c r="C132" s="95"/>
      <c r="D132" s="47" t="s">
        <v>248</v>
      </c>
      <c r="E132" s="6"/>
      <c r="F132" s="6"/>
      <c r="G132" s="6"/>
      <c r="H132" s="6"/>
      <c r="I132" s="6"/>
      <c r="J132" s="6"/>
      <c r="K132" s="6"/>
    </row>
    <row r="133" spans="2:11" x14ac:dyDescent="0.25">
      <c r="B133" s="1129"/>
      <c r="C133" s="95"/>
      <c r="D133" s="47" t="s">
        <v>91</v>
      </c>
      <c r="E133" s="6"/>
      <c r="F133" s="6"/>
      <c r="G133" s="6"/>
      <c r="H133" s="6"/>
      <c r="I133" s="6"/>
      <c r="J133" s="6"/>
      <c r="K133" s="6"/>
    </row>
    <row r="134" spans="2:11" ht="37.5" x14ac:dyDescent="0.25">
      <c r="B134" s="1129"/>
      <c r="C134" s="95"/>
      <c r="D134" s="47" t="s">
        <v>758</v>
      </c>
      <c r="E134" s="6"/>
      <c r="F134" s="6"/>
      <c r="G134" s="6"/>
      <c r="H134" s="6"/>
      <c r="I134" s="6"/>
      <c r="J134" s="6"/>
      <c r="K134" s="6"/>
    </row>
    <row r="135" spans="2:11" ht="37.5" x14ac:dyDescent="0.25">
      <c r="B135" s="1129"/>
      <c r="C135" s="95"/>
      <c r="D135" s="47" t="s">
        <v>759</v>
      </c>
      <c r="E135" s="6"/>
      <c r="F135" s="6"/>
      <c r="G135" s="6"/>
      <c r="H135" s="6"/>
      <c r="I135" s="6"/>
      <c r="J135" s="6"/>
      <c r="K135" s="6"/>
    </row>
    <row r="136" spans="2:11" ht="37.5" x14ac:dyDescent="0.25">
      <c r="B136" s="1129"/>
      <c r="C136" s="95"/>
      <c r="D136" s="47" t="s">
        <v>760</v>
      </c>
      <c r="E136" s="6"/>
      <c r="F136" s="6"/>
      <c r="G136" s="6"/>
      <c r="H136" s="6"/>
      <c r="I136" s="6"/>
      <c r="J136" s="6"/>
      <c r="K136" s="6"/>
    </row>
    <row r="137" spans="2:11" ht="37.5" x14ac:dyDescent="0.25">
      <c r="B137" s="1129"/>
      <c r="C137" s="95"/>
      <c r="D137" s="47" t="s">
        <v>761</v>
      </c>
      <c r="E137" s="6"/>
      <c r="F137" s="6"/>
      <c r="G137" s="6"/>
      <c r="H137" s="6"/>
      <c r="I137" s="6"/>
      <c r="J137" s="6"/>
      <c r="K137" s="6"/>
    </row>
    <row r="138" spans="2:11" x14ac:dyDescent="0.25">
      <c r="B138" s="1129"/>
      <c r="C138" s="95"/>
      <c r="D138" s="47" t="s">
        <v>762</v>
      </c>
      <c r="E138" s="6"/>
      <c r="F138" s="6"/>
      <c r="G138" s="6"/>
      <c r="H138" s="6"/>
      <c r="I138" s="6"/>
      <c r="J138" s="6"/>
      <c r="K138" s="6"/>
    </row>
    <row r="139" spans="2:11" x14ac:dyDescent="0.25">
      <c r="B139" s="1129"/>
      <c r="C139" s="95"/>
      <c r="D139" s="47" t="s">
        <v>763</v>
      </c>
      <c r="E139" s="6"/>
      <c r="F139" s="6"/>
      <c r="G139" s="6"/>
      <c r="H139" s="6"/>
      <c r="I139" s="6"/>
      <c r="J139" s="6"/>
      <c r="K139" s="6"/>
    </row>
    <row r="140" spans="2:11" x14ac:dyDescent="0.25">
      <c r="B140" s="1129"/>
      <c r="C140" s="95"/>
      <c r="D140" s="47" t="s">
        <v>764</v>
      </c>
      <c r="E140" s="6"/>
      <c r="F140" s="6"/>
      <c r="G140" s="6"/>
      <c r="H140" s="6"/>
      <c r="I140" s="6"/>
      <c r="J140" s="6"/>
      <c r="K140" s="6"/>
    </row>
    <row r="141" spans="2:11" x14ac:dyDescent="0.25">
      <c r="B141" s="1129"/>
      <c r="C141" s="95"/>
      <c r="D141" s="47" t="s">
        <v>765</v>
      </c>
      <c r="E141" s="6"/>
      <c r="F141" s="6"/>
      <c r="G141" s="6"/>
      <c r="H141" s="6"/>
      <c r="I141" s="6"/>
      <c r="J141" s="6"/>
      <c r="K141" s="6"/>
    </row>
    <row r="142" spans="2:11" ht="84" x14ac:dyDescent="0.25">
      <c r="B142" s="1129"/>
      <c r="C142" s="95"/>
      <c r="D142" s="55" t="s">
        <v>235</v>
      </c>
      <c r="E142" s="6"/>
      <c r="F142" s="6"/>
      <c r="G142" s="6"/>
      <c r="H142" s="6"/>
      <c r="I142" s="6"/>
      <c r="J142" s="6"/>
      <c r="K142" s="6"/>
    </row>
    <row r="143" spans="2:11" x14ac:dyDescent="0.25">
      <c r="B143" s="1129"/>
      <c r="C143" s="95"/>
      <c r="D143" s="58" t="s">
        <v>246</v>
      </c>
      <c r="E143" s="6"/>
      <c r="F143" s="6"/>
      <c r="G143" s="6"/>
      <c r="H143" s="6"/>
      <c r="I143" s="6"/>
      <c r="J143" s="6"/>
      <c r="K143" s="6"/>
    </row>
    <row r="144" spans="2:11" ht="24" x14ac:dyDescent="0.25">
      <c r="B144" s="1129"/>
      <c r="C144" s="95"/>
      <c r="D144" s="54" t="s">
        <v>766</v>
      </c>
      <c r="E144" s="6"/>
      <c r="F144" s="6"/>
      <c r="G144" s="6"/>
      <c r="H144" s="6"/>
      <c r="I144" s="6"/>
      <c r="J144" s="6"/>
      <c r="K144" s="6"/>
    </row>
    <row r="145" spans="2:11" ht="23.1" customHeight="1" x14ac:dyDescent="0.25">
      <c r="B145" s="1129"/>
      <c r="C145" s="95"/>
      <c r="D145" s="47" t="s">
        <v>248</v>
      </c>
      <c r="E145" s="6"/>
      <c r="F145" s="6"/>
      <c r="G145" s="6"/>
      <c r="H145" s="6"/>
      <c r="I145" s="6"/>
      <c r="J145" s="6"/>
      <c r="K145" s="6"/>
    </row>
    <row r="146" spans="2:11" x14ac:dyDescent="0.25">
      <c r="B146" s="1129"/>
      <c r="C146" s="95"/>
      <c r="D146" s="47" t="s">
        <v>91</v>
      </c>
      <c r="E146" s="6"/>
      <c r="F146" s="6"/>
      <c r="G146" s="6"/>
      <c r="H146" s="6"/>
      <c r="I146" s="6"/>
      <c r="J146" s="6"/>
      <c r="K146" s="6"/>
    </row>
    <row r="147" spans="2:11" ht="37.5" x14ac:dyDescent="0.25">
      <c r="B147" s="1129"/>
      <c r="C147" s="95"/>
      <c r="D147" s="47" t="s">
        <v>767</v>
      </c>
      <c r="E147" s="6"/>
      <c r="F147" s="6"/>
      <c r="G147" s="6"/>
      <c r="H147" s="6"/>
      <c r="I147" s="6"/>
      <c r="J147" s="6"/>
      <c r="K147" s="6"/>
    </row>
    <row r="148" spans="2:11" ht="37.5" x14ac:dyDescent="0.25">
      <c r="B148" s="1129"/>
      <c r="C148" s="95"/>
      <c r="D148" s="47" t="s">
        <v>768</v>
      </c>
      <c r="E148" s="6"/>
      <c r="F148" s="6"/>
      <c r="G148" s="6"/>
      <c r="H148" s="6"/>
      <c r="I148" s="6"/>
      <c r="J148" s="6"/>
      <c r="K148" s="6"/>
    </row>
    <row r="149" spans="2:11" ht="38.25" thickBot="1" x14ac:dyDescent="0.3">
      <c r="B149" s="1130"/>
      <c r="C149" s="3"/>
      <c r="D149" s="41" t="s">
        <v>769</v>
      </c>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sheetData>
  <sheetProtection insertColumns="0" insertRows="0"/>
  <mergeCells count="36">
    <mergeCell ref="A1:P1"/>
    <mergeCell ref="A2:P2"/>
    <mergeCell ref="A3:P3"/>
    <mergeCell ref="A4:D4"/>
    <mergeCell ref="A5:P5"/>
    <mergeCell ref="B15:B19"/>
    <mergeCell ref="B49:E49"/>
    <mergeCell ref="B50:B56"/>
    <mergeCell ref="B58:E58"/>
    <mergeCell ref="B59:B65"/>
    <mergeCell ref="D15:L15"/>
    <mergeCell ref="D16:L16"/>
    <mergeCell ref="D19:L19"/>
    <mergeCell ref="D20:L20"/>
    <mergeCell ref="D31:L31"/>
    <mergeCell ref="D32:L32"/>
    <mergeCell ref="D33:L33"/>
    <mergeCell ref="D44:L44"/>
    <mergeCell ref="E21:E22"/>
    <mergeCell ref="F21:J21"/>
    <mergeCell ref="C34:C35"/>
    <mergeCell ref="D34:D35"/>
    <mergeCell ref="E34:E35"/>
    <mergeCell ref="F34:K34"/>
    <mergeCell ref="C21:C22"/>
    <mergeCell ref="D21:D22"/>
    <mergeCell ref="B72:E73"/>
    <mergeCell ref="B75:D75"/>
    <mergeCell ref="B77:B93"/>
    <mergeCell ref="B95:B130"/>
    <mergeCell ref="B131:B149"/>
    <mergeCell ref="B10:D10"/>
    <mergeCell ref="F10:S10"/>
    <mergeCell ref="F11:S11"/>
    <mergeCell ref="E12:R12"/>
    <mergeCell ref="E13:R13"/>
  </mergeCells>
  <conditionalFormatting sqref="H30">
    <cfRule type="containsText" dxfId="52" priority="5" operator="containsText" text="ERROR">
      <formula>NOT(ISERROR(SEARCH("ERROR",H30)))</formula>
    </cfRule>
  </conditionalFormatting>
  <conditionalFormatting sqref="F10">
    <cfRule type="notContainsBlanks" dxfId="51" priority="4">
      <formula>LEN(TRIM(F10))&gt;0</formula>
    </cfRule>
  </conditionalFormatting>
  <conditionalFormatting sqref="F11:S11">
    <cfRule type="expression" dxfId="50" priority="2">
      <formula>E11="NO SE REPORTA"</formula>
    </cfRule>
    <cfRule type="expression" dxfId="49" priority="3">
      <formula>E10="NO APLICA"</formula>
    </cfRule>
  </conditionalFormatting>
  <conditionalFormatting sqref="E12:R12">
    <cfRule type="expression" dxfId="4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8">
      <formula1>0</formula1>
    </dataValidation>
    <dataValidation type="whole" operator="greaterThanOrEqual" allowBlank="1" showInputMessage="1" showErrorMessage="1" errorTitle="ERROR" error="Valor en PESOS (sin centavos)" sqref="F36:I42">
      <formula1>0</formula1>
    </dataValidation>
    <dataValidation type="decimal" allowBlank="1" showInputMessage="1" showErrorMessage="1" errorTitle="ERROR" error="Escriba un valor entre 0% y 100%" sqref="F23:H29">
      <formula1>0</formula1>
      <formula2>1</formula2>
    </dataValidation>
    <dataValidation allowBlank="1" showInputMessage="1" showErrorMessage="1" sqref="G43:I43 I23:I30 H30 J36:K43"/>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topLeftCell="A13" zoomScale="98" zoomScaleNormal="98" workbookViewId="0">
      <selection activeCell="D21" sqref="D21:L21"/>
    </sheetView>
  </sheetViews>
  <sheetFormatPr baseColWidth="10" defaultRowHeight="15" x14ac:dyDescent="0.25"/>
  <cols>
    <col min="1" max="1" width="1.85546875" customWidth="1"/>
    <col min="2" max="2" width="10.85546875" customWidth="1"/>
    <col min="3" max="3" width="5" style="88" bestFit="1" customWidth="1"/>
    <col min="4" max="4" width="34.85546875" customWidth="1"/>
    <col min="5" max="5" width="18.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784</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f>IF(E10="NO APLICA","NO APLICA",IF(E11="NO SE REPORTA","SIN INFORMACION",+F42))</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8"/>
      <c r="D14" s="6"/>
      <c r="E14" s="6"/>
      <c r="F14" s="6"/>
      <c r="G14" s="6"/>
      <c r="H14" s="6"/>
      <c r="I14" s="6"/>
      <c r="J14" s="6"/>
      <c r="K14" s="6"/>
    </row>
    <row r="15" spans="1:21" ht="15.6" customHeight="1" thickTop="1" thickBot="1" x14ac:dyDescent="0.3">
      <c r="B15" s="1176" t="s">
        <v>2</v>
      </c>
      <c r="C15" s="90"/>
      <c r="D15" s="1139" t="s">
        <v>336</v>
      </c>
      <c r="E15" s="1140"/>
      <c r="F15" s="1140"/>
      <c r="G15" s="1140"/>
      <c r="H15" s="1140"/>
      <c r="I15" s="1140"/>
      <c r="J15" s="1140"/>
      <c r="K15" s="1140"/>
      <c r="L15" s="1188"/>
    </row>
    <row r="16" spans="1:21" ht="15.75" thickBot="1" x14ac:dyDescent="0.3">
      <c r="B16" s="1177"/>
      <c r="C16" s="91" t="s">
        <v>19</v>
      </c>
      <c r="D16" s="39" t="s">
        <v>253</v>
      </c>
      <c r="E16" s="39" t="s">
        <v>20</v>
      </c>
      <c r="F16" s="39" t="s">
        <v>21</v>
      </c>
      <c r="G16" s="39" t="s">
        <v>22</v>
      </c>
      <c r="H16" s="39" t="s">
        <v>23</v>
      </c>
      <c r="I16" s="39" t="s">
        <v>254</v>
      </c>
      <c r="J16" s="6"/>
      <c r="L16" s="22"/>
    </row>
    <row r="17" spans="2:12" ht="48.75" thickBot="1" x14ac:dyDescent="0.3">
      <c r="B17" s="1177"/>
      <c r="C17" s="92" t="s">
        <v>152</v>
      </c>
      <c r="D17" s="41" t="s">
        <v>835</v>
      </c>
      <c r="E17" s="7"/>
      <c r="F17" s="7"/>
      <c r="G17" s="7"/>
      <c r="H17" s="7"/>
      <c r="I17" s="43">
        <f>SUM(E17:H17)</f>
        <v>0</v>
      </c>
      <c r="J17" s="6"/>
      <c r="L17" s="22"/>
    </row>
    <row r="18" spans="2:12" ht="15.75" thickBot="1" x14ac:dyDescent="0.3">
      <c r="B18" s="1177"/>
      <c r="C18" s="92" t="s">
        <v>154</v>
      </c>
      <c r="D18" s="41" t="s">
        <v>779</v>
      </c>
      <c r="E18" s="199"/>
      <c r="F18" s="199"/>
      <c r="G18" s="199"/>
      <c r="H18" s="199"/>
      <c r="I18" s="143">
        <f>SUM(E18:H18)</f>
        <v>0</v>
      </c>
      <c r="J18" s="6"/>
      <c r="L18" s="22"/>
    </row>
    <row r="19" spans="2:12" ht="15.75" thickBot="1" x14ac:dyDescent="0.3">
      <c r="B19" s="1177"/>
      <c r="C19" s="92" t="s">
        <v>156</v>
      </c>
      <c r="D19" s="41" t="s">
        <v>836</v>
      </c>
      <c r="E19" s="199"/>
      <c r="F19" s="199"/>
      <c r="G19" s="199"/>
      <c r="H19" s="199"/>
      <c r="I19" s="143">
        <f>SUM(E19:H19)</f>
        <v>0</v>
      </c>
      <c r="J19" s="6"/>
      <c r="L19" s="22"/>
    </row>
    <row r="20" spans="2:12" x14ac:dyDescent="0.25">
      <c r="B20" s="440"/>
      <c r="C20" s="93"/>
      <c r="D20" s="1145"/>
      <c r="E20" s="1146"/>
      <c r="F20" s="1146"/>
      <c r="G20" s="1146"/>
      <c r="H20" s="1146"/>
      <c r="I20" s="1146"/>
      <c r="J20" s="1146"/>
      <c r="K20" s="1146"/>
      <c r="L20" s="1189"/>
    </row>
    <row r="21" spans="2:12" ht="15.75" thickBot="1" x14ac:dyDescent="0.3">
      <c r="B21" s="440"/>
      <c r="C21" s="93"/>
      <c r="D21" s="1173" t="s">
        <v>837</v>
      </c>
      <c r="E21" s="1174"/>
      <c r="F21" s="1174"/>
      <c r="G21" s="1174"/>
      <c r="H21" s="1174"/>
      <c r="I21" s="1174"/>
      <c r="J21" s="1174"/>
      <c r="K21" s="1174"/>
      <c r="L21" s="1191"/>
    </row>
    <row r="22" spans="2:12" ht="15" customHeight="1" thickBot="1" x14ac:dyDescent="0.3">
      <c r="B22" s="440"/>
      <c r="C22" s="1212" t="s">
        <v>19</v>
      </c>
      <c r="D22" s="1128" t="s">
        <v>270</v>
      </c>
      <c r="E22" s="1128" t="s">
        <v>619</v>
      </c>
      <c r="F22" s="1134" t="s">
        <v>620</v>
      </c>
      <c r="G22" s="1136"/>
      <c r="H22" s="1134" t="s">
        <v>693</v>
      </c>
      <c r="I22" s="1135"/>
      <c r="J22" s="1135"/>
      <c r="K22" s="1136"/>
      <c r="L22" s="120"/>
    </row>
    <row r="23" spans="2:12" ht="34.5" thickBot="1" x14ac:dyDescent="0.3">
      <c r="B23" s="440"/>
      <c r="C23" s="1213"/>
      <c r="D23" s="1130"/>
      <c r="E23" s="1130"/>
      <c r="F23" s="66" t="s">
        <v>621</v>
      </c>
      <c r="G23" s="67" t="s">
        <v>622</v>
      </c>
      <c r="H23" s="66" t="s">
        <v>779</v>
      </c>
      <c r="I23" s="66" t="s">
        <v>344</v>
      </c>
      <c r="J23" s="66" t="s">
        <v>274</v>
      </c>
      <c r="K23" s="66" t="s">
        <v>275</v>
      </c>
      <c r="L23" s="12"/>
    </row>
    <row r="24" spans="2:12" ht="24.75" thickBot="1" x14ac:dyDescent="0.3">
      <c r="B24" s="440"/>
      <c r="C24" s="382">
        <v>1</v>
      </c>
      <c r="D24" s="31" t="s">
        <v>1215</v>
      </c>
      <c r="E24" s="30" t="s">
        <v>838</v>
      </c>
      <c r="F24" s="32"/>
      <c r="G24" s="32"/>
      <c r="H24" s="199"/>
      <c r="I24" s="199"/>
      <c r="J24" s="199"/>
      <c r="K24" s="199"/>
      <c r="L24" s="12"/>
    </row>
    <row r="25" spans="2:12" ht="72.75" thickBot="1" x14ac:dyDescent="0.3">
      <c r="B25" s="440"/>
      <c r="C25" s="382">
        <v>2</v>
      </c>
      <c r="D25" s="31"/>
      <c r="E25" s="30" t="s">
        <v>839</v>
      </c>
      <c r="F25" s="32"/>
      <c r="G25" s="32"/>
      <c r="H25" s="199"/>
      <c r="I25" s="199"/>
      <c r="J25" s="199"/>
      <c r="K25" s="199"/>
      <c r="L25" s="12"/>
    </row>
    <row r="26" spans="2:12" ht="36.75" thickBot="1" x14ac:dyDescent="0.3">
      <c r="B26" s="440"/>
      <c r="C26" s="382">
        <v>3</v>
      </c>
      <c r="D26" s="31" t="s">
        <v>1216</v>
      </c>
      <c r="E26" s="30" t="s">
        <v>840</v>
      </c>
      <c r="F26" s="32"/>
      <c r="G26" s="32"/>
      <c r="H26" s="199"/>
      <c r="I26" s="199"/>
      <c r="J26" s="199"/>
      <c r="K26" s="199"/>
      <c r="L26" s="12"/>
    </row>
    <row r="27" spans="2:12" ht="48.75" thickBot="1" x14ac:dyDescent="0.3">
      <c r="B27" s="440"/>
      <c r="C27" s="382">
        <v>4</v>
      </c>
      <c r="D27" s="31"/>
      <c r="E27" s="30" t="s">
        <v>841</v>
      </c>
      <c r="F27" s="32"/>
      <c r="G27" s="32"/>
      <c r="H27" s="199"/>
      <c r="I27" s="199"/>
      <c r="J27" s="199"/>
      <c r="K27" s="199"/>
      <c r="L27" s="12"/>
    </row>
    <row r="28" spans="2:12" ht="48.75" thickBot="1" x14ac:dyDescent="0.3">
      <c r="B28" s="440"/>
      <c r="C28" s="382">
        <v>5</v>
      </c>
      <c r="D28" s="31"/>
      <c r="E28" s="30" t="s">
        <v>841</v>
      </c>
      <c r="F28" s="32"/>
      <c r="G28" s="32"/>
      <c r="H28" s="199"/>
      <c r="I28" s="199"/>
      <c r="J28" s="199"/>
      <c r="K28" s="199"/>
      <c r="L28" s="12"/>
    </row>
    <row r="29" spans="2:12" ht="24.75" thickBot="1" x14ac:dyDescent="0.3">
      <c r="B29" s="440"/>
      <c r="C29" s="382">
        <v>6</v>
      </c>
      <c r="D29" s="31" t="s">
        <v>1217</v>
      </c>
      <c r="E29" s="30" t="s">
        <v>842</v>
      </c>
      <c r="F29" s="32"/>
      <c r="G29" s="32"/>
      <c r="H29" s="199"/>
      <c r="I29" s="199"/>
      <c r="J29" s="199"/>
      <c r="K29" s="199"/>
      <c r="L29" s="12"/>
    </row>
    <row r="30" spans="2:12" ht="15.75" thickBot="1" x14ac:dyDescent="0.3">
      <c r="B30" s="440"/>
      <c r="C30" s="77"/>
      <c r="D30" s="46" t="s">
        <v>151</v>
      </c>
      <c r="E30" s="133"/>
      <c r="F30" s="134"/>
      <c r="G30" s="135"/>
      <c r="H30" s="144">
        <f>SUM(H24:H29)</f>
        <v>0</v>
      </c>
      <c r="I30" s="144">
        <f>SUM(I24:I29)</f>
        <v>0</v>
      </c>
      <c r="J30" s="144">
        <f>SUM(J24:J29)</f>
        <v>0</v>
      </c>
      <c r="K30" s="144">
        <f>SUM(K24:K29)</f>
        <v>0</v>
      </c>
      <c r="L30" s="13"/>
    </row>
    <row r="31" spans="2:12" x14ac:dyDescent="0.25">
      <c r="B31" s="440"/>
      <c r="C31" s="93"/>
      <c r="D31" s="1145" t="s">
        <v>843</v>
      </c>
      <c r="E31" s="1146"/>
      <c r="F31" s="1146"/>
      <c r="G31" s="1146"/>
      <c r="H31" s="1146"/>
      <c r="I31" s="1146"/>
      <c r="J31" s="1146"/>
      <c r="K31" s="1146"/>
      <c r="L31" s="1189"/>
    </row>
    <row r="32" spans="2:12" ht="24" customHeight="1" thickBot="1" x14ac:dyDescent="0.3">
      <c r="B32" s="440"/>
      <c r="C32" s="93"/>
      <c r="D32" s="1145" t="s">
        <v>844</v>
      </c>
      <c r="E32" s="1146"/>
      <c r="F32" s="1146"/>
      <c r="G32" s="1146"/>
      <c r="H32" s="1146"/>
      <c r="I32" s="1146"/>
      <c r="J32" s="1146"/>
      <c r="K32" s="1146"/>
      <c r="L32" s="1189"/>
    </row>
    <row r="33" spans="2:14" ht="15.75" thickBot="1" x14ac:dyDescent="0.3">
      <c r="B33" s="440"/>
      <c r="C33" s="1266" t="s">
        <v>19</v>
      </c>
      <c r="D33" s="1231" t="s">
        <v>702</v>
      </c>
      <c r="E33" s="68" t="s">
        <v>845</v>
      </c>
      <c r="F33" s="1234" t="s">
        <v>703</v>
      </c>
      <c r="G33" s="1235"/>
      <c r="H33" s="1269" t="s">
        <v>55</v>
      </c>
      <c r="I33" s="6"/>
      <c r="J33" s="6"/>
      <c r="L33" s="22"/>
    </row>
    <row r="34" spans="2:14" x14ac:dyDescent="0.25">
      <c r="B34" s="440"/>
      <c r="C34" s="1267"/>
      <c r="D34" s="1232"/>
      <c r="E34" s="1128" t="s">
        <v>846</v>
      </c>
      <c r="F34" s="1128" t="s">
        <v>704</v>
      </c>
      <c r="G34" s="47" t="s">
        <v>705</v>
      </c>
      <c r="H34" s="1270"/>
      <c r="I34" s="6"/>
      <c r="J34" s="6"/>
      <c r="L34" s="22"/>
    </row>
    <row r="35" spans="2:14" ht="24.75" thickBot="1" x14ac:dyDescent="0.3">
      <c r="B35" s="440"/>
      <c r="C35" s="1268"/>
      <c r="D35" s="1233"/>
      <c r="E35" s="1130"/>
      <c r="F35" s="1130"/>
      <c r="G35" s="41" t="s">
        <v>695</v>
      </c>
      <c r="H35" s="1271"/>
      <c r="I35" s="6"/>
      <c r="J35" s="6"/>
      <c r="L35" s="22"/>
    </row>
    <row r="36" spans="2:14" ht="15.75" thickBot="1" x14ac:dyDescent="0.3">
      <c r="B36" s="440"/>
      <c r="C36" s="459">
        <v>1</v>
      </c>
      <c r="D36" s="491"/>
      <c r="E36" s="32">
        <f t="shared" ref="E36:E41" si="0">+G24</f>
        <v>0</v>
      </c>
      <c r="F36" s="150">
        <f t="shared" ref="F36:G41" si="1">IFERROR(J24/I24,0)</f>
        <v>0</v>
      </c>
      <c r="G36" s="150">
        <f t="shared" si="1"/>
        <v>0</v>
      </c>
      <c r="H36" s="31"/>
      <c r="I36" s="6"/>
      <c r="J36" s="6"/>
      <c r="L36" s="22"/>
    </row>
    <row r="37" spans="2:14" ht="15.75" thickBot="1" x14ac:dyDescent="0.3">
      <c r="B37" s="440"/>
      <c r="C37" s="459">
        <v>2</v>
      </c>
      <c r="D37" s="491"/>
      <c r="E37" s="32">
        <f t="shared" si="0"/>
        <v>0</v>
      </c>
      <c r="F37" s="150">
        <f t="shared" si="1"/>
        <v>0</v>
      </c>
      <c r="G37" s="150">
        <f t="shared" si="1"/>
        <v>0</v>
      </c>
      <c r="H37" s="31"/>
      <c r="I37" s="6"/>
      <c r="J37" s="6"/>
      <c r="L37" s="22"/>
    </row>
    <row r="38" spans="2:14" ht="15.75" thickBot="1" x14ac:dyDescent="0.3">
      <c r="B38" s="440"/>
      <c r="C38" s="459">
        <v>3</v>
      </c>
      <c r="D38" s="491"/>
      <c r="E38" s="32">
        <f t="shared" si="0"/>
        <v>0</v>
      </c>
      <c r="F38" s="150">
        <f t="shared" si="1"/>
        <v>0</v>
      </c>
      <c r="G38" s="150">
        <f t="shared" si="1"/>
        <v>0</v>
      </c>
      <c r="H38" s="31"/>
      <c r="I38" s="6"/>
      <c r="J38" s="6"/>
      <c r="L38" s="22"/>
    </row>
    <row r="39" spans="2:14" ht="15.75" thickBot="1" x14ac:dyDescent="0.3">
      <c r="B39" s="440"/>
      <c r="C39" s="459">
        <v>4</v>
      </c>
      <c r="D39" s="491"/>
      <c r="E39" s="32">
        <f t="shared" si="0"/>
        <v>0</v>
      </c>
      <c r="F39" s="150">
        <f t="shared" si="1"/>
        <v>0</v>
      </c>
      <c r="G39" s="150">
        <f t="shared" si="1"/>
        <v>0</v>
      </c>
      <c r="H39" s="31"/>
      <c r="I39" s="6"/>
      <c r="J39" s="6"/>
      <c r="L39" s="22"/>
    </row>
    <row r="40" spans="2:14" ht="15.75" thickBot="1" x14ac:dyDescent="0.3">
      <c r="B40" s="440"/>
      <c r="C40" s="459">
        <v>5</v>
      </c>
      <c r="D40" s="491"/>
      <c r="E40" s="32">
        <f t="shared" si="0"/>
        <v>0</v>
      </c>
      <c r="F40" s="150">
        <f t="shared" si="1"/>
        <v>0</v>
      </c>
      <c r="G40" s="150">
        <f t="shared" si="1"/>
        <v>0</v>
      </c>
      <c r="H40" s="31"/>
      <c r="I40" s="6"/>
      <c r="J40" s="6"/>
      <c r="L40" s="22"/>
    </row>
    <row r="41" spans="2:14" ht="15.75" thickBot="1" x14ac:dyDescent="0.3">
      <c r="B41" s="440"/>
      <c r="C41" s="459">
        <v>6</v>
      </c>
      <c r="D41" s="491"/>
      <c r="E41" s="32">
        <f t="shared" si="0"/>
        <v>0</v>
      </c>
      <c r="F41" s="150">
        <f t="shared" si="1"/>
        <v>0</v>
      </c>
      <c r="G41" s="150">
        <f t="shared" si="1"/>
        <v>0</v>
      </c>
      <c r="H41" s="31"/>
      <c r="I41" s="6"/>
      <c r="J41" s="6"/>
      <c r="L41" s="22"/>
    </row>
    <row r="42" spans="2:14" ht="15.75" thickBot="1" x14ac:dyDescent="0.3">
      <c r="B42" s="441"/>
      <c r="C42" s="107"/>
      <c r="D42" s="209" t="str">
        <f>Formulas!$D$24</f>
        <v>ERROR: LA SUMA DE LA COLUMNA DEBE SER 100%</v>
      </c>
      <c r="E42" s="217">
        <f>+D36*E36+D37*E37+D38*E38+D39*E39+D40*E40+D41*E41</f>
        <v>0</v>
      </c>
      <c r="F42" s="217">
        <f>+D36*F36+D37*F37+D38*F38+D39*F39+D40*F40+D41*F41</f>
        <v>0</v>
      </c>
      <c r="G42" s="150" t="e">
        <f>Formulas!F24</f>
        <v>#DIV/0!</v>
      </c>
      <c r="H42" s="31"/>
      <c r="I42" s="23"/>
      <c r="J42" s="23"/>
      <c r="K42" s="23"/>
      <c r="L42" s="24"/>
      <c r="N42" t="s">
        <v>1212</v>
      </c>
    </row>
    <row r="43" spans="2:14" ht="15.75" thickBot="1" x14ac:dyDescent="0.3">
      <c r="B43" s="38"/>
      <c r="C43" s="89"/>
      <c r="D43" s="6"/>
      <c r="E43" s="6"/>
      <c r="F43" s="6"/>
      <c r="G43" s="6"/>
      <c r="H43" s="6"/>
      <c r="I43" s="6"/>
      <c r="J43" s="6"/>
      <c r="K43" s="6"/>
    </row>
    <row r="44" spans="2:14" ht="108.75" thickBot="1" x14ac:dyDescent="0.3">
      <c r="B44" s="53" t="s">
        <v>34</v>
      </c>
      <c r="C44" s="99"/>
      <c r="D44" s="44" t="s">
        <v>847</v>
      </c>
      <c r="E44" s="6"/>
      <c r="F44" s="6"/>
      <c r="G44" s="6"/>
      <c r="H44" s="6"/>
      <c r="I44" s="6"/>
      <c r="J44" s="6"/>
      <c r="K44" s="6"/>
    </row>
    <row r="45" spans="2:14" ht="48.6" customHeight="1" thickBot="1" x14ac:dyDescent="0.3">
      <c r="B45" s="48" t="s">
        <v>36</v>
      </c>
      <c r="C45" s="3"/>
      <c r="D45" s="41" t="s">
        <v>346</v>
      </c>
      <c r="E45" s="6"/>
      <c r="F45" s="6"/>
      <c r="G45" s="6"/>
      <c r="H45" s="6"/>
      <c r="I45" s="6"/>
      <c r="J45" s="6"/>
      <c r="K45" s="6"/>
    </row>
    <row r="46" spans="2:14" ht="15.75" thickBot="1" x14ac:dyDescent="0.3">
      <c r="B46" s="2"/>
      <c r="C46" s="77"/>
      <c r="D46" s="6"/>
      <c r="E46" s="6"/>
      <c r="F46" s="6"/>
      <c r="G46" s="6"/>
      <c r="H46" s="6"/>
      <c r="I46" s="6"/>
      <c r="J46" s="6"/>
      <c r="K46" s="6"/>
    </row>
    <row r="47" spans="2:14" ht="24" customHeight="1" thickBot="1" x14ac:dyDescent="0.3">
      <c r="B47" s="1131" t="s">
        <v>38</v>
      </c>
      <c r="C47" s="1132"/>
      <c r="D47" s="1132"/>
      <c r="E47" s="1133"/>
      <c r="F47" s="6"/>
      <c r="G47" s="6"/>
      <c r="H47" s="6"/>
      <c r="I47" s="6"/>
      <c r="J47" s="6"/>
      <c r="K47" s="6"/>
    </row>
    <row r="48" spans="2:14" ht="15.75" thickBot="1" x14ac:dyDescent="0.3">
      <c r="B48" s="1128">
        <v>1</v>
      </c>
      <c r="C48" s="95"/>
      <c r="D48" s="49" t="s">
        <v>39</v>
      </c>
      <c r="E48" s="169"/>
      <c r="F48" s="6"/>
      <c r="G48" s="6"/>
      <c r="H48" s="6"/>
      <c r="I48" s="6"/>
      <c r="J48" s="6"/>
      <c r="K48" s="6"/>
    </row>
    <row r="49" spans="2:11" ht="15.75" thickBot="1" x14ac:dyDescent="0.3">
      <c r="B49" s="1129"/>
      <c r="C49" s="95"/>
      <c r="D49" s="41" t="s">
        <v>40</v>
      </c>
      <c r="E49" s="169"/>
      <c r="F49" s="6"/>
      <c r="G49" s="6"/>
      <c r="H49" s="6"/>
      <c r="I49" s="6"/>
      <c r="J49" s="6"/>
      <c r="K49" s="6"/>
    </row>
    <row r="50" spans="2:11" ht="15.75" thickBot="1" x14ac:dyDescent="0.3">
      <c r="B50" s="1129"/>
      <c r="C50" s="95"/>
      <c r="D50" s="41" t="s">
        <v>41</v>
      </c>
      <c r="E50" s="169"/>
      <c r="F50" s="6"/>
      <c r="G50" s="6"/>
      <c r="H50" s="6"/>
      <c r="I50" s="6"/>
      <c r="J50" s="6"/>
      <c r="K50" s="6"/>
    </row>
    <row r="51" spans="2:11" ht="15.75" thickBot="1" x14ac:dyDescent="0.3">
      <c r="B51" s="1129"/>
      <c r="C51" s="95"/>
      <c r="D51" s="41" t="s">
        <v>42</v>
      </c>
      <c r="E51" s="169"/>
      <c r="F51" s="6"/>
      <c r="G51" s="6"/>
      <c r="H51" s="6"/>
      <c r="I51" s="6"/>
      <c r="J51" s="6"/>
      <c r="K51" s="6"/>
    </row>
    <row r="52" spans="2:11" ht="15.75" thickBot="1" x14ac:dyDescent="0.3">
      <c r="B52" s="1129"/>
      <c r="C52" s="95"/>
      <c r="D52" s="41" t="s">
        <v>43</v>
      </c>
      <c r="E52" s="169"/>
      <c r="F52" s="6"/>
      <c r="G52" s="6"/>
      <c r="H52" s="6"/>
      <c r="I52" s="6"/>
      <c r="J52" s="6"/>
      <c r="K52" s="6"/>
    </row>
    <row r="53" spans="2:11" ht="15.75" thickBot="1" x14ac:dyDescent="0.3">
      <c r="B53" s="1129"/>
      <c r="C53" s="95"/>
      <c r="D53" s="41" t="s">
        <v>44</v>
      </c>
      <c r="E53" s="169"/>
      <c r="F53" s="6"/>
      <c r="G53" s="6"/>
      <c r="H53" s="6"/>
      <c r="I53" s="6"/>
      <c r="J53" s="6"/>
      <c r="K53" s="6"/>
    </row>
    <row r="54" spans="2:11" ht="15.75" thickBot="1" x14ac:dyDescent="0.3">
      <c r="B54" s="1130"/>
      <c r="C54" s="3"/>
      <c r="D54" s="41" t="s">
        <v>45</v>
      </c>
      <c r="E54" s="169"/>
      <c r="F54" s="6"/>
      <c r="G54" s="6"/>
      <c r="H54" s="6"/>
      <c r="I54" s="6"/>
      <c r="J54" s="6"/>
      <c r="K54" s="6"/>
    </row>
    <row r="55" spans="2:11" ht="15.75" thickBot="1" x14ac:dyDescent="0.3">
      <c r="B55" s="2"/>
      <c r="C55" s="77"/>
      <c r="D55" s="6"/>
      <c r="E55" s="6"/>
      <c r="F55" s="6"/>
      <c r="G55" s="6"/>
      <c r="H55" s="6"/>
      <c r="I55" s="6"/>
      <c r="J55" s="6"/>
      <c r="K55" s="6"/>
    </row>
    <row r="56" spans="2:11" ht="15.75" thickBot="1" x14ac:dyDescent="0.3">
      <c r="B56" s="1131" t="s">
        <v>46</v>
      </c>
      <c r="C56" s="1132"/>
      <c r="D56" s="1132"/>
      <c r="E56" s="1133"/>
      <c r="F56" s="6"/>
      <c r="G56" s="6"/>
      <c r="H56" s="6"/>
      <c r="I56" s="6"/>
      <c r="J56" s="6"/>
      <c r="K56" s="6"/>
    </row>
    <row r="57" spans="2:11" ht="15.75" thickBot="1" x14ac:dyDescent="0.3">
      <c r="B57" s="1128">
        <v>1</v>
      </c>
      <c r="C57" s="95"/>
      <c r="D57" s="49" t="s">
        <v>39</v>
      </c>
      <c r="E57" s="448" t="s">
        <v>47</v>
      </c>
      <c r="F57" s="6"/>
      <c r="G57" s="6"/>
      <c r="H57" s="6"/>
      <c r="I57" s="6"/>
      <c r="J57" s="6"/>
      <c r="K57" s="6"/>
    </row>
    <row r="58" spans="2:11" ht="15.75" thickBot="1" x14ac:dyDescent="0.3">
      <c r="B58" s="1129"/>
      <c r="C58" s="95"/>
      <c r="D58" s="41" t="s">
        <v>40</v>
      </c>
      <c r="E58" s="448" t="s">
        <v>160</v>
      </c>
      <c r="F58" s="6"/>
      <c r="G58" s="6"/>
      <c r="H58" s="6"/>
      <c r="I58" s="6"/>
      <c r="J58" s="6"/>
      <c r="K58" s="6"/>
    </row>
    <row r="59" spans="2:11" ht="15.75" thickBot="1" x14ac:dyDescent="0.3">
      <c r="B59" s="1129"/>
      <c r="C59" s="95"/>
      <c r="D59" s="41" t="s">
        <v>41</v>
      </c>
      <c r="E59" s="174"/>
      <c r="F59" s="6"/>
      <c r="G59" s="6"/>
      <c r="H59" s="6"/>
      <c r="I59" s="6"/>
      <c r="J59" s="6"/>
      <c r="K59" s="6"/>
    </row>
    <row r="60" spans="2:11" ht="15.75" thickBot="1" x14ac:dyDescent="0.3">
      <c r="B60" s="1129"/>
      <c r="C60" s="95"/>
      <c r="D60" s="41" t="s">
        <v>42</v>
      </c>
      <c r="E60" s="174"/>
      <c r="F60" s="6"/>
      <c r="G60" s="6"/>
      <c r="H60" s="6"/>
      <c r="I60" s="6"/>
      <c r="J60" s="6"/>
      <c r="K60" s="6"/>
    </row>
    <row r="61" spans="2:11" ht="15.75" thickBot="1" x14ac:dyDescent="0.3">
      <c r="B61" s="1129"/>
      <c r="C61" s="95"/>
      <c r="D61" s="41" t="s">
        <v>43</v>
      </c>
      <c r="E61" s="174"/>
      <c r="F61" s="6"/>
      <c r="G61" s="6"/>
      <c r="H61" s="6"/>
      <c r="I61" s="6"/>
      <c r="J61" s="6"/>
      <c r="K61" s="6"/>
    </row>
    <row r="62" spans="2:11" ht="15.75" thickBot="1" x14ac:dyDescent="0.3">
      <c r="B62" s="1129"/>
      <c r="C62" s="95"/>
      <c r="D62" s="41" t="s">
        <v>44</v>
      </c>
      <c r="E62" s="174"/>
      <c r="F62" s="6"/>
      <c r="G62" s="6"/>
      <c r="H62" s="6"/>
      <c r="I62" s="6"/>
      <c r="J62" s="6"/>
      <c r="K62" s="6"/>
    </row>
    <row r="63" spans="2:11" ht="15.75" thickBot="1" x14ac:dyDescent="0.3">
      <c r="B63" s="1130"/>
      <c r="C63" s="3"/>
      <c r="D63" s="41" t="s">
        <v>45</v>
      </c>
      <c r="E63" s="174"/>
      <c r="F63" s="6"/>
      <c r="G63" s="6"/>
      <c r="H63" s="6"/>
      <c r="I63" s="6"/>
      <c r="J63" s="6"/>
      <c r="K63" s="6"/>
    </row>
    <row r="64" spans="2:11" ht="15.75" thickBot="1" x14ac:dyDescent="0.3">
      <c r="B64" s="2"/>
      <c r="C64" s="77"/>
      <c r="D64" s="6"/>
      <c r="E64" s="6"/>
      <c r="F64" s="6"/>
      <c r="G64" s="6"/>
      <c r="H64" s="6"/>
      <c r="I64" s="6"/>
      <c r="J64" s="6"/>
      <c r="K64" s="6"/>
    </row>
    <row r="65" spans="2:11" ht="15" customHeight="1" thickBot="1" x14ac:dyDescent="0.3">
      <c r="B65" s="126" t="s">
        <v>49</v>
      </c>
      <c r="C65" s="127"/>
      <c r="D65" s="127"/>
      <c r="E65" s="128"/>
      <c r="G65" s="6"/>
      <c r="H65" s="6"/>
      <c r="I65" s="6"/>
      <c r="J65" s="6"/>
      <c r="K65" s="6"/>
    </row>
    <row r="66" spans="2:11" ht="24.75" thickBot="1" x14ac:dyDescent="0.3">
      <c r="B66" s="48" t="s">
        <v>50</v>
      </c>
      <c r="C66" s="41" t="s">
        <v>51</v>
      </c>
      <c r="D66" s="41" t="s">
        <v>52</v>
      </c>
      <c r="E66" s="41" t="s">
        <v>53</v>
      </c>
      <c r="F66" s="6"/>
      <c r="G66" s="6"/>
      <c r="H66" s="6"/>
      <c r="I66" s="6"/>
      <c r="J66" s="6"/>
    </row>
    <row r="67" spans="2:11" ht="72.75" thickBot="1" x14ac:dyDescent="0.3">
      <c r="B67" s="50">
        <v>42401</v>
      </c>
      <c r="C67" s="41">
        <v>0.01</v>
      </c>
      <c r="D67" s="51" t="s">
        <v>848</v>
      </c>
      <c r="E67" s="41"/>
      <c r="F67" s="6"/>
      <c r="G67" s="6"/>
      <c r="H67" s="6"/>
      <c r="I67" s="6"/>
      <c r="J67" s="6"/>
    </row>
    <row r="68" spans="2:11" ht="15.75" thickBot="1" x14ac:dyDescent="0.3">
      <c r="B68" s="4"/>
      <c r="C68" s="96"/>
      <c r="D68" s="6"/>
      <c r="E68" s="6"/>
      <c r="F68" s="6"/>
      <c r="G68" s="6"/>
      <c r="H68" s="6"/>
      <c r="I68" s="6"/>
      <c r="J68" s="6"/>
      <c r="K68" s="6"/>
    </row>
    <row r="69" spans="2:11" ht="15.75" thickBot="1" x14ac:dyDescent="0.3">
      <c r="B69" s="492" t="s">
        <v>55</v>
      </c>
      <c r="C69" s="97"/>
      <c r="D69" s="6"/>
      <c r="E69" s="6"/>
      <c r="F69" s="6"/>
      <c r="G69" s="6"/>
      <c r="H69" s="6"/>
      <c r="I69" s="6"/>
      <c r="J69" s="6"/>
      <c r="K69" s="6"/>
    </row>
    <row r="70" spans="2:11" x14ac:dyDescent="0.25">
      <c r="B70" s="1260"/>
      <c r="C70" s="1261"/>
      <c r="D70" s="1261"/>
      <c r="E70" s="1262"/>
      <c r="F70" s="6"/>
      <c r="G70" s="6"/>
      <c r="H70" s="6"/>
      <c r="I70" s="6"/>
      <c r="J70" s="6"/>
      <c r="K70" s="6"/>
    </row>
    <row r="71" spans="2:11" ht="15.75" thickBot="1" x14ac:dyDescent="0.3">
      <c r="B71" s="1263"/>
      <c r="C71" s="1264"/>
      <c r="D71" s="1264"/>
      <c r="E71" s="1265"/>
      <c r="F71" s="6"/>
      <c r="G71" s="6"/>
      <c r="H71" s="6"/>
      <c r="I71" s="6"/>
      <c r="J71" s="6"/>
      <c r="K71" s="6"/>
    </row>
    <row r="72" spans="2:11" x14ac:dyDescent="0.25">
      <c r="B72" s="2"/>
      <c r="C72" s="77"/>
      <c r="D72" s="6"/>
      <c r="E72" s="6"/>
      <c r="F72" s="6"/>
      <c r="G72" s="6"/>
      <c r="H72" s="6"/>
      <c r="I72" s="6"/>
      <c r="J72" s="6"/>
      <c r="K72" s="6"/>
    </row>
    <row r="73" spans="2:11" ht="15.75" thickBot="1" x14ac:dyDescent="0.3">
      <c r="B73" s="6"/>
      <c r="D73" s="6"/>
      <c r="E73" s="6"/>
      <c r="F73" s="6"/>
      <c r="G73" s="6"/>
      <c r="H73" s="6"/>
      <c r="I73" s="6"/>
      <c r="J73" s="6"/>
      <c r="K73" s="6"/>
    </row>
    <row r="74" spans="2:11" ht="24.75" thickBot="1" x14ac:dyDescent="0.3">
      <c r="B74" s="52" t="s">
        <v>56</v>
      </c>
      <c r="C74" s="98"/>
      <c r="D74" s="6"/>
      <c r="E74" s="6"/>
      <c r="F74" s="6"/>
      <c r="G74" s="6"/>
      <c r="H74" s="6"/>
      <c r="I74" s="6"/>
      <c r="J74" s="6"/>
      <c r="K74" s="6"/>
    </row>
    <row r="75" spans="2:11" ht="15.75" thickBot="1" x14ac:dyDescent="0.3">
      <c r="B75" s="38"/>
      <c r="C75" s="89"/>
      <c r="D75" s="6"/>
      <c r="E75" s="6"/>
      <c r="F75" s="6"/>
      <c r="G75" s="6"/>
      <c r="H75" s="6"/>
      <c r="I75" s="6"/>
      <c r="J75" s="6"/>
      <c r="K75" s="6"/>
    </row>
    <row r="76" spans="2:11" ht="48.75" thickBot="1" x14ac:dyDescent="0.3">
      <c r="B76" s="53" t="s">
        <v>57</v>
      </c>
      <c r="C76" s="99"/>
      <c r="D76" s="44" t="s">
        <v>785</v>
      </c>
      <c r="E76" s="6"/>
      <c r="F76" s="6"/>
      <c r="G76" s="6"/>
      <c r="H76" s="6"/>
      <c r="I76" s="6"/>
      <c r="J76" s="6"/>
      <c r="K76" s="6"/>
    </row>
    <row r="77" spans="2:11" x14ac:dyDescent="0.25">
      <c r="B77" s="1128" t="s">
        <v>59</v>
      </c>
      <c r="C77" s="95"/>
      <c r="D77" s="54" t="s">
        <v>60</v>
      </c>
      <c r="E77" s="6"/>
      <c r="F77" s="6"/>
      <c r="G77" s="6"/>
      <c r="H77" s="6"/>
      <c r="I77" s="6"/>
      <c r="J77" s="6"/>
      <c r="K77" s="6"/>
    </row>
    <row r="78" spans="2:11" ht="108" x14ac:dyDescent="0.25">
      <c r="B78" s="1129"/>
      <c r="C78" s="95"/>
      <c r="D78" s="47" t="s">
        <v>786</v>
      </c>
      <c r="E78" s="6"/>
      <c r="F78" s="6"/>
      <c r="G78" s="6"/>
      <c r="H78" s="6"/>
      <c r="I78" s="6"/>
      <c r="J78" s="6"/>
      <c r="K78" s="6"/>
    </row>
    <row r="79" spans="2:11" x14ac:dyDescent="0.25">
      <c r="B79" s="1129"/>
      <c r="C79" s="95"/>
      <c r="D79" s="47" t="s">
        <v>787</v>
      </c>
      <c r="E79" s="6"/>
      <c r="F79" s="6"/>
      <c r="G79" s="6"/>
      <c r="H79" s="6"/>
      <c r="I79" s="6"/>
      <c r="J79" s="6"/>
      <c r="K79" s="6"/>
    </row>
    <row r="80" spans="2:11" ht="24" x14ac:dyDescent="0.25">
      <c r="B80" s="1129"/>
      <c r="C80" s="95"/>
      <c r="D80" s="47" t="s">
        <v>788</v>
      </c>
      <c r="E80" s="6"/>
      <c r="F80" s="6"/>
      <c r="G80" s="6"/>
      <c r="H80" s="6"/>
      <c r="I80" s="6"/>
      <c r="J80" s="6"/>
      <c r="K80" s="6"/>
    </row>
    <row r="81" spans="2:11" ht="24" x14ac:dyDescent="0.25">
      <c r="B81" s="1129"/>
      <c r="C81" s="95"/>
      <c r="D81" s="47" t="s">
        <v>789</v>
      </c>
      <c r="E81" s="6"/>
      <c r="F81" s="6"/>
      <c r="G81" s="6"/>
      <c r="H81" s="6"/>
      <c r="I81" s="6"/>
      <c r="J81" s="6"/>
      <c r="K81" s="6"/>
    </row>
    <row r="82" spans="2:11" x14ac:dyDescent="0.25">
      <c r="B82" s="1129"/>
      <c r="C82" s="95"/>
      <c r="D82" s="54" t="s">
        <v>288</v>
      </c>
      <c r="E82" s="6"/>
      <c r="F82" s="6"/>
      <c r="G82" s="6"/>
      <c r="H82" s="6"/>
      <c r="I82" s="6"/>
      <c r="J82" s="6"/>
      <c r="K82" s="6"/>
    </row>
    <row r="83" spans="2:11" ht="24" x14ac:dyDescent="0.25">
      <c r="B83" s="1129"/>
      <c r="C83" s="95"/>
      <c r="D83" s="47" t="s">
        <v>790</v>
      </c>
      <c r="E83" s="6"/>
      <c r="F83" s="6"/>
      <c r="G83" s="6"/>
      <c r="H83" s="6"/>
      <c r="I83" s="6"/>
      <c r="J83" s="6"/>
      <c r="K83" s="6"/>
    </row>
    <row r="84" spans="2:11" x14ac:dyDescent="0.25">
      <c r="B84" s="1129"/>
      <c r="C84" s="95"/>
      <c r="D84" s="47" t="s">
        <v>791</v>
      </c>
      <c r="E84" s="6"/>
      <c r="F84" s="6"/>
      <c r="G84" s="6"/>
      <c r="H84" s="6"/>
      <c r="I84" s="6"/>
      <c r="J84" s="6"/>
      <c r="K84" s="6"/>
    </row>
    <row r="85" spans="2:11" ht="36" x14ac:dyDescent="0.25">
      <c r="B85" s="1129"/>
      <c r="C85" s="95"/>
      <c r="D85" s="47" t="s">
        <v>792</v>
      </c>
      <c r="E85" s="6"/>
      <c r="F85" s="6"/>
      <c r="G85" s="6"/>
      <c r="H85" s="6"/>
      <c r="I85" s="6"/>
      <c r="J85" s="6"/>
      <c r="K85" s="6"/>
    </row>
    <row r="86" spans="2:11" ht="36" x14ac:dyDescent="0.25">
      <c r="B86" s="1129"/>
      <c r="C86" s="95"/>
      <c r="D86" s="47" t="s">
        <v>793</v>
      </c>
      <c r="E86" s="6"/>
      <c r="F86" s="6"/>
      <c r="G86" s="6"/>
      <c r="H86" s="6"/>
      <c r="I86" s="6"/>
      <c r="J86" s="6"/>
      <c r="K86" s="6"/>
    </row>
    <row r="87" spans="2:11" ht="24" x14ac:dyDescent="0.25">
      <c r="B87" s="1129"/>
      <c r="C87" s="95"/>
      <c r="D87" s="47" t="s">
        <v>794</v>
      </c>
      <c r="E87" s="6"/>
      <c r="F87" s="6"/>
      <c r="G87" s="6"/>
      <c r="H87" s="6"/>
      <c r="I87" s="6"/>
      <c r="J87" s="6"/>
      <c r="K87" s="6"/>
    </row>
    <row r="88" spans="2:11" ht="48" x14ac:dyDescent="0.25">
      <c r="B88" s="1129"/>
      <c r="C88" s="95"/>
      <c r="D88" s="47" t="s">
        <v>795</v>
      </c>
      <c r="E88" s="6"/>
      <c r="F88" s="6"/>
      <c r="G88" s="6"/>
      <c r="H88" s="6"/>
      <c r="I88" s="6"/>
      <c r="J88" s="6"/>
      <c r="K88" s="6"/>
    </row>
    <row r="89" spans="2:11" ht="36" x14ac:dyDescent="0.25">
      <c r="B89" s="1129"/>
      <c r="C89" s="95"/>
      <c r="D89" s="47" t="s">
        <v>796</v>
      </c>
      <c r="E89" s="6"/>
      <c r="F89" s="6"/>
      <c r="G89" s="6"/>
      <c r="H89" s="6"/>
      <c r="I89" s="6"/>
      <c r="J89" s="6"/>
      <c r="K89" s="6"/>
    </row>
    <row r="90" spans="2:11" ht="24" x14ac:dyDescent="0.25">
      <c r="B90" s="1129"/>
      <c r="C90" s="95"/>
      <c r="D90" s="47" t="s">
        <v>797</v>
      </c>
      <c r="E90" s="6"/>
      <c r="F90" s="6"/>
      <c r="G90" s="6"/>
      <c r="H90" s="6"/>
      <c r="I90" s="6"/>
      <c r="J90" s="6"/>
      <c r="K90" s="6"/>
    </row>
    <row r="91" spans="2:11" ht="24" x14ac:dyDescent="0.25">
      <c r="B91" s="1129"/>
      <c r="C91" s="95"/>
      <c r="D91" s="47" t="s">
        <v>798</v>
      </c>
      <c r="E91" s="6"/>
      <c r="F91" s="6"/>
      <c r="G91" s="6"/>
      <c r="H91" s="6"/>
      <c r="I91" s="6"/>
      <c r="J91" s="6"/>
      <c r="K91" s="6"/>
    </row>
    <row r="92" spans="2:11" ht="60.75" thickBot="1" x14ac:dyDescent="0.3">
      <c r="B92" s="1130"/>
      <c r="C92" s="3"/>
      <c r="D92" s="57" t="s">
        <v>799</v>
      </c>
      <c r="E92" s="6"/>
      <c r="F92" s="6"/>
      <c r="G92" s="6"/>
      <c r="H92" s="6"/>
      <c r="I92" s="6"/>
      <c r="J92" s="6"/>
      <c r="K92" s="6"/>
    </row>
    <row r="93" spans="2:11" x14ac:dyDescent="0.25">
      <c r="B93" s="1128" t="s">
        <v>72</v>
      </c>
      <c r="C93" s="100"/>
      <c r="D93" s="1128"/>
      <c r="E93" s="6"/>
      <c r="F93" s="6"/>
      <c r="G93" s="6"/>
      <c r="H93" s="6"/>
      <c r="I93" s="6"/>
      <c r="J93" s="6"/>
      <c r="K93" s="6"/>
    </row>
    <row r="94" spans="2:11" ht="15.75" thickBot="1" x14ac:dyDescent="0.3">
      <c r="B94" s="1130"/>
      <c r="C94" s="101"/>
      <c r="D94" s="1130"/>
      <c r="E94" s="6"/>
      <c r="F94" s="6"/>
      <c r="G94" s="6"/>
      <c r="H94" s="6"/>
      <c r="I94" s="6"/>
      <c r="J94" s="6"/>
      <c r="K94" s="6"/>
    </row>
    <row r="95" spans="2:11" ht="144" x14ac:dyDescent="0.25">
      <c r="B95" s="1128" t="s">
        <v>73</v>
      </c>
      <c r="C95" s="95"/>
      <c r="D95" s="47" t="s">
        <v>800</v>
      </c>
      <c r="E95" s="6"/>
      <c r="F95" s="6"/>
      <c r="G95" s="6"/>
      <c r="H95" s="6"/>
      <c r="I95" s="6"/>
      <c r="J95" s="6"/>
      <c r="K95" s="6"/>
    </row>
    <row r="96" spans="2:11" ht="192" x14ac:dyDescent="0.25">
      <c r="B96" s="1129"/>
      <c r="C96" s="95"/>
      <c r="D96" s="47" t="s">
        <v>801</v>
      </c>
      <c r="E96" s="6"/>
      <c r="F96" s="6"/>
      <c r="G96" s="6"/>
      <c r="H96" s="6"/>
      <c r="I96" s="6"/>
      <c r="J96" s="6"/>
      <c r="K96" s="6"/>
    </row>
    <row r="97" spans="2:11" ht="36" x14ac:dyDescent="0.25">
      <c r="B97" s="1129"/>
      <c r="C97" s="95"/>
      <c r="D97" s="47" t="s">
        <v>802</v>
      </c>
      <c r="E97" s="6"/>
      <c r="F97" s="6"/>
      <c r="G97" s="6"/>
      <c r="H97" s="6"/>
      <c r="I97" s="6"/>
      <c r="J97" s="6"/>
      <c r="K97" s="6"/>
    </row>
    <row r="98" spans="2:11" ht="36" x14ac:dyDescent="0.25">
      <c r="B98" s="1129"/>
      <c r="C98" s="95"/>
      <c r="D98" s="47" t="s">
        <v>803</v>
      </c>
      <c r="E98" s="6"/>
      <c r="F98" s="6"/>
      <c r="G98" s="6"/>
      <c r="H98" s="6"/>
      <c r="I98" s="6"/>
      <c r="J98" s="6"/>
      <c r="K98" s="6"/>
    </row>
    <row r="99" spans="2:11" ht="36" x14ac:dyDescent="0.25">
      <c r="B99" s="1129"/>
      <c r="C99" s="95"/>
      <c r="D99" s="47" t="s">
        <v>804</v>
      </c>
      <c r="E99" s="6"/>
      <c r="F99" s="6"/>
      <c r="G99" s="6"/>
      <c r="H99" s="6"/>
      <c r="I99" s="6"/>
      <c r="J99" s="6"/>
      <c r="K99" s="6"/>
    </row>
    <row r="100" spans="2:11" ht="48" x14ac:dyDescent="0.25">
      <c r="B100" s="1129"/>
      <c r="C100" s="95"/>
      <c r="D100" s="47" t="s">
        <v>805</v>
      </c>
      <c r="E100" s="6"/>
      <c r="F100" s="6"/>
      <c r="G100" s="6"/>
      <c r="H100" s="6"/>
      <c r="I100" s="6"/>
      <c r="J100" s="6"/>
      <c r="K100" s="6"/>
    </row>
    <row r="101" spans="2:11" ht="48" x14ac:dyDescent="0.25">
      <c r="B101" s="1129"/>
      <c r="C101" s="95"/>
      <c r="D101" s="47" t="s">
        <v>806</v>
      </c>
      <c r="E101" s="6"/>
      <c r="F101" s="6"/>
      <c r="G101" s="6"/>
      <c r="H101" s="6"/>
      <c r="I101" s="6"/>
      <c r="J101" s="6"/>
      <c r="K101" s="6"/>
    </row>
    <row r="102" spans="2:11" ht="36" x14ac:dyDescent="0.25">
      <c r="B102" s="1129"/>
      <c r="C102" s="95"/>
      <c r="D102" s="26" t="s">
        <v>807</v>
      </c>
      <c r="E102" s="6"/>
      <c r="F102" s="6"/>
      <c r="G102" s="6"/>
      <c r="H102" s="6"/>
      <c r="I102" s="6"/>
      <c r="J102" s="6"/>
      <c r="K102" s="6"/>
    </row>
    <row r="103" spans="2:11" ht="36" x14ac:dyDescent="0.25">
      <c r="B103" s="1129"/>
      <c r="C103" s="95"/>
      <c r="D103" s="26" t="s">
        <v>808</v>
      </c>
      <c r="E103" s="6"/>
      <c r="F103" s="6"/>
      <c r="G103" s="6"/>
      <c r="H103" s="6"/>
      <c r="I103" s="6"/>
      <c r="J103" s="6"/>
      <c r="K103" s="6"/>
    </row>
    <row r="104" spans="2:11" ht="24" x14ac:dyDescent="0.25">
      <c r="B104" s="1129"/>
      <c r="C104" s="95"/>
      <c r="D104" s="26" t="s">
        <v>809</v>
      </c>
      <c r="E104" s="6"/>
      <c r="F104" s="6"/>
      <c r="G104" s="6"/>
      <c r="H104" s="6"/>
      <c r="I104" s="6"/>
      <c r="J104" s="6"/>
      <c r="K104" s="6"/>
    </row>
    <row r="105" spans="2:11" ht="24" x14ac:dyDescent="0.25">
      <c r="B105" s="1129"/>
      <c r="C105" s="95"/>
      <c r="D105" s="26" t="s">
        <v>810</v>
      </c>
      <c r="E105" s="6"/>
      <c r="F105" s="6"/>
      <c r="G105" s="6"/>
      <c r="H105" s="6"/>
      <c r="I105" s="6"/>
      <c r="J105" s="6"/>
      <c r="K105" s="6"/>
    </row>
    <row r="106" spans="2:11" ht="60" x14ac:dyDescent="0.25">
      <c r="B106" s="1129"/>
      <c r="C106" s="95"/>
      <c r="D106" s="26" t="s">
        <v>811</v>
      </c>
      <c r="E106" s="6"/>
      <c r="F106" s="6"/>
      <c r="G106" s="6"/>
      <c r="H106" s="6"/>
      <c r="I106" s="6"/>
      <c r="J106" s="6"/>
      <c r="K106" s="6"/>
    </row>
    <row r="107" spans="2:11" ht="36" x14ac:dyDescent="0.25">
      <c r="B107" s="1129"/>
      <c r="C107" s="95"/>
      <c r="D107" s="26" t="s">
        <v>812</v>
      </c>
      <c r="E107" s="6"/>
      <c r="F107" s="6"/>
      <c r="G107" s="6"/>
      <c r="H107" s="6"/>
      <c r="I107" s="6"/>
      <c r="J107" s="6"/>
      <c r="K107" s="6"/>
    </row>
    <row r="108" spans="2:11" ht="36" x14ac:dyDescent="0.25">
      <c r="B108" s="1129"/>
      <c r="C108" s="95"/>
      <c r="D108" s="26" t="s">
        <v>813</v>
      </c>
      <c r="E108" s="6"/>
      <c r="F108" s="6"/>
      <c r="G108" s="6"/>
      <c r="H108" s="6"/>
      <c r="I108" s="6"/>
      <c r="J108" s="6"/>
      <c r="K108" s="6"/>
    </row>
    <row r="109" spans="2:11" ht="60" x14ac:dyDescent="0.25">
      <c r="B109" s="1129"/>
      <c r="C109" s="95"/>
      <c r="D109" s="26" t="s">
        <v>814</v>
      </c>
      <c r="E109" s="6"/>
      <c r="F109" s="6"/>
      <c r="G109" s="6"/>
      <c r="H109" s="6"/>
      <c r="I109" s="6"/>
      <c r="J109" s="6"/>
      <c r="K109" s="6"/>
    </row>
    <row r="110" spans="2:11" ht="24" x14ac:dyDescent="0.25">
      <c r="B110" s="1129"/>
      <c r="C110" s="95"/>
      <c r="D110" s="26" t="s">
        <v>815</v>
      </c>
      <c r="E110" s="6"/>
      <c r="F110" s="6"/>
      <c r="G110" s="6"/>
      <c r="H110" s="6"/>
      <c r="I110" s="6"/>
      <c r="J110" s="6"/>
      <c r="K110" s="6"/>
    </row>
    <row r="111" spans="2:11" ht="24" x14ac:dyDescent="0.25">
      <c r="B111" s="1129"/>
      <c r="C111" s="95"/>
      <c r="D111" s="26" t="s">
        <v>816</v>
      </c>
      <c r="E111" s="6"/>
      <c r="F111" s="6"/>
      <c r="G111" s="6"/>
      <c r="H111" s="6"/>
      <c r="I111" s="6"/>
      <c r="J111" s="6"/>
      <c r="K111" s="6"/>
    </row>
    <row r="112" spans="2:11" x14ac:dyDescent="0.25">
      <c r="B112" s="1129"/>
      <c r="C112" s="95"/>
      <c r="D112" s="26" t="s">
        <v>817</v>
      </c>
      <c r="E112" s="6"/>
      <c r="F112" s="6"/>
      <c r="G112" s="6"/>
      <c r="H112" s="6"/>
      <c r="I112" s="6"/>
      <c r="J112" s="6"/>
      <c r="K112" s="6"/>
    </row>
    <row r="113" spans="2:11" ht="36" x14ac:dyDescent="0.25">
      <c r="B113" s="1129"/>
      <c r="C113" s="95"/>
      <c r="D113" s="26" t="s">
        <v>818</v>
      </c>
      <c r="E113" s="6"/>
      <c r="F113" s="6"/>
      <c r="G113" s="6"/>
      <c r="H113" s="6"/>
      <c r="I113" s="6"/>
      <c r="J113" s="6"/>
      <c r="K113" s="6"/>
    </row>
    <row r="114" spans="2:11" ht="36" x14ac:dyDescent="0.25">
      <c r="B114" s="1129"/>
      <c r="C114" s="95"/>
      <c r="D114" s="26" t="s">
        <v>819</v>
      </c>
      <c r="E114" s="6"/>
      <c r="F114" s="6"/>
      <c r="G114" s="6"/>
      <c r="H114" s="6"/>
      <c r="I114" s="6"/>
      <c r="J114" s="6"/>
      <c r="K114" s="6"/>
    </row>
    <row r="115" spans="2:11" ht="36" x14ac:dyDescent="0.25">
      <c r="B115" s="1129"/>
      <c r="C115" s="95"/>
      <c r="D115" s="26" t="s">
        <v>820</v>
      </c>
      <c r="E115" s="6"/>
      <c r="F115" s="6"/>
      <c r="G115" s="6"/>
      <c r="H115" s="6"/>
      <c r="I115" s="6"/>
      <c r="J115" s="6"/>
      <c r="K115" s="6"/>
    </row>
    <row r="116" spans="2:11" ht="252" x14ac:dyDescent="0.25">
      <c r="B116" s="1129"/>
      <c r="C116" s="95"/>
      <c r="D116" s="47" t="s">
        <v>821</v>
      </c>
      <c r="E116" s="6"/>
      <c r="F116" s="6"/>
      <c r="G116" s="6"/>
      <c r="H116" s="6"/>
      <c r="I116" s="6"/>
      <c r="J116" s="6"/>
      <c r="K116" s="6"/>
    </row>
    <row r="117" spans="2:11" ht="60.75" thickBot="1" x14ac:dyDescent="0.3">
      <c r="B117" s="1130"/>
      <c r="C117" s="3"/>
      <c r="D117" s="41" t="s">
        <v>822</v>
      </c>
      <c r="E117" s="6"/>
      <c r="F117" s="6"/>
      <c r="G117" s="6"/>
      <c r="H117" s="6"/>
      <c r="I117" s="6"/>
      <c r="J117" s="6"/>
      <c r="K117" s="6"/>
    </row>
    <row r="118" spans="2:11" ht="24" x14ac:dyDescent="0.25">
      <c r="B118" s="1128" t="s">
        <v>90</v>
      </c>
      <c r="C118" s="95"/>
      <c r="D118" s="54" t="s">
        <v>784</v>
      </c>
      <c r="E118" s="6"/>
      <c r="F118" s="6"/>
      <c r="G118" s="6"/>
      <c r="H118" s="6"/>
      <c r="I118" s="6"/>
      <c r="J118" s="6"/>
      <c r="K118" s="6"/>
    </row>
    <row r="119" spans="2:11" ht="20.45" customHeight="1" x14ac:dyDescent="0.25">
      <c r="B119" s="1129"/>
      <c r="C119" s="95"/>
      <c r="D119" s="17"/>
      <c r="E119" s="6"/>
      <c r="F119" s="6"/>
      <c r="G119" s="6"/>
      <c r="H119" s="6"/>
      <c r="I119" s="6"/>
      <c r="J119" s="6"/>
      <c r="K119" s="6"/>
    </row>
    <row r="120" spans="2:11" x14ac:dyDescent="0.25">
      <c r="B120" s="1129"/>
      <c r="C120" s="95"/>
      <c r="D120" s="47" t="s">
        <v>91</v>
      </c>
      <c r="E120" s="6"/>
      <c r="F120" s="6"/>
      <c r="G120" s="6"/>
      <c r="H120" s="6"/>
      <c r="I120" s="6"/>
      <c r="J120" s="6"/>
      <c r="K120" s="6"/>
    </row>
    <row r="121" spans="2:11" ht="37.5" x14ac:dyDescent="0.25">
      <c r="B121" s="1129"/>
      <c r="C121" s="95"/>
      <c r="D121" s="47" t="s">
        <v>823</v>
      </c>
      <c r="E121" s="6"/>
      <c r="F121" s="6"/>
      <c r="G121" s="6"/>
      <c r="H121" s="6"/>
      <c r="I121" s="6"/>
      <c r="J121" s="6"/>
      <c r="K121" s="6"/>
    </row>
    <row r="122" spans="2:11" ht="37.5" x14ac:dyDescent="0.25">
      <c r="B122" s="1129"/>
      <c r="C122" s="95"/>
      <c r="D122" s="47" t="s">
        <v>824</v>
      </c>
      <c r="E122" s="6"/>
      <c r="F122" s="6"/>
      <c r="G122" s="6"/>
      <c r="H122" s="6"/>
      <c r="I122" s="6"/>
      <c r="J122" s="6"/>
      <c r="K122" s="6"/>
    </row>
    <row r="123" spans="2:11" ht="37.5" x14ac:dyDescent="0.25">
      <c r="B123" s="1129"/>
      <c r="C123" s="95"/>
      <c r="D123" s="47" t="s">
        <v>825</v>
      </c>
      <c r="E123" s="6"/>
      <c r="F123" s="6"/>
      <c r="G123" s="6"/>
      <c r="H123" s="6"/>
      <c r="I123" s="6"/>
      <c r="J123" s="6"/>
      <c r="K123" s="6"/>
    </row>
    <row r="124" spans="2:11" ht="37.5" x14ac:dyDescent="0.25">
      <c r="B124" s="1129"/>
      <c r="C124" s="95"/>
      <c r="D124" s="47" t="s">
        <v>826</v>
      </c>
      <c r="E124" s="6"/>
      <c r="F124" s="6"/>
      <c r="G124" s="6"/>
      <c r="H124" s="6"/>
      <c r="I124" s="6"/>
      <c r="J124" s="6"/>
      <c r="K124" s="6"/>
    </row>
    <row r="125" spans="2:11" x14ac:dyDescent="0.25">
      <c r="B125" s="1129"/>
      <c r="C125" s="95"/>
      <c r="D125" s="47" t="s">
        <v>827</v>
      </c>
      <c r="E125" s="6"/>
      <c r="F125" s="6"/>
      <c r="G125" s="6"/>
      <c r="H125" s="6"/>
      <c r="I125" s="6"/>
      <c r="J125" s="6"/>
      <c r="K125" s="6"/>
    </row>
    <row r="126" spans="2:11" x14ac:dyDescent="0.25">
      <c r="B126" s="1129"/>
      <c r="C126" s="95"/>
      <c r="D126" s="47" t="s">
        <v>828</v>
      </c>
      <c r="E126" s="6"/>
      <c r="F126" s="6"/>
      <c r="G126" s="6"/>
      <c r="H126" s="6"/>
      <c r="I126" s="6"/>
      <c r="J126" s="6"/>
      <c r="K126" s="6"/>
    </row>
    <row r="127" spans="2:11" x14ac:dyDescent="0.25">
      <c r="B127" s="1129"/>
      <c r="C127" s="95"/>
      <c r="D127" s="47" t="s">
        <v>829</v>
      </c>
      <c r="E127" s="6"/>
      <c r="F127" s="6"/>
      <c r="G127" s="6"/>
      <c r="H127" s="6"/>
      <c r="I127" s="6"/>
      <c r="J127" s="6"/>
      <c r="K127" s="6"/>
    </row>
    <row r="128" spans="2:11" x14ac:dyDescent="0.25">
      <c r="B128" s="1129"/>
      <c r="C128" s="95"/>
      <c r="D128" s="47" t="s">
        <v>830</v>
      </c>
      <c r="E128" s="6"/>
      <c r="F128" s="6"/>
      <c r="G128" s="6"/>
      <c r="H128" s="6"/>
      <c r="I128" s="6"/>
      <c r="J128" s="6"/>
      <c r="K128" s="6"/>
    </row>
    <row r="129" spans="2:11" ht="84" x14ac:dyDescent="0.25">
      <c r="B129" s="1129"/>
      <c r="C129" s="95"/>
      <c r="D129" s="55" t="s">
        <v>235</v>
      </c>
      <c r="E129" s="6"/>
      <c r="F129" s="6"/>
      <c r="G129" s="6"/>
      <c r="H129" s="6"/>
      <c r="I129" s="6"/>
      <c r="J129" s="6"/>
      <c r="K129" s="6"/>
    </row>
    <row r="130" spans="2:11" x14ac:dyDescent="0.25">
      <c r="B130" s="1129"/>
      <c r="C130" s="95"/>
      <c r="D130" s="47" t="s">
        <v>246</v>
      </c>
      <c r="E130" s="6"/>
      <c r="F130" s="6"/>
      <c r="G130" s="6"/>
      <c r="H130" s="6"/>
      <c r="I130" s="6"/>
      <c r="J130" s="6"/>
      <c r="K130" s="6"/>
    </row>
    <row r="131" spans="2:11" ht="48" x14ac:dyDescent="0.25">
      <c r="B131" s="1129"/>
      <c r="C131" s="95"/>
      <c r="D131" s="54" t="s">
        <v>831</v>
      </c>
      <c r="E131" s="6"/>
      <c r="F131" s="6"/>
      <c r="G131" s="6"/>
      <c r="H131" s="6"/>
      <c r="I131" s="6"/>
      <c r="J131" s="6"/>
      <c r="K131" s="6"/>
    </row>
    <row r="132" spans="2:11" x14ac:dyDescent="0.25">
      <c r="B132" s="1129"/>
      <c r="C132" s="95"/>
      <c r="D132" s="17"/>
      <c r="E132" s="6"/>
      <c r="F132" s="6"/>
      <c r="G132" s="6"/>
      <c r="H132" s="6"/>
      <c r="I132" s="6"/>
      <c r="J132" s="6"/>
      <c r="K132" s="6"/>
    </row>
    <row r="133" spans="2:11" x14ac:dyDescent="0.25">
      <c r="B133" s="1129"/>
      <c r="C133" s="95"/>
      <c r="D133" s="47" t="s">
        <v>91</v>
      </c>
      <c r="E133" s="6"/>
      <c r="F133" s="6"/>
      <c r="G133" s="6"/>
      <c r="H133" s="6"/>
      <c r="I133" s="6"/>
      <c r="J133" s="6"/>
      <c r="K133" s="6"/>
    </row>
    <row r="134" spans="2:11" ht="49.5" x14ac:dyDescent="0.25">
      <c r="B134" s="1129"/>
      <c r="C134" s="95"/>
      <c r="D134" s="47" t="s">
        <v>832</v>
      </c>
      <c r="E134" s="6"/>
      <c r="F134" s="6"/>
      <c r="G134" s="6"/>
      <c r="H134" s="6"/>
      <c r="I134" s="6"/>
      <c r="J134" s="6"/>
      <c r="K134" s="6"/>
    </row>
    <row r="135" spans="2:11" ht="49.5" x14ac:dyDescent="0.25">
      <c r="B135" s="1129"/>
      <c r="C135" s="95"/>
      <c r="D135" s="47" t="s">
        <v>833</v>
      </c>
      <c r="E135" s="6"/>
      <c r="F135" s="6"/>
      <c r="G135" s="6"/>
      <c r="H135" s="6"/>
      <c r="I135" s="6"/>
      <c r="J135" s="6"/>
      <c r="K135" s="6"/>
    </row>
    <row r="136" spans="2:11" ht="38.25" thickBot="1" x14ac:dyDescent="0.3">
      <c r="B136" s="1130"/>
      <c r="C136" s="3"/>
      <c r="D136" s="41" t="s">
        <v>834</v>
      </c>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sheetData>
  <mergeCells count="37">
    <mergeCell ref="A1:P1"/>
    <mergeCell ref="A2:P2"/>
    <mergeCell ref="A3:P3"/>
    <mergeCell ref="A4:D4"/>
    <mergeCell ref="A5:P5"/>
    <mergeCell ref="B15:B19"/>
    <mergeCell ref="D21:L21"/>
    <mergeCell ref="D22:D23"/>
    <mergeCell ref="E22:E23"/>
    <mergeCell ref="F22:G22"/>
    <mergeCell ref="H22:K22"/>
    <mergeCell ref="D15:L15"/>
    <mergeCell ref="D20:L20"/>
    <mergeCell ref="F33:G33"/>
    <mergeCell ref="H33:H35"/>
    <mergeCell ref="E34:E35"/>
    <mergeCell ref="F34:F35"/>
    <mergeCell ref="D31:L31"/>
    <mergeCell ref="D32:L32"/>
    <mergeCell ref="B118:B136"/>
    <mergeCell ref="B70:E71"/>
    <mergeCell ref="C22:C23"/>
    <mergeCell ref="B77:B92"/>
    <mergeCell ref="B93:B94"/>
    <mergeCell ref="D93:D94"/>
    <mergeCell ref="B95:B117"/>
    <mergeCell ref="C33:C35"/>
    <mergeCell ref="D33:D35"/>
    <mergeCell ref="B47:E47"/>
    <mergeCell ref="B48:B54"/>
    <mergeCell ref="B56:E56"/>
    <mergeCell ref="B57:B63"/>
    <mergeCell ref="B10:D10"/>
    <mergeCell ref="F10:S10"/>
    <mergeCell ref="F11:S11"/>
    <mergeCell ref="E12:R12"/>
    <mergeCell ref="E13:R13"/>
  </mergeCells>
  <conditionalFormatting sqref="D42">
    <cfRule type="containsText" dxfId="47" priority="5" operator="containsText" text="ERROR">
      <formula>NOT(ISERROR(SEARCH("ERROR",D42)))</formula>
    </cfRule>
  </conditionalFormatting>
  <conditionalFormatting sqref="F10">
    <cfRule type="notContainsBlanks" dxfId="46" priority="4">
      <formula>LEN(TRIM(F10))&gt;0</formula>
    </cfRule>
  </conditionalFormatting>
  <conditionalFormatting sqref="F11:S11">
    <cfRule type="expression" dxfId="45" priority="2">
      <formula>E11="NO SE REPORTA"</formula>
    </cfRule>
    <cfRule type="expression" dxfId="44" priority="3">
      <formula>E10="NO APLICA"</formula>
    </cfRule>
  </conditionalFormatting>
  <conditionalFormatting sqref="E12:R12">
    <cfRule type="expression" dxfId="4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H24:K29">
      <formula1>0</formula1>
    </dataValidation>
    <dataValidation type="decimal" allowBlank="1" showInputMessage="1" showErrorMessage="1" errorTitle="ERROR" error="Escriba un valor entre 0% y 100%" sqref="F24:G29 E36:E41">
      <formula1>0</formula1>
      <formula2>1</formula2>
    </dataValidation>
    <dataValidation allowBlank="1" showInputMessage="1" showErrorMessage="1" sqref="H30:K30 F36:G42 D42:E42"/>
    <dataValidation type="list" allowBlank="1" showInputMessage="1" showErrorMessage="1" sqref="E11">
      <formula1>REPORTE</formula1>
    </dataValidation>
    <dataValidation type="list" allowBlank="1" showInputMessage="1" showErrorMessage="1" sqref="E10">
      <formula1>SI</formula1>
    </dataValidation>
  </dataValidations>
  <hyperlinks>
    <hyperlink ref="D92" r:id="rId1"/>
    <hyperlink ref="B9" location="'ANEXO 3'!A1" display="VOLVER AL INDICE"/>
  </hyperlinks>
  <pageMargins left="0.25" right="0.25" top="0.75" bottom="0.75" header="0.3" footer="0.3"/>
  <pageSetup paperSize="178"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 workbookViewId="0">
      <selection sqref="A1:XFD1048576"/>
    </sheetView>
  </sheetViews>
  <sheetFormatPr baseColWidth="10" defaultRowHeight="12.75" x14ac:dyDescent="0.2"/>
  <cols>
    <col min="1" max="16384" width="11.42578125" style="718"/>
  </cols>
  <sheetData>
    <row r="1" spans="1:2" x14ac:dyDescent="0.2">
      <c r="A1" s="718" t="s">
        <v>1936</v>
      </c>
      <c r="B1" s="719" t="s">
        <v>1166</v>
      </c>
    </row>
    <row r="2" spans="1:2" x14ac:dyDescent="0.2">
      <c r="A2" s="718" t="s">
        <v>1937</v>
      </c>
      <c r="B2" s="719" t="s">
        <v>131</v>
      </c>
    </row>
    <row r="3" spans="1:2" x14ac:dyDescent="0.2">
      <c r="A3" s="718" t="s">
        <v>1938</v>
      </c>
      <c r="B3" s="719" t="s">
        <v>162</v>
      </c>
    </row>
    <row r="4" spans="1:2" x14ac:dyDescent="0.2">
      <c r="A4" s="718" t="s">
        <v>1939</v>
      </c>
      <c r="B4" s="719" t="s">
        <v>183</v>
      </c>
    </row>
    <row r="5" spans="1:2" x14ac:dyDescent="0.2">
      <c r="A5" s="718" t="s">
        <v>1940</v>
      </c>
      <c r="B5" s="719" t="s">
        <v>200</v>
      </c>
    </row>
    <row r="6" spans="1:2" x14ac:dyDescent="0.2">
      <c r="A6" s="718" t="s">
        <v>1941</v>
      </c>
      <c r="B6" s="719" t="s">
        <v>220</v>
      </c>
    </row>
    <row r="7" spans="1:2" x14ac:dyDescent="0.2">
      <c r="A7" s="718" t="s">
        <v>1942</v>
      </c>
      <c r="B7" s="719" t="s">
        <v>280</v>
      </c>
    </row>
    <row r="8" spans="1:2" x14ac:dyDescent="0.2">
      <c r="A8" s="718" t="s">
        <v>1943</v>
      </c>
      <c r="B8" s="719" t="s">
        <v>314</v>
      </c>
    </row>
    <row r="9" spans="1:2" x14ac:dyDescent="0.2">
      <c r="A9" s="718" t="s">
        <v>1944</v>
      </c>
      <c r="B9" s="719" t="s">
        <v>348</v>
      </c>
    </row>
    <row r="10" spans="1:2" x14ac:dyDescent="0.2">
      <c r="A10" s="718" t="s">
        <v>1945</v>
      </c>
      <c r="B10" s="719" t="s">
        <v>396</v>
      </c>
    </row>
    <row r="11" spans="1:2" x14ac:dyDescent="0.2">
      <c r="B11" s="719" t="s">
        <v>418</v>
      </c>
    </row>
    <row r="12" spans="1:2" x14ac:dyDescent="0.2">
      <c r="B12" s="719" t="s">
        <v>449</v>
      </c>
    </row>
    <row r="13" spans="1:2" x14ac:dyDescent="0.2">
      <c r="B13" s="719" t="s">
        <v>480</v>
      </c>
    </row>
    <row r="14" spans="1:2" x14ac:dyDescent="0.2">
      <c r="B14" s="719" t="s">
        <v>526</v>
      </c>
    </row>
    <row r="15" spans="1:2" x14ac:dyDescent="0.2">
      <c r="B15" s="719" t="s">
        <v>557</v>
      </c>
    </row>
    <row r="16" spans="1:2" x14ac:dyDescent="0.2">
      <c r="B16" s="719" t="s">
        <v>585</v>
      </c>
    </row>
    <row r="17" spans="2:2" x14ac:dyDescent="0.2">
      <c r="B17" s="719" t="s">
        <v>634</v>
      </c>
    </row>
    <row r="18" spans="2:2" x14ac:dyDescent="0.2">
      <c r="B18" s="719" t="s">
        <v>655</v>
      </c>
    </row>
    <row r="19" spans="2:2" x14ac:dyDescent="0.2">
      <c r="B19" s="719" t="s">
        <v>708</v>
      </c>
    </row>
    <row r="20" spans="2:2" x14ac:dyDescent="0.2">
      <c r="B20" s="719" t="s">
        <v>784</v>
      </c>
    </row>
    <row r="21" spans="2:2" x14ac:dyDescent="0.2">
      <c r="B21" s="719" t="s">
        <v>849</v>
      </c>
    </row>
    <row r="22" spans="2:2" x14ac:dyDescent="0.2">
      <c r="B22" s="719" t="s">
        <v>897</v>
      </c>
    </row>
    <row r="23" spans="2:2" x14ac:dyDescent="0.2">
      <c r="B23" s="719" t="s">
        <v>961</v>
      </c>
    </row>
    <row r="24" spans="2:2" x14ac:dyDescent="0.2">
      <c r="B24" s="719" t="s">
        <v>982</v>
      </c>
    </row>
    <row r="25" spans="2:2" x14ac:dyDescent="0.2">
      <c r="B25" s="719" t="s">
        <v>1011</v>
      </c>
    </row>
    <row r="26" spans="2:2" x14ac:dyDescent="0.2">
      <c r="B26" s="719" t="s">
        <v>1084</v>
      </c>
    </row>
    <row r="27" spans="2:2" x14ac:dyDescent="0.2">
      <c r="B27" s="719" t="s">
        <v>1131</v>
      </c>
    </row>
    <row r="28" spans="2:2" x14ac:dyDescent="0.2">
      <c r="B28" s="718" t="s">
        <v>1945</v>
      </c>
    </row>
  </sheetData>
  <hyperlinks>
    <hyperlink ref="B1" location="'1POMCAS'!A1" display="Porcentaje de avance en la formulación y/o ajuste de los Planes de Ordenación y Manejo de Cuencas (POMCAS), Planes de Manejo de Acuíferos (PMA) y Planes de Manejo de Microcuencas (PMM)"/>
    <hyperlink ref="B2" location="'2PORH'!A1" display="Porcentaje de cuerpos de agua con planes de ordenamiento del recurso hídrico (PORH) adoptados"/>
    <hyperlink ref="B3" location="'3PSMV'!_Toc467769470" display="Porcentaje de Planes de Saneamiento y Manejo de Vertimientos (PSMV) con seguimiento"/>
    <hyperlink ref="B4" location="'4UsoAguas'!_Toc467769471" display="Porcentaje de cuerpos de agua con reglamentación del uso de las aguas"/>
    <hyperlink ref="B5" location="'5PUEAA'!_Toc467769472" display="Porcentaje de Programas de Uso Eficiente y Ahorro del Agua (PUEAA) con seguimiento"/>
    <hyperlink ref="B6" location="'6POMCASejec'!_Toc467769473" display="Porcentaje de Planes de Ordenación y Manejo de Cuencas (POMCAS), Planes de Manejo de Acuíferos (PMA) y Planes de Manejo de Microcuencas (PMM) en ejecución"/>
    <hyperlink ref="B7" location="'7Clima'!_Toc467769474" display="Porcentaje de entes territoriales asesorados en la incorporación, planificación y ejecución de acciones relacionadas con cambio climático en el marco de los instrumentos de planificación territorial"/>
    <hyperlink ref="B8" location="'8Suelo'!_Toc467769475" display="Porcentaje de suelos degradados en recuperación o rehabilitación"/>
    <hyperlink ref="B9" location="'9RUNAP'!_Toc467769476" display="Porcentaje de la superficie de áreas protegidas regionales declaradas, homologadas o recategorizadas, inscritas en el RUNAP"/>
    <hyperlink ref="B10" location="'10Paramos'!_Toc467769477" display="Porcentaje de páramos delimitados por el MADS, con zonificación y régimen de usos adoptados por la CAR"/>
    <hyperlink ref="B11" location="'11Forest'!_Toc467769478" display="Porcentaje de avance en la formulación del Plan de Ordenación Forestal"/>
    <hyperlink ref="B12" location="'12PlanesAP'!_Toc467769479" display="Porcentaje de áreas protegidas con planes de manejo en ejecución"/>
    <hyperlink ref="B13" location="'13Amenaz'!_Toc467769480" display="Porcentaje de especies amenazadas con medidas de conservación y manejo en ejecución"/>
    <hyperlink ref="B14" location="'14Invasor'!_Toc467769481" display="Porcentaje de especies invasoras con medidas de prevención, control y manejo en ejecución"/>
    <hyperlink ref="B15" location="'15Restaura'!_Toc467769482" display="Porcentaje de áreas de ecosistemas en restauración, rehabilitación y reforestación"/>
    <hyperlink ref="B16" location="'16MIZC'!_Toc467769483" display="Implementación de acciones en manejo integrado de zonas costeras"/>
    <hyperlink ref="B17" location="'17PGIRS'!_Toc467769484" display="Porcentaje de Planes de Gestión Integral de Residuos Sólidos (PGIRS) con seguimiento a metas de aprovechamiento"/>
    <hyperlink ref="B18" location="'18Sector'!_Toc467769485" display="Porcentaje de sectores con acompañamiento para la reconversión hacia sistemas sostenibles de producción"/>
    <hyperlink ref="B19" location="'19GAU'!_Toc467769486" display="Porcentaje de ejecución de acciones en Gestión Ambiental Urbana"/>
    <hyperlink ref="B20" location="'20Negoc'!_Toc467769487" display="Implementación del Programa Regional de Negocios Verdes por la autoridad ambiental"/>
    <hyperlink ref="B22" location="'22Autor'!_Toc467769489" display="Porcentaje de autorizaciones ambientales con seguimiento"/>
    <hyperlink ref="B23" location="'23Sanc'!_Toc467769490" display="Porcentaje de Procesos Sancionatorios Resueltos"/>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25" location="'25Redes'!_Toc467769492" display="Porcentaje de redes y estaciones de monitoreo en operación"/>
    <hyperlink ref="B26" location="'26SIAC'!_Toc467769493" display="Porcentaje de actualización y reporte de la información en el SIAC"/>
    <hyperlink ref="B27" location="'27Educa'!_Toc467769494" display="Ejecución de Acciones en Educación Ambiental"/>
    <hyperlink ref="B21" location="'21TiempoT'!_Toc467769488" display="Tiempo promedio de trámite para la resolución de autorizaciones ambientales otorgadas por la corporación"/>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 min="9" max="9" width="11.5703125" style="14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849</v>
      </c>
      <c r="B5" s="1041"/>
      <c r="C5" s="1041"/>
      <c r="D5" s="1041"/>
      <c r="E5" s="1041"/>
      <c r="F5" s="1041"/>
      <c r="G5" s="1041"/>
      <c r="H5" s="1041"/>
      <c r="I5" s="1041"/>
      <c r="J5" s="1041"/>
      <c r="K5" s="1041"/>
      <c r="L5" s="1041"/>
      <c r="M5" s="1041"/>
      <c r="N5" s="1041"/>
      <c r="O5" s="1041"/>
      <c r="P5" s="1042"/>
    </row>
    <row r="6" spans="1:21" x14ac:dyDescent="0.25">
      <c r="B6" s="4" t="s">
        <v>1</v>
      </c>
      <c r="C6" s="96"/>
      <c r="D6" s="6"/>
      <c r="E6" s="75"/>
      <c r="F6" s="6" t="s">
        <v>128</v>
      </c>
      <c r="G6" s="6"/>
      <c r="H6" s="6"/>
      <c r="I6" s="88"/>
      <c r="J6" s="6"/>
      <c r="K6" s="6"/>
    </row>
    <row r="7" spans="1:21" ht="15.75" thickBot="1" x14ac:dyDescent="0.3">
      <c r="B7" s="76"/>
      <c r="C7" s="78"/>
      <c r="D7" s="6"/>
      <c r="E7" s="18"/>
      <c r="F7" s="6" t="s">
        <v>129</v>
      </c>
      <c r="G7" s="6"/>
      <c r="H7" s="6"/>
      <c r="I7" s="88"/>
      <c r="J7" s="6"/>
      <c r="K7" s="6"/>
    </row>
    <row r="8" spans="1:21" ht="15.75" thickBot="1" x14ac:dyDescent="0.3">
      <c r="B8" s="180" t="s">
        <v>1202</v>
      </c>
      <c r="C8" s="224">
        <v>2020</v>
      </c>
      <c r="D8" s="229" t="e">
        <f>IF(E10="NO APLICA","NO APLICA",IF(E11="NO SE REPORTA","SIN INFORMACION",+G57))</f>
        <v>#DIV/0!</v>
      </c>
      <c r="E8" s="225"/>
      <c r="F8" s="6" t="s">
        <v>130</v>
      </c>
      <c r="G8" s="6"/>
      <c r="H8" s="6"/>
      <c r="I8" s="88"/>
      <c r="J8" s="6"/>
      <c r="K8" s="6"/>
    </row>
    <row r="9" spans="1:21" x14ac:dyDescent="0.25">
      <c r="B9" s="513" t="s">
        <v>1203</v>
      </c>
      <c r="D9" s="6"/>
      <c r="E9" s="6"/>
      <c r="F9" s="6"/>
      <c r="G9" s="6"/>
      <c r="H9" s="6"/>
      <c r="I9" s="88"/>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8"/>
      <c r="D14" s="6"/>
      <c r="E14" s="6"/>
      <c r="F14" s="6"/>
      <c r="G14" s="6"/>
      <c r="H14" s="6"/>
      <c r="I14" s="88"/>
      <c r="J14" s="6"/>
      <c r="K14" s="6"/>
    </row>
    <row r="15" spans="1:21" x14ac:dyDescent="0.25">
      <c r="B15" s="1128" t="s">
        <v>2</v>
      </c>
      <c r="C15" s="90"/>
      <c r="D15" s="1139" t="s">
        <v>3</v>
      </c>
      <c r="E15" s="1140"/>
      <c r="F15" s="1140"/>
      <c r="G15" s="1140"/>
      <c r="H15" s="1140"/>
      <c r="I15" s="1141"/>
      <c r="J15" s="6"/>
      <c r="K15" s="6"/>
    </row>
    <row r="16" spans="1:21" x14ac:dyDescent="0.25">
      <c r="B16" s="1129"/>
      <c r="C16" s="93"/>
      <c r="D16" s="1228" t="s">
        <v>876</v>
      </c>
      <c r="E16" s="1229"/>
      <c r="F16" s="1229"/>
      <c r="G16" s="1229"/>
      <c r="H16" s="1229"/>
      <c r="I16" s="1230"/>
      <c r="J16" s="6"/>
      <c r="K16" s="6"/>
    </row>
    <row r="17" spans="2:11" ht="15.75" thickBot="1" x14ac:dyDescent="0.3">
      <c r="B17" s="1129"/>
      <c r="C17" s="93"/>
      <c r="D17" s="1173"/>
      <c r="E17" s="1174"/>
      <c r="F17" s="1174"/>
      <c r="G17" s="1174"/>
      <c r="H17" s="1174"/>
      <c r="I17" s="1175"/>
      <c r="J17" s="6"/>
      <c r="K17" s="6"/>
    </row>
    <row r="18" spans="2:11" ht="15.75" thickBot="1" x14ac:dyDescent="0.3">
      <c r="B18" s="1129"/>
      <c r="C18" s="95"/>
      <c r="D18" s="44" t="s">
        <v>150</v>
      </c>
      <c r="E18" s="39" t="s">
        <v>20</v>
      </c>
      <c r="F18" s="39" t="s">
        <v>21</v>
      </c>
      <c r="G18" s="39" t="s">
        <v>22</v>
      </c>
      <c r="H18" s="39" t="s">
        <v>23</v>
      </c>
      <c r="I18" s="91" t="s">
        <v>151</v>
      </c>
      <c r="J18" s="6"/>
      <c r="K18" s="6"/>
    </row>
    <row r="19" spans="2:11" ht="36.75" thickBot="1" x14ac:dyDescent="0.3">
      <c r="B19" s="1129"/>
      <c r="C19" s="95"/>
      <c r="D19" s="130" t="s">
        <v>877</v>
      </c>
      <c r="E19" s="7"/>
      <c r="F19" s="7"/>
      <c r="G19" s="7"/>
      <c r="H19" s="7"/>
      <c r="I19" s="153">
        <f>SUM(E19:H19)</f>
        <v>0</v>
      </c>
      <c r="J19" s="6"/>
      <c r="K19" s="6"/>
    </row>
    <row r="20" spans="2:11" ht="24.75" thickBot="1" x14ac:dyDescent="0.3">
      <c r="B20" s="1129"/>
      <c r="C20" s="95"/>
      <c r="D20" s="130" t="s">
        <v>878</v>
      </c>
      <c r="E20" s="7"/>
      <c r="F20" s="7"/>
      <c r="G20" s="7"/>
      <c r="H20" s="7"/>
      <c r="I20" s="153">
        <f>SUM(E20:H20)</f>
        <v>0</v>
      </c>
      <c r="J20" s="6"/>
      <c r="K20" s="6"/>
    </row>
    <row r="21" spans="2:11" ht="36.75" thickBot="1" x14ac:dyDescent="0.3">
      <c r="B21" s="1129"/>
      <c r="C21" s="95"/>
      <c r="D21" s="130" t="s">
        <v>879</v>
      </c>
      <c r="E21" s="154" t="e">
        <f>+E19/E20</f>
        <v>#DIV/0!</v>
      </c>
      <c r="F21" s="154" t="e">
        <f>+F19/F20</f>
        <v>#DIV/0!</v>
      </c>
      <c r="G21" s="154" t="e">
        <f>+G19/G20</f>
        <v>#DIV/0!</v>
      </c>
      <c r="H21" s="154" t="e">
        <f>+H19/H20</f>
        <v>#DIV/0!</v>
      </c>
      <c r="I21" s="154" t="e">
        <f>+I19/I20</f>
        <v>#DIV/0!</v>
      </c>
      <c r="J21" s="6"/>
      <c r="K21" s="6"/>
    </row>
    <row r="22" spans="2:11" x14ac:dyDescent="0.25">
      <c r="B22" s="1129"/>
      <c r="C22" s="93"/>
      <c r="D22" s="1139"/>
      <c r="E22" s="1140"/>
      <c r="F22" s="1140"/>
      <c r="G22" s="1140"/>
      <c r="H22" s="1140"/>
      <c r="I22" s="1141"/>
      <c r="J22" s="6"/>
      <c r="K22" s="6"/>
    </row>
    <row r="23" spans="2:11" x14ac:dyDescent="0.25">
      <c r="B23" s="1129"/>
      <c r="C23" s="93"/>
      <c r="D23" s="1228" t="s">
        <v>880</v>
      </c>
      <c r="E23" s="1229"/>
      <c r="F23" s="1229"/>
      <c r="G23" s="1229"/>
      <c r="H23" s="1229"/>
      <c r="I23" s="1230"/>
      <c r="J23" s="6"/>
      <c r="K23" s="6"/>
    </row>
    <row r="24" spans="2:11" ht="15.75" thickBot="1" x14ac:dyDescent="0.3">
      <c r="B24" s="1129"/>
      <c r="C24" s="93"/>
      <c r="D24" s="1148"/>
      <c r="E24" s="1149"/>
      <c r="F24" s="1149"/>
      <c r="G24" s="1149"/>
      <c r="H24" s="1149"/>
      <c r="I24" s="1150"/>
      <c r="J24" s="6"/>
      <c r="K24" s="6"/>
    </row>
    <row r="25" spans="2:11" ht="15.75" thickBot="1" x14ac:dyDescent="0.3">
      <c r="B25" s="1129"/>
      <c r="C25" s="95"/>
      <c r="D25" s="44" t="s">
        <v>150</v>
      </c>
      <c r="E25" s="39" t="s">
        <v>20</v>
      </c>
      <c r="F25" s="39" t="s">
        <v>21</v>
      </c>
      <c r="G25" s="39" t="s">
        <v>22</v>
      </c>
      <c r="H25" s="39" t="s">
        <v>23</v>
      </c>
      <c r="I25" s="91" t="s">
        <v>151</v>
      </c>
      <c r="J25" s="6"/>
      <c r="K25" s="6"/>
    </row>
    <row r="26" spans="2:11" ht="15.75" thickBot="1" x14ac:dyDescent="0.3">
      <c r="B26" s="1129"/>
      <c r="C26" s="95"/>
      <c r="D26" s="130">
        <v>2</v>
      </c>
      <c r="E26" s="7"/>
      <c r="F26" s="7"/>
      <c r="G26" s="7"/>
      <c r="H26" s="7"/>
      <c r="I26" s="153">
        <f>SUM(E26:H26)</f>
        <v>0</v>
      </c>
      <c r="J26" s="6"/>
      <c r="K26" s="6"/>
    </row>
    <row r="27" spans="2:11" ht="36.75" thickBot="1" x14ac:dyDescent="0.3">
      <c r="B27" s="1129"/>
      <c r="C27" s="95"/>
      <c r="D27" s="130" t="s">
        <v>881</v>
      </c>
      <c r="E27" s="7"/>
      <c r="F27" s="7"/>
      <c r="G27" s="7"/>
      <c r="H27" s="7"/>
      <c r="I27" s="153">
        <f>SUM(E27:H27)</f>
        <v>0</v>
      </c>
      <c r="J27" s="6"/>
      <c r="K27" s="6"/>
    </row>
    <row r="28" spans="2:11" ht="36.75" thickBot="1" x14ac:dyDescent="0.3">
      <c r="B28" s="1129"/>
      <c r="C28" s="95"/>
      <c r="D28" s="130" t="s">
        <v>882</v>
      </c>
      <c r="E28" s="154" t="e">
        <f>+E26/E27</f>
        <v>#DIV/0!</v>
      </c>
      <c r="F28" s="154" t="e">
        <f>+F26/F27</f>
        <v>#DIV/0!</v>
      </c>
      <c r="G28" s="154" t="e">
        <f>+G26/G27</f>
        <v>#DIV/0!</v>
      </c>
      <c r="H28" s="154" t="e">
        <f>+H26/H27</f>
        <v>#DIV/0!</v>
      </c>
      <c r="I28" s="154" t="e">
        <f>+I26/I27</f>
        <v>#DIV/0!</v>
      </c>
      <c r="J28" s="6"/>
      <c r="K28" s="6"/>
    </row>
    <row r="29" spans="2:11" x14ac:dyDescent="0.25">
      <c r="B29" s="1129"/>
      <c r="C29" s="93"/>
      <c r="D29" s="1139"/>
      <c r="E29" s="1140"/>
      <c r="F29" s="1140"/>
      <c r="G29" s="1140"/>
      <c r="H29" s="1140"/>
      <c r="I29" s="1141"/>
      <c r="J29" s="6"/>
      <c r="K29" s="6"/>
    </row>
    <row r="30" spans="2:11" x14ac:dyDescent="0.25">
      <c r="B30" s="1129"/>
      <c r="C30" s="93"/>
      <c r="D30" s="1228" t="s">
        <v>883</v>
      </c>
      <c r="E30" s="1229"/>
      <c r="F30" s="1229"/>
      <c r="G30" s="1229"/>
      <c r="H30" s="1229"/>
      <c r="I30" s="1230"/>
      <c r="J30" s="6"/>
      <c r="K30" s="6"/>
    </row>
    <row r="31" spans="2:11" ht="15.75" thickBot="1" x14ac:dyDescent="0.3">
      <c r="B31" s="1129"/>
      <c r="C31" s="93"/>
      <c r="D31" s="1173"/>
      <c r="E31" s="1174"/>
      <c r="F31" s="1174"/>
      <c r="G31" s="1174"/>
      <c r="H31" s="1174"/>
      <c r="I31" s="1175"/>
      <c r="J31" s="6"/>
      <c r="K31" s="6"/>
    </row>
    <row r="32" spans="2:11" ht="15.75" thickBot="1" x14ac:dyDescent="0.3">
      <c r="B32" s="1129"/>
      <c r="C32" s="95"/>
      <c r="D32" s="44" t="s">
        <v>150</v>
      </c>
      <c r="E32" s="39" t="s">
        <v>20</v>
      </c>
      <c r="F32" s="39" t="s">
        <v>21</v>
      </c>
      <c r="G32" s="39" t="s">
        <v>22</v>
      </c>
      <c r="H32" s="39" t="s">
        <v>23</v>
      </c>
      <c r="I32" s="91" t="s">
        <v>151</v>
      </c>
      <c r="J32" s="6"/>
      <c r="K32" s="6"/>
    </row>
    <row r="33" spans="2:11" ht="36.75" thickBot="1" x14ac:dyDescent="0.3">
      <c r="B33" s="1129"/>
      <c r="C33" s="95"/>
      <c r="D33" s="130" t="s">
        <v>884</v>
      </c>
      <c r="E33" s="7"/>
      <c r="F33" s="7"/>
      <c r="G33" s="7"/>
      <c r="H33" s="7"/>
      <c r="I33" s="153">
        <f>SUM(E33:H33)</f>
        <v>0</v>
      </c>
      <c r="J33" s="6"/>
      <c r="K33" s="6"/>
    </row>
    <row r="34" spans="2:11" ht="24.75" thickBot="1" x14ac:dyDescent="0.3">
      <c r="B34" s="1129"/>
      <c r="C34" s="95"/>
      <c r="D34" s="130" t="s">
        <v>885</v>
      </c>
      <c r="E34" s="7"/>
      <c r="F34" s="7"/>
      <c r="G34" s="7"/>
      <c r="H34" s="7"/>
      <c r="I34" s="153">
        <f>SUM(E34:H34)</f>
        <v>0</v>
      </c>
      <c r="J34" s="6"/>
      <c r="K34" s="6"/>
    </row>
    <row r="35" spans="2:11" ht="36.75" thickBot="1" x14ac:dyDescent="0.3">
      <c r="B35" s="1129"/>
      <c r="C35" s="95"/>
      <c r="D35" s="130" t="s">
        <v>886</v>
      </c>
      <c r="E35" s="154" t="e">
        <f>+E33/E34</f>
        <v>#DIV/0!</v>
      </c>
      <c r="F35" s="154" t="e">
        <f>+F33/F34</f>
        <v>#DIV/0!</v>
      </c>
      <c r="G35" s="154" t="e">
        <f>+G33/G34</f>
        <v>#DIV/0!</v>
      </c>
      <c r="H35" s="154" t="e">
        <f>+H33/H34</f>
        <v>#DIV/0!</v>
      </c>
      <c r="I35" s="154" t="e">
        <f>+I33/I34</f>
        <v>#DIV/0!</v>
      </c>
      <c r="J35" s="6"/>
      <c r="K35" s="6"/>
    </row>
    <row r="36" spans="2:11" x14ac:dyDescent="0.25">
      <c r="B36" s="1129"/>
      <c r="C36" s="93"/>
      <c r="D36" s="1139"/>
      <c r="E36" s="1140"/>
      <c r="F36" s="1140"/>
      <c r="G36" s="1140"/>
      <c r="H36" s="1140"/>
      <c r="I36" s="1141"/>
      <c r="J36" s="6"/>
      <c r="K36" s="6"/>
    </row>
    <row r="37" spans="2:11" x14ac:dyDescent="0.25">
      <c r="B37" s="1129"/>
      <c r="C37" s="93"/>
      <c r="D37" s="1228" t="s">
        <v>887</v>
      </c>
      <c r="E37" s="1229"/>
      <c r="F37" s="1229"/>
      <c r="G37" s="1229"/>
      <c r="H37" s="1229"/>
      <c r="I37" s="1230"/>
      <c r="J37" s="6"/>
      <c r="K37" s="6"/>
    </row>
    <row r="38" spans="2:11" ht="15.75" thickBot="1" x14ac:dyDescent="0.3">
      <c r="B38" s="1129"/>
      <c r="C38" s="93"/>
      <c r="D38" s="1173"/>
      <c r="E38" s="1174"/>
      <c r="F38" s="1174"/>
      <c r="G38" s="1174"/>
      <c r="H38" s="1174"/>
      <c r="I38" s="1175"/>
      <c r="J38" s="6"/>
      <c r="K38" s="6"/>
    </row>
    <row r="39" spans="2:11" ht="15.75" thickBot="1" x14ac:dyDescent="0.3">
      <c r="B39" s="1129"/>
      <c r="C39" s="95"/>
      <c r="D39" s="44" t="s">
        <v>150</v>
      </c>
      <c r="E39" s="39" t="s">
        <v>20</v>
      </c>
      <c r="F39" s="39" t="s">
        <v>21</v>
      </c>
      <c r="G39" s="39" t="s">
        <v>22</v>
      </c>
      <c r="H39" s="39" t="s">
        <v>23</v>
      </c>
      <c r="I39" s="91" t="s">
        <v>151</v>
      </c>
      <c r="J39" s="6"/>
      <c r="K39" s="6"/>
    </row>
    <row r="40" spans="2:11" ht="36.75" thickBot="1" x14ac:dyDescent="0.3">
      <c r="B40" s="1129"/>
      <c r="C40" s="95"/>
      <c r="D40" s="130" t="s">
        <v>888</v>
      </c>
      <c r="E40" s="7"/>
      <c r="F40" s="7"/>
      <c r="G40" s="7"/>
      <c r="H40" s="7"/>
      <c r="I40" s="153">
        <f>SUM(E40:H40)</f>
        <v>0</v>
      </c>
      <c r="J40" s="6"/>
      <c r="K40" s="6"/>
    </row>
    <row r="41" spans="2:11" ht="36.75" thickBot="1" x14ac:dyDescent="0.3">
      <c r="B41" s="1129"/>
      <c r="C41" s="95"/>
      <c r="D41" s="130" t="s">
        <v>889</v>
      </c>
      <c r="E41" s="7"/>
      <c r="F41" s="7"/>
      <c r="G41" s="7"/>
      <c r="H41" s="7"/>
      <c r="I41" s="153">
        <f>SUM(E41:H41)</f>
        <v>0</v>
      </c>
      <c r="J41" s="6"/>
      <c r="K41" s="6"/>
    </row>
    <row r="42" spans="2:11" ht="36.75" thickBot="1" x14ac:dyDescent="0.3">
      <c r="B42" s="1129"/>
      <c r="C42" s="95"/>
      <c r="D42" s="130" t="s">
        <v>890</v>
      </c>
      <c r="E42" s="154" t="e">
        <f>+E40/E41</f>
        <v>#DIV/0!</v>
      </c>
      <c r="F42" s="154" t="e">
        <f>+F40/F41</f>
        <v>#DIV/0!</v>
      </c>
      <c r="G42" s="154" t="e">
        <f>+G40/G41</f>
        <v>#DIV/0!</v>
      </c>
      <c r="H42" s="154" t="e">
        <f>+H40/H41</f>
        <v>#DIV/0!</v>
      </c>
      <c r="I42" s="154" t="e">
        <f>+I40/I41</f>
        <v>#DIV/0!</v>
      </c>
      <c r="J42" s="6"/>
      <c r="K42" s="6"/>
    </row>
    <row r="43" spans="2:11" x14ac:dyDescent="0.25">
      <c r="B43" s="1129"/>
      <c r="C43" s="93"/>
      <c r="D43" s="1139"/>
      <c r="E43" s="1140"/>
      <c r="F43" s="1140"/>
      <c r="G43" s="1140"/>
      <c r="H43" s="1140"/>
      <c r="I43" s="1141"/>
      <c r="J43" s="6"/>
      <c r="K43" s="6"/>
    </row>
    <row r="44" spans="2:11" x14ac:dyDescent="0.25">
      <c r="B44" s="1129"/>
      <c r="C44" s="93"/>
      <c r="D44" s="1228" t="s">
        <v>891</v>
      </c>
      <c r="E44" s="1229"/>
      <c r="F44" s="1229"/>
      <c r="G44" s="1229"/>
      <c r="H44" s="1229"/>
      <c r="I44" s="1230"/>
      <c r="J44" s="6"/>
      <c r="K44" s="6"/>
    </row>
    <row r="45" spans="2:11" ht="15.75" thickBot="1" x14ac:dyDescent="0.3">
      <c r="B45" s="1129"/>
      <c r="C45" s="93"/>
      <c r="D45" s="1173"/>
      <c r="E45" s="1174"/>
      <c r="F45" s="1174"/>
      <c r="G45" s="1174"/>
      <c r="H45" s="1174"/>
      <c r="I45" s="1175"/>
      <c r="J45" s="6"/>
      <c r="K45" s="6"/>
    </row>
    <row r="46" spans="2:11" ht="15.75" thickBot="1" x14ac:dyDescent="0.3">
      <c r="B46" s="1129"/>
      <c r="C46" s="95"/>
      <c r="D46" s="44" t="s">
        <v>150</v>
      </c>
      <c r="E46" s="39" t="s">
        <v>20</v>
      </c>
      <c r="F46" s="39" t="s">
        <v>21</v>
      </c>
      <c r="G46" s="39" t="s">
        <v>22</v>
      </c>
      <c r="H46" s="39" t="s">
        <v>23</v>
      </c>
      <c r="I46" s="91" t="s">
        <v>151</v>
      </c>
      <c r="J46" s="6"/>
      <c r="K46" s="6"/>
    </row>
    <row r="47" spans="2:11" ht="36.75" thickBot="1" x14ac:dyDescent="0.3">
      <c r="B47" s="1129"/>
      <c r="C47" s="95"/>
      <c r="D47" s="130" t="s">
        <v>892</v>
      </c>
      <c r="E47" s="7"/>
      <c r="F47" s="7"/>
      <c r="G47" s="7"/>
      <c r="H47" s="7"/>
      <c r="I47" s="153">
        <f>SUM(E47:H47)</f>
        <v>0</v>
      </c>
      <c r="J47" s="6"/>
      <c r="K47" s="6"/>
    </row>
    <row r="48" spans="2:11" ht="36.75" thickBot="1" x14ac:dyDescent="0.3">
      <c r="B48" s="1129"/>
      <c r="C48" s="95"/>
      <c r="D48" s="130" t="s">
        <v>893</v>
      </c>
      <c r="E48" s="7"/>
      <c r="F48" s="7"/>
      <c r="G48" s="7"/>
      <c r="H48" s="7"/>
      <c r="I48" s="153">
        <f>SUM(E48:H48)</f>
        <v>0</v>
      </c>
      <c r="J48" s="6"/>
      <c r="K48" s="6"/>
    </row>
    <row r="49" spans="2:11" ht="36.75" thickBot="1" x14ac:dyDescent="0.3">
      <c r="B49" s="1130"/>
      <c r="C49" s="3"/>
      <c r="D49" s="130" t="s">
        <v>894</v>
      </c>
      <c r="E49" s="154" t="e">
        <f>+E47/E48</f>
        <v>#DIV/0!</v>
      </c>
      <c r="F49" s="154" t="e">
        <f>+F47/F48</f>
        <v>#DIV/0!</v>
      </c>
      <c r="G49" s="154" t="e">
        <f>+G47/G48</f>
        <v>#DIV/0!</v>
      </c>
      <c r="H49" s="154" t="e">
        <f>+H47/H48</f>
        <v>#DIV/0!</v>
      </c>
      <c r="I49" s="154" t="e">
        <f>+I47/I48</f>
        <v>#DIV/0!</v>
      </c>
      <c r="J49" s="6"/>
      <c r="K49" s="6"/>
    </row>
    <row r="50" spans="2:11" s="416" customFormat="1" ht="15.75" thickBot="1" x14ac:dyDescent="0.3"/>
    <row r="51" spans="2:11" s="416" customFormat="1" ht="24.75" thickBot="1" x14ac:dyDescent="0.3">
      <c r="D51" s="302" t="s">
        <v>1259</v>
      </c>
      <c r="E51" s="302" t="s">
        <v>1263</v>
      </c>
      <c r="F51" s="302" t="s">
        <v>1264</v>
      </c>
      <c r="G51" s="458" t="s">
        <v>1265</v>
      </c>
    </row>
    <row r="52" spans="2:11" s="416" customFormat="1" ht="15.75" thickBot="1" x14ac:dyDescent="0.3">
      <c r="D52" s="302" t="str">
        <f>+D16</f>
        <v>Licencias ambientales</v>
      </c>
      <c r="E52" s="154" t="e">
        <f>+E21</f>
        <v>#DIV/0!</v>
      </c>
      <c r="F52" s="493"/>
      <c r="G52" s="198" t="e">
        <f>IF(F52/E52&gt;1,1,F52/E52)</f>
        <v>#DIV/0!</v>
      </c>
    </row>
    <row r="53" spans="2:11" s="416" customFormat="1" ht="15.75" thickBot="1" x14ac:dyDescent="0.3">
      <c r="D53" s="302" t="str">
        <f>+D23</f>
        <v>Concesiones de agua</v>
      </c>
      <c r="E53" s="154" t="e">
        <f>+E28</f>
        <v>#DIV/0!</v>
      </c>
      <c r="F53" s="493"/>
      <c r="G53" s="198" t="e">
        <f>IF(F53/E53&gt;1,1,F53/E53)</f>
        <v>#DIV/0!</v>
      </c>
    </row>
    <row r="54" spans="2:11" s="416" customFormat="1" ht="15.75" thickBot="1" x14ac:dyDescent="0.3">
      <c r="D54" s="302" t="str">
        <f>+D30</f>
        <v>Permisos de vertimiento de agua</v>
      </c>
      <c r="E54" s="154" t="e">
        <f>+E35</f>
        <v>#DIV/0!</v>
      </c>
      <c r="F54" s="493"/>
      <c r="G54" s="198" t="e">
        <f>IF(F54/E54&gt;1,1,F54/E54)</f>
        <v>#DIV/0!</v>
      </c>
    </row>
    <row r="55" spans="2:11" s="416" customFormat="1" ht="15.75" thickBot="1" x14ac:dyDescent="0.3">
      <c r="D55" s="302" t="str">
        <f>+D37</f>
        <v>Permisos de aprovechamiento forestal</v>
      </c>
      <c r="E55" s="154" t="e">
        <f>+E42</f>
        <v>#DIV/0!</v>
      </c>
      <c r="F55" s="493"/>
      <c r="G55" s="198" t="e">
        <f>IF(F55/E55&gt;1,1,F55/E55)</f>
        <v>#DIV/0!</v>
      </c>
    </row>
    <row r="56" spans="2:11" s="416" customFormat="1" ht="15.75" thickBot="1" x14ac:dyDescent="0.3">
      <c r="D56" s="302" t="str">
        <f>+D44</f>
        <v>Permisos de emisiones atmosféricas</v>
      </c>
      <c r="E56" s="154" t="e">
        <f>+E49</f>
        <v>#DIV/0!</v>
      </c>
      <c r="F56" s="493"/>
      <c r="G56" s="198" t="e">
        <f>IF(F56/E56&gt;1,1,F56/E56)</f>
        <v>#DIV/0!</v>
      </c>
    </row>
    <row r="57" spans="2:11" s="416" customFormat="1" ht="24.75" thickBot="1" x14ac:dyDescent="0.3">
      <c r="D57" s="302" t="s">
        <v>1258</v>
      </c>
      <c r="E57" s="154" t="e">
        <f>AVERAGE(E52:E56)</f>
        <v>#DIV/0!</v>
      </c>
      <c r="F57" s="154" t="e">
        <f>AVERAGE(F52:F56)</f>
        <v>#DIV/0!</v>
      </c>
      <c r="G57" s="198" t="e">
        <f>AVERAGE(G52:G56)</f>
        <v>#DIV/0!</v>
      </c>
    </row>
    <row r="58" spans="2:11" s="416" customFormat="1" x14ac:dyDescent="0.25"/>
    <row r="59" spans="2:11" s="416" customFormat="1" ht="15.75" thickBot="1" x14ac:dyDescent="0.3"/>
    <row r="60" spans="2:11" ht="60" customHeight="1" thickBot="1" x14ac:dyDescent="0.3">
      <c r="B60" s="53" t="s">
        <v>34</v>
      </c>
      <c r="C60" s="216"/>
      <c r="D60" s="1134" t="s">
        <v>895</v>
      </c>
      <c r="E60" s="1135"/>
      <c r="F60" s="1135"/>
      <c r="G60" s="1135"/>
      <c r="H60" s="1135"/>
      <c r="I60" s="1136"/>
      <c r="J60" s="6"/>
      <c r="K60" s="6"/>
    </row>
    <row r="61" spans="2:11" ht="36" customHeight="1" thickBot="1" x14ac:dyDescent="0.3">
      <c r="B61" s="48" t="s">
        <v>36</v>
      </c>
      <c r="C61" s="94"/>
      <c r="D61" s="1134" t="s">
        <v>159</v>
      </c>
      <c r="E61" s="1135"/>
      <c r="F61" s="1135"/>
      <c r="G61" s="1135"/>
      <c r="H61" s="1135"/>
      <c r="I61" s="1136"/>
      <c r="J61" s="6"/>
      <c r="K61" s="6"/>
    </row>
    <row r="62" spans="2:11" ht="15.75" thickBot="1" x14ac:dyDescent="0.3">
      <c r="B62" s="2"/>
      <c r="C62" s="77"/>
      <c r="D62" s="6"/>
      <c r="E62" s="6"/>
      <c r="F62" s="6"/>
      <c r="G62" s="6"/>
      <c r="H62" s="6"/>
      <c r="I62" s="88"/>
      <c r="J62" s="6"/>
      <c r="K62" s="6"/>
    </row>
    <row r="63" spans="2:11" ht="24" customHeight="1" thickBot="1" x14ac:dyDescent="0.3">
      <c r="B63" s="1131" t="s">
        <v>38</v>
      </c>
      <c r="C63" s="1132"/>
      <c r="D63" s="1132"/>
      <c r="E63" s="1133"/>
      <c r="F63" s="6"/>
      <c r="G63" s="6"/>
      <c r="H63" s="6"/>
      <c r="I63" s="88"/>
      <c r="J63" s="6"/>
      <c r="K63" s="6"/>
    </row>
    <row r="64" spans="2:11" ht="15.75" thickBot="1" x14ac:dyDescent="0.3">
      <c r="B64" s="1128">
        <v>1</v>
      </c>
      <c r="C64" s="95"/>
      <c r="D64" s="49" t="s">
        <v>39</v>
      </c>
      <c r="E64" s="142"/>
      <c r="F64" s="6"/>
      <c r="G64" s="6"/>
      <c r="H64" s="6"/>
      <c r="I64" s="88"/>
      <c r="J64" s="6"/>
      <c r="K64" s="6"/>
    </row>
    <row r="65" spans="2:11" ht="15.75" thickBot="1" x14ac:dyDescent="0.3">
      <c r="B65" s="1129"/>
      <c r="C65" s="95"/>
      <c r="D65" s="41" t="s">
        <v>40</v>
      </c>
      <c r="E65" s="142"/>
      <c r="F65" s="6"/>
      <c r="G65" s="6"/>
      <c r="H65" s="6"/>
      <c r="I65" s="88"/>
      <c r="J65" s="6"/>
      <c r="K65" s="6"/>
    </row>
    <row r="66" spans="2:11" ht="15.75" thickBot="1" x14ac:dyDescent="0.3">
      <c r="B66" s="1129"/>
      <c r="C66" s="95"/>
      <c r="D66" s="41" t="s">
        <v>41</v>
      </c>
      <c r="E66" s="142"/>
      <c r="F66" s="6"/>
      <c r="G66" s="6"/>
      <c r="H66" s="6"/>
      <c r="I66" s="88"/>
      <c r="J66" s="6"/>
      <c r="K66" s="6"/>
    </row>
    <row r="67" spans="2:11" ht="15.75" thickBot="1" x14ac:dyDescent="0.3">
      <c r="B67" s="1129"/>
      <c r="C67" s="95"/>
      <c r="D67" s="41" t="s">
        <v>42</v>
      </c>
      <c r="E67" s="142"/>
      <c r="F67" s="6"/>
      <c r="G67" s="6"/>
      <c r="H67" s="6"/>
      <c r="I67" s="88"/>
      <c r="J67" s="6"/>
      <c r="K67" s="6"/>
    </row>
    <row r="68" spans="2:11" ht="15.75" thickBot="1" x14ac:dyDescent="0.3">
      <c r="B68" s="1129"/>
      <c r="C68" s="95"/>
      <c r="D68" s="41" t="s">
        <v>43</v>
      </c>
      <c r="E68" s="142"/>
      <c r="F68" s="6"/>
      <c r="G68" s="6"/>
      <c r="H68" s="6"/>
      <c r="I68" s="88"/>
      <c r="J68" s="6"/>
      <c r="K68" s="6"/>
    </row>
    <row r="69" spans="2:11" ht="15.75" thickBot="1" x14ac:dyDescent="0.3">
      <c r="B69" s="1129"/>
      <c r="C69" s="95"/>
      <c r="D69" s="41" t="s">
        <v>44</v>
      </c>
      <c r="E69" s="142"/>
      <c r="F69" s="6"/>
      <c r="G69" s="6"/>
      <c r="H69" s="6"/>
      <c r="I69" s="88"/>
      <c r="J69" s="6"/>
      <c r="K69" s="6"/>
    </row>
    <row r="70" spans="2:11" ht="15.75" thickBot="1" x14ac:dyDescent="0.3">
      <c r="B70" s="1130"/>
      <c r="C70" s="3"/>
      <c r="D70" s="41" t="s">
        <v>45</v>
      </c>
      <c r="E70" s="142"/>
      <c r="F70" s="6"/>
      <c r="G70" s="6"/>
      <c r="H70" s="6"/>
      <c r="I70" s="88"/>
      <c r="J70" s="6"/>
      <c r="K70" s="6"/>
    </row>
    <row r="71" spans="2:11" ht="15.75" thickBot="1" x14ac:dyDescent="0.3">
      <c r="B71" s="2"/>
      <c r="C71" s="77"/>
      <c r="D71" s="6"/>
      <c r="E71" s="6"/>
      <c r="F71" s="6"/>
      <c r="G71" s="6"/>
      <c r="H71" s="6"/>
      <c r="I71" s="88"/>
      <c r="J71" s="6"/>
      <c r="K71" s="6"/>
    </row>
    <row r="72" spans="2:11" ht="15.75" thickBot="1" x14ac:dyDescent="0.3">
      <c r="B72" s="1131" t="s">
        <v>46</v>
      </c>
      <c r="C72" s="1132"/>
      <c r="D72" s="1132"/>
      <c r="E72" s="1133"/>
      <c r="F72" s="6"/>
      <c r="G72" s="6"/>
      <c r="H72" s="6"/>
      <c r="I72" s="88"/>
      <c r="J72" s="6"/>
      <c r="K72" s="6"/>
    </row>
    <row r="73" spans="2:11" ht="15.75" thickBot="1" x14ac:dyDescent="0.3">
      <c r="B73" s="1128">
        <v>1</v>
      </c>
      <c r="C73" s="95"/>
      <c r="D73" s="49" t="s">
        <v>39</v>
      </c>
      <c r="E73" s="133" t="s">
        <v>47</v>
      </c>
      <c r="F73" s="6"/>
      <c r="G73" s="6"/>
      <c r="H73" s="6"/>
      <c r="I73" s="88"/>
      <c r="J73" s="6"/>
      <c r="K73" s="6"/>
    </row>
    <row r="74" spans="2:11" ht="15.75" thickBot="1" x14ac:dyDescent="0.3">
      <c r="B74" s="1129"/>
      <c r="C74" s="95"/>
      <c r="D74" s="41" t="s">
        <v>40</v>
      </c>
      <c r="E74" s="133" t="s">
        <v>160</v>
      </c>
      <c r="F74" s="6"/>
      <c r="G74" s="6"/>
      <c r="H74" s="6"/>
      <c r="I74" s="88"/>
      <c r="J74" s="6"/>
      <c r="K74" s="6"/>
    </row>
    <row r="75" spans="2:11" ht="15.75" thickBot="1" x14ac:dyDescent="0.3">
      <c r="B75" s="1129"/>
      <c r="C75" s="95"/>
      <c r="D75" s="41" t="s">
        <v>41</v>
      </c>
      <c r="E75" s="178"/>
      <c r="F75" s="6"/>
      <c r="G75" s="6"/>
      <c r="H75" s="6"/>
      <c r="I75" s="88"/>
      <c r="J75" s="6"/>
      <c r="K75" s="6"/>
    </row>
    <row r="76" spans="2:11" ht="15.75" thickBot="1" x14ac:dyDescent="0.3">
      <c r="B76" s="1129"/>
      <c r="C76" s="95"/>
      <c r="D76" s="41" t="s">
        <v>42</v>
      </c>
      <c r="E76" s="178"/>
      <c r="F76" s="6"/>
      <c r="G76" s="6"/>
      <c r="H76" s="6"/>
      <c r="I76" s="88"/>
      <c r="J76" s="6"/>
      <c r="K76" s="6"/>
    </row>
    <row r="77" spans="2:11" ht="15.75" thickBot="1" x14ac:dyDescent="0.3">
      <c r="B77" s="1129"/>
      <c r="C77" s="95"/>
      <c r="D77" s="41" t="s">
        <v>43</v>
      </c>
      <c r="E77" s="178"/>
      <c r="F77" s="6"/>
      <c r="G77" s="6"/>
      <c r="H77" s="6"/>
      <c r="I77" s="88"/>
      <c r="J77" s="6"/>
      <c r="K77" s="6"/>
    </row>
    <row r="78" spans="2:11" ht="15.75" thickBot="1" x14ac:dyDescent="0.3">
      <c r="B78" s="1129"/>
      <c r="C78" s="95"/>
      <c r="D78" s="41" t="s">
        <v>44</v>
      </c>
      <c r="E78" s="178"/>
      <c r="F78" s="6"/>
      <c r="G78" s="6"/>
      <c r="H78" s="6"/>
      <c r="I78" s="88"/>
      <c r="J78" s="6"/>
      <c r="K78" s="6"/>
    </row>
    <row r="79" spans="2:11" ht="15.75" thickBot="1" x14ac:dyDescent="0.3">
      <c r="B79" s="1130"/>
      <c r="C79" s="3"/>
      <c r="D79" s="41" t="s">
        <v>45</v>
      </c>
      <c r="E79" s="178"/>
      <c r="F79" s="6"/>
      <c r="G79" s="6"/>
      <c r="H79" s="6"/>
      <c r="I79" s="88"/>
      <c r="J79" s="6"/>
      <c r="K79" s="6"/>
    </row>
    <row r="80" spans="2:11" ht="15.75" thickBot="1" x14ac:dyDescent="0.3">
      <c r="B80" s="2"/>
      <c r="C80" s="77"/>
      <c r="D80" s="6"/>
      <c r="E80" s="6"/>
      <c r="F80" s="6"/>
      <c r="G80" s="6"/>
      <c r="H80" s="6"/>
      <c r="I80" s="88"/>
      <c r="J80" s="6"/>
      <c r="K80" s="6"/>
    </row>
    <row r="81" spans="2:11" ht="15" customHeight="1" thickBot="1" x14ac:dyDescent="0.3">
      <c r="B81" s="122" t="s">
        <v>49</v>
      </c>
      <c r="C81" s="123"/>
      <c r="D81" s="123"/>
      <c r="E81" s="124"/>
      <c r="G81" s="6"/>
      <c r="H81" s="6"/>
      <c r="I81" s="88"/>
      <c r="J81" s="6"/>
      <c r="K81" s="6"/>
    </row>
    <row r="82" spans="2:11" ht="24.75" thickBot="1" x14ac:dyDescent="0.3">
      <c r="B82" s="48" t="s">
        <v>50</v>
      </c>
      <c r="C82" s="41" t="s">
        <v>51</v>
      </c>
      <c r="D82" s="41" t="s">
        <v>52</v>
      </c>
      <c r="E82" s="41" t="s">
        <v>53</v>
      </c>
      <c r="F82" s="6"/>
      <c r="G82" s="6"/>
      <c r="H82" s="6"/>
      <c r="I82" s="88"/>
      <c r="J82" s="6"/>
    </row>
    <row r="83" spans="2:11" ht="72.75" thickBot="1" x14ac:dyDescent="0.3">
      <c r="B83" s="50">
        <v>42401</v>
      </c>
      <c r="C83" s="41">
        <v>0.01</v>
      </c>
      <c r="D83" s="51" t="s">
        <v>896</v>
      </c>
      <c r="E83" s="41"/>
      <c r="F83" s="6"/>
      <c r="G83" s="6"/>
      <c r="H83" s="6"/>
      <c r="I83" s="88"/>
      <c r="J83" s="6"/>
    </row>
    <row r="84" spans="2:11" ht="15.75" thickBot="1" x14ac:dyDescent="0.3">
      <c r="B84" s="2"/>
      <c r="C84" s="77"/>
      <c r="D84" s="6"/>
      <c r="E84" s="6"/>
      <c r="F84" s="6"/>
      <c r="G84" s="6"/>
      <c r="H84" s="6"/>
      <c r="I84" s="88"/>
      <c r="J84" s="6"/>
      <c r="K84" s="6"/>
    </row>
    <row r="85" spans="2:11" ht="15.75" thickBot="1" x14ac:dyDescent="0.3">
      <c r="B85" s="447" t="s">
        <v>55</v>
      </c>
      <c r="C85" s="97"/>
      <c r="D85" s="6"/>
      <c r="E85" s="6"/>
      <c r="F85" s="6"/>
      <c r="G85" s="6"/>
      <c r="H85" s="6"/>
      <c r="I85" s="88"/>
      <c r="J85" s="6"/>
      <c r="K85" s="6"/>
    </row>
    <row r="86" spans="2:11" x14ac:dyDescent="0.25">
      <c r="B86" s="1260"/>
      <c r="C86" s="1261"/>
      <c r="D86" s="1262"/>
      <c r="E86" s="6"/>
      <c r="F86" s="6"/>
      <c r="G86" s="6"/>
      <c r="H86" s="6"/>
      <c r="I86" s="88"/>
      <c r="J86" s="6"/>
      <c r="K86" s="6"/>
    </row>
    <row r="87" spans="2:11" ht="15.75" thickBot="1" x14ac:dyDescent="0.3">
      <c r="B87" s="1263"/>
      <c r="C87" s="1264"/>
      <c r="D87" s="1265"/>
      <c r="E87" s="6"/>
      <c r="F87" s="6"/>
      <c r="G87" s="6"/>
      <c r="H87" s="6"/>
      <c r="I87" s="88"/>
      <c r="J87" s="6"/>
      <c r="K87" s="6"/>
    </row>
    <row r="88" spans="2:11" ht="15.75" thickBot="1" x14ac:dyDescent="0.3">
      <c r="B88" s="6"/>
      <c r="D88" s="6"/>
      <c r="E88" s="6"/>
      <c r="F88" s="6"/>
      <c r="G88" s="6"/>
      <c r="H88" s="6"/>
      <c r="I88" s="88"/>
      <c r="J88" s="6"/>
      <c r="K88" s="6"/>
    </row>
    <row r="89" spans="2:11" ht="24.75" thickBot="1" x14ac:dyDescent="0.3">
      <c r="B89" s="52" t="s">
        <v>56</v>
      </c>
      <c r="C89" s="98"/>
      <c r="D89" s="6"/>
      <c r="E89" s="6"/>
      <c r="F89" s="6"/>
      <c r="G89" s="6"/>
      <c r="H89" s="6"/>
      <c r="I89" s="88"/>
      <c r="J89" s="6"/>
      <c r="K89" s="6"/>
    </row>
    <row r="90" spans="2:11" ht="15.75" thickBot="1" x14ac:dyDescent="0.3">
      <c r="B90" s="2"/>
      <c r="C90" s="77"/>
      <c r="D90" s="6"/>
      <c r="E90" s="6"/>
      <c r="F90" s="6"/>
      <c r="G90" s="6"/>
      <c r="H90" s="6"/>
      <c r="I90" s="88"/>
      <c r="J90" s="6"/>
      <c r="K90" s="6"/>
    </row>
    <row r="91" spans="2:11" ht="144" x14ac:dyDescent="0.25">
      <c r="B91" s="1128" t="s">
        <v>57</v>
      </c>
      <c r="C91" s="106"/>
      <c r="D91" s="64" t="s">
        <v>850</v>
      </c>
      <c r="E91" s="6"/>
      <c r="F91" s="6"/>
      <c r="G91" s="6"/>
      <c r="H91" s="6"/>
      <c r="I91" s="88"/>
      <c r="J91" s="6"/>
      <c r="K91" s="6"/>
    </row>
    <row r="92" spans="2:11" ht="120.75" thickBot="1" x14ac:dyDescent="0.3">
      <c r="B92" s="1130"/>
      <c r="C92" s="3"/>
      <c r="D92" s="41" t="s">
        <v>851</v>
      </c>
      <c r="E92" s="6"/>
      <c r="F92" s="6"/>
      <c r="G92" s="6"/>
      <c r="H92" s="6"/>
      <c r="I92" s="88"/>
      <c r="J92" s="6"/>
      <c r="K92" s="6"/>
    </row>
    <row r="93" spans="2:11" x14ac:dyDescent="0.25">
      <c r="B93" s="1128" t="s">
        <v>59</v>
      </c>
      <c r="C93" s="95"/>
      <c r="D93" s="54" t="s">
        <v>60</v>
      </c>
      <c r="E93" s="6"/>
      <c r="F93" s="6"/>
      <c r="G93" s="6"/>
      <c r="H93" s="6"/>
      <c r="I93" s="88"/>
      <c r="J93" s="6"/>
      <c r="K93" s="6"/>
    </row>
    <row r="94" spans="2:11" ht="108" x14ac:dyDescent="0.25">
      <c r="B94" s="1129"/>
      <c r="C94" s="95"/>
      <c r="D94" s="47" t="s">
        <v>852</v>
      </c>
      <c r="E94" s="6"/>
      <c r="F94" s="6"/>
      <c r="G94" s="6"/>
      <c r="H94" s="6"/>
      <c r="I94" s="88"/>
      <c r="J94" s="6"/>
      <c r="K94" s="6"/>
    </row>
    <row r="95" spans="2:11" x14ac:dyDescent="0.25">
      <c r="B95" s="1129"/>
      <c r="C95" s="95"/>
      <c r="D95" s="54" t="s">
        <v>134</v>
      </c>
      <c r="E95" s="6"/>
      <c r="F95" s="6"/>
      <c r="G95" s="6"/>
      <c r="H95" s="6"/>
      <c r="I95" s="88"/>
      <c r="J95" s="6"/>
      <c r="K95" s="6"/>
    </row>
    <row r="96" spans="2:11" x14ac:dyDescent="0.25">
      <c r="B96" s="1129"/>
      <c r="C96" s="95"/>
      <c r="D96" s="47" t="s">
        <v>64</v>
      </c>
      <c r="E96" s="6"/>
      <c r="F96" s="6"/>
      <c r="G96" s="6"/>
      <c r="H96" s="6"/>
      <c r="I96" s="88"/>
      <c r="J96" s="6"/>
      <c r="K96" s="6"/>
    </row>
    <row r="97" spans="2:11" x14ac:dyDescent="0.25">
      <c r="B97" s="1129"/>
      <c r="C97" s="95"/>
      <c r="D97" s="47" t="s">
        <v>65</v>
      </c>
      <c r="E97" s="6"/>
      <c r="F97" s="6"/>
      <c r="G97" s="6"/>
      <c r="H97" s="6"/>
      <c r="I97" s="88"/>
      <c r="J97" s="6"/>
      <c r="K97" s="6"/>
    </row>
    <row r="98" spans="2:11" x14ac:dyDescent="0.25">
      <c r="B98" s="1129"/>
      <c r="C98" s="95"/>
      <c r="D98" s="47" t="s">
        <v>853</v>
      </c>
      <c r="E98" s="6"/>
      <c r="F98" s="6"/>
      <c r="G98" s="6"/>
      <c r="H98" s="6"/>
      <c r="I98" s="88"/>
      <c r="J98" s="6"/>
      <c r="K98" s="6"/>
    </row>
    <row r="99" spans="2:11" ht="24" x14ac:dyDescent="0.25">
      <c r="B99" s="1129"/>
      <c r="C99" s="95"/>
      <c r="D99" s="47" t="s">
        <v>854</v>
      </c>
      <c r="E99" s="6"/>
      <c r="F99" s="6"/>
      <c r="G99" s="6"/>
      <c r="H99" s="6"/>
      <c r="I99" s="88"/>
      <c r="J99" s="6"/>
      <c r="K99" s="6"/>
    </row>
    <row r="100" spans="2:11" ht="24" x14ac:dyDescent="0.25">
      <c r="B100" s="1129"/>
      <c r="C100" s="95"/>
      <c r="D100" s="47" t="s">
        <v>855</v>
      </c>
      <c r="E100" s="6"/>
      <c r="F100" s="6"/>
      <c r="G100" s="6"/>
      <c r="H100" s="6"/>
      <c r="I100" s="88"/>
      <c r="J100" s="6"/>
      <c r="K100" s="6"/>
    </row>
    <row r="101" spans="2:11" ht="24" x14ac:dyDescent="0.25">
      <c r="B101" s="1129"/>
      <c r="C101" s="95"/>
      <c r="D101" s="47" t="s">
        <v>856</v>
      </c>
      <c r="E101" s="6"/>
      <c r="F101" s="6"/>
      <c r="G101" s="6"/>
      <c r="H101" s="6"/>
      <c r="I101" s="88"/>
      <c r="J101" s="6"/>
      <c r="K101" s="6"/>
    </row>
    <row r="102" spans="2:11" ht="48" x14ac:dyDescent="0.25">
      <c r="B102" s="1129"/>
      <c r="C102" s="95"/>
      <c r="D102" s="47" t="s">
        <v>857</v>
      </c>
      <c r="E102" s="6"/>
      <c r="F102" s="6"/>
      <c r="G102" s="6"/>
      <c r="H102" s="6"/>
      <c r="I102" s="88"/>
      <c r="J102" s="6"/>
      <c r="K102" s="6"/>
    </row>
    <row r="103" spans="2:11" ht="36.75" thickBot="1" x14ac:dyDescent="0.3">
      <c r="B103" s="1130"/>
      <c r="C103" s="3"/>
      <c r="D103" s="41" t="s">
        <v>858</v>
      </c>
      <c r="E103" s="6"/>
      <c r="F103" s="6"/>
      <c r="G103" s="6"/>
      <c r="H103" s="6"/>
      <c r="I103" s="88"/>
      <c r="J103" s="6"/>
      <c r="K103" s="6"/>
    </row>
    <row r="104" spans="2:11" ht="24.75" thickBot="1" x14ac:dyDescent="0.3">
      <c r="B104" s="48" t="s">
        <v>72</v>
      </c>
      <c r="C104" s="3"/>
      <c r="D104" s="41"/>
      <c r="E104" s="6"/>
      <c r="F104" s="6"/>
      <c r="G104" s="6"/>
      <c r="H104" s="6"/>
      <c r="I104" s="88"/>
      <c r="J104" s="6"/>
      <c r="K104" s="6"/>
    </row>
    <row r="105" spans="2:11" ht="252" x14ac:dyDescent="0.25">
      <c r="B105" s="1128" t="s">
        <v>73</v>
      </c>
      <c r="C105" s="95"/>
      <c r="D105" s="47" t="s">
        <v>859</v>
      </c>
      <c r="E105" s="6"/>
      <c r="F105" s="6"/>
      <c r="G105" s="6"/>
      <c r="H105" s="6"/>
      <c r="I105" s="88"/>
      <c r="J105" s="6"/>
      <c r="K105" s="6"/>
    </row>
    <row r="106" spans="2:11" ht="72" x14ac:dyDescent="0.25">
      <c r="B106" s="1129"/>
      <c r="C106" s="95"/>
      <c r="D106" s="47" t="s">
        <v>860</v>
      </c>
      <c r="E106" s="6"/>
      <c r="F106" s="6"/>
      <c r="G106" s="6"/>
      <c r="H106" s="6"/>
      <c r="I106" s="88"/>
      <c r="J106" s="6"/>
      <c r="K106" s="6"/>
    </row>
    <row r="107" spans="2:11" ht="72" x14ac:dyDescent="0.25">
      <c r="B107" s="1129"/>
      <c r="C107" s="95"/>
      <c r="D107" s="47" t="s">
        <v>861</v>
      </c>
      <c r="E107" s="6"/>
      <c r="F107" s="6"/>
      <c r="G107" s="6"/>
      <c r="H107" s="6"/>
      <c r="I107" s="88"/>
      <c r="J107" s="6"/>
      <c r="K107" s="6"/>
    </row>
    <row r="108" spans="2:11" ht="156" x14ac:dyDescent="0.25">
      <c r="B108" s="1129"/>
      <c r="C108" s="95"/>
      <c r="D108" s="47" t="s">
        <v>862</v>
      </c>
      <c r="E108" s="6"/>
      <c r="F108" s="6"/>
      <c r="G108" s="6"/>
      <c r="H108" s="6"/>
      <c r="I108" s="88"/>
      <c r="J108" s="6"/>
      <c r="K108" s="6"/>
    </row>
    <row r="109" spans="2:11" ht="168" x14ac:dyDescent="0.25">
      <c r="B109" s="1129"/>
      <c r="C109" s="95"/>
      <c r="D109" s="47" t="s">
        <v>863</v>
      </c>
      <c r="E109" s="6"/>
      <c r="F109" s="6"/>
      <c r="G109" s="6"/>
      <c r="H109" s="6"/>
      <c r="I109" s="88"/>
      <c r="J109" s="6"/>
      <c r="K109" s="6"/>
    </row>
    <row r="110" spans="2:11" ht="108" x14ac:dyDescent="0.25">
      <c r="B110" s="1129"/>
      <c r="C110" s="95"/>
      <c r="D110" s="47" t="s">
        <v>864</v>
      </c>
      <c r="E110" s="6"/>
      <c r="F110" s="6"/>
      <c r="G110" s="6"/>
      <c r="H110" s="6"/>
      <c r="I110" s="88"/>
      <c r="J110" s="6"/>
      <c r="K110" s="6"/>
    </row>
    <row r="111" spans="2:11" ht="60.75" thickBot="1" x14ac:dyDescent="0.3">
      <c r="B111" s="1130"/>
      <c r="C111" s="3"/>
      <c r="D111" s="41" t="s">
        <v>865</v>
      </c>
      <c r="E111" s="6"/>
      <c r="F111" s="6"/>
      <c r="G111" s="6"/>
      <c r="H111" s="6"/>
      <c r="I111" s="88"/>
      <c r="J111" s="6"/>
      <c r="K111" s="6"/>
    </row>
    <row r="112" spans="2:11" ht="36" x14ac:dyDescent="0.25">
      <c r="B112" s="1128" t="s">
        <v>90</v>
      </c>
      <c r="C112" s="95"/>
      <c r="D112" s="54" t="s">
        <v>849</v>
      </c>
      <c r="E112" s="6"/>
      <c r="F112" s="6"/>
      <c r="G112" s="6"/>
      <c r="H112" s="6"/>
      <c r="I112" s="88"/>
      <c r="J112" s="6"/>
      <c r="K112" s="6"/>
    </row>
    <row r="113" spans="2:11" x14ac:dyDescent="0.25">
      <c r="B113" s="1129"/>
      <c r="C113" s="95"/>
      <c r="D113" s="17"/>
      <c r="E113" s="6"/>
      <c r="F113" s="6"/>
      <c r="G113" s="6"/>
      <c r="H113" s="6"/>
      <c r="I113" s="88"/>
      <c r="J113" s="6"/>
      <c r="K113" s="6"/>
    </row>
    <row r="114" spans="2:11" x14ac:dyDescent="0.25">
      <c r="B114" s="1129"/>
      <c r="C114" s="95"/>
      <c r="D114" s="47" t="s">
        <v>91</v>
      </c>
      <c r="E114" s="6"/>
      <c r="F114" s="6"/>
      <c r="G114" s="6"/>
      <c r="H114" s="6"/>
      <c r="I114" s="88"/>
      <c r="J114" s="6"/>
      <c r="K114" s="6"/>
    </row>
    <row r="115" spans="2:11" ht="24" x14ac:dyDescent="0.25">
      <c r="B115" s="1129"/>
      <c r="C115" s="95"/>
      <c r="D115" s="47" t="s">
        <v>866</v>
      </c>
      <c r="E115" s="6"/>
      <c r="F115" s="6"/>
      <c r="G115" s="6"/>
      <c r="H115" s="6"/>
      <c r="I115" s="88"/>
      <c r="J115" s="6"/>
      <c r="K115" s="6"/>
    </row>
    <row r="116" spans="2:11" ht="24" x14ac:dyDescent="0.25">
      <c r="B116" s="1129"/>
      <c r="C116" s="95"/>
      <c r="D116" s="47" t="s">
        <v>867</v>
      </c>
      <c r="E116" s="6"/>
      <c r="F116" s="6"/>
      <c r="G116" s="6"/>
      <c r="H116" s="6"/>
      <c r="I116" s="88"/>
      <c r="J116" s="6"/>
      <c r="K116" s="6"/>
    </row>
    <row r="117" spans="2:11" ht="60" x14ac:dyDescent="0.25">
      <c r="B117" s="1129"/>
      <c r="C117" s="95"/>
      <c r="D117" s="47" t="s">
        <v>868</v>
      </c>
      <c r="E117" s="6"/>
      <c r="F117" s="6"/>
      <c r="G117" s="6"/>
      <c r="H117" s="6"/>
      <c r="I117" s="88"/>
      <c r="J117" s="6"/>
      <c r="K117" s="6"/>
    </row>
    <row r="118" spans="2:11" ht="60" x14ac:dyDescent="0.25">
      <c r="B118" s="1129"/>
      <c r="C118" s="95"/>
      <c r="D118" s="47" t="s">
        <v>869</v>
      </c>
      <c r="E118" s="6"/>
      <c r="F118" s="6"/>
      <c r="G118" s="6"/>
      <c r="H118" s="6"/>
      <c r="I118" s="88"/>
      <c r="J118" s="6"/>
      <c r="K118" s="6"/>
    </row>
    <row r="119" spans="2:11" ht="60" x14ac:dyDescent="0.25">
      <c r="B119" s="1129"/>
      <c r="C119" s="95"/>
      <c r="D119" s="59" t="s">
        <v>870</v>
      </c>
      <c r="E119" s="6"/>
      <c r="F119" s="6"/>
      <c r="G119" s="6"/>
      <c r="H119" s="6"/>
      <c r="I119" s="88"/>
      <c r="J119" s="6"/>
      <c r="K119" s="6"/>
    </row>
    <row r="120" spans="2:11" ht="36" x14ac:dyDescent="0.25">
      <c r="B120" s="1129"/>
      <c r="C120" s="95"/>
      <c r="D120" s="47" t="s">
        <v>871</v>
      </c>
      <c r="E120" s="6"/>
      <c r="F120" s="6"/>
      <c r="G120" s="6"/>
      <c r="H120" s="6"/>
      <c r="I120" s="88"/>
      <c r="J120" s="6"/>
      <c r="K120" s="6"/>
    </row>
    <row r="121" spans="2:11" ht="36" x14ac:dyDescent="0.25">
      <c r="B121" s="1129"/>
      <c r="C121" s="95"/>
      <c r="D121" s="47" t="s">
        <v>872</v>
      </c>
      <c r="E121" s="6"/>
      <c r="F121" s="6"/>
      <c r="G121" s="6"/>
      <c r="H121" s="6"/>
      <c r="I121" s="88"/>
      <c r="J121" s="6"/>
      <c r="K121" s="6"/>
    </row>
    <row r="122" spans="2:11" ht="36" x14ac:dyDescent="0.25">
      <c r="B122" s="1129"/>
      <c r="C122" s="95"/>
      <c r="D122" s="47" t="s">
        <v>873</v>
      </c>
      <c r="E122" s="6"/>
      <c r="F122" s="6"/>
      <c r="G122" s="6"/>
      <c r="H122" s="6"/>
      <c r="I122" s="88"/>
      <c r="J122" s="6"/>
      <c r="K122" s="6"/>
    </row>
    <row r="123" spans="2:11" ht="36" x14ac:dyDescent="0.25">
      <c r="B123" s="1129"/>
      <c r="C123" s="95"/>
      <c r="D123" s="47" t="s">
        <v>874</v>
      </c>
      <c r="E123" s="6"/>
      <c r="F123" s="6"/>
      <c r="G123" s="6"/>
      <c r="H123" s="6"/>
      <c r="I123" s="88"/>
      <c r="J123" s="6"/>
      <c r="K123" s="6"/>
    </row>
    <row r="124" spans="2:11" ht="36.75" thickBot="1" x14ac:dyDescent="0.3">
      <c r="B124" s="1130"/>
      <c r="C124" s="3"/>
      <c r="D124" s="41" t="s">
        <v>875</v>
      </c>
      <c r="E124" s="6"/>
      <c r="F124" s="6"/>
      <c r="G124" s="6"/>
      <c r="H124" s="6"/>
      <c r="I124" s="88"/>
      <c r="J124" s="6"/>
      <c r="K124" s="6"/>
    </row>
    <row r="125" spans="2:11" x14ac:dyDescent="0.25">
      <c r="B125" s="6"/>
      <c r="D125" s="6"/>
      <c r="E125" s="6"/>
      <c r="F125" s="6"/>
      <c r="G125" s="6"/>
      <c r="H125" s="6"/>
      <c r="I125" s="88"/>
      <c r="J125" s="6"/>
      <c r="K125" s="6"/>
    </row>
    <row r="126" spans="2:11" x14ac:dyDescent="0.25">
      <c r="B126" s="6"/>
      <c r="D126" s="6"/>
      <c r="E126" s="6"/>
      <c r="F126" s="6"/>
      <c r="G126" s="6"/>
      <c r="H126" s="6"/>
      <c r="I126" s="88"/>
      <c r="J126" s="6"/>
      <c r="K126" s="6"/>
    </row>
    <row r="127" spans="2:11" x14ac:dyDescent="0.25">
      <c r="B127" s="6"/>
      <c r="D127" s="6"/>
      <c r="E127" s="6"/>
      <c r="F127" s="6"/>
      <c r="G127" s="6"/>
      <c r="H127" s="6"/>
      <c r="I127" s="88"/>
      <c r="J127" s="6"/>
      <c r="K127" s="6"/>
    </row>
    <row r="128" spans="2:11" x14ac:dyDescent="0.25">
      <c r="B128" s="6"/>
      <c r="D128" s="6"/>
      <c r="E128" s="6"/>
      <c r="F128" s="6"/>
      <c r="G128" s="6"/>
      <c r="H128" s="6"/>
      <c r="I128" s="88"/>
      <c r="J128" s="6"/>
      <c r="K128" s="6"/>
    </row>
    <row r="129" spans="2:11" x14ac:dyDescent="0.25">
      <c r="B129" s="6"/>
      <c r="D129" s="6"/>
      <c r="E129" s="6"/>
      <c r="F129" s="6"/>
      <c r="G129" s="6"/>
      <c r="H129" s="6"/>
      <c r="I129" s="88"/>
      <c r="J129" s="6"/>
      <c r="K129" s="6"/>
    </row>
    <row r="130" spans="2:11" x14ac:dyDescent="0.25">
      <c r="B130" s="6"/>
      <c r="D130" s="6"/>
      <c r="E130" s="6"/>
      <c r="F130" s="6"/>
      <c r="G130" s="6"/>
      <c r="H130" s="6"/>
      <c r="I130" s="88"/>
      <c r="J130" s="6"/>
      <c r="K130" s="6"/>
    </row>
    <row r="131" spans="2:11" x14ac:dyDescent="0.25">
      <c r="B131" s="6"/>
      <c r="D131" s="6"/>
      <c r="E131" s="6"/>
      <c r="F131" s="6"/>
      <c r="G131" s="6"/>
      <c r="H131" s="6"/>
      <c r="I131" s="88"/>
      <c r="J131" s="6"/>
      <c r="K131" s="6"/>
    </row>
    <row r="132" spans="2:11" x14ac:dyDescent="0.25">
      <c r="B132" s="6"/>
      <c r="D132" s="6"/>
      <c r="E132" s="6"/>
      <c r="F132" s="6"/>
      <c r="G132" s="6"/>
      <c r="H132" s="6"/>
      <c r="I132" s="88"/>
      <c r="J132" s="6"/>
      <c r="K132" s="6"/>
    </row>
    <row r="133" spans="2:11" x14ac:dyDescent="0.25">
      <c r="B133" s="6"/>
      <c r="D133" s="6"/>
      <c r="E133" s="6"/>
      <c r="F133" s="6"/>
      <c r="G133" s="6"/>
      <c r="H133" s="6"/>
      <c r="I133" s="88"/>
      <c r="J133" s="6"/>
      <c r="K133" s="6"/>
    </row>
    <row r="134" spans="2:11" x14ac:dyDescent="0.25">
      <c r="B134" s="6"/>
      <c r="D134" s="6"/>
      <c r="E134" s="6"/>
      <c r="F134" s="6"/>
      <c r="G134" s="6"/>
      <c r="H134" s="6"/>
      <c r="I134" s="88"/>
      <c r="J134" s="6"/>
      <c r="K134" s="6"/>
    </row>
    <row r="135" spans="2:11" x14ac:dyDescent="0.25">
      <c r="B135" s="6"/>
      <c r="D135" s="6"/>
      <c r="E135" s="6"/>
      <c r="F135" s="6"/>
      <c r="G135" s="6"/>
      <c r="H135" s="6"/>
      <c r="I135" s="88"/>
      <c r="J135" s="6"/>
      <c r="K135" s="6"/>
    </row>
    <row r="136" spans="2:11" x14ac:dyDescent="0.25">
      <c r="B136" s="6"/>
      <c r="D136" s="6"/>
      <c r="E136" s="6"/>
      <c r="F136" s="6"/>
      <c r="G136" s="6"/>
      <c r="H136" s="6"/>
      <c r="I136" s="88"/>
      <c r="J136" s="6"/>
      <c r="K136" s="6"/>
    </row>
    <row r="137" spans="2:11" x14ac:dyDescent="0.25">
      <c r="B137" s="6"/>
      <c r="D137" s="6"/>
      <c r="E137" s="6"/>
      <c r="F137" s="6"/>
      <c r="G137" s="6"/>
      <c r="H137" s="6"/>
      <c r="I137" s="88"/>
      <c r="J137" s="6"/>
      <c r="K137" s="6"/>
    </row>
    <row r="138" spans="2:11" x14ac:dyDescent="0.25">
      <c r="B138" s="6"/>
      <c r="D138" s="6"/>
      <c r="E138" s="6"/>
      <c r="F138" s="6"/>
      <c r="G138" s="6"/>
      <c r="H138" s="6"/>
      <c r="I138" s="88"/>
      <c r="J138" s="6"/>
      <c r="K138" s="6"/>
    </row>
    <row r="139" spans="2:11" x14ac:dyDescent="0.25">
      <c r="B139" s="6"/>
      <c r="D139" s="6"/>
      <c r="E139" s="6"/>
      <c r="F139" s="6"/>
      <c r="G139" s="6"/>
      <c r="H139" s="6"/>
      <c r="I139" s="88"/>
      <c r="J139" s="6"/>
      <c r="K139" s="6"/>
    </row>
    <row r="140" spans="2:11" x14ac:dyDescent="0.25">
      <c r="B140" s="6"/>
      <c r="D140" s="6"/>
      <c r="E140" s="6"/>
      <c r="F140" s="6"/>
      <c r="G140" s="6"/>
      <c r="H140" s="6"/>
      <c r="I140" s="88"/>
      <c r="J140" s="6"/>
      <c r="K140" s="6"/>
    </row>
    <row r="141" spans="2:11" x14ac:dyDescent="0.25">
      <c r="B141" s="6"/>
      <c r="D141" s="6"/>
      <c r="E141" s="6"/>
      <c r="F141" s="6"/>
      <c r="G141" s="6"/>
      <c r="H141" s="6"/>
      <c r="I141" s="88"/>
      <c r="J141" s="6"/>
      <c r="K141" s="6"/>
    </row>
    <row r="142" spans="2:11" x14ac:dyDescent="0.25">
      <c r="B142" s="6"/>
      <c r="D142" s="6"/>
      <c r="E142" s="6"/>
      <c r="F142" s="6"/>
      <c r="G142" s="6"/>
      <c r="H142" s="6"/>
      <c r="I142" s="88"/>
      <c r="J142" s="6"/>
      <c r="K142" s="6"/>
    </row>
    <row r="143" spans="2:11" x14ac:dyDescent="0.25">
      <c r="B143" s="6"/>
      <c r="D143" s="6"/>
      <c r="E143" s="6"/>
      <c r="F143" s="6"/>
      <c r="G143" s="6"/>
      <c r="H143" s="6"/>
      <c r="I143" s="88"/>
      <c r="J143" s="6"/>
      <c r="K143" s="6"/>
    </row>
    <row r="144" spans="2:11" x14ac:dyDescent="0.25">
      <c r="B144" s="6"/>
      <c r="D144" s="6"/>
      <c r="E144" s="6"/>
      <c r="F144" s="6"/>
      <c r="G144" s="6"/>
      <c r="H144" s="6"/>
      <c r="I144" s="88"/>
      <c r="J144" s="6"/>
      <c r="K144" s="6"/>
    </row>
    <row r="145" spans="2:11" x14ac:dyDescent="0.25">
      <c r="B145" s="6"/>
      <c r="D145" s="6"/>
      <c r="E145" s="6"/>
      <c r="F145" s="6"/>
      <c r="G145" s="6"/>
      <c r="H145" s="6"/>
      <c r="I145" s="88"/>
      <c r="J145" s="6"/>
      <c r="K145" s="6"/>
    </row>
    <row r="146" spans="2:11" x14ac:dyDescent="0.25">
      <c r="B146" s="6"/>
      <c r="D146" s="6"/>
      <c r="E146" s="6"/>
      <c r="F146" s="6"/>
      <c r="G146" s="6"/>
      <c r="H146" s="6"/>
      <c r="I146" s="88"/>
      <c r="J146" s="6"/>
      <c r="K146" s="6"/>
    </row>
    <row r="147" spans="2:11" x14ac:dyDescent="0.25">
      <c r="B147" s="6"/>
      <c r="D147" s="6"/>
      <c r="E147" s="6"/>
      <c r="F147" s="6"/>
      <c r="G147" s="6"/>
      <c r="H147" s="6"/>
      <c r="I147" s="88"/>
      <c r="J147" s="6"/>
      <c r="K147" s="6"/>
    </row>
    <row r="148" spans="2:11" x14ac:dyDescent="0.25">
      <c r="B148" s="6"/>
      <c r="D148" s="6"/>
      <c r="E148" s="6"/>
      <c r="F148" s="6"/>
      <c r="G148" s="6"/>
      <c r="H148" s="6"/>
      <c r="I148" s="88"/>
      <c r="J148" s="6"/>
      <c r="K148" s="6"/>
    </row>
    <row r="149" spans="2:11" x14ac:dyDescent="0.25">
      <c r="B149" s="6"/>
      <c r="D149" s="6"/>
      <c r="E149" s="6"/>
      <c r="F149" s="6"/>
      <c r="G149" s="6"/>
      <c r="H149" s="6"/>
      <c r="I149" s="88"/>
      <c r="J149" s="6"/>
      <c r="K149" s="6"/>
    </row>
    <row r="150" spans="2:11" x14ac:dyDescent="0.25">
      <c r="B150" s="6"/>
      <c r="D150" s="6"/>
      <c r="E150" s="6"/>
      <c r="F150" s="6"/>
      <c r="G150" s="6"/>
      <c r="H150" s="6"/>
      <c r="I150" s="88"/>
      <c r="J150" s="6"/>
      <c r="K150" s="6"/>
    </row>
    <row r="151" spans="2:11" x14ac:dyDescent="0.25">
      <c r="B151" s="6"/>
      <c r="D151" s="6"/>
      <c r="E151" s="6"/>
      <c r="F151" s="6"/>
      <c r="G151" s="6"/>
      <c r="H151" s="6"/>
      <c r="I151" s="88"/>
      <c r="J151" s="6"/>
      <c r="K151" s="6"/>
    </row>
    <row r="152" spans="2:11" x14ac:dyDescent="0.25">
      <c r="B152" s="6"/>
      <c r="D152" s="6"/>
      <c r="E152" s="6"/>
      <c r="F152" s="6"/>
      <c r="G152" s="6"/>
      <c r="H152" s="6"/>
      <c r="I152" s="88"/>
      <c r="J152" s="6"/>
      <c r="K152" s="6"/>
    </row>
    <row r="153" spans="2:11" x14ac:dyDescent="0.25">
      <c r="B153" s="6"/>
      <c r="D153" s="6"/>
      <c r="E153" s="6"/>
      <c r="F153" s="6"/>
      <c r="G153" s="6"/>
      <c r="H153" s="6"/>
      <c r="I153" s="88"/>
      <c r="J153" s="6"/>
      <c r="K153" s="6"/>
    </row>
    <row r="154" spans="2:11" x14ac:dyDescent="0.25">
      <c r="B154" s="6"/>
      <c r="D154" s="6"/>
      <c r="E154" s="6"/>
      <c r="F154" s="6"/>
      <c r="G154" s="6"/>
      <c r="H154" s="6"/>
      <c r="I154" s="88"/>
      <c r="J154" s="6"/>
      <c r="K154" s="6"/>
    </row>
    <row r="155" spans="2:11" x14ac:dyDescent="0.25">
      <c r="B155" s="6"/>
      <c r="D155" s="6"/>
      <c r="E155" s="6"/>
      <c r="F155" s="6"/>
      <c r="G155" s="6"/>
      <c r="H155" s="6"/>
      <c r="I155" s="88"/>
      <c r="J155" s="6"/>
      <c r="K155" s="6"/>
    </row>
    <row r="156" spans="2:11" x14ac:dyDescent="0.25">
      <c r="B156" s="6"/>
      <c r="D156" s="6"/>
      <c r="E156" s="6"/>
      <c r="F156" s="6"/>
      <c r="G156" s="6"/>
      <c r="H156" s="6"/>
      <c r="I156" s="88"/>
      <c r="J156" s="6"/>
      <c r="K156" s="6"/>
    </row>
    <row r="157" spans="2:11" x14ac:dyDescent="0.25">
      <c r="B157" s="6"/>
      <c r="D157" s="6"/>
      <c r="E157" s="6"/>
      <c r="F157" s="6"/>
      <c r="G157" s="6"/>
      <c r="H157" s="6"/>
      <c r="I157" s="88"/>
      <c r="J157" s="6"/>
      <c r="K157" s="6"/>
    </row>
    <row r="158" spans="2:11" x14ac:dyDescent="0.25">
      <c r="B158" s="6"/>
      <c r="D158" s="6"/>
      <c r="E158" s="6"/>
      <c r="F158" s="6"/>
      <c r="G158" s="6"/>
      <c r="H158" s="6"/>
      <c r="I158" s="88"/>
      <c r="J158" s="6"/>
      <c r="K158" s="6"/>
    </row>
    <row r="159" spans="2:11" x14ac:dyDescent="0.25">
      <c r="B159" s="6"/>
      <c r="D159" s="6"/>
      <c r="E159" s="6"/>
      <c r="F159" s="6"/>
      <c r="G159" s="6"/>
      <c r="H159" s="6"/>
      <c r="I159" s="88"/>
      <c r="J159" s="6"/>
      <c r="K159" s="6"/>
    </row>
    <row r="160" spans="2:11" x14ac:dyDescent="0.25">
      <c r="B160" s="6"/>
      <c r="D160" s="6"/>
      <c r="E160" s="6"/>
      <c r="F160" s="6"/>
      <c r="G160" s="6"/>
      <c r="H160" s="6"/>
      <c r="I160" s="88"/>
      <c r="J160" s="6"/>
      <c r="K160" s="6"/>
    </row>
    <row r="161" spans="2:11" x14ac:dyDescent="0.25">
      <c r="B161" s="6"/>
      <c r="D161" s="6"/>
      <c r="E161" s="6"/>
      <c r="F161" s="6"/>
      <c r="G161" s="6"/>
      <c r="H161" s="6"/>
      <c r="I161" s="88"/>
      <c r="J161" s="6"/>
      <c r="K161" s="6"/>
    </row>
    <row r="162" spans="2:11" x14ac:dyDescent="0.25">
      <c r="B162" s="6"/>
      <c r="D162" s="6"/>
      <c r="E162" s="6"/>
      <c r="F162" s="6"/>
      <c r="G162" s="6"/>
      <c r="H162" s="6"/>
      <c r="I162" s="88"/>
      <c r="J162" s="6"/>
      <c r="K162" s="6"/>
    </row>
    <row r="163" spans="2:11" x14ac:dyDescent="0.25">
      <c r="B163" s="6"/>
      <c r="D163" s="6"/>
      <c r="E163" s="6"/>
      <c r="F163" s="6"/>
      <c r="G163" s="6"/>
      <c r="H163" s="6"/>
      <c r="I163" s="88"/>
      <c r="J163" s="6"/>
      <c r="K163" s="6"/>
    </row>
    <row r="164" spans="2:11" x14ac:dyDescent="0.25">
      <c r="B164" s="6"/>
      <c r="D164" s="6"/>
      <c r="E164" s="6"/>
      <c r="F164" s="6"/>
      <c r="G164" s="6"/>
      <c r="H164" s="6"/>
      <c r="I164" s="88"/>
      <c r="J164" s="6"/>
      <c r="K164" s="6"/>
    </row>
    <row r="165" spans="2:11" x14ac:dyDescent="0.25">
      <c r="B165" s="6"/>
      <c r="D165" s="6"/>
      <c r="E165" s="6"/>
      <c r="F165" s="6"/>
      <c r="G165" s="6"/>
      <c r="H165" s="6"/>
      <c r="I165" s="88"/>
      <c r="J165" s="6"/>
      <c r="K165" s="6"/>
    </row>
    <row r="166" spans="2:11" x14ac:dyDescent="0.25">
      <c r="B166" s="6"/>
      <c r="D166" s="6"/>
      <c r="E166" s="6"/>
      <c r="F166" s="6"/>
      <c r="G166" s="6"/>
      <c r="H166" s="6"/>
      <c r="I166" s="88"/>
      <c r="J166" s="6"/>
      <c r="K166" s="6"/>
    </row>
    <row r="167" spans="2:11" x14ac:dyDescent="0.25">
      <c r="B167" s="6"/>
      <c r="D167" s="6"/>
      <c r="E167" s="6"/>
      <c r="F167" s="6"/>
      <c r="G167" s="6"/>
      <c r="H167" s="6"/>
      <c r="I167" s="88"/>
      <c r="J167" s="6"/>
      <c r="K167" s="6"/>
    </row>
    <row r="168" spans="2:11" x14ac:dyDescent="0.25">
      <c r="B168" s="6"/>
      <c r="D168" s="6"/>
      <c r="E168" s="6"/>
      <c r="F168" s="6"/>
      <c r="G168" s="6"/>
      <c r="H168" s="6"/>
      <c r="I168" s="88"/>
      <c r="J168" s="6"/>
      <c r="K168" s="6"/>
    </row>
    <row r="169" spans="2:11" x14ac:dyDescent="0.25">
      <c r="B169" s="6"/>
      <c r="D169" s="6"/>
      <c r="E169" s="6"/>
      <c r="F169" s="6"/>
      <c r="G169" s="6"/>
      <c r="H169" s="6"/>
      <c r="I169" s="88"/>
      <c r="J169" s="6"/>
      <c r="K169" s="6"/>
    </row>
    <row r="170" spans="2:11" x14ac:dyDescent="0.25">
      <c r="B170" s="6"/>
      <c r="D170" s="6"/>
      <c r="E170" s="6"/>
      <c r="F170" s="6"/>
      <c r="G170" s="6"/>
      <c r="H170" s="6"/>
      <c r="I170" s="88"/>
      <c r="J170" s="6"/>
      <c r="K170" s="6"/>
    </row>
    <row r="171" spans="2:11" x14ac:dyDescent="0.25">
      <c r="B171" s="6"/>
      <c r="D171" s="6"/>
      <c r="E171" s="6"/>
      <c r="F171" s="6"/>
      <c r="G171" s="6"/>
      <c r="H171" s="6"/>
      <c r="I171" s="88"/>
      <c r="J171" s="6"/>
      <c r="K171" s="6"/>
    </row>
    <row r="172" spans="2:11" x14ac:dyDescent="0.25">
      <c r="B172" s="6"/>
      <c r="D172" s="6"/>
      <c r="E172" s="6"/>
      <c r="F172" s="6"/>
      <c r="G172" s="6"/>
      <c r="H172" s="6"/>
      <c r="I172" s="88"/>
      <c r="J172" s="6"/>
      <c r="K172" s="6"/>
    </row>
    <row r="173" spans="2:11" x14ac:dyDescent="0.25">
      <c r="B173" s="6"/>
      <c r="D173" s="6"/>
      <c r="E173" s="6"/>
      <c r="F173" s="6"/>
      <c r="G173" s="6"/>
      <c r="H173" s="6"/>
      <c r="I173" s="88"/>
      <c r="J173" s="6"/>
      <c r="K173" s="6"/>
    </row>
    <row r="174" spans="2:11" x14ac:dyDescent="0.25">
      <c r="B174" s="6"/>
      <c r="D174" s="6"/>
      <c r="E174" s="6"/>
      <c r="F174" s="6"/>
      <c r="G174" s="6"/>
      <c r="H174" s="6"/>
      <c r="I174" s="88"/>
      <c r="J174" s="6"/>
      <c r="K174" s="6"/>
    </row>
    <row r="175" spans="2:11" x14ac:dyDescent="0.25">
      <c r="B175" s="6"/>
      <c r="D175" s="6"/>
      <c r="E175" s="6"/>
      <c r="F175" s="6"/>
      <c r="G175" s="6"/>
      <c r="H175" s="6"/>
      <c r="I175" s="88"/>
      <c r="J175" s="6"/>
      <c r="K175" s="6"/>
    </row>
    <row r="176" spans="2:11" x14ac:dyDescent="0.25">
      <c r="B176" s="6"/>
      <c r="D176" s="6"/>
      <c r="E176" s="6"/>
      <c r="F176" s="6"/>
      <c r="G176" s="6"/>
      <c r="H176" s="6"/>
      <c r="I176" s="88"/>
      <c r="J176" s="6"/>
      <c r="K176" s="6"/>
    </row>
    <row r="177" spans="2:11" x14ac:dyDescent="0.25">
      <c r="B177" s="6"/>
      <c r="D177" s="6"/>
      <c r="E177" s="6"/>
      <c r="F177" s="6"/>
      <c r="G177" s="6"/>
      <c r="H177" s="6"/>
      <c r="I177" s="88"/>
      <c r="J177" s="6"/>
      <c r="K177" s="6"/>
    </row>
    <row r="178" spans="2:11" x14ac:dyDescent="0.25">
      <c r="B178" s="6"/>
      <c r="D178" s="6"/>
      <c r="E178" s="6"/>
      <c r="F178" s="6"/>
      <c r="G178" s="6"/>
      <c r="H178" s="6"/>
      <c r="I178" s="88"/>
      <c r="J178" s="6"/>
      <c r="K178" s="6"/>
    </row>
    <row r="179" spans="2:11" x14ac:dyDescent="0.25">
      <c r="B179" s="6"/>
      <c r="D179" s="6"/>
      <c r="E179" s="6"/>
      <c r="F179" s="6"/>
      <c r="G179" s="6"/>
      <c r="H179" s="6"/>
      <c r="I179" s="88"/>
      <c r="J179" s="6"/>
      <c r="K179" s="6"/>
    </row>
    <row r="180" spans="2:11" x14ac:dyDescent="0.25">
      <c r="B180" s="6"/>
      <c r="D180" s="6"/>
      <c r="E180" s="6"/>
      <c r="F180" s="6"/>
      <c r="G180" s="6"/>
      <c r="H180" s="6"/>
      <c r="I180" s="88"/>
      <c r="J180" s="6"/>
      <c r="K180" s="6"/>
    </row>
    <row r="181" spans="2:11" x14ac:dyDescent="0.25">
      <c r="B181" s="6"/>
      <c r="D181" s="6"/>
      <c r="E181" s="6"/>
      <c r="F181" s="6"/>
      <c r="G181" s="6"/>
      <c r="H181" s="6"/>
      <c r="I181" s="88"/>
      <c r="J181" s="6"/>
      <c r="K181" s="6"/>
    </row>
    <row r="182" spans="2:11" x14ac:dyDescent="0.25">
      <c r="B182" s="6"/>
      <c r="D182" s="6"/>
      <c r="E182" s="6"/>
      <c r="F182" s="6"/>
      <c r="G182" s="6"/>
      <c r="H182" s="6"/>
      <c r="I182" s="88"/>
      <c r="J182" s="6"/>
      <c r="K182" s="6"/>
    </row>
    <row r="183" spans="2:11" x14ac:dyDescent="0.25">
      <c r="B183" s="6"/>
      <c r="D183" s="6"/>
      <c r="E183" s="6"/>
      <c r="F183" s="6"/>
      <c r="G183" s="6"/>
      <c r="H183" s="6"/>
      <c r="I183" s="88"/>
      <c r="J183" s="6"/>
      <c r="K183" s="6"/>
    </row>
    <row r="184" spans="2:11" x14ac:dyDescent="0.25">
      <c r="B184" s="6"/>
      <c r="D184" s="6"/>
      <c r="E184" s="6"/>
      <c r="F184" s="6"/>
      <c r="G184" s="6"/>
      <c r="H184" s="6"/>
      <c r="I184" s="88"/>
      <c r="J184" s="6"/>
      <c r="K184" s="6"/>
    </row>
    <row r="185" spans="2:11" x14ac:dyDescent="0.25">
      <c r="B185" s="6"/>
      <c r="D185" s="6"/>
      <c r="E185" s="6"/>
      <c r="F185" s="6"/>
      <c r="G185" s="6"/>
      <c r="H185" s="6"/>
      <c r="I185" s="88"/>
      <c r="J185" s="6"/>
      <c r="K185" s="6"/>
    </row>
    <row r="186" spans="2:11" x14ac:dyDescent="0.25">
      <c r="B186" s="6"/>
      <c r="D186" s="6"/>
      <c r="E186" s="6"/>
      <c r="F186" s="6"/>
      <c r="G186" s="6"/>
      <c r="H186" s="6"/>
      <c r="I186" s="88"/>
      <c r="J186" s="6"/>
      <c r="K186" s="6"/>
    </row>
    <row r="187" spans="2:11" x14ac:dyDescent="0.25">
      <c r="B187" s="6"/>
      <c r="D187" s="6"/>
      <c r="E187" s="6"/>
      <c r="F187" s="6"/>
      <c r="G187" s="6"/>
      <c r="H187" s="6"/>
      <c r="I187" s="88"/>
      <c r="J187" s="6"/>
      <c r="K187" s="6"/>
    </row>
    <row r="188" spans="2:11" x14ac:dyDescent="0.25">
      <c r="B188" s="6"/>
      <c r="D188" s="6"/>
      <c r="E188" s="6"/>
      <c r="F188" s="6"/>
      <c r="G188" s="6"/>
      <c r="H188" s="6"/>
      <c r="I188" s="88"/>
      <c r="J188" s="6"/>
      <c r="K188" s="6"/>
    </row>
    <row r="189" spans="2:11" x14ac:dyDescent="0.25">
      <c r="B189" s="6"/>
      <c r="D189" s="6"/>
      <c r="E189" s="6"/>
      <c r="F189" s="6"/>
      <c r="G189" s="6"/>
      <c r="H189" s="6"/>
      <c r="I189" s="88"/>
      <c r="J189" s="6"/>
      <c r="K189" s="6"/>
    </row>
  </sheetData>
  <sheetProtection insertColumns="0" insertRows="0"/>
  <mergeCells count="37">
    <mergeCell ref="A1:P1"/>
    <mergeCell ref="A2:P2"/>
    <mergeCell ref="A3:P3"/>
    <mergeCell ref="A4:D4"/>
    <mergeCell ref="A5:P5"/>
    <mergeCell ref="B86:D87"/>
    <mergeCell ref="D61:I61"/>
    <mergeCell ref="B63:E63"/>
    <mergeCell ref="B64:B70"/>
    <mergeCell ref="B72:E72"/>
    <mergeCell ref="B73:B79"/>
    <mergeCell ref="D38:I38"/>
    <mergeCell ref="D43:I43"/>
    <mergeCell ref="D44:I44"/>
    <mergeCell ref="D45:I45"/>
    <mergeCell ref="D60:I60"/>
    <mergeCell ref="D37:I37"/>
    <mergeCell ref="B91:B92"/>
    <mergeCell ref="B93:B103"/>
    <mergeCell ref="B105:B111"/>
    <mergeCell ref="B112:B124"/>
    <mergeCell ref="B15:B49"/>
    <mergeCell ref="D15:I15"/>
    <mergeCell ref="D16:I16"/>
    <mergeCell ref="D17:I17"/>
    <mergeCell ref="D22:I22"/>
    <mergeCell ref="D23:I23"/>
    <mergeCell ref="D24:I24"/>
    <mergeCell ref="D29:I29"/>
    <mergeCell ref="D30:I30"/>
    <mergeCell ref="D31:I31"/>
    <mergeCell ref="D36:I36"/>
    <mergeCell ref="B10:D10"/>
    <mergeCell ref="F10:S10"/>
    <mergeCell ref="F11:S11"/>
    <mergeCell ref="E12:R12"/>
    <mergeCell ref="E13:R13"/>
  </mergeCells>
  <conditionalFormatting sqref="F10">
    <cfRule type="notContainsBlanks" dxfId="42" priority="4">
      <formula>LEN(TRIM(F10))&gt;0</formula>
    </cfRule>
  </conditionalFormatting>
  <conditionalFormatting sqref="F11:S11">
    <cfRule type="expression" dxfId="41" priority="2">
      <formula>E11="NO SE REPORTA"</formula>
    </cfRule>
    <cfRule type="expression" dxfId="40" priority="3">
      <formula>E10="NO APLICA"</formula>
    </cfRule>
  </conditionalFormatting>
  <conditionalFormatting sqref="E12:R12">
    <cfRule type="expression" dxfId="39" priority="1">
      <formula>E11="SI SE REPORTA"</formula>
    </cfRule>
  </conditionalFormatting>
  <dataValidations xWindow="979" yWindow="476" count="4">
    <dataValidation type="whole" operator="greaterThanOrEqual" allowBlank="1" showErrorMessage="1" errorTitle="ERROR" error="Escriba un número igual o mayor que 0" promptTitle="ERROR" prompt="Escriba un número igual o mayor que 0" sqref="E19:H20 E26:H27 E33:H34 E40:H41 E47:H48">
      <formula1>0</formula1>
    </dataValidation>
    <dataValidation allowBlank="1" showInputMessage="1" showErrorMessage="1" sqref="E49:H49 E52:E57 G52:G57 F57 E21:H21 I26:I28 E28:H28 E35:I35 I33:I34 I40:I42 E42:H42 I47:I4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7"/>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 min="9" max="9" width="11.5703125" style="14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897</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88"/>
      <c r="J6" s="6"/>
      <c r="K6" s="6"/>
    </row>
    <row r="7" spans="1:21" ht="15.75" thickBot="1" x14ac:dyDescent="0.3">
      <c r="B7" s="76"/>
      <c r="C7" s="78"/>
      <c r="D7" s="6"/>
      <c r="E7" s="18"/>
      <c r="F7" s="6" t="s">
        <v>129</v>
      </c>
      <c r="G7" s="6"/>
      <c r="H7" s="6"/>
      <c r="I7" s="88"/>
      <c r="J7" s="6"/>
      <c r="K7" s="6"/>
    </row>
    <row r="8" spans="1:21" ht="15.75" thickBot="1" x14ac:dyDescent="0.3">
      <c r="B8" s="180" t="s">
        <v>1202</v>
      </c>
      <c r="C8" s="224">
        <v>2020</v>
      </c>
      <c r="D8" s="229" t="e">
        <f>IF(E10="NO APLICA","NO APLICA",IF(E11="NO SE REPORTA","SIN INFORMACION",+G122))</f>
        <v>#DIV/0!</v>
      </c>
      <c r="E8" s="225"/>
      <c r="F8" s="6" t="s">
        <v>130</v>
      </c>
      <c r="G8" s="6"/>
      <c r="H8" s="6"/>
      <c r="I8" s="88"/>
      <c r="J8" s="6"/>
      <c r="K8" s="6"/>
    </row>
    <row r="9" spans="1:21" x14ac:dyDescent="0.25">
      <c r="A9" s="248"/>
      <c r="B9" s="513" t="s">
        <v>1203</v>
      </c>
      <c r="C9" s="307"/>
      <c r="D9" s="251"/>
      <c r="E9" s="251"/>
      <c r="F9" s="251"/>
      <c r="G9" s="251"/>
      <c r="H9" s="251"/>
      <c r="I9" s="268"/>
      <c r="J9" s="251"/>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307"/>
      <c r="D14" s="251"/>
      <c r="E14" s="251"/>
      <c r="F14" s="251"/>
      <c r="G14" s="251"/>
      <c r="H14" s="251"/>
      <c r="I14" s="268"/>
      <c r="J14" s="251"/>
      <c r="K14" s="6"/>
    </row>
    <row r="15" spans="1:21" x14ac:dyDescent="0.25">
      <c r="A15" s="248"/>
      <c r="B15" s="1072" t="s">
        <v>2</v>
      </c>
      <c r="C15" s="271"/>
      <c r="D15" s="1054" t="s">
        <v>3</v>
      </c>
      <c r="E15" s="1055"/>
      <c r="F15" s="1055"/>
      <c r="G15" s="1055"/>
      <c r="H15" s="1055"/>
      <c r="I15" s="1056"/>
      <c r="J15" s="251"/>
      <c r="K15" s="6"/>
    </row>
    <row r="16" spans="1:21" x14ac:dyDescent="0.25">
      <c r="A16" s="248"/>
      <c r="B16" s="1073"/>
      <c r="C16" s="279"/>
      <c r="D16" s="1275" t="s">
        <v>915</v>
      </c>
      <c r="E16" s="1276"/>
      <c r="F16" s="1276"/>
      <c r="G16" s="1276"/>
      <c r="H16" s="1276"/>
      <c r="I16" s="1277"/>
      <c r="J16" s="251"/>
      <c r="K16" s="6"/>
    </row>
    <row r="17" spans="1:11" ht="15.75" thickBot="1" x14ac:dyDescent="0.3">
      <c r="A17" s="248"/>
      <c r="B17" s="1073"/>
      <c r="C17" s="279"/>
      <c r="D17" s="1060"/>
      <c r="E17" s="1105"/>
      <c r="F17" s="1105"/>
      <c r="G17" s="1105"/>
      <c r="H17" s="1105"/>
      <c r="I17" s="1062"/>
      <c r="J17" s="251"/>
      <c r="K17" s="6"/>
    </row>
    <row r="18" spans="1:11" ht="36.75" thickBot="1" x14ac:dyDescent="0.3">
      <c r="A18" s="248"/>
      <c r="B18" s="1073"/>
      <c r="C18" s="275"/>
      <c r="D18" s="425" t="s">
        <v>1872</v>
      </c>
      <c r="E18" s="155"/>
      <c r="F18" s="251"/>
      <c r="G18" s="251"/>
      <c r="H18" s="251"/>
      <c r="I18" s="451"/>
      <c r="J18" s="251"/>
      <c r="K18" s="6"/>
    </row>
    <row r="19" spans="1:11" ht="36.75" thickBot="1" x14ac:dyDescent="0.3">
      <c r="A19" s="248"/>
      <c r="B19" s="1073"/>
      <c r="C19" s="275"/>
      <c r="D19" s="430" t="s">
        <v>916</v>
      </c>
      <c r="E19" s="155"/>
      <c r="F19" s="251"/>
      <c r="G19" s="251"/>
      <c r="H19" s="251"/>
      <c r="I19" s="451"/>
      <c r="J19" s="251"/>
      <c r="K19" s="6"/>
    </row>
    <row r="20" spans="1:11" ht="15.75" thickBot="1" x14ac:dyDescent="0.3">
      <c r="A20" s="248"/>
      <c r="B20" s="1073"/>
      <c r="C20" s="279"/>
      <c r="D20" s="1084"/>
      <c r="E20" s="1085"/>
      <c r="F20" s="1085"/>
      <c r="G20" s="1085"/>
      <c r="H20" s="1085"/>
      <c r="I20" s="1086"/>
      <c r="J20" s="251"/>
      <c r="K20" s="6"/>
    </row>
    <row r="21" spans="1:11" ht="15.75" thickBot="1" x14ac:dyDescent="0.3">
      <c r="A21" s="248"/>
      <c r="B21" s="1073"/>
      <c r="C21" s="275"/>
      <c r="D21" s="425" t="s">
        <v>150</v>
      </c>
      <c r="E21" s="283" t="s">
        <v>20</v>
      </c>
      <c r="F21" s="283" t="s">
        <v>21</v>
      </c>
      <c r="G21" s="283" t="s">
        <v>22</v>
      </c>
      <c r="H21" s="283" t="s">
        <v>23</v>
      </c>
      <c r="I21" s="320" t="s">
        <v>151</v>
      </c>
      <c r="J21" s="251"/>
      <c r="K21" s="6"/>
    </row>
    <row r="22" spans="1:11" ht="24.75" thickBot="1" x14ac:dyDescent="0.3">
      <c r="A22" s="248"/>
      <c r="B22" s="1073"/>
      <c r="C22" s="275"/>
      <c r="D22" s="430" t="s">
        <v>917</v>
      </c>
      <c r="E22" s="155"/>
      <c r="F22" s="155"/>
      <c r="G22" s="155"/>
      <c r="H22" s="155"/>
      <c r="I22" s="452">
        <f>SUM(E22:H22)</f>
        <v>0</v>
      </c>
      <c r="J22" s="251"/>
      <c r="K22" s="6"/>
    </row>
    <row r="23" spans="1:11" ht="24.75" thickBot="1" x14ac:dyDescent="0.3">
      <c r="A23" s="248"/>
      <c r="B23" s="1073"/>
      <c r="C23" s="275"/>
      <c r="D23" s="430" t="s">
        <v>918</v>
      </c>
      <c r="E23" s="155"/>
      <c r="F23" s="155"/>
      <c r="G23" s="155"/>
      <c r="H23" s="155"/>
      <c r="I23" s="452">
        <f>SUM(E23:H23)</f>
        <v>0</v>
      </c>
      <c r="J23" s="251"/>
      <c r="K23" s="6"/>
    </row>
    <row r="24" spans="1:11" ht="24.75" thickBot="1" x14ac:dyDescent="0.3">
      <c r="A24" s="248"/>
      <c r="B24" s="1073"/>
      <c r="C24" s="275"/>
      <c r="D24" s="430" t="s">
        <v>919</v>
      </c>
      <c r="E24" s="198" t="e">
        <f>+E23/E22</f>
        <v>#DIV/0!</v>
      </c>
      <c r="F24" s="198" t="e">
        <f>+F23/F22</f>
        <v>#DIV/0!</v>
      </c>
      <c r="G24" s="198" t="e">
        <f>+G23/G22</f>
        <v>#DIV/0!</v>
      </c>
      <c r="H24" s="198" t="e">
        <f>+H23/H22</f>
        <v>#DIV/0!</v>
      </c>
      <c r="I24" s="198" t="e">
        <f>+I23/I22</f>
        <v>#DIV/0!</v>
      </c>
      <c r="J24" s="251"/>
      <c r="K24" s="6"/>
    </row>
    <row r="25" spans="1:11" x14ac:dyDescent="0.25">
      <c r="A25" s="248"/>
      <c r="B25" s="1073"/>
      <c r="C25" s="279"/>
      <c r="D25" s="1054" t="s">
        <v>920</v>
      </c>
      <c r="E25" s="1055"/>
      <c r="F25" s="1055"/>
      <c r="G25" s="1055"/>
      <c r="H25" s="1055"/>
      <c r="I25" s="1056"/>
      <c r="J25" s="251"/>
      <c r="K25" s="6"/>
    </row>
    <row r="26" spans="1:11" ht="15.75" thickBot="1" x14ac:dyDescent="0.3">
      <c r="A26" s="248"/>
      <c r="B26" s="1073"/>
      <c r="C26" s="279"/>
      <c r="D26" s="1060"/>
      <c r="E26" s="1105"/>
      <c r="F26" s="1105"/>
      <c r="G26" s="1105"/>
      <c r="H26" s="1105"/>
      <c r="I26" s="1062"/>
      <c r="J26" s="251"/>
      <c r="K26" s="6"/>
    </row>
    <row r="27" spans="1:11" ht="24" x14ac:dyDescent="0.25">
      <c r="A27" s="248"/>
      <c r="B27" s="1073"/>
      <c r="C27" s="275"/>
      <c r="D27" s="1056" t="s">
        <v>921</v>
      </c>
      <c r="E27" s="1072" t="s">
        <v>922</v>
      </c>
      <c r="F27" s="1072" t="s">
        <v>923</v>
      </c>
      <c r="G27" s="1072" t="s">
        <v>924</v>
      </c>
      <c r="H27" s="423" t="s">
        <v>925</v>
      </c>
      <c r="I27" s="451"/>
      <c r="J27" s="251"/>
      <c r="K27" s="6"/>
    </row>
    <row r="28" spans="1:11" ht="15.75" thickBot="1" x14ac:dyDescent="0.3">
      <c r="A28" s="248"/>
      <c r="B28" s="1073"/>
      <c r="C28" s="275"/>
      <c r="D28" s="1086"/>
      <c r="E28" s="1074"/>
      <c r="F28" s="1074"/>
      <c r="G28" s="1074"/>
      <c r="H28" s="430" t="s">
        <v>926</v>
      </c>
      <c r="I28" s="451"/>
      <c r="J28" s="251"/>
      <c r="K28" s="6"/>
    </row>
    <row r="29" spans="1:11" ht="15.75" thickBot="1" x14ac:dyDescent="0.3">
      <c r="A29" s="248"/>
      <c r="B29" s="1073"/>
      <c r="C29" s="275"/>
      <c r="D29" s="31" t="s">
        <v>1211</v>
      </c>
      <c r="E29" s="155"/>
      <c r="F29" s="155"/>
      <c r="G29" s="155"/>
      <c r="H29" s="155"/>
      <c r="I29" s="451"/>
      <c r="J29" s="251"/>
      <c r="K29" s="6"/>
    </row>
    <row r="30" spans="1:11" ht="15.75" thickBot="1" x14ac:dyDescent="0.3">
      <c r="A30" s="248"/>
      <c r="B30" s="1073"/>
      <c r="C30" s="275"/>
      <c r="D30" s="31" t="s">
        <v>1213</v>
      </c>
      <c r="E30" s="155"/>
      <c r="F30" s="155"/>
      <c r="G30" s="155"/>
      <c r="H30" s="155"/>
      <c r="I30" s="451"/>
      <c r="J30" s="251"/>
      <c r="K30" s="6"/>
    </row>
    <row r="31" spans="1:11" ht="15.75" thickBot="1" x14ac:dyDescent="0.3">
      <c r="A31" s="248"/>
      <c r="B31" s="1073"/>
      <c r="C31" s="275"/>
      <c r="D31" s="31" t="s">
        <v>1214</v>
      </c>
      <c r="E31" s="155"/>
      <c r="F31" s="155"/>
      <c r="G31" s="155"/>
      <c r="H31" s="155"/>
      <c r="I31" s="451"/>
      <c r="J31" s="251"/>
      <c r="K31" s="6"/>
    </row>
    <row r="32" spans="1:11" s="416" customFormat="1" ht="15.75" thickBot="1" x14ac:dyDescent="0.3">
      <c r="A32" s="248"/>
      <c r="B32" s="1073"/>
      <c r="C32" s="275"/>
      <c r="D32" s="31"/>
      <c r="E32" s="155"/>
      <c r="F32" s="155"/>
      <c r="G32" s="155"/>
      <c r="H32" s="155"/>
      <c r="I32" s="451"/>
      <c r="J32" s="251"/>
      <c r="K32" s="6"/>
    </row>
    <row r="33" spans="1:11" s="416" customFormat="1" ht="15.75" thickBot="1" x14ac:dyDescent="0.3">
      <c r="A33" s="248"/>
      <c r="B33" s="1073"/>
      <c r="C33" s="275"/>
      <c r="D33" s="31" t="s">
        <v>1262</v>
      </c>
      <c r="E33" s="155"/>
      <c r="F33" s="155"/>
      <c r="G33" s="155"/>
      <c r="H33" s="155"/>
      <c r="I33" s="451"/>
      <c r="J33" s="251"/>
      <c r="K33" s="6"/>
    </row>
    <row r="34" spans="1:11" s="416" customFormat="1" ht="15.75" thickBot="1" x14ac:dyDescent="0.3">
      <c r="A34" s="248"/>
      <c r="B34" s="1073"/>
      <c r="C34" s="275"/>
      <c r="D34" s="31"/>
      <c r="E34" s="155"/>
      <c r="F34" s="155"/>
      <c r="G34" s="155"/>
      <c r="H34" s="155"/>
      <c r="I34" s="451"/>
      <c r="J34" s="251"/>
      <c r="K34" s="6"/>
    </row>
    <row r="35" spans="1:11" s="416" customFormat="1" ht="15.75" thickBot="1" x14ac:dyDescent="0.3">
      <c r="A35" s="248"/>
      <c r="B35" s="1073"/>
      <c r="C35" s="275"/>
      <c r="D35" s="31"/>
      <c r="E35" s="155"/>
      <c r="F35" s="155"/>
      <c r="G35" s="155"/>
      <c r="H35" s="155"/>
      <c r="I35" s="451"/>
      <c r="J35" s="251"/>
      <c r="K35" s="6"/>
    </row>
    <row r="36" spans="1:11" s="416" customFormat="1" ht="15.75" thickBot="1" x14ac:dyDescent="0.3">
      <c r="A36" s="248"/>
      <c r="B36" s="1073"/>
      <c r="C36" s="275"/>
      <c r="D36" s="31"/>
      <c r="E36" s="155"/>
      <c r="F36" s="155"/>
      <c r="G36" s="155"/>
      <c r="H36" s="155"/>
      <c r="I36" s="451"/>
      <c r="J36" s="251"/>
      <c r="K36" s="6"/>
    </row>
    <row r="37" spans="1:11" s="416" customFormat="1" ht="15.75" thickBot="1" x14ac:dyDescent="0.3">
      <c r="A37" s="248"/>
      <c r="B37" s="1073"/>
      <c r="C37" s="275"/>
      <c r="D37" s="31"/>
      <c r="E37" s="155"/>
      <c r="F37" s="155"/>
      <c r="G37" s="155"/>
      <c r="H37" s="155"/>
      <c r="I37" s="451"/>
      <c r="J37" s="251"/>
      <c r="K37" s="6"/>
    </row>
    <row r="38" spans="1:11" s="416" customFormat="1" ht="15.75" thickBot="1" x14ac:dyDescent="0.3">
      <c r="A38" s="248"/>
      <c r="B38" s="1073"/>
      <c r="C38" s="275"/>
      <c r="D38" s="31"/>
      <c r="E38" s="155"/>
      <c r="F38" s="155"/>
      <c r="G38" s="155"/>
      <c r="H38" s="155"/>
      <c r="I38" s="451"/>
      <c r="J38" s="251"/>
      <c r="K38" s="6"/>
    </row>
    <row r="39" spans="1:11" s="416" customFormat="1" ht="15.75" thickBot="1" x14ac:dyDescent="0.3">
      <c r="A39" s="248"/>
      <c r="B39" s="1073"/>
      <c r="C39" s="275"/>
      <c r="D39" s="31"/>
      <c r="E39" s="155"/>
      <c r="F39" s="155"/>
      <c r="G39" s="155"/>
      <c r="H39" s="155"/>
      <c r="I39" s="451"/>
      <c r="J39" s="251"/>
      <c r="K39" s="6"/>
    </row>
    <row r="40" spans="1:11" ht="15.75" thickBot="1" x14ac:dyDescent="0.3">
      <c r="A40" s="248"/>
      <c r="B40" s="1073"/>
      <c r="C40" s="275"/>
      <c r="D40" s="31"/>
      <c r="E40" s="155"/>
      <c r="F40" s="155"/>
      <c r="G40" s="155"/>
      <c r="H40" s="155"/>
      <c r="I40" s="451"/>
      <c r="J40" s="251"/>
      <c r="K40" s="6"/>
    </row>
    <row r="41" spans="1:11" ht="15.75" thickBot="1" x14ac:dyDescent="0.3">
      <c r="A41" s="248"/>
      <c r="B41" s="1073"/>
      <c r="C41" s="275"/>
      <c r="D41" s="430" t="s">
        <v>151</v>
      </c>
      <c r="E41" s="453">
        <f>SUM(E29:E40)</f>
        <v>0</v>
      </c>
      <c r="F41" s="453">
        <f>SUM(F29:F40)</f>
        <v>0</v>
      </c>
      <c r="G41" s="453">
        <f>SUM(G29:G40)</f>
        <v>0</v>
      </c>
      <c r="H41" s="453">
        <f>SUM(H29:H40)</f>
        <v>0</v>
      </c>
      <c r="I41" s="451"/>
      <c r="J41" s="251"/>
      <c r="K41" s="6"/>
    </row>
    <row r="42" spans="1:11" x14ac:dyDescent="0.25">
      <c r="A42" s="248"/>
      <c r="B42" s="1073"/>
      <c r="C42" s="279"/>
      <c r="D42" s="1060"/>
      <c r="E42" s="1105"/>
      <c r="F42" s="1105"/>
      <c r="G42" s="1105"/>
      <c r="H42" s="1105"/>
      <c r="I42" s="1062"/>
      <c r="J42" s="251"/>
      <c r="K42" s="6"/>
    </row>
    <row r="43" spans="1:11" x14ac:dyDescent="0.25">
      <c r="A43" s="248"/>
      <c r="B43" s="1073"/>
      <c r="C43" s="279"/>
      <c r="D43" s="1275" t="s">
        <v>927</v>
      </c>
      <c r="E43" s="1276"/>
      <c r="F43" s="1276"/>
      <c r="G43" s="1276"/>
      <c r="H43" s="1276"/>
      <c r="I43" s="1277"/>
      <c r="J43" s="251"/>
      <c r="K43" s="6"/>
    </row>
    <row r="44" spans="1:11" ht="15.75" thickBot="1" x14ac:dyDescent="0.3">
      <c r="A44" s="248"/>
      <c r="B44" s="1073"/>
      <c r="C44" s="279"/>
      <c r="D44" s="1060"/>
      <c r="E44" s="1105"/>
      <c r="F44" s="1105"/>
      <c r="G44" s="1105"/>
      <c r="H44" s="1105"/>
      <c r="I44" s="1062"/>
      <c r="J44" s="251"/>
      <c r="K44" s="6"/>
    </row>
    <row r="45" spans="1:11" ht="15.75" thickBot="1" x14ac:dyDescent="0.3">
      <c r="A45" s="248"/>
      <c r="B45" s="1073"/>
      <c r="C45" s="275"/>
      <c r="D45" s="425" t="s">
        <v>150</v>
      </c>
      <c r="E45" s="283" t="s">
        <v>928</v>
      </c>
      <c r="F45" s="251"/>
      <c r="G45" s="251"/>
      <c r="H45" s="251"/>
      <c r="I45" s="451"/>
      <c r="J45" s="251"/>
      <c r="K45" s="6"/>
    </row>
    <row r="46" spans="1:11" ht="15.75" thickBot="1" x14ac:dyDescent="0.3">
      <c r="A46" s="248"/>
      <c r="B46" s="1073"/>
      <c r="C46" s="275"/>
      <c r="D46" s="430" t="s">
        <v>1873</v>
      </c>
      <c r="E46" s="155"/>
      <c r="F46" s="251"/>
      <c r="G46" s="251"/>
      <c r="H46" s="251"/>
      <c r="I46" s="451"/>
      <c r="J46" s="251"/>
      <c r="K46" s="6"/>
    </row>
    <row r="47" spans="1:11" ht="24.75" thickBot="1" x14ac:dyDescent="0.3">
      <c r="A47" s="248"/>
      <c r="B47" s="1073"/>
      <c r="C47" s="275"/>
      <c r="D47" s="430" t="s">
        <v>1874</v>
      </c>
      <c r="E47" s="155"/>
      <c r="F47" s="251"/>
      <c r="G47" s="251"/>
      <c r="H47" s="251"/>
      <c r="I47" s="451"/>
      <c r="J47" s="251"/>
      <c r="K47" s="6"/>
    </row>
    <row r="48" spans="1:11" ht="24.75" thickBot="1" x14ac:dyDescent="0.3">
      <c r="A48" s="248"/>
      <c r="B48" s="1073"/>
      <c r="C48" s="275"/>
      <c r="D48" s="430" t="s">
        <v>1875</v>
      </c>
      <c r="E48" s="155"/>
      <c r="F48" s="251"/>
      <c r="G48" s="251"/>
      <c r="H48" s="251"/>
      <c r="I48" s="451"/>
      <c r="J48" s="251"/>
      <c r="K48" s="6"/>
    </row>
    <row r="49" spans="1:11" x14ac:dyDescent="0.25">
      <c r="A49" s="248"/>
      <c r="B49" s="1073"/>
      <c r="C49" s="279"/>
      <c r="D49" s="1060"/>
      <c r="E49" s="1105"/>
      <c r="F49" s="1105"/>
      <c r="G49" s="1105"/>
      <c r="H49" s="1105"/>
      <c r="I49" s="1062"/>
      <c r="J49" s="251"/>
      <c r="K49" s="6"/>
    </row>
    <row r="50" spans="1:11" x14ac:dyDescent="0.25">
      <c r="A50" s="248"/>
      <c r="B50" s="1073"/>
      <c r="C50" s="279"/>
      <c r="D50" s="1060" t="s">
        <v>929</v>
      </c>
      <c r="E50" s="1105"/>
      <c r="F50" s="1105"/>
      <c r="G50" s="1105"/>
      <c r="H50" s="1105"/>
      <c r="I50" s="1062"/>
      <c r="J50" s="251"/>
      <c r="K50" s="6"/>
    </row>
    <row r="51" spans="1:11" ht="15.75" thickBot="1" x14ac:dyDescent="0.3">
      <c r="A51" s="248"/>
      <c r="B51" s="1073"/>
      <c r="C51" s="279"/>
      <c r="D51" s="1084"/>
      <c r="E51" s="1085"/>
      <c r="F51" s="1085"/>
      <c r="G51" s="1085"/>
      <c r="H51" s="1085"/>
      <c r="I51" s="1086"/>
      <c r="J51" s="251"/>
      <c r="K51" s="6"/>
    </row>
    <row r="52" spans="1:11" ht="15.75" thickBot="1" x14ac:dyDescent="0.3">
      <c r="A52" s="248"/>
      <c r="B52" s="1073"/>
      <c r="C52" s="275"/>
      <c r="D52" s="425" t="s">
        <v>150</v>
      </c>
      <c r="E52" s="283" t="s">
        <v>20</v>
      </c>
      <c r="F52" s="283" t="s">
        <v>21</v>
      </c>
      <c r="G52" s="283" t="s">
        <v>22</v>
      </c>
      <c r="H52" s="283" t="s">
        <v>23</v>
      </c>
      <c r="I52" s="320" t="s">
        <v>151</v>
      </c>
      <c r="J52" s="251"/>
      <c r="K52" s="6"/>
    </row>
    <row r="53" spans="1:11" ht="24.75" thickBot="1" x14ac:dyDescent="0.3">
      <c r="A53" s="248"/>
      <c r="B53" s="1073"/>
      <c r="C53" s="275"/>
      <c r="D53" s="430" t="s">
        <v>930</v>
      </c>
      <c r="E53" s="155"/>
      <c r="F53" s="155"/>
      <c r="G53" s="155"/>
      <c r="H53" s="155"/>
      <c r="I53" s="453">
        <f>SUM(E53:H53)</f>
        <v>0</v>
      </c>
      <c r="J53" s="251"/>
      <c r="K53" s="6"/>
    </row>
    <row r="54" spans="1:11" ht="24.75" thickBot="1" x14ac:dyDescent="0.3">
      <c r="A54" s="248"/>
      <c r="B54" s="1073"/>
      <c r="C54" s="275"/>
      <c r="D54" s="430" t="s">
        <v>931</v>
      </c>
      <c r="E54" s="155"/>
      <c r="F54" s="155"/>
      <c r="G54" s="155"/>
      <c r="H54" s="155"/>
      <c r="I54" s="453">
        <f>SUM(E54:H54)</f>
        <v>0</v>
      </c>
      <c r="J54" s="251"/>
      <c r="K54" s="6"/>
    </row>
    <row r="55" spans="1:11" ht="24.75" thickBot="1" x14ac:dyDescent="0.3">
      <c r="A55" s="248"/>
      <c r="B55" s="1073"/>
      <c r="C55" s="275"/>
      <c r="D55" s="430" t="s">
        <v>932</v>
      </c>
      <c r="E55" s="198" t="e">
        <f>+E54/E53</f>
        <v>#DIV/0!</v>
      </c>
      <c r="F55" s="198" t="e">
        <f>+F54/F53</f>
        <v>#DIV/0!</v>
      </c>
      <c r="G55" s="198" t="e">
        <f>+G54/G53</f>
        <v>#DIV/0!</v>
      </c>
      <c r="H55" s="198" t="e">
        <f>+H54/H53</f>
        <v>#DIV/0!</v>
      </c>
      <c r="I55" s="198" t="e">
        <f>+I54/I53</f>
        <v>#DIV/0!</v>
      </c>
      <c r="J55" s="251"/>
      <c r="K55" s="6"/>
    </row>
    <row r="56" spans="1:11" x14ac:dyDescent="0.25">
      <c r="A56" s="248"/>
      <c r="B56" s="1073"/>
      <c r="C56" s="279"/>
      <c r="D56" s="1054"/>
      <c r="E56" s="1055"/>
      <c r="F56" s="1055"/>
      <c r="G56" s="1055"/>
      <c r="H56" s="1055"/>
      <c r="I56" s="1056"/>
      <c r="J56" s="251"/>
      <c r="K56" s="6"/>
    </row>
    <row r="57" spans="1:11" x14ac:dyDescent="0.25">
      <c r="A57" s="248"/>
      <c r="B57" s="1073"/>
      <c r="C57" s="279"/>
      <c r="D57" s="1060" t="s">
        <v>933</v>
      </c>
      <c r="E57" s="1105"/>
      <c r="F57" s="1105"/>
      <c r="G57" s="1105"/>
      <c r="H57" s="1105"/>
      <c r="I57" s="1062"/>
      <c r="J57" s="251"/>
      <c r="K57" s="6"/>
    </row>
    <row r="58" spans="1:11" ht="15.75" thickBot="1" x14ac:dyDescent="0.3">
      <c r="A58" s="248"/>
      <c r="B58" s="1073"/>
      <c r="C58" s="279"/>
      <c r="D58" s="1084"/>
      <c r="E58" s="1085"/>
      <c r="F58" s="1085"/>
      <c r="G58" s="1085"/>
      <c r="H58" s="1085"/>
      <c r="I58" s="1086"/>
      <c r="J58" s="251"/>
      <c r="K58" s="6"/>
    </row>
    <row r="59" spans="1:11" ht="15.75" thickBot="1" x14ac:dyDescent="0.3">
      <c r="A59" s="248"/>
      <c r="B59" s="1073"/>
      <c r="C59" s="275"/>
      <c r="D59" s="425" t="s">
        <v>150</v>
      </c>
      <c r="E59" s="283" t="s">
        <v>20</v>
      </c>
      <c r="F59" s="283" t="s">
        <v>21</v>
      </c>
      <c r="G59" s="283" t="s">
        <v>22</v>
      </c>
      <c r="H59" s="283" t="s">
        <v>23</v>
      </c>
      <c r="I59" s="320" t="s">
        <v>151</v>
      </c>
      <c r="J59" s="251"/>
      <c r="K59" s="6"/>
    </row>
    <row r="60" spans="1:11" ht="24.75" thickBot="1" x14ac:dyDescent="0.3">
      <c r="A60" s="248"/>
      <c r="B60" s="1073"/>
      <c r="C60" s="275"/>
      <c r="D60" s="430" t="s">
        <v>934</v>
      </c>
      <c r="E60" s="155"/>
      <c r="F60" s="155"/>
      <c r="G60" s="155"/>
      <c r="H60" s="155"/>
      <c r="I60" s="453">
        <f>SUM(E60:H60)</f>
        <v>0</v>
      </c>
      <c r="J60" s="251"/>
      <c r="K60" s="6"/>
    </row>
    <row r="61" spans="1:11" ht="24.75" thickBot="1" x14ac:dyDescent="0.3">
      <c r="A61" s="248"/>
      <c r="B61" s="1073"/>
      <c r="C61" s="275"/>
      <c r="D61" s="430" t="s">
        <v>935</v>
      </c>
      <c r="E61" s="155"/>
      <c r="F61" s="155"/>
      <c r="G61" s="155"/>
      <c r="H61" s="155"/>
      <c r="I61" s="453">
        <f>SUM(E61:H61)</f>
        <v>0</v>
      </c>
      <c r="J61" s="251"/>
      <c r="K61" s="6"/>
    </row>
    <row r="62" spans="1:11" ht="24.75" thickBot="1" x14ac:dyDescent="0.3">
      <c r="A62" s="248"/>
      <c r="B62" s="1073"/>
      <c r="C62" s="275"/>
      <c r="D62" s="430" t="s">
        <v>936</v>
      </c>
      <c r="E62" s="198" t="e">
        <f>+E61/E60</f>
        <v>#DIV/0!</v>
      </c>
      <c r="F62" s="198" t="e">
        <f>+F61/F60</f>
        <v>#DIV/0!</v>
      </c>
      <c r="G62" s="198" t="e">
        <f>+G61/G60</f>
        <v>#DIV/0!</v>
      </c>
      <c r="H62" s="198" t="e">
        <f>+H61/H60</f>
        <v>#DIV/0!</v>
      </c>
      <c r="I62" s="198" t="e">
        <f>+I61/I60</f>
        <v>#DIV/0!</v>
      </c>
      <c r="J62" s="251"/>
      <c r="K62" s="6"/>
    </row>
    <row r="63" spans="1:11" x14ac:dyDescent="0.25">
      <c r="A63" s="248"/>
      <c r="B63" s="1073"/>
      <c r="C63" s="279"/>
      <c r="D63" s="1054"/>
      <c r="E63" s="1055"/>
      <c r="F63" s="1055"/>
      <c r="G63" s="1055"/>
      <c r="H63" s="1055"/>
      <c r="I63" s="1056"/>
      <c r="J63" s="251"/>
      <c r="K63" s="6"/>
    </row>
    <row r="64" spans="1:11" x14ac:dyDescent="0.25">
      <c r="A64" s="248"/>
      <c r="B64" s="1073"/>
      <c r="C64" s="279"/>
      <c r="D64" s="1275" t="s">
        <v>1257</v>
      </c>
      <c r="E64" s="1276"/>
      <c r="F64" s="1276"/>
      <c r="G64" s="1276"/>
      <c r="H64" s="1276"/>
      <c r="I64" s="1277"/>
      <c r="J64" s="251"/>
      <c r="K64" s="6"/>
    </row>
    <row r="65" spans="1:11" ht="15.75" thickBot="1" x14ac:dyDescent="0.3">
      <c r="A65" s="248"/>
      <c r="B65" s="1073"/>
      <c r="C65" s="279"/>
      <c r="D65" s="1060"/>
      <c r="E65" s="1105"/>
      <c r="F65" s="1105"/>
      <c r="G65" s="1105"/>
      <c r="H65" s="1105"/>
      <c r="I65" s="1062"/>
      <c r="J65" s="251"/>
      <c r="K65" s="6"/>
    </row>
    <row r="66" spans="1:11" ht="15.75" thickBot="1" x14ac:dyDescent="0.3">
      <c r="A66" s="248"/>
      <c r="B66" s="1073"/>
      <c r="C66" s="275"/>
      <c r="D66" s="425" t="s">
        <v>150</v>
      </c>
      <c r="E66" s="283" t="s">
        <v>928</v>
      </c>
      <c r="F66" s="251"/>
      <c r="G66" s="251"/>
      <c r="H66" s="251"/>
      <c r="I66" s="451"/>
      <c r="J66" s="251"/>
      <c r="K66" s="6"/>
    </row>
    <row r="67" spans="1:11" ht="24.75" thickBot="1" x14ac:dyDescent="0.3">
      <c r="A67" s="248"/>
      <c r="B67" s="1073"/>
      <c r="C67" s="275"/>
      <c r="D67" s="430" t="s">
        <v>1876</v>
      </c>
      <c r="E67" s="155"/>
      <c r="F67" s="251"/>
      <c r="G67" s="251"/>
      <c r="H67" s="251"/>
      <c r="I67" s="451"/>
      <c r="J67" s="251"/>
      <c r="K67" s="6"/>
    </row>
    <row r="68" spans="1:11" ht="24.75" thickBot="1" x14ac:dyDescent="0.3">
      <c r="A68" s="248"/>
      <c r="B68" s="1073"/>
      <c r="C68" s="275"/>
      <c r="D68" s="430" t="s">
        <v>1877</v>
      </c>
      <c r="E68" s="155"/>
      <c r="F68" s="251"/>
      <c r="G68" s="251"/>
      <c r="H68" s="251"/>
      <c r="I68" s="451"/>
      <c r="J68" s="251"/>
      <c r="K68" s="6"/>
    </row>
    <row r="69" spans="1:11" ht="24.75" thickBot="1" x14ac:dyDescent="0.3">
      <c r="A69" s="248"/>
      <c r="B69" s="1073"/>
      <c r="C69" s="275"/>
      <c r="D69" s="430" t="s">
        <v>1878</v>
      </c>
      <c r="E69" s="155"/>
      <c r="F69" s="251"/>
      <c r="G69" s="251"/>
      <c r="H69" s="251"/>
      <c r="I69" s="451"/>
      <c r="J69" s="251"/>
      <c r="K69" s="6"/>
    </row>
    <row r="70" spans="1:11" x14ac:dyDescent="0.25">
      <c r="A70" s="248"/>
      <c r="B70" s="1073"/>
      <c r="C70" s="279"/>
      <c r="D70" s="1060"/>
      <c r="E70" s="1105"/>
      <c r="F70" s="1105"/>
      <c r="G70" s="1105"/>
      <c r="H70" s="1105"/>
      <c r="I70" s="1062"/>
      <c r="J70" s="251"/>
      <c r="K70" s="6"/>
    </row>
    <row r="71" spans="1:11" x14ac:dyDescent="0.25">
      <c r="A71" s="248"/>
      <c r="B71" s="1073"/>
      <c r="C71" s="279"/>
      <c r="D71" s="1060" t="s">
        <v>937</v>
      </c>
      <c r="E71" s="1105"/>
      <c r="F71" s="1105"/>
      <c r="G71" s="1105"/>
      <c r="H71" s="1105"/>
      <c r="I71" s="1062"/>
      <c r="J71" s="251"/>
      <c r="K71" s="6"/>
    </row>
    <row r="72" spans="1:11" ht="15.75" thickBot="1" x14ac:dyDescent="0.3">
      <c r="A72" s="248"/>
      <c r="B72" s="1073"/>
      <c r="C72" s="279"/>
      <c r="D72" s="1084"/>
      <c r="E72" s="1085"/>
      <c r="F72" s="1085"/>
      <c r="G72" s="1085"/>
      <c r="H72" s="1085"/>
      <c r="I72" s="1086"/>
      <c r="J72" s="251"/>
      <c r="K72" s="6"/>
    </row>
    <row r="73" spans="1:11" ht="15.75" thickBot="1" x14ac:dyDescent="0.3">
      <c r="A73" s="248"/>
      <c r="B73" s="1073"/>
      <c r="C73" s="275"/>
      <c r="D73" s="425" t="s">
        <v>150</v>
      </c>
      <c r="E73" s="283" t="s">
        <v>20</v>
      </c>
      <c r="F73" s="283" t="s">
        <v>21</v>
      </c>
      <c r="G73" s="283" t="s">
        <v>22</v>
      </c>
      <c r="H73" s="283" t="s">
        <v>23</v>
      </c>
      <c r="I73" s="320" t="s">
        <v>151</v>
      </c>
      <c r="J73" s="251"/>
      <c r="K73" s="6"/>
    </row>
    <row r="74" spans="1:11" ht="36.75" thickBot="1" x14ac:dyDescent="0.3">
      <c r="A74" s="248"/>
      <c r="B74" s="1073"/>
      <c r="C74" s="275"/>
      <c r="D74" s="430" t="s">
        <v>938</v>
      </c>
      <c r="E74" s="155"/>
      <c r="F74" s="155"/>
      <c r="G74" s="155"/>
      <c r="H74" s="155"/>
      <c r="I74" s="453">
        <f>SUM(E74:H74)</f>
        <v>0</v>
      </c>
      <c r="J74" s="251"/>
      <c r="K74" s="6"/>
    </row>
    <row r="75" spans="1:11" ht="24.75" thickBot="1" x14ac:dyDescent="0.3">
      <c r="A75" s="248"/>
      <c r="B75" s="1073"/>
      <c r="C75" s="275"/>
      <c r="D75" s="430" t="s">
        <v>939</v>
      </c>
      <c r="E75" s="155"/>
      <c r="F75" s="155"/>
      <c r="G75" s="155"/>
      <c r="H75" s="155"/>
      <c r="I75" s="453">
        <f>SUM(E75:H75)</f>
        <v>0</v>
      </c>
      <c r="J75" s="251"/>
      <c r="K75" s="6"/>
    </row>
    <row r="76" spans="1:11" ht="24.75" thickBot="1" x14ac:dyDescent="0.3">
      <c r="A76" s="248"/>
      <c r="B76" s="1073"/>
      <c r="C76" s="275"/>
      <c r="D76" s="430" t="s">
        <v>940</v>
      </c>
      <c r="E76" s="198" t="e">
        <f>+E75/E74</f>
        <v>#DIV/0!</v>
      </c>
      <c r="F76" s="198" t="e">
        <f>+F75/F74</f>
        <v>#DIV/0!</v>
      </c>
      <c r="G76" s="198" t="e">
        <f>+G75/G74</f>
        <v>#DIV/0!</v>
      </c>
      <c r="H76" s="198" t="e">
        <f>+H75/H74</f>
        <v>#DIV/0!</v>
      </c>
      <c r="I76" s="198" t="e">
        <f>+I75/I74</f>
        <v>#DIV/0!</v>
      </c>
      <c r="J76" s="251"/>
      <c r="K76" s="6"/>
    </row>
    <row r="77" spans="1:11" ht="15.75" thickBot="1" x14ac:dyDescent="0.3">
      <c r="A77" s="248"/>
      <c r="B77" s="1073"/>
      <c r="C77" s="408"/>
      <c r="D77" s="424"/>
      <c r="E77" s="454"/>
      <c r="F77" s="454"/>
      <c r="G77" s="454"/>
      <c r="H77" s="454"/>
      <c r="I77" s="455"/>
      <c r="J77" s="251"/>
      <c r="K77" s="6"/>
    </row>
    <row r="78" spans="1:11" x14ac:dyDescent="0.25">
      <c r="A78" s="248"/>
      <c r="B78" s="1073"/>
      <c r="C78" s="279"/>
      <c r="D78" s="1054" t="s">
        <v>941</v>
      </c>
      <c r="E78" s="1055"/>
      <c r="F78" s="1055"/>
      <c r="G78" s="1055"/>
      <c r="H78" s="1055"/>
      <c r="I78" s="1056"/>
      <c r="J78" s="251"/>
      <c r="K78" s="6"/>
    </row>
    <row r="79" spans="1:11" ht="15.75" thickBot="1" x14ac:dyDescent="0.3">
      <c r="A79" s="248"/>
      <c r="B79" s="1073"/>
      <c r="C79" s="279"/>
      <c r="D79" s="1084"/>
      <c r="E79" s="1085"/>
      <c r="F79" s="1085"/>
      <c r="G79" s="1085"/>
      <c r="H79" s="1085"/>
      <c r="I79" s="1086"/>
      <c r="J79" s="251"/>
      <c r="K79" s="6"/>
    </row>
    <row r="80" spans="1:11" ht="15.75" thickBot="1" x14ac:dyDescent="0.3">
      <c r="A80" s="248"/>
      <c r="B80" s="1073"/>
      <c r="C80" s="275"/>
      <c r="D80" s="425" t="s">
        <v>150</v>
      </c>
      <c r="E80" s="283" t="s">
        <v>20</v>
      </c>
      <c r="F80" s="283" t="s">
        <v>21</v>
      </c>
      <c r="G80" s="283" t="s">
        <v>22</v>
      </c>
      <c r="H80" s="283" t="s">
        <v>23</v>
      </c>
      <c r="I80" s="320" t="s">
        <v>151</v>
      </c>
      <c r="J80" s="251"/>
      <c r="K80" s="6"/>
    </row>
    <row r="81" spans="1:11" ht="24.75" thickBot="1" x14ac:dyDescent="0.3">
      <c r="A81" s="248"/>
      <c r="B81" s="1073"/>
      <c r="C81" s="275"/>
      <c r="D81" s="430" t="s">
        <v>942</v>
      </c>
      <c r="E81" s="155"/>
      <c r="F81" s="155"/>
      <c r="G81" s="155"/>
      <c r="H81" s="155"/>
      <c r="I81" s="453">
        <f>SUM(E81:H81)</f>
        <v>0</v>
      </c>
      <c r="J81" s="251"/>
      <c r="K81" s="6"/>
    </row>
    <row r="82" spans="1:11" ht="24.75" thickBot="1" x14ac:dyDescent="0.3">
      <c r="A82" s="248"/>
      <c r="B82" s="1073"/>
      <c r="C82" s="275"/>
      <c r="D82" s="430" t="s">
        <v>943</v>
      </c>
      <c r="E82" s="155"/>
      <c r="F82" s="155"/>
      <c r="G82" s="155"/>
      <c r="H82" s="155"/>
      <c r="I82" s="453">
        <f>SUM(E82:H82)</f>
        <v>0</v>
      </c>
      <c r="J82" s="251"/>
      <c r="K82" s="6"/>
    </row>
    <row r="83" spans="1:11" ht="24.75" thickBot="1" x14ac:dyDescent="0.3">
      <c r="A83" s="248"/>
      <c r="B83" s="1073"/>
      <c r="C83" s="275"/>
      <c r="D83" s="430" t="s">
        <v>944</v>
      </c>
      <c r="E83" s="198" t="e">
        <f>+E82/E81</f>
        <v>#DIV/0!</v>
      </c>
      <c r="F83" s="198" t="e">
        <f>+F82/F81</f>
        <v>#DIV/0!</v>
      </c>
      <c r="G83" s="198" t="e">
        <f>+G82/G81</f>
        <v>#DIV/0!</v>
      </c>
      <c r="H83" s="198" t="e">
        <f>+H82/H81</f>
        <v>#DIV/0!</v>
      </c>
      <c r="I83" s="198" t="e">
        <f>+I82/I81</f>
        <v>#DIV/0!</v>
      </c>
      <c r="J83" s="251"/>
      <c r="K83" s="6"/>
    </row>
    <row r="84" spans="1:11" x14ac:dyDescent="0.25">
      <c r="A84" s="248"/>
      <c r="B84" s="1073"/>
      <c r="C84" s="279"/>
      <c r="D84" s="1054"/>
      <c r="E84" s="1055"/>
      <c r="F84" s="1055"/>
      <c r="G84" s="1055"/>
      <c r="H84" s="1055"/>
      <c r="I84" s="1056"/>
      <c r="J84" s="251"/>
      <c r="K84" s="6"/>
    </row>
    <row r="85" spans="1:11" ht="15.75" thickBot="1" x14ac:dyDescent="0.3">
      <c r="A85" s="248"/>
      <c r="B85" s="1073"/>
      <c r="C85" s="279"/>
      <c r="D85" s="1275" t="s">
        <v>945</v>
      </c>
      <c r="E85" s="1276"/>
      <c r="F85" s="1276"/>
      <c r="G85" s="1276"/>
      <c r="H85" s="1276"/>
      <c r="I85" s="1277"/>
      <c r="J85" s="251"/>
      <c r="K85" s="6"/>
    </row>
    <row r="86" spans="1:11" ht="15.75" thickBot="1" x14ac:dyDescent="0.3">
      <c r="A86" s="248"/>
      <c r="B86" s="1073"/>
      <c r="C86" s="275"/>
      <c r="D86" s="425" t="s">
        <v>150</v>
      </c>
      <c r="E86" s="283" t="s">
        <v>928</v>
      </c>
      <c r="F86" s="251"/>
      <c r="G86" s="251"/>
      <c r="H86" s="251"/>
      <c r="I86" s="451"/>
      <c r="J86" s="251"/>
      <c r="K86" s="6"/>
    </row>
    <row r="87" spans="1:11" ht="24.75" thickBot="1" x14ac:dyDescent="0.3">
      <c r="A87" s="248"/>
      <c r="B87" s="1073"/>
      <c r="C87" s="275"/>
      <c r="D87" s="430" t="s">
        <v>1879</v>
      </c>
      <c r="E87" s="155"/>
      <c r="F87" s="251"/>
      <c r="G87" s="251"/>
      <c r="H87" s="251"/>
      <c r="I87" s="451"/>
      <c r="J87" s="251"/>
      <c r="K87" s="6"/>
    </row>
    <row r="88" spans="1:11" ht="24.75" thickBot="1" x14ac:dyDescent="0.3">
      <c r="A88" s="248"/>
      <c r="B88" s="1073"/>
      <c r="C88" s="275"/>
      <c r="D88" s="430" t="s">
        <v>1880</v>
      </c>
      <c r="E88" s="155"/>
      <c r="F88" s="251"/>
      <c r="G88" s="251"/>
      <c r="H88" s="251"/>
      <c r="I88" s="451"/>
      <c r="J88" s="251"/>
      <c r="K88" s="6"/>
    </row>
    <row r="89" spans="1:11" x14ac:dyDescent="0.25">
      <c r="A89" s="248"/>
      <c r="B89" s="1073"/>
      <c r="C89" s="279"/>
      <c r="D89" s="1060"/>
      <c r="E89" s="1105"/>
      <c r="F89" s="1105"/>
      <c r="G89" s="1105"/>
      <c r="H89" s="1105"/>
      <c r="I89" s="1062"/>
      <c r="J89" s="251"/>
      <c r="K89" s="6"/>
    </row>
    <row r="90" spans="1:11" ht="15.75" thickBot="1" x14ac:dyDescent="0.3">
      <c r="A90" s="248"/>
      <c r="B90" s="1073"/>
      <c r="C90" s="279"/>
      <c r="D90" s="1084" t="s">
        <v>946</v>
      </c>
      <c r="E90" s="1085"/>
      <c r="F90" s="1085"/>
      <c r="G90" s="1085"/>
      <c r="H90" s="1085"/>
      <c r="I90" s="1086"/>
      <c r="J90" s="251"/>
      <c r="K90" s="6"/>
    </row>
    <row r="91" spans="1:11" ht="15.75" thickBot="1" x14ac:dyDescent="0.3">
      <c r="A91" s="248"/>
      <c r="B91" s="1073"/>
      <c r="C91" s="275"/>
      <c r="D91" s="425" t="s">
        <v>150</v>
      </c>
      <c r="E91" s="283" t="s">
        <v>20</v>
      </c>
      <c r="F91" s="283" t="s">
        <v>21</v>
      </c>
      <c r="G91" s="283" t="s">
        <v>22</v>
      </c>
      <c r="H91" s="283" t="s">
        <v>23</v>
      </c>
      <c r="I91" s="320" t="s">
        <v>151</v>
      </c>
      <c r="J91" s="251"/>
      <c r="K91" s="6"/>
    </row>
    <row r="92" spans="1:11" ht="36.75" thickBot="1" x14ac:dyDescent="0.3">
      <c r="A92" s="248"/>
      <c r="B92" s="1073"/>
      <c r="C92" s="275"/>
      <c r="D92" s="430" t="s">
        <v>947</v>
      </c>
      <c r="E92" s="155"/>
      <c r="F92" s="155"/>
      <c r="G92" s="155"/>
      <c r="H92" s="155"/>
      <c r="I92" s="453">
        <f>SUM(E92:H92)</f>
        <v>0</v>
      </c>
      <c r="J92" s="251"/>
      <c r="K92" s="6"/>
    </row>
    <row r="93" spans="1:11" ht="24.75" thickBot="1" x14ac:dyDescent="0.3">
      <c r="A93" s="248"/>
      <c r="B93" s="1073"/>
      <c r="C93" s="275"/>
      <c r="D93" s="430" t="s">
        <v>948</v>
      </c>
      <c r="E93" s="155"/>
      <c r="F93" s="155"/>
      <c r="G93" s="155"/>
      <c r="H93" s="155"/>
      <c r="I93" s="453">
        <f>SUM(E93:H93)</f>
        <v>0</v>
      </c>
      <c r="J93" s="251"/>
      <c r="K93" s="6"/>
    </row>
    <row r="94" spans="1:11" ht="36.75" thickBot="1" x14ac:dyDescent="0.3">
      <c r="A94" s="248"/>
      <c r="B94" s="1073"/>
      <c r="C94" s="275"/>
      <c r="D94" s="430" t="s">
        <v>949</v>
      </c>
      <c r="E94" s="198" t="e">
        <f>+E93/E92</f>
        <v>#DIV/0!</v>
      </c>
      <c r="F94" s="198" t="e">
        <f>+F93/F92</f>
        <v>#DIV/0!</v>
      </c>
      <c r="G94" s="198" t="e">
        <f>+G93/G92</f>
        <v>#DIV/0!</v>
      </c>
      <c r="H94" s="198" t="e">
        <f>+H93/H92</f>
        <v>#DIV/0!</v>
      </c>
      <c r="I94" s="198" t="e">
        <f>+I93/I92</f>
        <v>#DIV/0!</v>
      </c>
      <c r="J94" s="251"/>
      <c r="K94" s="6"/>
    </row>
    <row r="95" spans="1:11" x14ac:dyDescent="0.25">
      <c r="A95" s="248"/>
      <c r="B95" s="1073"/>
      <c r="C95" s="279"/>
      <c r="D95" s="1054"/>
      <c r="E95" s="1055"/>
      <c r="F95" s="1055"/>
      <c r="G95" s="1055"/>
      <c r="H95" s="1055"/>
      <c r="I95" s="1056"/>
      <c r="J95" s="251"/>
      <c r="K95" s="6"/>
    </row>
    <row r="96" spans="1:11" x14ac:dyDescent="0.25">
      <c r="A96" s="248"/>
      <c r="B96" s="1073"/>
      <c r="C96" s="279"/>
      <c r="D96" s="1060" t="s">
        <v>950</v>
      </c>
      <c r="E96" s="1105"/>
      <c r="F96" s="1105"/>
      <c r="G96" s="1105"/>
      <c r="H96" s="1105"/>
      <c r="I96" s="1062"/>
      <c r="J96" s="251"/>
      <c r="K96" s="6"/>
    </row>
    <row r="97" spans="1:11" ht="15.75" thickBot="1" x14ac:dyDescent="0.3">
      <c r="A97" s="248"/>
      <c r="B97" s="1073"/>
      <c r="C97" s="279"/>
      <c r="D97" s="1084"/>
      <c r="E97" s="1085"/>
      <c r="F97" s="1085"/>
      <c r="G97" s="1085"/>
      <c r="H97" s="1085"/>
      <c r="I97" s="1086"/>
      <c r="J97" s="251"/>
      <c r="K97" s="6"/>
    </row>
    <row r="98" spans="1:11" ht="15.75" thickBot="1" x14ac:dyDescent="0.3">
      <c r="A98" s="248"/>
      <c r="B98" s="1073"/>
      <c r="C98" s="275"/>
      <c r="D98" s="425" t="s">
        <v>150</v>
      </c>
      <c r="E98" s="283" t="s">
        <v>20</v>
      </c>
      <c r="F98" s="283" t="s">
        <v>21</v>
      </c>
      <c r="G98" s="283" t="s">
        <v>22</v>
      </c>
      <c r="H98" s="283" t="s">
        <v>23</v>
      </c>
      <c r="I98" s="320" t="s">
        <v>151</v>
      </c>
      <c r="J98" s="251"/>
      <c r="K98" s="6"/>
    </row>
    <row r="99" spans="1:11" ht="24.75" thickBot="1" x14ac:dyDescent="0.3">
      <c r="A99" s="248"/>
      <c r="B99" s="1073"/>
      <c r="C99" s="275"/>
      <c r="D99" s="430" t="s">
        <v>951</v>
      </c>
      <c r="E99" s="155"/>
      <c r="F99" s="155"/>
      <c r="G99" s="155"/>
      <c r="H99" s="155"/>
      <c r="I99" s="453">
        <f>SUM(E99:H99)</f>
        <v>0</v>
      </c>
      <c r="J99" s="251"/>
      <c r="K99" s="6"/>
    </row>
    <row r="100" spans="1:11" ht="24.75" thickBot="1" x14ac:dyDescent="0.3">
      <c r="A100" s="248"/>
      <c r="B100" s="1073"/>
      <c r="C100" s="275"/>
      <c r="D100" s="430" t="s">
        <v>952</v>
      </c>
      <c r="E100" s="155"/>
      <c r="F100" s="155"/>
      <c r="G100" s="155"/>
      <c r="H100" s="155"/>
      <c r="I100" s="453">
        <f>SUM(E100:H100)</f>
        <v>0</v>
      </c>
      <c r="J100" s="251"/>
      <c r="K100" s="6"/>
    </row>
    <row r="101" spans="1:11" ht="36.75" thickBot="1" x14ac:dyDescent="0.3">
      <c r="A101" s="248"/>
      <c r="B101" s="1073"/>
      <c r="C101" s="275"/>
      <c r="D101" s="430" t="s">
        <v>953</v>
      </c>
      <c r="E101" s="198" t="e">
        <f>+E100/E99</f>
        <v>#DIV/0!</v>
      </c>
      <c r="F101" s="198" t="e">
        <f>+F100/F99</f>
        <v>#DIV/0!</v>
      </c>
      <c r="G101" s="198" t="e">
        <f>+G100/G99</f>
        <v>#DIV/0!</v>
      </c>
      <c r="H101" s="198" t="e">
        <f>+H100/H99</f>
        <v>#DIV/0!</v>
      </c>
      <c r="I101" s="198" t="e">
        <f>+I100/I99</f>
        <v>#DIV/0!</v>
      </c>
      <c r="J101" s="251"/>
      <c r="K101" s="6"/>
    </row>
    <row r="102" spans="1:11" x14ac:dyDescent="0.25">
      <c r="A102" s="248"/>
      <c r="B102" s="1073"/>
      <c r="C102" s="279"/>
      <c r="D102" s="1054"/>
      <c r="E102" s="1055"/>
      <c r="F102" s="1055"/>
      <c r="G102" s="1055"/>
      <c r="H102" s="1055"/>
      <c r="I102" s="1056"/>
      <c r="J102" s="251"/>
      <c r="K102" s="6"/>
    </row>
    <row r="103" spans="1:11" x14ac:dyDescent="0.25">
      <c r="A103" s="248"/>
      <c r="B103" s="1073"/>
      <c r="C103" s="279"/>
      <c r="D103" s="1275" t="s">
        <v>954</v>
      </c>
      <c r="E103" s="1276"/>
      <c r="F103" s="1276"/>
      <c r="G103" s="1276"/>
      <c r="H103" s="1276"/>
      <c r="I103" s="1277"/>
      <c r="J103" s="251"/>
      <c r="K103" s="6"/>
    </row>
    <row r="104" spans="1:11" ht="15.75" thickBot="1" x14ac:dyDescent="0.3">
      <c r="A104" s="248"/>
      <c r="B104" s="1073"/>
      <c r="C104" s="279"/>
      <c r="D104" s="1060"/>
      <c r="E104" s="1105"/>
      <c r="F104" s="1105"/>
      <c r="G104" s="1105"/>
      <c r="H104" s="1105"/>
      <c r="I104" s="1062"/>
      <c r="J104" s="251"/>
      <c r="K104" s="6"/>
    </row>
    <row r="105" spans="1:11" ht="15.75" thickBot="1" x14ac:dyDescent="0.3">
      <c r="A105" s="248"/>
      <c r="B105" s="1073"/>
      <c r="C105" s="275"/>
      <c r="D105" s="425" t="s">
        <v>150</v>
      </c>
      <c r="E105" s="283" t="s">
        <v>928</v>
      </c>
      <c r="F105" s="251"/>
      <c r="G105" s="251"/>
      <c r="H105" s="251"/>
      <c r="I105" s="451"/>
      <c r="J105" s="251"/>
      <c r="K105" s="6"/>
    </row>
    <row r="106" spans="1:11" ht="24.75" thickBot="1" x14ac:dyDescent="0.3">
      <c r="A106" s="248"/>
      <c r="B106" s="1073"/>
      <c r="C106" s="275"/>
      <c r="D106" s="430" t="s">
        <v>1881</v>
      </c>
      <c r="E106" s="155"/>
      <c r="F106" s="251"/>
      <c r="G106" s="251"/>
      <c r="H106" s="251"/>
      <c r="I106" s="451"/>
      <c r="J106" s="251"/>
      <c r="K106" s="6"/>
    </row>
    <row r="107" spans="1:11" ht="24.75" thickBot="1" x14ac:dyDescent="0.3">
      <c r="A107" s="248"/>
      <c r="B107" s="1073"/>
      <c r="C107" s="275"/>
      <c r="D107" s="430" t="s">
        <v>1882</v>
      </c>
      <c r="E107" s="155"/>
      <c r="F107" s="251"/>
      <c r="G107" s="251"/>
      <c r="H107" s="251"/>
      <c r="I107" s="451"/>
      <c r="J107" s="251"/>
      <c r="K107" s="6"/>
    </row>
    <row r="108" spans="1:11" x14ac:dyDescent="0.25">
      <c r="A108" s="248"/>
      <c r="B108" s="1073"/>
      <c r="C108" s="279"/>
      <c r="D108" s="1060"/>
      <c r="E108" s="1105"/>
      <c r="F108" s="1105"/>
      <c r="G108" s="1105"/>
      <c r="H108" s="1105"/>
      <c r="I108" s="1062"/>
      <c r="J108" s="251"/>
      <c r="K108" s="6"/>
    </row>
    <row r="109" spans="1:11" x14ac:dyDescent="0.25">
      <c r="A109" s="248"/>
      <c r="B109" s="1073"/>
      <c r="C109" s="279"/>
      <c r="D109" s="1060" t="s">
        <v>955</v>
      </c>
      <c r="E109" s="1105"/>
      <c r="F109" s="1105"/>
      <c r="G109" s="1105"/>
      <c r="H109" s="1105"/>
      <c r="I109" s="1062"/>
      <c r="J109" s="251"/>
      <c r="K109" s="6"/>
    </row>
    <row r="110" spans="1:11" ht="15.75" thickBot="1" x14ac:dyDescent="0.3">
      <c r="A110" s="248"/>
      <c r="B110" s="1073"/>
      <c r="C110" s="279"/>
      <c r="D110" s="1084"/>
      <c r="E110" s="1085"/>
      <c r="F110" s="1085"/>
      <c r="G110" s="1085"/>
      <c r="H110" s="1085"/>
      <c r="I110" s="1086"/>
      <c r="J110" s="251"/>
      <c r="K110" s="6"/>
    </row>
    <row r="111" spans="1:11" ht="15.75" thickBot="1" x14ac:dyDescent="0.3">
      <c r="A111" s="248"/>
      <c r="B111" s="1073"/>
      <c r="C111" s="275"/>
      <c r="D111" s="425" t="s">
        <v>150</v>
      </c>
      <c r="E111" s="283" t="s">
        <v>20</v>
      </c>
      <c r="F111" s="283" t="s">
        <v>21</v>
      </c>
      <c r="G111" s="283" t="s">
        <v>22</v>
      </c>
      <c r="H111" s="283" t="s">
        <v>23</v>
      </c>
      <c r="I111" s="320" t="s">
        <v>151</v>
      </c>
      <c r="J111" s="251"/>
      <c r="K111" s="6"/>
    </row>
    <row r="112" spans="1:11" ht="36.75" thickBot="1" x14ac:dyDescent="0.3">
      <c r="A112" s="248"/>
      <c r="B112" s="1073"/>
      <c r="C112" s="275"/>
      <c r="D112" s="430" t="s">
        <v>956</v>
      </c>
      <c r="E112" s="155"/>
      <c r="F112" s="155"/>
      <c r="G112" s="155"/>
      <c r="H112" s="155"/>
      <c r="I112" s="453">
        <f>SUM(E112:H112)</f>
        <v>0</v>
      </c>
      <c r="J112" s="251"/>
      <c r="K112" s="6"/>
    </row>
    <row r="113" spans="1:11" ht="24.75" thickBot="1" x14ac:dyDescent="0.3">
      <c r="A113" s="248"/>
      <c r="B113" s="1073"/>
      <c r="C113" s="275"/>
      <c r="D113" s="430" t="s">
        <v>957</v>
      </c>
      <c r="E113" s="155"/>
      <c r="F113" s="155"/>
      <c r="G113" s="155"/>
      <c r="H113" s="155"/>
      <c r="I113" s="453">
        <f>SUM(E113:H113)</f>
        <v>0</v>
      </c>
      <c r="J113" s="251"/>
      <c r="K113" s="6"/>
    </row>
    <row r="114" spans="1:11" ht="24.75" thickBot="1" x14ac:dyDescent="0.3">
      <c r="A114" s="248"/>
      <c r="B114" s="1074"/>
      <c r="C114" s="432"/>
      <c r="D114" s="430" t="s">
        <v>958</v>
      </c>
      <c r="E114" s="198" t="e">
        <f>+E113/E112</f>
        <v>#DIV/0!</v>
      </c>
      <c r="F114" s="198" t="e">
        <f>+F113/F112</f>
        <v>#DIV/0!</v>
      </c>
      <c r="G114" s="198" t="e">
        <f>+G113/G112</f>
        <v>#DIV/0!</v>
      </c>
      <c r="H114" s="198" t="e">
        <f>+H113/H112</f>
        <v>#DIV/0!</v>
      </c>
      <c r="I114" s="198" t="e">
        <f>+I113/I112</f>
        <v>#DIV/0!</v>
      </c>
      <c r="J114" s="251"/>
      <c r="K114" s="6"/>
    </row>
    <row r="115" spans="1:11" ht="15.75" thickBot="1" x14ac:dyDescent="0.3">
      <c r="A115" s="248"/>
      <c r="B115" s="321"/>
      <c r="C115" s="307"/>
      <c r="D115" s="251"/>
      <c r="E115" s="251"/>
      <c r="F115" s="251"/>
      <c r="G115" s="251"/>
      <c r="H115" s="251"/>
      <c r="I115" s="268"/>
      <c r="J115" s="251"/>
      <c r="K115" s="6"/>
    </row>
    <row r="116" spans="1:11" s="416" customFormat="1" ht="24.75" thickBot="1" x14ac:dyDescent="0.3">
      <c r="A116" s="248"/>
      <c r="B116" s="321"/>
      <c r="C116" s="307"/>
      <c r="D116" s="302" t="s">
        <v>1259</v>
      </c>
      <c r="E116" s="302" t="s">
        <v>1260</v>
      </c>
      <c r="F116" s="302" t="s">
        <v>702</v>
      </c>
      <c r="G116" s="302" t="s">
        <v>1261</v>
      </c>
      <c r="H116" s="251"/>
      <c r="I116" s="268"/>
      <c r="J116" s="251"/>
      <c r="K116" s="6"/>
    </row>
    <row r="117" spans="1:11" s="416" customFormat="1" ht="24.75" thickBot="1" x14ac:dyDescent="0.3">
      <c r="A117" s="248"/>
      <c r="B117" s="321"/>
      <c r="C117" s="307"/>
      <c r="D117" s="302" t="str">
        <f>+D24</f>
        <v>Porcentaje de licencias ambientales con seguimiento (PLACS)</v>
      </c>
      <c r="E117" s="198" t="e">
        <f>+E24</f>
        <v>#DIV/0!</v>
      </c>
      <c r="F117" s="449"/>
      <c r="G117" s="198" t="e">
        <f>+E117*F117</f>
        <v>#DIV/0!</v>
      </c>
      <c r="H117" s="251"/>
      <c r="I117" s="268"/>
      <c r="J117" s="251"/>
      <c r="K117" s="6"/>
    </row>
    <row r="118" spans="1:11" s="416" customFormat="1" ht="24.75" thickBot="1" x14ac:dyDescent="0.3">
      <c r="A118" s="248"/>
      <c r="B118" s="321"/>
      <c r="C118" s="307"/>
      <c r="D118" s="302" t="str">
        <f>+D55</f>
        <v>Porcentaje de concesiones de agua con seguimiento (PCACS)</v>
      </c>
      <c r="E118" s="198" t="e">
        <f>+E55</f>
        <v>#DIV/0!</v>
      </c>
      <c r="F118" s="449"/>
      <c r="G118" s="198" t="e">
        <f>+E118*F118</f>
        <v>#DIV/0!</v>
      </c>
      <c r="H118" s="251"/>
      <c r="I118" s="268"/>
      <c r="J118" s="251"/>
      <c r="K118" s="6"/>
    </row>
    <row r="119" spans="1:11" s="416" customFormat="1" ht="24.75" thickBot="1" x14ac:dyDescent="0.3">
      <c r="A119" s="248"/>
      <c r="B119" s="321"/>
      <c r="C119" s="307"/>
      <c r="D119" s="302" t="str">
        <f>+D76</f>
        <v>Porcentaje de permisos de vertimiento de agua con seguimiento (PVACS)</v>
      </c>
      <c r="E119" s="198" t="e">
        <f>+E76</f>
        <v>#DIV/0!</v>
      </c>
      <c r="F119" s="449"/>
      <c r="G119" s="198" t="e">
        <f>+E119*F119</f>
        <v>#DIV/0!</v>
      </c>
      <c r="H119" s="251"/>
      <c r="I119" s="268"/>
      <c r="J119" s="251"/>
      <c r="K119" s="6"/>
    </row>
    <row r="120" spans="1:11" s="416" customFormat="1" ht="36.75" thickBot="1" x14ac:dyDescent="0.3">
      <c r="A120" s="248"/>
      <c r="B120" s="321"/>
      <c r="C120" s="307"/>
      <c r="D120" s="302" t="str">
        <f>+D94</f>
        <v>Porcentaje de permisos de aprovechamiento forestal con seguimiento (PPAFCS)</v>
      </c>
      <c r="E120" s="198" t="e">
        <f>+E94</f>
        <v>#DIV/0!</v>
      </c>
      <c r="F120" s="449"/>
      <c r="G120" s="198" t="e">
        <f>+E120*F120</f>
        <v>#DIV/0!</v>
      </c>
      <c r="H120" s="251"/>
      <c r="I120" s="268"/>
      <c r="J120" s="251"/>
      <c r="K120" s="6"/>
    </row>
    <row r="121" spans="1:11" s="416" customFormat="1" ht="24.75" thickBot="1" x14ac:dyDescent="0.3">
      <c r="A121" s="248"/>
      <c r="B121" s="321"/>
      <c r="C121" s="307"/>
      <c r="D121" s="302" t="str">
        <f>+D114</f>
        <v>Porcentaje de permisos de emisiones atmosféricas con seguimiento (PEACS)</v>
      </c>
      <c r="E121" s="198" t="e">
        <f>+E114</f>
        <v>#DIV/0!</v>
      </c>
      <c r="F121" s="449"/>
      <c r="G121" s="198" t="e">
        <f>+E121*F121</f>
        <v>#DIV/0!</v>
      </c>
      <c r="H121" s="251"/>
      <c r="I121" s="268"/>
      <c r="J121" s="251"/>
      <c r="K121" s="6"/>
    </row>
    <row r="122" spans="1:11" s="416" customFormat="1" ht="24.75" thickBot="1" x14ac:dyDescent="0.3">
      <c r="A122" s="248"/>
      <c r="B122" s="321"/>
      <c r="C122" s="307"/>
      <c r="D122" s="302" t="s">
        <v>1258</v>
      </c>
      <c r="E122" s="302"/>
      <c r="F122" s="450" t="str">
        <f>+Formulas!D26</f>
        <v>ERROR: LA SUMA DE LA COLUMNA DEBE SER 100%</v>
      </c>
      <c r="G122" s="198" t="e">
        <f>SUM(G117:G121)</f>
        <v>#DIV/0!</v>
      </c>
      <c r="H122" s="251"/>
      <c r="I122" s="268"/>
      <c r="J122" s="251"/>
      <c r="K122" s="6"/>
    </row>
    <row r="123" spans="1:11" s="416" customFormat="1" ht="15.75" thickBot="1" x14ac:dyDescent="0.3">
      <c r="B123" s="38"/>
      <c r="C123" s="89"/>
      <c r="D123" s="6"/>
      <c r="E123" s="6"/>
      <c r="F123" s="6"/>
      <c r="G123" s="6"/>
      <c r="H123" s="6"/>
      <c r="I123" s="88"/>
      <c r="J123" s="6"/>
      <c r="K123" s="6"/>
    </row>
    <row r="124" spans="1:11" ht="108.75" thickBot="1" x14ac:dyDescent="0.3">
      <c r="B124" s="53" t="s">
        <v>34</v>
      </c>
      <c r="C124" s="99"/>
      <c r="D124" s="44" t="s">
        <v>959</v>
      </c>
      <c r="E124" s="6"/>
      <c r="F124" s="6"/>
      <c r="G124" s="6"/>
      <c r="H124" s="6"/>
      <c r="I124" s="88"/>
      <c r="J124" s="6"/>
      <c r="K124" s="6"/>
    </row>
    <row r="125" spans="1:11" ht="72.75" thickBot="1" x14ac:dyDescent="0.3">
      <c r="B125" s="48" t="s">
        <v>36</v>
      </c>
      <c r="C125" s="3"/>
      <c r="D125" s="41" t="s">
        <v>159</v>
      </c>
      <c r="E125" s="6"/>
      <c r="F125" s="6"/>
      <c r="G125" s="6"/>
      <c r="H125" s="6"/>
      <c r="I125" s="88"/>
      <c r="J125" s="6"/>
      <c r="K125" s="6"/>
    </row>
    <row r="126" spans="1:11" ht="15.75" thickBot="1" x14ac:dyDescent="0.3">
      <c r="B126" s="2"/>
      <c r="C126" s="77"/>
      <c r="D126" s="6"/>
      <c r="E126" s="6"/>
      <c r="F126" s="6"/>
      <c r="G126" s="6"/>
      <c r="H126" s="6"/>
      <c r="I126" s="88"/>
      <c r="J126" s="6"/>
      <c r="K126" s="6"/>
    </row>
    <row r="127" spans="1:11" ht="24" customHeight="1" thickBot="1" x14ac:dyDescent="0.3">
      <c r="B127" s="1131" t="s">
        <v>38</v>
      </c>
      <c r="C127" s="1132"/>
      <c r="D127" s="1132"/>
      <c r="E127" s="1133"/>
      <c r="F127" s="6"/>
      <c r="G127" s="6"/>
      <c r="H127" s="6"/>
      <c r="I127" s="88"/>
      <c r="J127" s="6"/>
      <c r="K127" s="6"/>
    </row>
    <row r="128" spans="1:11" ht="15.75" thickBot="1" x14ac:dyDescent="0.3">
      <c r="B128" s="1128">
        <v>1</v>
      </c>
      <c r="C128" s="95"/>
      <c r="D128" s="49" t="s">
        <v>39</v>
      </c>
      <c r="E128" s="169"/>
      <c r="F128" s="6"/>
      <c r="G128" s="6"/>
      <c r="H128" s="6"/>
      <c r="I128" s="88"/>
      <c r="J128" s="6"/>
      <c r="K128" s="6"/>
    </row>
    <row r="129" spans="2:11" ht="15.75" thickBot="1" x14ac:dyDescent="0.3">
      <c r="B129" s="1129"/>
      <c r="C129" s="95"/>
      <c r="D129" s="41" t="s">
        <v>40</v>
      </c>
      <c r="E129" s="169"/>
      <c r="F129" s="6"/>
      <c r="G129" s="6"/>
      <c r="H129" s="6"/>
      <c r="I129" s="88"/>
      <c r="J129" s="6"/>
      <c r="K129" s="6"/>
    </row>
    <row r="130" spans="2:11" ht="15.75" thickBot="1" x14ac:dyDescent="0.3">
      <c r="B130" s="1129"/>
      <c r="C130" s="95"/>
      <c r="D130" s="41" t="s">
        <v>41</v>
      </c>
      <c r="E130" s="169"/>
      <c r="F130" s="6"/>
      <c r="G130" s="6"/>
      <c r="H130" s="6"/>
      <c r="I130" s="88"/>
      <c r="J130" s="6"/>
      <c r="K130" s="6"/>
    </row>
    <row r="131" spans="2:11" ht="15.75" thickBot="1" x14ac:dyDescent="0.3">
      <c r="B131" s="1129"/>
      <c r="C131" s="95"/>
      <c r="D131" s="41" t="s">
        <v>42</v>
      </c>
      <c r="E131" s="169"/>
      <c r="F131" s="6"/>
      <c r="G131" s="6"/>
      <c r="H131" s="6"/>
      <c r="I131" s="88"/>
      <c r="J131" s="6"/>
      <c r="K131" s="6"/>
    </row>
    <row r="132" spans="2:11" ht="15.75" thickBot="1" x14ac:dyDescent="0.3">
      <c r="B132" s="1129"/>
      <c r="C132" s="95"/>
      <c r="D132" s="41" t="s">
        <v>43</v>
      </c>
      <c r="E132" s="169"/>
      <c r="F132" s="6"/>
      <c r="G132" s="6"/>
      <c r="H132" s="6"/>
      <c r="I132" s="88"/>
      <c r="J132" s="6"/>
      <c r="K132" s="6"/>
    </row>
    <row r="133" spans="2:11" ht="15.75" thickBot="1" x14ac:dyDescent="0.3">
      <c r="B133" s="1129"/>
      <c r="C133" s="95"/>
      <c r="D133" s="41" t="s">
        <v>44</v>
      </c>
      <c r="E133" s="169"/>
      <c r="F133" s="6"/>
      <c r="G133" s="6"/>
      <c r="H133" s="6"/>
      <c r="I133" s="88"/>
      <c r="J133" s="6"/>
      <c r="K133" s="6"/>
    </row>
    <row r="134" spans="2:11" ht="15.75" thickBot="1" x14ac:dyDescent="0.3">
      <c r="B134" s="1130"/>
      <c r="C134" s="3"/>
      <c r="D134" s="41" t="s">
        <v>45</v>
      </c>
      <c r="E134" s="169"/>
      <c r="F134" s="6"/>
      <c r="G134" s="6"/>
      <c r="H134" s="6"/>
      <c r="I134" s="88"/>
      <c r="J134" s="6"/>
      <c r="K134" s="6"/>
    </row>
    <row r="135" spans="2:11" ht="15.75" thickBot="1" x14ac:dyDescent="0.3">
      <c r="B135" s="2"/>
      <c r="C135" s="77"/>
      <c r="D135" s="6"/>
      <c r="E135" s="6"/>
      <c r="F135" s="6"/>
      <c r="G135" s="6"/>
      <c r="H135" s="6"/>
      <c r="I135" s="88"/>
      <c r="J135" s="6"/>
      <c r="K135" s="6"/>
    </row>
    <row r="136" spans="2:11" ht="15.75" thickBot="1" x14ac:dyDescent="0.3">
      <c r="B136" s="1131" t="s">
        <v>46</v>
      </c>
      <c r="C136" s="1132"/>
      <c r="D136" s="1132"/>
      <c r="E136" s="1133"/>
      <c r="F136" s="6"/>
      <c r="G136" s="6"/>
      <c r="H136" s="6"/>
      <c r="I136" s="88"/>
      <c r="J136" s="6"/>
      <c r="K136" s="6"/>
    </row>
    <row r="137" spans="2:11" ht="15.75" thickBot="1" x14ac:dyDescent="0.3">
      <c r="B137" s="1128">
        <v>1</v>
      </c>
      <c r="C137" s="95"/>
      <c r="D137" s="49" t="s">
        <v>39</v>
      </c>
      <c r="E137" s="436" t="s">
        <v>47</v>
      </c>
      <c r="F137" s="6"/>
      <c r="G137" s="6"/>
      <c r="H137" s="6"/>
      <c r="I137" s="88"/>
      <c r="J137" s="6"/>
      <c r="K137" s="6"/>
    </row>
    <row r="138" spans="2:11" ht="15.75" thickBot="1" x14ac:dyDescent="0.3">
      <c r="B138" s="1129"/>
      <c r="C138" s="95"/>
      <c r="D138" s="41" t="s">
        <v>40</v>
      </c>
      <c r="E138" s="436" t="s">
        <v>160</v>
      </c>
      <c r="F138" s="6"/>
      <c r="G138" s="6"/>
      <c r="H138" s="6"/>
      <c r="I138" s="88"/>
      <c r="J138" s="6"/>
      <c r="K138" s="6"/>
    </row>
    <row r="139" spans="2:11" ht="15.75" thickBot="1" x14ac:dyDescent="0.3">
      <c r="B139" s="1129"/>
      <c r="C139" s="95"/>
      <c r="D139" s="41" t="s">
        <v>41</v>
      </c>
      <c r="E139" s="174"/>
      <c r="F139" s="6"/>
      <c r="G139" s="6"/>
      <c r="H139" s="6"/>
      <c r="I139" s="88"/>
      <c r="J139" s="6"/>
      <c r="K139" s="6"/>
    </row>
    <row r="140" spans="2:11" ht="15.75" thickBot="1" x14ac:dyDescent="0.3">
      <c r="B140" s="1129"/>
      <c r="C140" s="95"/>
      <c r="D140" s="41" t="s">
        <v>42</v>
      </c>
      <c r="E140" s="174"/>
      <c r="F140" s="6"/>
      <c r="G140" s="6"/>
      <c r="H140" s="6"/>
      <c r="I140" s="88"/>
      <c r="J140" s="6"/>
      <c r="K140" s="6"/>
    </row>
    <row r="141" spans="2:11" ht="15.75" thickBot="1" x14ac:dyDescent="0.3">
      <c r="B141" s="1129"/>
      <c r="C141" s="95"/>
      <c r="D141" s="41" t="s">
        <v>43</v>
      </c>
      <c r="E141" s="174"/>
      <c r="F141" s="6"/>
      <c r="G141" s="6"/>
      <c r="H141" s="6"/>
      <c r="I141" s="88"/>
      <c r="J141" s="6"/>
      <c r="K141" s="6"/>
    </row>
    <row r="142" spans="2:11" ht="15.75" thickBot="1" x14ac:dyDescent="0.3">
      <c r="B142" s="1129"/>
      <c r="C142" s="95"/>
      <c r="D142" s="41" t="s">
        <v>44</v>
      </c>
      <c r="E142" s="174"/>
      <c r="F142" s="6"/>
      <c r="G142" s="6"/>
      <c r="H142" s="6"/>
      <c r="I142" s="88"/>
      <c r="J142" s="6"/>
      <c r="K142" s="6"/>
    </row>
    <row r="143" spans="2:11" ht="15.75" thickBot="1" x14ac:dyDescent="0.3">
      <c r="B143" s="1130"/>
      <c r="C143" s="3"/>
      <c r="D143" s="41" t="s">
        <v>45</v>
      </c>
      <c r="E143" s="174"/>
      <c r="F143" s="6"/>
      <c r="G143" s="6"/>
      <c r="H143" s="6"/>
      <c r="I143" s="88"/>
      <c r="J143" s="6"/>
      <c r="K143" s="6"/>
    </row>
    <row r="144" spans="2:11" ht="15.75" thickBot="1" x14ac:dyDescent="0.3">
      <c r="B144" s="2"/>
      <c r="C144" s="77"/>
      <c r="D144" s="6"/>
      <c r="E144" s="6"/>
      <c r="F144" s="6"/>
      <c r="G144" s="6"/>
      <c r="H144" s="6"/>
      <c r="I144" s="88"/>
      <c r="J144" s="6"/>
      <c r="K144" s="6"/>
    </row>
    <row r="145" spans="2:11" ht="15" customHeight="1" thickBot="1" x14ac:dyDescent="0.3">
      <c r="B145" s="173" t="s">
        <v>49</v>
      </c>
      <c r="C145" s="127"/>
      <c r="D145" s="127"/>
      <c r="E145" s="128"/>
      <c r="G145" s="6"/>
      <c r="H145" s="6"/>
      <c r="I145" s="88"/>
      <c r="J145" s="6"/>
      <c r="K145" s="6"/>
    </row>
    <row r="146" spans="2:11" ht="24.75" thickBot="1" x14ac:dyDescent="0.3">
      <c r="B146" s="48" t="s">
        <v>50</v>
      </c>
      <c r="C146" s="41" t="s">
        <v>51</v>
      </c>
      <c r="D146" s="41" t="s">
        <v>52</v>
      </c>
      <c r="E146" s="41" t="s">
        <v>53</v>
      </c>
      <c r="F146" s="6"/>
      <c r="G146" s="6"/>
      <c r="H146" s="6"/>
      <c r="I146" s="88"/>
      <c r="J146" s="6"/>
    </row>
    <row r="147" spans="2:11" ht="60.75" thickBot="1" x14ac:dyDescent="0.3">
      <c r="B147" s="50">
        <v>42401</v>
      </c>
      <c r="C147" s="41">
        <v>0.01</v>
      </c>
      <c r="D147" s="51" t="s">
        <v>960</v>
      </c>
      <c r="E147" s="41"/>
      <c r="F147" s="6"/>
      <c r="G147" s="6"/>
      <c r="H147" s="6"/>
      <c r="I147" s="88"/>
      <c r="J147" s="6"/>
    </row>
    <row r="148" spans="2:11" ht="15.75" thickBot="1" x14ac:dyDescent="0.3">
      <c r="B148" s="4"/>
      <c r="C148" s="96"/>
      <c r="D148" s="6"/>
      <c r="E148" s="6"/>
      <c r="F148" s="6"/>
      <c r="G148" s="6"/>
      <c r="H148" s="6"/>
      <c r="I148" s="88"/>
      <c r="J148" s="6"/>
      <c r="K148" s="6"/>
    </row>
    <row r="149" spans="2:11" ht="15.75" thickBot="1" x14ac:dyDescent="0.3">
      <c r="B149" s="447" t="s">
        <v>55</v>
      </c>
      <c r="C149" s="97"/>
      <c r="D149" s="6"/>
      <c r="E149" s="6"/>
      <c r="F149" s="6"/>
      <c r="G149" s="6"/>
      <c r="H149" s="6"/>
      <c r="I149" s="88"/>
      <c r="J149" s="6"/>
      <c r="K149" s="6"/>
    </row>
    <row r="150" spans="2:11" ht="63" customHeight="1" thickBot="1" x14ac:dyDescent="0.3">
      <c r="B150" s="1272"/>
      <c r="C150" s="1273"/>
      <c r="D150" s="1273"/>
      <c r="E150" s="1274"/>
      <c r="F150" s="6"/>
      <c r="G150" s="6"/>
      <c r="H150" s="6"/>
      <c r="I150" s="88"/>
      <c r="J150" s="6"/>
      <c r="K150" s="6"/>
    </row>
    <row r="151" spans="2:11" ht="15.75" thickBot="1" x14ac:dyDescent="0.3">
      <c r="B151" s="6"/>
      <c r="D151" s="6"/>
      <c r="E151" s="6"/>
      <c r="F151" s="6"/>
      <c r="G151" s="6"/>
      <c r="H151" s="6"/>
      <c r="I151" s="88"/>
      <c r="J151" s="6"/>
      <c r="K151" s="6"/>
    </row>
    <row r="152" spans="2:11" ht="24.75" thickBot="1" x14ac:dyDescent="0.3">
      <c r="B152" s="52" t="s">
        <v>56</v>
      </c>
      <c r="C152" s="98"/>
      <c r="D152" s="6"/>
      <c r="E152" s="6"/>
      <c r="F152" s="6"/>
      <c r="G152" s="6"/>
      <c r="H152" s="6"/>
      <c r="I152" s="88"/>
      <c r="J152" s="6"/>
      <c r="K152" s="6"/>
    </row>
    <row r="153" spans="2:11" ht="15.75" thickBot="1" x14ac:dyDescent="0.3">
      <c r="B153" s="2" t="s">
        <v>898</v>
      </c>
      <c r="C153" s="77"/>
      <c r="D153" s="6"/>
      <c r="E153" s="6"/>
      <c r="F153" s="6"/>
      <c r="G153" s="6"/>
      <c r="H153" s="6"/>
      <c r="I153" s="88"/>
      <c r="J153" s="6"/>
      <c r="K153" s="6"/>
    </row>
    <row r="154" spans="2:11" ht="60.75" thickBot="1" x14ac:dyDescent="0.3">
      <c r="B154" s="53" t="s">
        <v>57</v>
      </c>
      <c r="C154" s="99"/>
      <c r="D154" s="44" t="s">
        <v>899</v>
      </c>
      <c r="E154" s="6"/>
      <c r="F154" s="6"/>
      <c r="G154" s="6"/>
      <c r="H154" s="6"/>
      <c r="I154" s="88"/>
      <c r="J154" s="6"/>
      <c r="K154" s="6"/>
    </row>
    <row r="155" spans="2:11" x14ac:dyDescent="0.25">
      <c r="B155" s="1128" t="s">
        <v>59</v>
      </c>
      <c r="C155" s="95"/>
      <c r="D155" s="54" t="s">
        <v>60</v>
      </c>
      <c r="E155" s="6"/>
      <c r="F155" s="6"/>
      <c r="G155" s="6"/>
      <c r="H155" s="6"/>
      <c r="I155" s="88"/>
      <c r="J155" s="6"/>
      <c r="K155" s="6"/>
    </row>
    <row r="156" spans="2:11" ht="108" x14ac:dyDescent="0.25">
      <c r="B156" s="1129"/>
      <c r="C156" s="95"/>
      <c r="D156" s="47" t="s">
        <v>900</v>
      </c>
      <c r="E156" s="6"/>
      <c r="F156" s="6"/>
      <c r="G156" s="6"/>
      <c r="H156" s="6"/>
      <c r="I156" s="88"/>
      <c r="J156" s="6"/>
      <c r="K156" s="6"/>
    </row>
    <row r="157" spans="2:11" x14ac:dyDescent="0.25">
      <c r="B157" s="1129"/>
      <c r="C157" s="95"/>
      <c r="D157" s="54" t="s">
        <v>134</v>
      </c>
      <c r="E157" s="6"/>
      <c r="F157" s="6"/>
      <c r="G157" s="6"/>
      <c r="H157" s="6"/>
      <c r="I157" s="88"/>
      <c r="J157" s="6"/>
      <c r="K157" s="6"/>
    </row>
    <row r="158" spans="2:11" x14ac:dyDescent="0.25">
      <c r="B158" s="1129"/>
      <c r="C158" s="95"/>
      <c r="D158" s="47" t="s">
        <v>64</v>
      </c>
      <c r="E158" s="6"/>
      <c r="F158" s="6"/>
      <c r="G158" s="6"/>
      <c r="H158" s="6"/>
      <c r="I158" s="88"/>
      <c r="J158" s="6"/>
      <c r="K158" s="6"/>
    </row>
    <row r="159" spans="2:11" x14ac:dyDescent="0.25">
      <c r="B159" s="1129"/>
      <c r="C159" s="95"/>
      <c r="D159" s="47" t="s">
        <v>65</v>
      </c>
      <c r="E159" s="6"/>
      <c r="F159" s="6"/>
      <c r="G159" s="6"/>
      <c r="H159" s="6"/>
      <c r="I159" s="88"/>
      <c r="J159" s="6"/>
      <c r="K159" s="6"/>
    </row>
    <row r="160" spans="2:11" x14ac:dyDescent="0.25">
      <c r="B160" s="1129"/>
      <c r="C160" s="95"/>
      <c r="D160" s="47" t="s">
        <v>853</v>
      </c>
      <c r="E160" s="6"/>
      <c r="F160" s="6"/>
      <c r="G160" s="6"/>
      <c r="H160" s="6"/>
      <c r="I160" s="88"/>
      <c r="J160" s="6"/>
      <c r="K160" s="6"/>
    </row>
    <row r="161" spans="2:11" ht="36.75" thickBot="1" x14ac:dyDescent="0.3">
      <c r="B161" s="1130"/>
      <c r="C161" s="3"/>
      <c r="D161" s="41" t="s">
        <v>901</v>
      </c>
      <c r="E161" s="6"/>
      <c r="F161" s="6"/>
      <c r="G161" s="6"/>
      <c r="H161" s="6"/>
      <c r="I161" s="88"/>
      <c r="J161" s="6"/>
      <c r="K161" s="6"/>
    </row>
    <row r="162" spans="2:11" ht="24.75" thickBot="1" x14ac:dyDescent="0.3">
      <c r="B162" s="48" t="s">
        <v>72</v>
      </c>
      <c r="C162" s="3"/>
      <c r="D162" s="41"/>
      <c r="E162" s="6"/>
      <c r="F162" s="6"/>
      <c r="G162" s="6"/>
      <c r="H162" s="6"/>
      <c r="I162" s="88"/>
      <c r="J162" s="6"/>
      <c r="K162" s="6"/>
    </row>
    <row r="163" spans="2:11" ht="312" x14ac:dyDescent="0.25">
      <c r="B163" s="1128" t="s">
        <v>73</v>
      </c>
      <c r="C163" s="95"/>
      <c r="D163" s="47" t="s">
        <v>902</v>
      </c>
      <c r="E163" s="6"/>
      <c r="F163" s="6"/>
      <c r="G163" s="6"/>
      <c r="H163" s="6"/>
      <c r="I163" s="88"/>
      <c r="J163" s="6"/>
      <c r="K163" s="6"/>
    </row>
    <row r="164" spans="2:11" ht="324" x14ac:dyDescent="0.25">
      <c r="B164" s="1129"/>
      <c r="C164" s="95"/>
      <c r="D164" s="47" t="s">
        <v>903</v>
      </c>
      <c r="E164" s="6"/>
      <c r="F164" s="6"/>
      <c r="G164" s="6"/>
      <c r="H164" s="6"/>
      <c r="I164" s="88"/>
      <c r="J164" s="6"/>
      <c r="K164" s="6"/>
    </row>
    <row r="165" spans="2:11" ht="108" x14ac:dyDescent="0.25">
      <c r="B165" s="1129"/>
      <c r="C165" s="95"/>
      <c r="D165" s="47" t="s">
        <v>904</v>
      </c>
      <c r="E165" s="6"/>
      <c r="F165" s="6"/>
      <c r="G165" s="6"/>
      <c r="H165" s="6"/>
      <c r="I165" s="88"/>
      <c r="J165" s="6"/>
      <c r="K165" s="6"/>
    </row>
    <row r="166" spans="2:11" ht="72.75" thickBot="1" x14ac:dyDescent="0.3">
      <c r="B166" s="1130"/>
      <c r="C166" s="3"/>
      <c r="D166" s="41" t="s">
        <v>905</v>
      </c>
      <c r="E166" s="6"/>
      <c r="F166" s="6"/>
      <c r="G166" s="6"/>
      <c r="H166" s="6"/>
      <c r="I166" s="88"/>
      <c r="J166" s="6"/>
      <c r="K166" s="6"/>
    </row>
    <row r="167" spans="2:11" ht="24" x14ac:dyDescent="0.25">
      <c r="B167" s="1128" t="s">
        <v>90</v>
      </c>
      <c r="C167" s="95"/>
      <c r="D167" s="54" t="s">
        <v>897</v>
      </c>
      <c r="E167" s="6"/>
      <c r="F167" s="6"/>
      <c r="G167" s="6"/>
      <c r="H167" s="6"/>
      <c r="I167" s="88"/>
      <c r="J167" s="6"/>
      <c r="K167" s="6"/>
    </row>
    <row r="168" spans="2:11" x14ac:dyDescent="0.25">
      <c r="B168" s="1129"/>
      <c r="C168" s="95"/>
      <c r="D168" s="17"/>
      <c r="E168" s="6"/>
      <c r="F168" s="6"/>
      <c r="G168" s="6"/>
      <c r="H168" s="6"/>
      <c r="I168" s="88"/>
      <c r="J168" s="6"/>
      <c r="K168" s="6"/>
    </row>
    <row r="169" spans="2:11" x14ac:dyDescent="0.25">
      <c r="B169" s="1129"/>
      <c r="C169" s="95"/>
      <c r="D169" s="47" t="s">
        <v>91</v>
      </c>
      <c r="E169" s="6"/>
      <c r="F169" s="6"/>
      <c r="G169" s="6"/>
      <c r="H169" s="6"/>
      <c r="I169" s="88"/>
      <c r="J169" s="6"/>
      <c r="K169" s="6"/>
    </row>
    <row r="170" spans="2:11" ht="37.5" x14ac:dyDescent="0.25">
      <c r="B170" s="1129"/>
      <c r="C170" s="95"/>
      <c r="D170" s="47" t="s">
        <v>906</v>
      </c>
      <c r="E170" s="6"/>
      <c r="F170" s="6"/>
      <c r="G170" s="6"/>
      <c r="H170" s="6"/>
      <c r="I170" s="88"/>
      <c r="J170" s="6"/>
      <c r="K170" s="6"/>
    </row>
    <row r="171" spans="2:11" ht="37.5" x14ac:dyDescent="0.25">
      <c r="B171" s="1129"/>
      <c r="C171" s="95"/>
      <c r="D171" s="47" t="s">
        <v>907</v>
      </c>
      <c r="E171" s="6"/>
      <c r="F171" s="6"/>
      <c r="G171" s="6"/>
      <c r="H171" s="6"/>
      <c r="I171" s="88"/>
      <c r="J171" s="6"/>
      <c r="K171" s="6"/>
    </row>
    <row r="172" spans="2:11" ht="60" x14ac:dyDescent="0.25">
      <c r="B172" s="1129"/>
      <c r="C172" s="95"/>
      <c r="D172" s="47" t="s">
        <v>908</v>
      </c>
      <c r="E172" s="6"/>
      <c r="F172" s="6"/>
      <c r="G172" s="6"/>
      <c r="H172" s="6"/>
      <c r="I172" s="88"/>
      <c r="J172" s="6"/>
      <c r="K172" s="6"/>
    </row>
    <row r="173" spans="2:11" ht="97.5" x14ac:dyDescent="0.25">
      <c r="B173" s="1129"/>
      <c r="C173" s="95"/>
      <c r="D173" s="47" t="s">
        <v>909</v>
      </c>
      <c r="E173" s="6"/>
      <c r="F173" s="6"/>
      <c r="G173" s="6"/>
      <c r="H173" s="6"/>
      <c r="I173" s="88"/>
      <c r="J173" s="6"/>
      <c r="K173" s="6"/>
    </row>
    <row r="174" spans="2:11" ht="24" x14ac:dyDescent="0.25">
      <c r="B174" s="1129"/>
      <c r="C174" s="95"/>
      <c r="D174" s="54" t="s">
        <v>910</v>
      </c>
      <c r="E174" s="6"/>
      <c r="F174" s="6"/>
      <c r="G174" s="6"/>
      <c r="H174" s="6"/>
      <c r="I174" s="88"/>
      <c r="J174" s="6"/>
      <c r="K174" s="6"/>
    </row>
    <row r="175" spans="2:11" x14ac:dyDescent="0.25">
      <c r="B175" s="1129"/>
      <c r="C175" s="95"/>
      <c r="D175" s="17"/>
      <c r="E175" s="6"/>
      <c r="F175" s="6"/>
      <c r="G175" s="6"/>
      <c r="H175" s="6"/>
      <c r="I175" s="88"/>
      <c r="J175" s="6"/>
      <c r="K175" s="6"/>
    </row>
    <row r="176" spans="2:11" x14ac:dyDescent="0.25">
      <c r="B176" s="1129"/>
      <c r="C176" s="95"/>
      <c r="D176" s="47" t="s">
        <v>91</v>
      </c>
      <c r="E176" s="6"/>
      <c r="F176" s="6"/>
      <c r="G176" s="6"/>
      <c r="H176" s="6"/>
      <c r="I176" s="88"/>
      <c r="J176" s="6"/>
      <c r="K176" s="6"/>
    </row>
    <row r="177" spans="2:11" ht="37.5" x14ac:dyDescent="0.25">
      <c r="B177" s="1129"/>
      <c r="C177" s="95"/>
      <c r="D177" s="47" t="s">
        <v>911</v>
      </c>
      <c r="E177" s="6"/>
      <c r="F177" s="6"/>
      <c r="G177" s="6"/>
      <c r="H177" s="6"/>
      <c r="I177" s="88"/>
      <c r="J177" s="6"/>
      <c r="K177" s="6"/>
    </row>
    <row r="178" spans="2:11" ht="37.5" x14ac:dyDescent="0.25">
      <c r="B178" s="1129"/>
      <c r="C178" s="95"/>
      <c r="D178" s="47" t="s">
        <v>912</v>
      </c>
      <c r="E178" s="6"/>
      <c r="F178" s="6"/>
      <c r="G178" s="6"/>
      <c r="H178" s="6"/>
      <c r="I178" s="88"/>
      <c r="J178" s="6"/>
      <c r="K178" s="6"/>
    </row>
    <row r="179" spans="2:11" ht="37.5" x14ac:dyDescent="0.25">
      <c r="B179" s="1129"/>
      <c r="C179" s="95"/>
      <c r="D179" s="47" t="s">
        <v>913</v>
      </c>
      <c r="E179" s="6"/>
      <c r="F179" s="6"/>
      <c r="G179" s="6"/>
      <c r="H179" s="6"/>
      <c r="I179" s="88"/>
      <c r="J179" s="6"/>
      <c r="K179" s="6"/>
    </row>
    <row r="180" spans="2:11" ht="60" x14ac:dyDescent="0.25">
      <c r="B180" s="1129"/>
      <c r="C180" s="95"/>
      <c r="D180" s="47" t="s">
        <v>908</v>
      </c>
      <c r="E180" s="6"/>
      <c r="F180" s="6"/>
      <c r="G180" s="6"/>
      <c r="H180" s="6"/>
      <c r="I180" s="88"/>
      <c r="J180" s="6"/>
      <c r="K180" s="6"/>
    </row>
    <row r="181" spans="2:11" ht="60.75" thickBot="1" x14ac:dyDescent="0.3">
      <c r="B181" s="1130"/>
      <c r="C181" s="3"/>
      <c r="D181" s="41" t="s">
        <v>914</v>
      </c>
      <c r="E181" s="6"/>
      <c r="F181" s="6"/>
      <c r="G181" s="6"/>
      <c r="H181" s="6"/>
      <c r="I181" s="88"/>
      <c r="J181" s="6"/>
      <c r="K181" s="6"/>
    </row>
    <row r="182" spans="2:11" x14ac:dyDescent="0.25">
      <c r="B182" s="6"/>
      <c r="D182" s="6"/>
      <c r="E182" s="6"/>
      <c r="F182" s="6"/>
      <c r="G182" s="6"/>
      <c r="H182" s="6"/>
      <c r="I182" s="88"/>
      <c r="J182" s="6"/>
      <c r="K182" s="6"/>
    </row>
    <row r="183" spans="2:11" x14ac:dyDescent="0.25">
      <c r="B183" s="6"/>
      <c r="D183" s="6"/>
      <c r="E183" s="6"/>
      <c r="F183" s="6"/>
      <c r="G183" s="6"/>
      <c r="H183" s="6"/>
      <c r="I183" s="88"/>
      <c r="J183" s="6"/>
      <c r="K183" s="6"/>
    </row>
    <row r="184" spans="2:11" x14ac:dyDescent="0.25">
      <c r="B184" s="6"/>
      <c r="D184" s="6"/>
      <c r="E184" s="6"/>
      <c r="F184" s="6"/>
      <c r="G184" s="6"/>
      <c r="H184" s="6"/>
      <c r="I184" s="88"/>
      <c r="J184" s="6"/>
      <c r="K184" s="6"/>
    </row>
    <row r="185" spans="2:11" x14ac:dyDescent="0.25">
      <c r="B185" s="6"/>
      <c r="D185" s="6"/>
      <c r="E185" s="6"/>
      <c r="F185" s="6"/>
      <c r="G185" s="6"/>
      <c r="H185" s="6"/>
      <c r="I185" s="88"/>
      <c r="J185" s="6"/>
      <c r="K185" s="6"/>
    </row>
    <row r="186" spans="2:11" x14ac:dyDescent="0.25">
      <c r="B186" s="6"/>
      <c r="D186" s="6"/>
      <c r="E186" s="6"/>
      <c r="F186" s="6"/>
      <c r="G186" s="6"/>
      <c r="H186" s="6"/>
      <c r="I186" s="88"/>
      <c r="J186" s="6"/>
      <c r="K186" s="6"/>
    </row>
    <row r="187" spans="2:11" x14ac:dyDescent="0.25">
      <c r="B187" s="6"/>
      <c r="D187" s="6"/>
      <c r="E187" s="6"/>
      <c r="F187" s="6"/>
      <c r="G187" s="6"/>
      <c r="H187" s="6"/>
      <c r="I187" s="88"/>
      <c r="J187" s="6"/>
      <c r="K187" s="6"/>
    </row>
    <row r="188" spans="2:11" x14ac:dyDescent="0.25">
      <c r="B188" s="6"/>
      <c r="D188" s="6"/>
      <c r="E188" s="6"/>
      <c r="F188" s="6"/>
      <c r="G188" s="6"/>
      <c r="H188" s="6"/>
      <c r="I188" s="88"/>
      <c r="J188" s="6"/>
      <c r="K188" s="6"/>
    </row>
    <row r="189" spans="2:11" x14ac:dyDescent="0.25">
      <c r="B189" s="6"/>
      <c r="D189" s="6"/>
      <c r="E189" s="6"/>
      <c r="F189" s="6"/>
      <c r="G189" s="6"/>
      <c r="H189" s="6"/>
      <c r="I189" s="88"/>
      <c r="J189" s="6"/>
      <c r="K189" s="6"/>
    </row>
    <row r="190" spans="2:11" x14ac:dyDescent="0.25">
      <c r="B190" s="6"/>
      <c r="D190" s="6"/>
      <c r="E190" s="6"/>
      <c r="F190" s="6"/>
      <c r="G190" s="6"/>
      <c r="H190" s="6"/>
      <c r="I190" s="88"/>
      <c r="J190" s="6"/>
      <c r="K190" s="6"/>
    </row>
    <row r="191" spans="2:11" x14ac:dyDescent="0.25">
      <c r="B191" s="6"/>
      <c r="D191" s="6"/>
      <c r="E191" s="6"/>
      <c r="F191" s="6"/>
      <c r="G191" s="6"/>
      <c r="H191" s="6"/>
      <c r="I191" s="88"/>
      <c r="J191" s="6"/>
      <c r="K191" s="6"/>
    </row>
    <row r="192" spans="2:11" x14ac:dyDescent="0.25">
      <c r="B192" s="6"/>
      <c r="D192" s="6"/>
      <c r="E192" s="6"/>
      <c r="F192" s="6"/>
      <c r="G192" s="6"/>
      <c r="H192" s="6"/>
      <c r="I192" s="88"/>
      <c r="J192" s="6"/>
      <c r="K192" s="6"/>
    </row>
    <row r="193" spans="2:11" x14ac:dyDescent="0.25">
      <c r="B193" s="6"/>
      <c r="D193" s="6"/>
      <c r="E193" s="6"/>
      <c r="F193" s="6"/>
      <c r="G193" s="6"/>
      <c r="H193" s="6"/>
      <c r="I193" s="88"/>
      <c r="J193" s="6"/>
      <c r="K193" s="6"/>
    </row>
    <row r="194" spans="2:11" x14ac:dyDescent="0.25">
      <c r="B194" s="6"/>
      <c r="D194" s="6"/>
      <c r="E194" s="6"/>
      <c r="F194" s="6"/>
      <c r="G194" s="6"/>
      <c r="H194" s="6"/>
      <c r="I194" s="88"/>
      <c r="J194" s="6"/>
      <c r="K194" s="6"/>
    </row>
    <row r="195" spans="2:11" x14ac:dyDescent="0.25">
      <c r="B195" s="6"/>
      <c r="D195" s="6"/>
      <c r="E195" s="6"/>
      <c r="F195" s="6"/>
      <c r="G195" s="6"/>
      <c r="H195" s="6"/>
      <c r="I195" s="88"/>
      <c r="J195" s="6"/>
      <c r="K195" s="6"/>
    </row>
    <row r="196" spans="2:11" x14ac:dyDescent="0.25">
      <c r="B196" s="6"/>
      <c r="D196" s="6"/>
      <c r="E196" s="6"/>
      <c r="F196" s="6"/>
      <c r="G196" s="6"/>
      <c r="H196" s="6"/>
      <c r="I196" s="88"/>
      <c r="J196" s="6"/>
      <c r="K196" s="6"/>
    </row>
    <row r="197" spans="2:11" x14ac:dyDescent="0.25">
      <c r="B197" s="6"/>
      <c r="D197" s="6"/>
      <c r="E197" s="6"/>
      <c r="F197" s="6"/>
      <c r="G197" s="6"/>
      <c r="H197" s="6"/>
      <c r="I197" s="88"/>
      <c r="J197" s="6"/>
      <c r="K197" s="6"/>
    </row>
  </sheetData>
  <mergeCells count="59">
    <mergeCell ref="B137:B143"/>
    <mergeCell ref="D104:I104"/>
    <mergeCell ref="D108:I108"/>
    <mergeCell ref="D109:I109"/>
    <mergeCell ref="D110:I110"/>
    <mergeCell ref="B127:E127"/>
    <mergeCell ref="B128:B134"/>
    <mergeCell ref="D95:I95"/>
    <mergeCell ref="D96:I96"/>
    <mergeCell ref="D97:I97"/>
    <mergeCell ref="D102:I102"/>
    <mergeCell ref="B136:E136"/>
    <mergeCell ref="D84:I84"/>
    <mergeCell ref="D85:I85"/>
    <mergeCell ref="D89:I89"/>
    <mergeCell ref="D90:I90"/>
    <mergeCell ref="D79:I79"/>
    <mergeCell ref="G27:G28"/>
    <mergeCell ref="B15:B114"/>
    <mergeCell ref="D15:I15"/>
    <mergeCell ref="D16:I16"/>
    <mergeCell ref="D17:I17"/>
    <mergeCell ref="D20:I20"/>
    <mergeCell ref="D25:I25"/>
    <mergeCell ref="D26:I26"/>
    <mergeCell ref="D42:I42"/>
    <mergeCell ref="D43:I43"/>
    <mergeCell ref="F27:F28"/>
    <mergeCell ref="D71:I71"/>
    <mergeCell ref="D44:I44"/>
    <mergeCell ref="D49:I49"/>
    <mergeCell ref="D50:I50"/>
    <mergeCell ref="D51:I51"/>
    <mergeCell ref="B150:E150"/>
    <mergeCell ref="B155:B161"/>
    <mergeCell ref="B163:B166"/>
    <mergeCell ref="B167:B181"/>
    <mergeCell ref="D27:D28"/>
    <mergeCell ref="E27:E28"/>
    <mergeCell ref="D56:I56"/>
    <mergeCell ref="D57:I57"/>
    <mergeCell ref="D58:I58"/>
    <mergeCell ref="D63:I63"/>
    <mergeCell ref="D64:I64"/>
    <mergeCell ref="D65:I65"/>
    <mergeCell ref="D70:I70"/>
    <mergeCell ref="D103:I103"/>
    <mergeCell ref="D72:I72"/>
    <mergeCell ref="D78:I78"/>
    <mergeCell ref="B10:D10"/>
    <mergeCell ref="F10:S10"/>
    <mergeCell ref="F11:S11"/>
    <mergeCell ref="E12:R12"/>
    <mergeCell ref="E13:R13"/>
    <mergeCell ref="A1:P1"/>
    <mergeCell ref="A2:P2"/>
    <mergeCell ref="A3:P3"/>
    <mergeCell ref="A4:D4"/>
    <mergeCell ref="A5:P5"/>
  </mergeCells>
  <conditionalFormatting sqref="F122">
    <cfRule type="containsText" dxfId="38" priority="5" operator="containsText" text="ERROR">
      <formula>NOT(ISERROR(SEARCH("ERROR",F122)))</formula>
    </cfRule>
  </conditionalFormatting>
  <conditionalFormatting sqref="F10">
    <cfRule type="notContainsBlanks" dxfId="37" priority="4">
      <formula>LEN(TRIM(F10))&gt;0</formula>
    </cfRule>
  </conditionalFormatting>
  <conditionalFormatting sqref="F11:S11">
    <cfRule type="expression" dxfId="36" priority="2">
      <formula>E11="NO SE REPORTA"</formula>
    </cfRule>
    <cfRule type="expression" dxfId="35" priority="3">
      <formula>E10="NO APLICA"</formula>
    </cfRule>
  </conditionalFormatting>
  <conditionalFormatting sqref="E12:R12">
    <cfRule type="expression" dxfId="34"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06:E107 E18:E19 E99:H100 E46:E48 E22:H23 E53:H54 E60:H61 E74:H75 E81:H82 E87:E88 E112:H113 E92:H93 E29:H40 E67:E69">
      <formula1>0</formula1>
    </dataValidation>
    <dataValidation allowBlank="1" showInputMessage="1" showErrorMessage="1" sqref="E62:H62 E76:I76 I74:I75 I81:I83 E83:H83 E24:H24 E41:H41 I53:I55 E55:H55 I60:I62"/>
    <dataValidation type="decimal" allowBlank="1" showInputMessage="1" showErrorMessage="1" errorTitle="ERROR" error="Escriba un valor entre 0% y 100%" sqref="F117:F121">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961</v>
      </c>
      <c r="B5" s="1041"/>
      <c r="C5" s="1041"/>
      <c r="D5" s="1041"/>
      <c r="E5" s="1041"/>
      <c r="F5" s="1041"/>
      <c r="G5" s="1041"/>
      <c r="H5" s="1041"/>
      <c r="I5" s="1041"/>
      <c r="J5" s="1041"/>
      <c r="K5" s="1041"/>
      <c r="L5" s="1041"/>
      <c r="M5" s="1041"/>
      <c r="N5" s="1041"/>
      <c r="O5" s="1041"/>
      <c r="P5" s="1042"/>
    </row>
    <row r="6" spans="1:21" x14ac:dyDescent="0.25">
      <c r="A6" s="248"/>
      <c r="B6" s="252" t="s">
        <v>1</v>
      </c>
      <c r="C6" s="253"/>
      <c r="D6" s="251"/>
      <c r="E6" s="262"/>
      <c r="F6" s="251" t="s">
        <v>128</v>
      </c>
      <c r="G6" s="251"/>
      <c r="H6" s="251"/>
      <c r="I6" s="251"/>
      <c r="J6" s="251"/>
      <c r="K6" s="6"/>
    </row>
    <row r="7" spans="1:21" ht="15.75" thickBot="1" x14ac:dyDescent="0.3">
      <c r="A7" s="248"/>
      <c r="B7" s="254"/>
      <c r="C7" s="255"/>
      <c r="D7" s="251"/>
      <c r="E7" s="256"/>
      <c r="F7" s="251" t="s">
        <v>129</v>
      </c>
      <c r="G7" s="251"/>
      <c r="H7" s="251"/>
      <c r="I7" s="251"/>
      <c r="J7" s="251"/>
      <c r="K7" s="6"/>
    </row>
    <row r="8" spans="1:21" ht="15.75" thickBot="1" x14ac:dyDescent="0.3">
      <c r="A8" s="248"/>
      <c r="B8" s="264" t="s">
        <v>1202</v>
      </c>
      <c r="C8" s="265">
        <v>2020</v>
      </c>
      <c r="D8" s="260" t="e">
        <f>IF(E10="NO APLICA","NO APLICA",IF(E11="NO SE REPORTA","SIN INFORMACION",+E21))</f>
        <v>#DIV/0!</v>
      </c>
      <c r="E8" s="267"/>
      <c r="F8" s="251" t="s">
        <v>130</v>
      </c>
      <c r="G8" s="251"/>
      <c r="H8" s="251"/>
      <c r="I8" s="251"/>
      <c r="J8" s="251"/>
      <c r="K8" s="6"/>
    </row>
    <row r="9" spans="1:21" x14ac:dyDescent="0.25">
      <c r="A9" s="248"/>
      <c r="B9" s="513" t="s">
        <v>1203</v>
      </c>
      <c r="C9" s="268"/>
      <c r="D9" s="251"/>
      <c r="E9" s="251"/>
      <c r="F9" s="251"/>
      <c r="G9" s="251"/>
      <c r="H9" s="251"/>
      <c r="I9" s="251"/>
      <c r="J9" s="251"/>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A14" s="248"/>
      <c r="B14" s="513"/>
      <c r="C14" s="268"/>
      <c r="D14" s="251"/>
      <c r="E14" s="251"/>
      <c r="F14" s="251"/>
      <c r="G14" s="251"/>
      <c r="H14" s="251"/>
      <c r="I14" s="251"/>
      <c r="J14" s="251"/>
      <c r="K14" s="6"/>
    </row>
    <row r="15" spans="1:21" x14ac:dyDescent="0.25">
      <c r="A15" s="248"/>
      <c r="B15" s="1072" t="s">
        <v>2</v>
      </c>
      <c r="C15" s="271"/>
      <c r="D15" s="1054"/>
      <c r="E15" s="1055"/>
      <c r="F15" s="1055"/>
      <c r="G15" s="1055"/>
      <c r="H15" s="1055"/>
      <c r="I15" s="1056"/>
      <c r="J15" s="251"/>
      <c r="K15" s="6"/>
    </row>
    <row r="16" spans="1:21" ht="15.75" thickBot="1" x14ac:dyDescent="0.3">
      <c r="A16" s="248"/>
      <c r="B16" s="1073"/>
      <c r="C16" s="279"/>
      <c r="D16" s="1084" t="s">
        <v>3</v>
      </c>
      <c r="E16" s="1085"/>
      <c r="F16" s="1085"/>
      <c r="G16" s="1085"/>
      <c r="H16" s="1085"/>
      <c r="I16" s="1086"/>
      <c r="J16" s="251"/>
      <c r="K16" s="6"/>
    </row>
    <row r="17" spans="1:11" ht="15.75" thickBot="1" x14ac:dyDescent="0.3">
      <c r="A17" s="248"/>
      <c r="B17" s="1073"/>
      <c r="C17" s="275"/>
      <c r="D17" s="425" t="s">
        <v>150</v>
      </c>
      <c r="E17" s="283" t="s">
        <v>20</v>
      </c>
      <c r="F17" s="283" t="s">
        <v>21</v>
      </c>
      <c r="G17" s="283" t="s">
        <v>22</v>
      </c>
      <c r="H17" s="283" t="s">
        <v>23</v>
      </c>
      <c r="I17" s="283" t="s">
        <v>151</v>
      </c>
      <c r="J17" s="251"/>
      <c r="K17" s="6"/>
    </row>
    <row r="18" spans="1:11" ht="36.75" thickBot="1" x14ac:dyDescent="0.3">
      <c r="A18" s="248"/>
      <c r="B18" s="1073"/>
      <c r="C18" s="275"/>
      <c r="D18" s="430" t="s">
        <v>976</v>
      </c>
      <c r="E18" s="155"/>
      <c r="F18" s="155"/>
      <c r="G18" s="155"/>
      <c r="H18" s="155"/>
      <c r="I18" s="452">
        <f>SUM(E18:H18)</f>
        <v>0</v>
      </c>
      <c r="J18" s="251"/>
      <c r="K18" s="6"/>
    </row>
    <row r="19" spans="1:11" ht="36.75" thickBot="1" x14ac:dyDescent="0.3">
      <c r="A19" s="248"/>
      <c r="B19" s="1073"/>
      <c r="C19" s="275"/>
      <c r="D19" s="430" t="s">
        <v>977</v>
      </c>
      <c r="E19" s="155"/>
      <c r="F19" s="155"/>
      <c r="G19" s="155"/>
      <c r="H19" s="155"/>
      <c r="I19" s="452">
        <f>SUM(E19:H19)</f>
        <v>0</v>
      </c>
      <c r="J19" s="251"/>
      <c r="K19" s="6"/>
    </row>
    <row r="20" spans="1:11" ht="36.75" thickBot="1" x14ac:dyDescent="0.3">
      <c r="A20" s="248"/>
      <c r="B20" s="1073"/>
      <c r="C20" s="275"/>
      <c r="D20" s="430" t="s">
        <v>978</v>
      </c>
      <c r="E20" s="155"/>
      <c r="F20" s="155"/>
      <c r="G20" s="155"/>
      <c r="H20" s="155"/>
      <c r="I20" s="452">
        <f>SUM(E20:H20)</f>
        <v>0</v>
      </c>
      <c r="J20" s="251"/>
      <c r="K20" s="6"/>
    </row>
    <row r="21" spans="1:11" ht="24.75" thickBot="1" x14ac:dyDescent="0.3">
      <c r="A21" s="248"/>
      <c r="B21" s="1074"/>
      <c r="C21" s="432"/>
      <c r="D21" s="430" t="s">
        <v>979</v>
      </c>
      <c r="E21" s="457" t="e">
        <f>+(E19+E20)/E18</f>
        <v>#DIV/0!</v>
      </c>
      <c r="F21" s="457" t="e">
        <f>+(F19+F20)/F18</f>
        <v>#DIV/0!</v>
      </c>
      <c r="G21" s="457" t="e">
        <f>+(G19+G20)/G18</f>
        <v>#DIV/0!</v>
      </c>
      <c r="H21" s="457" t="e">
        <f>+(H19+H20)/H18</f>
        <v>#DIV/0!</v>
      </c>
      <c r="I21" s="457" t="e">
        <f>+(I19+I20)/I18</f>
        <v>#DIV/0!</v>
      </c>
      <c r="J21" s="251"/>
      <c r="K21" s="6"/>
    </row>
    <row r="22" spans="1:11" ht="36" customHeight="1" thickBot="1" x14ac:dyDescent="0.3">
      <c r="A22" s="248"/>
      <c r="B22" s="429" t="s">
        <v>34</v>
      </c>
      <c r="C22" s="289"/>
      <c r="D22" s="1081" t="s">
        <v>980</v>
      </c>
      <c r="E22" s="1082"/>
      <c r="F22" s="1082"/>
      <c r="G22" s="1082"/>
      <c r="H22" s="1082"/>
      <c r="I22" s="1083"/>
      <c r="J22" s="251"/>
      <c r="K22" s="6"/>
    </row>
    <row r="23" spans="1:11" ht="36" customHeight="1" thickBot="1" x14ac:dyDescent="0.3">
      <c r="A23" s="248"/>
      <c r="B23" s="429" t="s">
        <v>36</v>
      </c>
      <c r="C23" s="289"/>
      <c r="D23" s="1081" t="s">
        <v>159</v>
      </c>
      <c r="E23" s="1082"/>
      <c r="F23" s="1082"/>
      <c r="G23" s="1082"/>
      <c r="H23" s="1082"/>
      <c r="I23" s="1083"/>
      <c r="J23" s="251"/>
      <c r="K23" s="6"/>
    </row>
    <row r="24" spans="1:11" ht="15.75" thickBot="1" x14ac:dyDescent="0.3">
      <c r="A24" s="248"/>
      <c r="B24" s="252"/>
      <c r="C24" s="253"/>
      <c r="D24" s="251"/>
      <c r="E24" s="251"/>
      <c r="F24" s="251"/>
      <c r="G24" s="251"/>
      <c r="H24" s="251"/>
      <c r="I24" s="251"/>
      <c r="J24" s="251"/>
      <c r="K24" s="6"/>
    </row>
    <row r="25" spans="1:11" ht="24" customHeight="1" thickBot="1" x14ac:dyDescent="0.3">
      <c r="A25" s="248"/>
      <c r="B25" s="1069" t="s">
        <v>38</v>
      </c>
      <c r="C25" s="1070"/>
      <c r="D25" s="1070"/>
      <c r="E25" s="1071"/>
      <c r="F25" s="251"/>
      <c r="G25" s="251"/>
      <c r="H25" s="251"/>
      <c r="I25" s="251"/>
      <c r="J25" s="251"/>
      <c r="K25" s="6"/>
    </row>
    <row r="26" spans="1:11" ht="15.75" thickBot="1" x14ac:dyDescent="0.3">
      <c r="A26" s="248"/>
      <c r="B26" s="1072">
        <v>1</v>
      </c>
      <c r="C26" s="275"/>
      <c r="D26" s="292" t="s">
        <v>39</v>
      </c>
      <c r="E26" s="169"/>
      <c r="F26" s="251"/>
      <c r="G26" s="251"/>
      <c r="H26" s="251"/>
      <c r="I26" s="251"/>
      <c r="J26" s="251"/>
      <c r="K26" s="6"/>
    </row>
    <row r="27" spans="1:11" ht="15.75" thickBot="1" x14ac:dyDescent="0.3">
      <c r="A27" s="248"/>
      <c r="B27" s="1073"/>
      <c r="C27" s="275"/>
      <c r="D27" s="430" t="s">
        <v>40</v>
      </c>
      <c r="E27" s="169"/>
      <c r="F27" s="251"/>
      <c r="G27" s="251"/>
      <c r="H27" s="251"/>
      <c r="I27" s="251"/>
      <c r="J27" s="251"/>
      <c r="K27" s="6"/>
    </row>
    <row r="28" spans="1:11" ht="15.75" thickBot="1" x14ac:dyDescent="0.3">
      <c r="A28" s="248"/>
      <c r="B28" s="1073"/>
      <c r="C28" s="275"/>
      <c r="D28" s="430" t="s">
        <v>41</v>
      </c>
      <c r="E28" s="169"/>
      <c r="F28" s="251"/>
      <c r="G28" s="251"/>
      <c r="H28" s="251"/>
      <c r="I28" s="251"/>
      <c r="J28" s="251"/>
      <c r="K28" s="6"/>
    </row>
    <row r="29" spans="1:11" ht="15.75" thickBot="1" x14ac:dyDescent="0.3">
      <c r="A29" s="248"/>
      <c r="B29" s="1073"/>
      <c r="C29" s="275"/>
      <c r="D29" s="430" t="s">
        <v>42</v>
      </c>
      <c r="E29" s="169"/>
      <c r="F29" s="251"/>
      <c r="G29" s="251"/>
      <c r="H29" s="251"/>
      <c r="I29" s="251"/>
      <c r="J29" s="251"/>
      <c r="K29" s="6"/>
    </row>
    <row r="30" spans="1:11" ht="15.75" thickBot="1" x14ac:dyDescent="0.3">
      <c r="A30" s="248"/>
      <c r="B30" s="1073"/>
      <c r="C30" s="275"/>
      <c r="D30" s="430" t="s">
        <v>43</v>
      </c>
      <c r="E30" s="169"/>
      <c r="F30" s="251"/>
      <c r="G30" s="251"/>
      <c r="H30" s="251"/>
      <c r="I30" s="251"/>
      <c r="J30" s="251"/>
      <c r="K30" s="6"/>
    </row>
    <row r="31" spans="1:11" ht="15.75" thickBot="1" x14ac:dyDescent="0.3">
      <c r="A31" s="248"/>
      <c r="B31" s="1073"/>
      <c r="C31" s="275"/>
      <c r="D31" s="430" t="s">
        <v>44</v>
      </c>
      <c r="E31" s="169"/>
      <c r="F31" s="251"/>
      <c r="G31" s="251"/>
      <c r="H31" s="251"/>
      <c r="I31" s="251"/>
      <c r="J31" s="251"/>
      <c r="K31" s="6"/>
    </row>
    <row r="32" spans="1:11" ht="15.75" thickBot="1" x14ac:dyDescent="0.3">
      <c r="A32" s="248"/>
      <c r="B32" s="1074"/>
      <c r="C32" s="432"/>
      <c r="D32" s="430" t="s">
        <v>45</v>
      </c>
      <c r="E32" s="169"/>
      <c r="F32" s="251"/>
      <c r="G32" s="251"/>
      <c r="H32" s="251"/>
      <c r="I32" s="251"/>
      <c r="J32" s="251"/>
      <c r="K32" s="6"/>
    </row>
    <row r="33" spans="1:11" ht="15.75" thickBot="1" x14ac:dyDescent="0.3">
      <c r="A33" s="248"/>
      <c r="B33" s="252"/>
      <c r="C33" s="253"/>
      <c r="D33" s="251"/>
      <c r="E33" s="251"/>
      <c r="F33" s="251"/>
      <c r="G33" s="251"/>
      <c r="H33" s="251"/>
      <c r="I33" s="251"/>
      <c r="J33" s="251"/>
      <c r="K33" s="6"/>
    </row>
    <row r="34" spans="1:11" ht="15.75" thickBot="1" x14ac:dyDescent="0.3">
      <c r="A34" s="248"/>
      <c r="B34" s="1069" t="s">
        <v>46</v>
      </c>
      <c r="C34" s="1070"/>
      <c r="D34" s="1070"/>
      <c r="E34" s="1071"/>
      <c r="F34" s="251"/>
      <c r="G34" s="251"/>
      <c r="H34" s="251"/>
      <c r="I34" s="251"/>
      <c r="J34" s="251"/>
      <c r="K34" s="6"/>
    </row>
    <row r="35" spans="1:11" ht="15.75" thickBot="1" x14ac:dyDescent="0.3">
      <c r="A35" s="248"/>
      <c r="B35" s="1072">
        <v>1</v>
      </c>
      <c r="C35" s="275"/>
      <c r="D35" s="292" t="s">
        <v>39</v>
      </c>
      <c r="E35" s="436" t="s">
        <v>47</v>
      </c>
      <c r="F35" s="251"/>
      <c r="G35" s="251"/>
      <c r="H35" s="251"/>
      <c r="I35" s="251"/>
      <c r="J35" s="251"/>
      <c r="K35" s="6"/>
    </row>
    <row r="36" spans="1:11" ht="15.75" thickBot="1" x14ac:dyDescent="0.3">
      <c r="A36" s="248"/>
      <c r="B36" s="1073"/>
      <c r="C36" s="275"/>
      <c r="D36" s="430" t="s">
        <v>40</v>
      </c>
      <c r="E36" s="456" t="s">
        <v>48</v>
      </c>
      <c r="F36" s="251"/>
      <c r="G36" s="251"/>
      <c r="H36" s="251"/>
      <c r="I36" s="251"/>
      <c r="J36" s="251"/>
      <c r="K36" s="6"/>
    </row>
    <row r="37" spans="1:11" ht="15.75" thickBot="1" x14ac:dyDescent="0.3">
      <c r="A37" s="248"/>
      <c r="B37" s="1073"/>
      <c r="C37" s="275"/>
      <c r="D37" s="430" t="s">
        <v>41</v>
      </c>
      <c r="E37" s="174"/>
      <c r="F37" s="251"/>
      <c r="G37" s="251"/>
      <c r="H37" s="251"/>
      <c r="I37" s="251"/>
      <c r="J37" s="251"/>
      <c r="K37" s="6"/>
    </row>
    <row r="38" spans="1:11" ht="15.75" thickBot="1" x14ac:dyDescent="0.3">
      <c r="A38" s="248"/>
      <c r="B38" s="1073"/>
      <c r="C38" s="275"/>
      <c r="D38" s="430" t="s">
        <v>42</v>
      </c>
      <c r="E38" s="174"/>
      <c r="F38" s="251"/>
      <c r="G38" s="251"/>
      <c r="H38" s="251"/>
      <c r="I38" s="251"/>
      <c r="J38" s="251"/>
      <c r="K38" s="6"/>
    </row>
    <row r="39" spans="1:11" ht="15.75" thickBot="1" x14ac:dyDescent="0.3">
      <c r="A39" s="248"/>
      <c r="B39" s="1073"/>
      <c r="C39" s="275"/>
      <c r="D39" s="430" t="s">
        <v>43</v>
      </c>
      <c r="E39" s="174"/>
      <c r="F39" s="251"/>
      <c r="G39" s="251"/>
      <c r="H39" s="251"/>
      <c r="I39" s="251"/>
      <c r="J39" s="251"/>
      <c r="K39" s="6"/>
    </row>
    <row r="40" spans="1:11" ht="15.75" thickBot="1" x14ac:dyDescent="0.3">
      <c r="A40" s="248"/>
      <c r="B40" s="1073"/>
      <c r="C40" s="275"/>
      <c r="D40" s="430" t="s">
        <v>44</v>
      </c>
      <c r="E40" s="174"/>
      <c r="F40" s="251"/>
      <c r="G40" s="251"/>
      <c r="H40" s="251"/>
      <c r="I40" s="251"/>
      <c r="J40" s="251"/>
      <c r="K40" s="6"/>
    </row>
    <row r="41" spans="1:11" ht="15.75" thickBot="1" x14ac:dyDescent="0.3">
      <c r="A41" s="248"/>
      <c r="B41" s="1074"/>
      <c r="C41" s="432"/>
      <c r="D41" s="430" t="s">
        <v>45</v>
      </c>
      <c r="E41" s="174"/>
      <c r="F41" s="251"/>
      <c r="G41" s="251"/>
      <c r="H41" s="251"/>
      <c r="I41" s="251"/>
      <c r="J41" s="251"/>
      <c r="K41" s="6"/>
    </row>
    <row r="42" spans="1:11" ht="15.75" thickBot="1" x14ac:dyDescent="0.3">
      <c r="A42" s="248"/>
      <c r="B42" s="252"/>
      <c r="C42" s="253"/>
      <c r="D42" s="251"/>
      <c r="E42" s="251"/>
      <c r="F42" s="251"/>
      <c r="G42" s="251"/>
      <c r="H42" s="251"/>
      <c r="I42" s="251"/>
      <c r="J42" s="251"/>
      <c r="K42" s="6"/>
    </row>
    <row r="43" spans="1:11" ht="15" customHeight="1" thickBot="1" x14ac:dyDescent="0.3">
      <c r="A43" s="248"/>
      <c r="B43" s="426" t="s">
        <v>49</v>
      </c>
      <c r="C43" s="427"/>
      <c r="D43" s="427"/>
      <c r="E43" s="428"/>
      <c r="F43" s="248"/>
      <c r="G43" s="251"/>
      <c r="H43" s="251"/>
      <c r="I43" s="251"/>
      <c r="J43" s="251"/>
      <c r="K43" s="6"/>
    </row>
    <row r="44" spans="1:11" ht="24.75" thickBot="1" x14ac:dyDescent="0.3">
      <c r="A44" s="248"/>
      <c r="B44" s="429" t="s">
        <v>50</v>
      </c>
      <c r="C44" s="430" t="s">
        <v>51</v>
      </c>
      <c r="D44" s="430" t="s">
        <v>52</v>
      </c>
      <c r="E44" s="430" t="s">
        <v>53</v>
      </c>
      <c r="F44" s="251"/>
      <c r="G44" s="251"/>
      <c r="H44" s="251"/>
      <c r="I44" s="251"/>
      <c r="J44" s="251"/>
    </row>
    <row r="45" spans="1:11" ht="60.75" thickBot="1" x14ac:dyDescent="0.3">
      <c r="A45" s="248"/>
      <c r="B45" s="298">
        <v>42401</v>
      </c>
      <c r="C45" s="430">
        <v>0.01</v>
      </c>
      <c r="D45" s="431" t="s">
        <v>981</v>
      </c>
      <c r="E45" s="430"/>
      <c r="F45" s="251"/>
      <c r="G45" s="251"/>
      <c r="H45" s="251"/>
      <c r="I45" s="251"/>
      <c r="J45" s="251"/>
    </row>
    <row r="46" spans="1:11" ht="15.75" thickBot="1" x14ac:dyDescent="0.3">
      <c r="A46" s="248"/>
      <c r="B46" s="252"/>
      <c r="C46" s="253"/>
      <c r="D46" s="251"/>
      <c r="E46" s="251"/>
      <c r="F46" s="251"/>
      <c r="G46" s="251"/>
      <c r="H46" s="251"/>
      <c r="I46" s="251"/>
      <c r="J46" s="251"/>
      <c r="K46" s="6"/>
    </row>
    <row r="47" spans="1:11" x14ac:dyDescent="0.25">
      <c r="A47" s="248"/>
      <c r="B47" s="300" t="s">
        <v>55</v>
      </c>
      <c r="C47" s="301"/>
      <c r="D47" s="251"/>
      <c r="E47" s="251"/>
      <c r="F47" s="251"/>
      <c r="G47" s="251"/>
      <c r="H47" s="251"/>
      <c r="I47" s="251"/>
      <c r="J47" s="251"/>
      <c r="K47" s="6"/>
    </row>
    <row r="48" spans="1:11" x14ac:dyDescent="0.25">
      <c r="A48" s="248"/>
      <c r="B48" s="1278"/>
      <c r="C48" s="1279"/>
      <c r="D48" s="1279"/>
      <c r="E48" s="1280"/>
      <c r="F48" s="251"/>
      <c r="G48" s="251"/>
      <c r="H48" s="251"/>
      <c r="I48" s="251"/>
      <c r="J48" s="251"/>
      <c r="K48" s="6"/>
    </row>
    <row r="49" spans="1:11" x14ac:dyDescent="0.25">
      <c r="A49" s="248"/>
      <c r="B49" s="1281"/>
      <c r="C49" s="1282"/>
      <c r="D49" s="1282"/>
      <c r="E49" s="1283"/>
      <c r="F49" s="251"/>
      <c r="G49" s="251"/>
      <c r="H49" s="251"/>
      <c r="I49" s="251"/>
      <c r="J49" s="251"/>
      <c r="K49" s="6"/>
    </row>
    <row r="50" spans="1:11" ht="15.75" thickBot="1" x14ac:dyDescent="0.3">
      <c r="A50" s="248"/>
      <c r="B50" s="251"/>
      <c r="C50" s="268"/>
      <c r="D50" s="251"/>
      <c r="E50" s="251"/>
      <c r="F50" s="251"/>
      <c r="G50" s="251"/>
      <c r="H50" s="251"/>
      <c r="I50" s="251"/>
      <c r="J50" s="251"/>
      <c r="K50" s="6"/>
    </row>
    <row r="51" spans="1:11" ht="24.75" thickBot="1" x14ac:dyDescent="0.3">
      <c r="B51" s="52" t="s">
        <v>56</v>
      </c>
      <c r="C51" s="98"/>
      <c r="D51" s="6"/>
      <c r="E51" s="6"/>
      <c r="F51" s="6"/>
      <c r="G51" s="6"/>
      <c r="H51" s="6"/>
      <c r="I51" s="6"/>
      <c r="J51" s="6"/>
      <c r="K51" s="6"/>
    </row>
    <row r="52" spans="1:11" ht="15.75" thickBot="1" x14ac:dyDescent="0.3">
      <c r="B52" s="2"/>
      <c r="C52" s="77"/>
      <c r="D52" s="6"/>
      <c r="E52" s="6"/>
      <c r="F52" s="6"/>
      <c r="G52" s="6"/>
      <c r="H52" s="6"/>
      <c r="I52" s="6"/>
      <c r="J52" s="6"/>
      <c r="K52" s="6"/>
    </row>
    <row r="53" spans="1:11" ht="84.75" thickBot="1" x14ac:dyDescent="0.3">
      <c r="B53" s="53" t="s">
        <v>57</v>
      </c>
      <c r="C53" s="99"/>
      <c r="D53" s="44" t="s">
        <v>962</v>
      </c>
      <c r="E53" s="6"/>
      <c r="F53" s="6"/>
      <c r="G53" s="6"/>
      <c r="H53" s="6"/>
      <c r="I53" s="6"/>
      <c r="J53" s="6"/>
      <c r="K53" s="6"/>
    </row>
    <row r="54" spans="1:11" x14ac:dyDescent="0.25">
      <c r="B54" s="1128" t="s">
        <v>59</v>
      </c>
      <c r="C54" s="95"/>
      <c r="D54" s="54" t="s">
        <v>60</v>
      </c>
      <c r="E54" s="6"/>
      <c r="F54" s="6"/>
      <c r="G54" s="6"/>
      <c r="H54" s="6"/>
      <c r="I54" s="6"/>
      <c r="J54" s="6"/>
      <c r="K54" s="6"/>
    </row>
    <row r="55" spans="1:11" ht="72" x14ac:dyDescent="0.25">
      <c r="B55" s="1129"/>
      <c r="C55" s="95"/>
      <c r="D55" s="54" t="s">
        <v>963</v>
      </c>
      <c r="E55" s="6"/>
      <c r="F55" s="6"/>
      <c r="G55" s="6"/>
      <c r="H55" s="6"/>
      <c r="I55" s="6"/>
      <c r="J55" s="6"/>
      <c r="K55" s="6"/>
    </row>
    <row r="56" spans="1:11" x14ac:dyDescent="0.25">
      <c r="B56" s="1129"/>
      <c r="C56" s="95"/>
      <c r="D56" s="54" t="s">
        <v>134</v>
      </c>
      <c r="E56" s="6"/>
      <c r="F56" s="6"/>
      <c r="G56" s="6"/>
      <c r="H56" s="6"/>
      <c r="I56" s="6"/>
      <c r="J56" s="6"/>
      <c r="K56" s="6"/>
    </row>
    <row r="57" spans="1:11" ht="24" x14ac:dyDescent="0.25">
      <c r="B57" s="1129"/>
      <c r="C57" s="95"/>
      <c r="D57" s="47" t="s">
        <v>964</v>
      </c>
      <c r="E57" s="6"/>
      <c r="F57" s="6"/>
      <c r="G57" s="6"/>
      <c r="H57" s="6"/>
      <c r="I57" s="6"/>
      <c r="J57" s="6"/>
      <c r="K57" s="6"/>
    </row>
    <row r="58" spans="1:11" ht="24" x14ac:dyDescent="0.25">
      <c r="B58" s="1129"/>
      <c r="C58" s="95"/>
      <c r="D58" s="47" t="s">
        <v>965</v>
      </c>
      <c r="E58" s="6"/>
      <c r="F58" s="6"/>
      <c r="G58" s="6"/>
      <c r="H58" s="6"/>
      <c r="I58" s="6"/>
      <c r="J58" s="6"/>
      <c r="K58" s="6"/>
    </row>
    <row r="59" spans="1:11" ht="15.75" thickBot="1" x14ac:dyDescent="0.3">
      <c r="B59" s="1130"/>
      <c r="C59" s="3"/>
      <c r="D59" s="41" t="s">
        <v>65</v>
      </c>
      <c r="E59" s="6"/>
      <c r="F59" s="6"/>
      <c r="G59" s="6"/>
      <c r="H59" s="6"/>
      <c r="I59" s="6"/>
      <c r="J59" s="6"/>
      <c r="K59" s="6"/>
    </row>
    <row r="60" spans="1:11" ht="24.75" thickBot="1" x14ac:dyDescent="0.3">
      <c r="B60" s="48" t="s">
        <v>72</v>
      </c>
      <c r="C60" s="3"/>
      <c r="D60" s="41"/>
      <c r="E60" s="6"/>
      <c r="F60" s="6"/>
      <c r="G60" s="6"/>
      <c r="H60" s="6"/>
      <c r="I60" s="6"/>
      <c r="J60" s="6"/>
      <c r="K60" s="6"/>
    </row>
    <row r="61" spans="1:11" ht="132" x14ac:dyDescent="0.25">
      <c r="B61" s="1128" t="s">
        <v>73</v>
      </c>
      <c r="C61" s="95"/>
      <c r="D61" s="47" t="s">
        <v>966</v>
      </c>
      <c r="E61" s="6"/>
      <c r="F61" s="6"/>
      <c r="G61" s="6"/>
      <c r="H61" s="6"/>
      <c r="I61" s="6"/>
      <c r="J61" s="6"/>
      <c r="K61" s="6"/>
    </row>
    <row r="62" spans="1:11" ht="324" x14ac:dyDescent="0.25">
      <c r="B62" s="1129"/>
      <c r="C62" s="95"/>
      <c r="D62" s="47" t="s">
        <v>967</v>
      </c>
      <c r="E62" s="6"/>
      <c r="F62" s="6"/>
      <c r="G62" s="6"/>
      <c r="H62" s="6"/>
      <c r="I62" s="6"/>
      <c r="J62" s="6"/>
      <c r="K62" s="6"/>
    </row>
    <row r="63" spans="1:11" ht="84" x14ac:dyDescent="0.25">
      <c r="B63" s="1129"/>
      <c r="C63" s="95"/>
      <c r="D63" s="47" t="s">
        <v>968</v>
      </c>
      <c r="E63" s="6"/>
      <c r="F63" s="6"/>
      <c r="G63" s="6"/>
      <c r="H63" s="6"/>
      <c r="I63" s="6"/>
      <c r="J63" s="6"/>
      <c r="K63" s="6"/>
    </row>
    <row r="64" spans="1:11" ht="72" x14ac:dyDescent="0.25">
      <c r="B64" s="1129"/>
      <c r="C64" s="95"/>
      <c r="D64" s="47" t="s">
        <v>969</v>
      </c>
      <c r="E64" s="6"/>
      <c r="F64" s="6"/>
      <c r="G64" s="6"/>
      <c r="H64" s="6"/>
      <c r="I64" s="6"/>
      <c r="J64" s="6"/>
      <c r="K64" s="6"/>
    </row>
    <row r="65" spans="2:11" ht="60.75" thickBot="1" x14ac:dyDescent="0.3">
      <c r="B65" s="1130"/>
      <c r="C65" s="3"/>
      <c r="D65" s="41" t="s">
        <v>970</v>
      </c>
      <c r="E65" s="6"/>
      <c r="F65" s="6"/>
      <c r="G65" s="6"/>
      <c r="H65" s="6"/>
      <c r="I65" s="6"/>
      <c r="J65" s="6"/>
      <c r="K65" s="6"/>
    </row>
    <row r="66" spans="2:11" x14ac:dyDescent="0.25">
      <c r="B66" s="1128" t="s">
        <v>90</v>
      </c>
      <c r="C66" s="95"/>
      <c r="D66" s="47"/>
      <c r="E66" s="6"/>
      <c r="F66" s="6"/>
      <c r="G66" s="6"/>
      <c r="H66" s="6"/>
      <c r="I66" s="6"/>
      <c r="J66" s="6"/>
      <c r="K66" s="6"/>
    </row>
    <row r="67" spans="2:11" x14ac:dyDescent="0.25">
      <c r="B67" s="1129"/>
      <c r="C67" s="95"/>
      <c r="D67" s="17"/>
      <c r="E67" s="6"/>
      <c r="F67" s="6"/>
      <c r="G67" s="6"/>
      <c r="H67" s="6"/>
      <c r="I67" s="6"/>
      <c r="J67" s="6"/>
      <c r="K67" s="6"/>
    </row>
    <row r="68" spans="2:11" x14ac:dyDescent="0.25">
      <c r="B68" s="1129"/>
      <c r="C68" s="95"/>
      <c r="D68" s="47" t="s">
        <v>91</v>
      </c>
      <c r="E68" s="6"/>
      <c r="F68" s="6"/>
      <c r="G68" s="6"/>
      <c r="H68" s="6"/>
      <c r="I68" s="6"/>
      <c r="J68" s="6"/>
      <c r="K68" s="6"/>
    </row>
    <row r="69" spans="2:11" ht="25.5" x14ac:dyDescent="0.25">
      <c r="B69" s="1129"/>
      <c r="C69" s="95"/>
      <c r="D69" s="47" t="s">
        <v>971</v>
      </c>
      <c r="E69" s="6"/>
      <c r="F69" s="6"/>
      <c r="G69" s="6"/>
      <c r="H69" s="6"/>
      <c r="I69" s="6"/>
      <c r="J69" s="6"/>
      <c r="K69" s="6"/>
    </row>
    <row r="70" spans="2:11" ht="37.5" x14ac:dyDescent="0.25">
      <c r="B70" s="1129"/>
      <c r="C70" s="95"/>
      <c r="D70" s="47" t="s">
        <v>972</v>
      </c>
      <c r="E70" s="6"/>
      <c r="F70" s="6"/>
      <c r="G70" s="6"/>
      <c r="H70" s="6"/>
      <c r="I70" s="6"/>
      <c r="J70" s="6"/>
      <c r="K70" s="6"/>
    </row>
    <row r="71" spans="2:11" ht="37.5" x14ac:dyDescent="0.25">
      <c r="B71" s="1129"/>
      <c r="C71" s="95"/>
      <c r="D71" s="47" t="s">
        <v>973</v>
      </c>
      <c r="E71" s="6"/>
      <c r="F71" s="6"/>
      <c r="G71" s="6"/>
      <c r="H71" s="6"/>
      <c r="I71" s="6"/>
      <c r="J71" s="6"/>
      <c r="K71" s="6"/>
    </row>
    <row r="72" spans="2:11" ht="36" x14ac:dyDescent="0.25">
      <c r="B72" s="1129"/>
      <c r="C72" s="95"/>
      <c r="D72" s="47" t="s">
        <v>974</v>
      </c>
      <c r="E72" s="6"/>
      <c r="F72" s="6"/>
      <c r="G72" s="6"/>
      <c r="H72" s="6"/>
      <c r="I72" s="6"/>
      <c r="J72" s="6"/>
      <c r="K72" s="6"/>
    </row>
    <row r="73" spans="2:11" ht="120.75" thickBot="1" x14ac:dyDescent="0.3">
      <c r="B73" s="1130"/>
      <c r="C73" s="3"/>
      <c r="D73" s="41" t="s">
        <v>975</v>
      </c>
      <c r="E73" s="6"/>
      <c r="F73" s="6"/>
      <c r="G73" s="6"/>
      <c r="H73" s="6"/>
      <c r="I73" s="6"/>
      <c r="J73" s="6"/>
      <c r="K73" s="6"/>
    </row>
    <row r="74" spans="2:11" x14ac:dyDescent="0.25">
      <c r="B74" s="6"/>
      <c r="D74" s="6"/>
      <c r="E74" s="6"/>
      <c r="F74" s="6"/>
      <c r="G74" s="6"/>
      <c r="H74" s="6"/>
      <c r="I74" s="6"/>
      <c r="J74" s="6"/>
      <c r="K74" s="6"/>
    </row>
    <row r="75" spans="2:11" x14ac:dyDescent="0.25">
      <c r="B75" s="6"/>
      <c r="D75" s="6"/>
      <c r="E75" s="6"/>
      <c r="F75" s="6"/>
      <c r="G75" s="6"/>
      <c r="H75" s="6"/>
      <c r="I75" s="6"/>
      <c r="J75" s="6"/>
      <c r="K75" s="6"/>
    </row>
    <row r="76" spans="2:11" x14ac:dyDescent="0.25">
      <c r="B76" s="6"/>
      <c r="D76" s="6"/>
      <c r="E76" s="6"/>
      <c r="F76" s="6"/>
      <c r="G76" s="6"/>
      <c r="H76" s="6"/>
      <c r="I76" s="6"/>
      <c r="J76" s="6"/>
      <c r="K76" s="6"/>
    </row>
    <row r="77" spans="2:11" x14ac:dyDescent="0.25">
      <c r="B77" s="6"/>
      <c r="D77" s="6"/>
      <c r="E77" s="6"/>
      <c r="F77" s="6"/>
      <c r="G77" s="6"/>
      <c r="H77" s="6"/>
      <c r="I77" s="6"/>
      <c r="J77" s="6"/>
      <c r="K77" s="6"/>
    </row>
    <row r="78" spans="2:11" x14ac:dyDescent="0.25">
      <c r="B78" s="6"/>
      <c r="D78" s="6"/>
      <c r="E78" s="6"/>
      <c r="F78" s="6"/>
      <c r="G78" s="6"/>
      <c r="H78" s="6"/>
      <c r="I78" s="6"/>
      <c r="J78" s="6"/>
      <c r="K78" s="6"/>
    </row>
    <row r="79" spans="2:11" x14ac:dyDescent="0.25">
      <c r="B79" s="6"/>
      <c r="D79" s="6"/>
      <c r="E79" s="6"/>
      <c r="F79" s="6"/>
      <c r="G79" s="6"/>
      <c r="H79" s="6"/>
      <c r="I79" s="6"/>
      <c r="J79" s="6"/>
      <c r="K79" s="6"/>
    </row>
    <row r="80" spans="2:11" x14ac:dyDescent="0.25">
      <c r="B80" s="6"/>
      <c r="D80" s="6"/>
      <c r="E80" s="6"/>
      <c r="F80" s="6"/>
      <c r="G80" s="6"/>
      <c r="H80" s="6"/>
      <c r="I80" s="6"/>
      <c r="J80" s="6"/>
      <c r="K80" s="6"/>
    </row>
    <row r="81" spans="2:11" x14ac:dyDescent="0.25">
      <c r="B81" s="6"/>
      <c r="D81" s="6"/>
      <c r="E81" s="6"/>
      <c r="F81" s="6"/>
      <c r="G81" s="6"/>
      <c r="H81" s="6"/>
      <c r="I81" s="6"/>
      <c r="J81" s="6"/>
      <c r="K81" s="6"/>
    </row>
    <row r="82" spans="2:11" x14ac:dyDescent="0.25">
      <c r="B82" s="6"/>
      <c r="D82" s="6"/>
      <c r="E82" s="6"/>
      <c r="F82" s="6"/>
      <c r="G82" s="6"/>
      <c r="H82" s="6"/>
      <c r="I82" s="6"/>
      <c r="J82" s="6"/>
      <c r="K82" s="6"/>
    </row>
    <row r="83" spans="2:11" x14ac:dyDescent="0.25">
      <c r="B83" s="6"/>
      <c r="D83" s="6"/>
      <c r="E83" s="6"/>
      <c r="F83" s="6"/>
      <c r="G83" s="6"/>
      <c r="H83" s="6"/>
      <c r="I83" s="6"/>
      <c r="J83" s="6"/>
      <c r="K83" s="6"/>
    </row>
    <row r="84" spans="2:11" x14ac:dyDescent="0.25">
      <c r="B84" s="6"/>
      <c r="D84" s="6"/>
      <c r="E84" s="6"/>
      <c r="F84" s="6"/>
      <c r="G84" s="6"/>
      <c r="H84" s="6"/>
      <c r="I84" s="6"/>
      <c r="J84" s="6"/>
      <c r="K84" s="6"/>
    </row>
    <row r="85" spans="2:11" x14ac:dyDescent="0.25">
      <c r="B85" s="6"/>
      <c r="D85" s="6"/>
      <c r="E85" s="6"/>
      <c r="F85" s="6"/>
      <c r="G85" s="6"/>
      <c r="H85" s="6"/>
      <c r="I85" s="6"/>
      <c r="J85" s="6"/>
      <c r="K85" s="6"/>
    </row>
    <row r="86" spans="2:11" x14ac:dyDescent="0.25">
      <c r="B86" s="6"/>
      <c r="D86" s="6"/>
      <c r="E86" s="6"/>
      <c r="F86" s="6"/>
      <c r="G86" s="6"/>
      <c r="H86" s="6"/>
      <c r="I86" s="6"/>
      <c r="J86" s="6"/>
      <c r="K86" s="6"/>
    </row>
    <row r="87" spans="2:11" x14ac:dyDescent="0.25">
      <c r="B87" s="6"/>
      <c r="D87" s="6"/>
      <c r="E87" s="6"/>
      <c r="F87" s="6"/>
      <c r="G87" s="6"/>
      <c r="H87" s="6"/>
      <c r="I87" s="6"/>
      <c r="J87" s="6"/>
      <c r="K87" s="6"/>
    </row>
    <row r="88" spans="2:11" x14ac:dyDescent="0.25">
      <c r="B88" s="6"/>
      <c r="D88" s="6"/>
      <c r="E88" s="6"/>
      <c r="F88" s="6"/>
      <c r="G88" s="6"/>
      <c r="H88" s="6"/>
      <c r="I88" s="6"/>
      <c r="J88" s="6"/>
      <c r="K88" s="6"/>
    </row>
    <row r="89" spans="2:11" x14ac:dyDescent="0.25">
      <c r="B89" s="6"/>
      <c r="D89" s="6"/>
      <c r="E89" s="6"/>
      <c r="F89" s="6"/>
      <c r="G89" s="6"/>
      <c r="H89" s="6"/>
      <c r="I89" s="6"/>
      <c r="J89" s="6"/>
      <c r="K89" s="6"/>
    </row>
    <row r="90" spans="2:11" x14ac:dyDescent="0.25">
      <c r="B90" s="6"/>
      <c r="D90" s="6"/>
      <c r="E90" s="6"/>
      <c r="F90" s="6"/>
      <c r="G90" s="6"/>
      <c r="H90" s="6"/>
      <c r="I90" s="6"/>
      <c r="J90" s="6"/>
      <c r="K90" s="6"/>
    </row>
    <row r="91" spans="2:11" x14ac:dyDescent="0.25">
      <c r="B91" s="6"/>
      <c r="D91" s="6"/>
      <c r="E91" s="6"/>
      <c r="F91" s="6"/>
      <c r="G91" s="6"/>
      <c r="H91" s="6"/>
      <c r="I91" s="6"/>
      <c r="J91" s="6"/>
      <c r="K91" s="6"/>
    </row>
    <row r="92" spans="2:11" x14ac:dyDescent="0.25">
      <c r="B92" s="6"/>
      <c r="D92" s="6"/>
      <c r="E92" s="6"/>
      <c r="F92" s="6"/>
      <c r="G92" s="6"/>
      <c r="H92" s="6"/>
      <c r="I92" s="6"/>
      <c r="J92" s="6"/>
      <c r="K92" s="6"/>
    </row>
    <row r="93" spans="2:11" x14ac:dyDescent="0.25">
      <c r="B93" s="6"/>
      <c r="D93" s="6"/>
      <c r="E93" s="6"/>
      <c r="F93" s="6"/>
      <c r="G93" s="6"/>
      <c r="H93" s="6"/>
      <c r="I93" s="6"/>
      <c r="J93" s="6"/>
      <c r="K93" s="6"/>
    </row>
    <row r="94" spans="2:11" x14ac:dyDescent="0.25">
      <c r="B94" s="6"/>
      <c r="D94" s="6"/>
      <c r="E94" s="6"/>
      <c r="F94" s="6"/>
      <c r="G94" s="6"/>
      <c r="H94" s="6"/>
      <c r="I94" s="6"/>
      <c r="J94" s="6"/>
      <c r="K94" s="6"/>
    </row>
    <row r="95" spans="2:11" x14ac:dyDescent="0.25">
      <c r="B95" s="6"/>
      <c r="D95" s="6"/>
      <c r="E95" s="6"/>
      <c r="F95" s="6"/>
      <c r="G95" s="6"/>
      <c r="H95" s="6"/>
      <c r="I95" s="6"/>
      <c r="J95" s="6"/>
      <c r="K95" s="6"/>
    </row>
    <row r="96" spans="2:11" x14ac:dyDescent="0.25">
      <c r="B96" s="6"/>
      <c r="D96" s="6"/>
      <c r="E96" s="6"/>
      <c r="F96" s="6"/>
      <c r="G96" s="6"/>
      <c r="H96" s="6"/>
      <c r="I96" s="6"/>
      <c r="J96" s="6"/>
      <c r="K96" s="6"/>
    </row>
    <row r="97" spans="2:11" x14ac:dyDescent="0.25">
      <c r="B97" s="6"/>
      <c r="D97" s="6"/>
      <c r="E97" s="6"/>
      <c r="F97" s="6"/>
      <c r="G97" s="6"/>
      <c r="H97" s="6"/>
      <c r="I97" s="6"/>
      <c r="J97" s="6"/>
      <c r="K97" s="6"/>
    </row>
    <row r="98" spans="2:11" x14ac:dyDescent="0.25">
      <c r="B98" s="6"/>
      <c r="D98" s="6"/>
      <c r="E98" s="6"/>
      <c r="F98" s="6"/>
      <c r="G98" s="6"/>
      <c r="H98" s="6"/>
      <c r="I98" s="6"/>
      <c r="J98" s="6"/>
      <c r="K98" s="6"/>
    </row>
    <row r="99" spans="2:11" x14ac:dyDescent="0.25">
      <c r="B99" s="6"/>
      <c r="D99" s="6"/>
      <c r="E99" s="6"/>
      <c r="F99" s="6"/>
      <c r="G99" s="6"/>
      <c r="H99" s="6"/>
      <c r="I99" s="6"/>
      <c r="J99" s="6"/>
      <c r="K99" s="6"/>
    </row>
    <row r="100" spans="2:11" x14ac:dyDescent="0.25">
      <c r="B100" s="6"/>
      <c r="D100" s="6"/>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sheetData>
  <mergeCells count="23">
    <mergeCell ref="B54:B59"/>
    <mergeCell ref="B61:B65"/>
    <mergeCell ref="B66:B73"/>
    <mergeCell ref="B15:B21"/>
    <mergeCell ref="D15:I15"/>
    <mergeCell ref="D16:I16"/>
    <mergeCell ref="D22:I22"/>
    <mergeCell ref="D23:I23"/>
    <mergeCell ref="B25:E25"/>
    <mergeCell ref="B26:B32"/>
    <mergeCell ref="B34:E34"/>
    <mergeCell ref="B35:B41"/>
    <mergeCell ref="B48:E49"/>
    <mergeCell ref="B10:D10"/>
    <mergeCell ref="F10:S10"/>
    <mergeCell ref="F11:S11"/>
    <mergeCell ref="E12:R12"/>
    <mergeCell ref="E13:R13"/>
    <mergeCell ref="A1:P1"/>
    <mergeCell ref="A2:P2"/>
    <mergeCell ref="A3:P3"/>
    <mergeCell ref="A4:D4"/>
    <mergeCell ref="A5:P5"/>
  </mergeCells>
  <conditionalFormatting sqref="F10">
    <cfRule type="notContainsBlanks" dxfId="33" priority="4">
      <formula>LEN(TRIM(F10))&gt;0</formula>
    </cfRule>
  </conditionalFormatting>
  <conditionalFormatting sqref="F11:S11">
    <cfRule type="expression" dxfId="32" priority="2">
      <formula>E11="NO SE REPORTA"</formula>
    </cfRule>
    <cfRule type="expression" dxfId="31" priority="3">
      <formula>E10="NO APLICA"</formula>
    </cfRule>
  </conditionalFormatting>
  <conditionalFormatting sqref="E12:R12">
    <cfRule type="expression" dxfId="30"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8: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982</v>
      </c>
      <c r="B5" s="1041"/>
      <c r="C5" s="1041"/>
      <c r="D5" s="1041"/>
      <c r="E5" s="1041"/>
      <c r="F5" s="1041"/>
      <c r="G5" s="1041"/>
      <c r="H5" s="1041"/>
      <c r="I5" s="1041"/>
      <c r="J5" s="1041"/>
      <c r="K5" s="1041"/>
      <c r="L5" s="1041"/>
      <c r="M5" s="1041"/>
      <c r="N5" s="1041"/>
      <c r="O5" s="1041"/>
      <c r="P5" s="1042"/>
    </row>
    <row r="6" spans="1:21" ht="15.75" thickBot="1" x14ac:dyDescent="0.3">
      <c r="B6" s="252" t="s">
        <v>1</v>
      </c>
      <c r="C6" s="77"/>
      <c r="D6" s="6"/>
      <c r="E6" s="75"/>
      <c r="F6" s="6" t="s">
        <v>128</v>
      </c>
      <c r="G6" s="6"/>
      <c r="H6" s="6"/>
      <c r="I6" s="6"/>
      <c r="J6" s="6"/>
      <c r="K6" s="6"/>
    </row>
    <row r="7" spans="1:21" ht="15.75" thickBot="1" x14ac:dyDescent="0.3">
      <c r="B7" s="264" t="s">
        <v>1202</v>
      </c>
      <c r="C7" s="224">
        <v>2020</v>
      </c>
      <c r="D7" s="226" t="e">
        <f>IF(E9="NO APLICA","NO APLICA",IF(E10="NO SE REPORTA","SIN INFORMACION",+E17))</f>
        <v>#DIV/0!</v>
      </c>
      <c r="E7" s="244"/>
      <c r="F7" s="6" t="s">
        <v>129</v>
      </c>
      <c r="G7" s="6"/>
      <c r="H7" s="6"/>
      <c r="I7" s="6"/>
      <c r="J7" s="6"/>
      <c r="K7" s="6"/>
    </row>
    <row r="8" spans="1:21" x14ac:dyDescent="0.25">
      <c r="B8" s="513" t="s">
        <v>1203</v>
      </c>
      <c r="E8" s="225"/>
      <c r="F8" s="6" t="s">
        <v>130</v>
      </c>
      <c r="G8" s="6"/>
      <c r="H8" s="6"/>
      <c r="I8" s="6"/>
      <c r="J8" s="6"/>
      <c r="K8" s="6"/>
    </row>
    <row r="9" spans="1:21" s="416" customFormat="1" x14ac:dyDescent="0.25">
      <c r="A9" s="248"/>
      <c r="B9" s="1093" t="s">
        <v>1271</v>
      </c>
      <c r="C9" s="1093"/>
      <c r="D9" s="1093"/>
      <c r="E9" s="519" t="s">
        <v>1268</v>
      </c>
      <c r="F9" s="1100" t="str">
        <f>IF(E9="NO APLICA","      ESCRIBA EL NÚMERO DEL ACUERDO DEL CONSEJO DIRECTIVO EN EL CUAL DECIDE LA NO PROCEDENCIA DE LA APLICACIÓN DEL INDICADOR",IF(E10="NO SE REPORTA","      ESCRIBA EL NÚMERO DEL ACUERDO DEL CONSEJO DIRECTIVO EN LA CUAL SE APRUEBA LA AGENDA DE IMPLEMENTACION DEL INDICADOR",""))</f>
        <v/>
      </c>
      <c r="G9" s="1101"/>
      <c r="H9" s="1101"/>
      <c r="I9" s="1101"/>
      <c r="J9" s="1101"/>
      <c r="K9" s="1101"/>
      <c r="L9" s="1101"/>
      <c r="M9" s="1101"/>
      <c r="N9" s="1101"/>
      <c r="O9" s="1101"/>
      <c r="P9" s="1101"/>
      <c r="Q9" s="1101"/>
      <c r="R9" s="1101"/>
      <c r="S9" s="1101"/>
      <c r="T9" s="515"/>
      <c r="U9" s="515"/>
    </row>
    <row r="10" spans="1:21" s="416" customFormat="1" ht="14.45" customHeight="1" x14ac:dyDescent="0.25">
      <c r="A10" s="248"/>
      <c r="B10" s="516"/>
      <c r="C10" s="517"/>
      <c r="D10" s="518" t="str">
        <f>IF(E9="SI APLICA","¿El indicador no se reporta por limitaciones de información disponible? ","")</f>
        <v xml:space="preserve">¿El indicador no se reporta por limitaciones de información disponible? </v>
      </c>
      <c r="E10" s="520" t="s">
        <v>1270</v>
      </c>
      <c r="F10" s="1094"/>
      <c r="G10" s="1095"/>
      <c r="H10" s="1095"/>
      <c r="I10" s="1095"/>
      <c r="J10" s="1095"/>
      <c r="K10" s="1095"/>
      <c r="L10" s="1095"/>
      <c r="M10" s="1095"/>
      <c r="N10" s="1095"/>
      <c r="O10" s="1095"/>
      <c r="P10" s="1095"/>
      <c r="Q10" s="1095"/>
      <c r="R10" s="1095"/>
      <c r="S10" s="1095"/>
    </row>
    <row r="11" spans="1:21" s="416" customFormat="1" ht="23.45" customHeight="1" x14ac:dyDescent="0.25">
      <c r="A11" s="248"/>
      <c r="B11" s="513"/>
      <c r="C11" s="307"/>
      <c r="D11" s="518" t="str">
        <f>IF(E10="SI SE REPORTA","¿Qué programas o proyectos del Plan de Acción están asociados al indicador? ","")</f>
        <v xml:space="preserve">¿Qué programas o proyectos del Plan de Acción están asociados al indicador? </v>
      </c>
      <c r="E11" s="1096"/>
      <c r="F11" s="1096"/>
      <c r="G11" s="1096"/>
      <c r="H11" s="1096"/>
      <c r="I11" s="1096"/>
      <c r="J11" s="1096"/>
      <c r="K11" s="1096"/>
      <c r="L11" s="1096"/>
      <c r="M11" s="1096"/>
      <c r="N11" s="1096"/>
      <c r="O11" s="1096"/>
      <c r="P11" s="1096"/>
      <c r="Q11" s="1096"/>
      <c r="R11" s="1096"/>
    </row>
    <row r="12" spans="1:21" s="416" customFormat="1" ht="21.95" customHeight="1" thickBot="1" x14ac:dyDescent="0.3">
      <c r="A12" s="248"/>
      <c r="B12" s="513"/>
      <c r="C12" s="307"/>
      <c r="D12" s="518" t="s">
        <v>1273</v>
      </c>
      <c r="E12" s="1097"/>
      <c r="F12" s="1098"/>
      <c r="G12" s="1098"/>
      <c r="H12" s="1098"/>
      <c r="I12" s="1098"/>
      <c r="J12" s="1098"/>
      <c r="K12" s="1098"/>
      <c r="L12" s="1098"/>
      <c r="M12" s="1098"/>
      <c r="N12" s="1098"/>
      <c r="O12" s="1098"/>
      <c r="P12" s="1098"/>
      <c r="Q12" s="1098"/>
      <c r="R12" s="1099"/>
    </row>
    <row r="13" spans="1:21" ht="15.75" customHeight="1" thickBot="1" x14ac:dyDescent="0.3">
      <c r="B13" s="1178" t="s">
        <v>2</v>
      </c>
      <c r="C13" s="103"/>
      <c r="D13" s="1134" t="s">
        <v>3</v>
      </c>
      <c r="E13" s="1135"/>
      <c r="F13" s="1135"/>
      <c r="G13" s="1135"/>
      <c r="H13" s="1135"/>
      <c r="I13" s="1140"/>
      <c r="J13" s="1141"/>
      <c r="K13" s="6"/>
    </row>
    <row r="14" spans="1:21" ht="15.75" thickBot="1" x14ac:dyDescent="0.3">
      <c r="B14" s="1199"/>
      <c r="C14" s="99" t="s">
        <v>19</v>
      </c>
      <c r="D14" s="44" t="s">
        <v>150</v>
      </c>
      <c r="E14" s="39" t="s">
        <v>20</v>
      </c>
      <c r="F14" s="39" t="s">
        <v>21</v>
      </c>
      <c r="G14" s="39" t="s">
        <v>22</v>
      </c>
      <c r="H14" s="444" t="s">
        <v>23</v>
      </c>
      <c r="I14" s="475"/>
      <c r="J14" s="476"/>
      <c r="K14" s="6"/>
    </row>
    <row r="15" spans="1:21" ht="84.75" thickBot="1" x14ac:dyDescent="0.3">
      <c r="B15" s="1199"/>
      <c r="C15" s="3" t="s">
        <v>152</v>
      </c>
      <c r="D15" s="196" t="s">
        <v>1003</v>
      </c>
      <c r="E15" s="7"/>
      <c r="F15" s="7"/>
      <c r="G15" s="7"/>
      <c r="H15" s="473"/>
      <c r="I15" s="477"/>
      <c r="J15" s="22"/>
      <c r="K15" s="6"/>
    </row>
    <row r="16" spans="1:21" ht="84.75" thickBot="1" x14ac:dyDescent="0.3">
      <c r="B16" s="1199"/>
      <c r="C16" s="3" t="s">
        <v>154</v>
      </c>
      <c r="D16" s="196" t="s">
        <v>1004</v>
      </c>
      <c r="E16" s="7"/>
      <c r="F16" s="7"/>
      <c r="G16" s="7"/>
      <c r="H16" s="473"/>
      <c r="I16" s="477"/>
      <c r="J16" s="22"/>
      <c r="K16" s="6"/>
    </row>
    <row r="17" spans="2:11" ht="72.599999999999994" customHeight="1" thickBot="1" x14ac:dyDescent="0.3">
      <c r="B17" s="1199"/>
      <c r="C17" s="3" t="s">
        <v>156</v>
      </c>
      <c r="D17" s="130" t="s">
        <v>1005</v>
      </c>
      <c r="E17" s="156" t="e">
        <f>+E16/E15</f>
        <v>#DIV/0!</v>
      </c>
      <c r="F17" s="156" t="e">
        <f>+F16/F15</f>
        <v>#DIV/0!</v>
      </c>
      <c r="G17" s="156" t="e">
        <f>+G16/G15</f>
        <v>#DIV/0!</v>
      </c>
      <c r="H17" s="474" t="e">
        <f>+H16/H15</f>
        <v>#DIV/0!</v>
      </c>
      <c r="I17" s="478"/>
      <c r="J17" s="24"/>
      <c r="K17" s="6"/>
    </row>
    <row r="18" spans="2:11" x14ac:dyDescent="0.25">
      <c r="B18" s="1199"/>
      <c r="C18" s="104"/>
      <c r="D18" s="1139"/>
      <c r="E18" s="1140"/>
      <c r="F18" s="1140"/>
      <c r="G18" s="1140"/>
      <c r="H18" s="1140"/>
      <c r="I18" s="1284"/>
      <c r="J18" s="1147"/>
      <c r="K18" s="6"/>
    </row>
    <row r="19" spans="2:11" ht="24" customHeight="1" thickBot="1" x14ac:dyDescent="0.3">
      <c r="B19" s="1199"/>
      <c r="C19" s="104"/>
      <c r="D19" s="1145" t="s">
        <v>1006</v>
      </c>
      <c r="E19" s="1146"/>
      <c r="F19" s="1146"/>
      <c r="G19" s="1146"/>
      <c r="H19" s="1146"/>
      <c r="I19" s="1146"/>
      <c r="J19" s="1147"/>
      <c r="K19" s="6"/>
    </row>
    <row r="20" spans="2:11" ht="24.75" thickBot="1" x14ac:dyDescent="0.3">
      <c r="B20" s="1199"/>
      <c r="C20" s="99" t="s">
        <v>19</v>
      </c>
      <c r="D20" s="39" t="s">
        <v>309</v>
      </c>
      <c r="E20" s="125" t="s">
        <v>1007</v>
      </c>
      <c r="F20" s="44" t="s">
        <v>1008</v>
      </c>
      <c r="G20" s="44" t="s">
        <v>55</v>
      </c>
      <c r="H20" s="6"/>
      <c r="J20" s="22"/>
      <c r="K20" s="6"/>
    </row>
    <row r="21" spans="2:11" ht="15.75" thickBot="1" x14ac:dyDescent="0.3">
      <c r="B21" s="1199"/>
      <c r="C21" s="3">
        <v>1</v>
      </c>
      <c r="D21" s="31"/>
      <c r="E21" s="7"/>
      <c r="F21" s="30"/>
      <c r="G21" s="30"/>
      <c r="H21" s="6"/>
      <c r="J21" s="22"/>
      <c r="K21" s="6"/>
    </row>
    <row r="22" spans="2:11" ht="15.75" thickBot="1" x14ac:dyDescent="0.3">
      <c r="B22" s="1199"/>
      <c r="C22" s="3">
        <v>2</v>
      </c>
      <c r="D22" s="31"/>
      <c r="E22" s="7"/>
      <c r="F22" s="30"/>
      <c r="G22" s="30"/>
      <c r="H22" s="6"/>
      <c r="J22" s="22"/>
      <c r="K22" s="6"/>
    </row>
    <row r="23" spans="2:11" s="416" customFormat="1" ht="15.75" thickBot="1" x14ac:dyDescent="0.3">
      <c r="B23" s="1199"/>
      <c r="C23" s="445">
        <v>3</v>
      </c>
      <c r="D23" s="31"/>
      <c r="E23" s="7"/>
      <c r="F23" s="30"/>
      <c r="G23" s="30"/>
      <c r="H23" s="6"/>
      <c r="J23" s="22"/>
      <c r="K23" s="6"/>
    </row>
    <row r="24" spans="2:11" s="416" customFormat="1" ht="15.75" thickBot="1" x14ac:dyDescent="0.3">
      <c r="B24" s="1199"/>
      <c r="C24" s="445">
        <v>4</v>
      </c>
      <c r="D24" s="31"/>
      <c r="E24" s="7"/>
      <c r="F24" s="30"/>
      <c r="G24" s="30"/>
      <c r="H24" s="6"/>
      <c r="J24" s="22"/>
      <c r="K24" s="6"/>
    </row>
    <row r="25" spans="2:11" s="416" customFormat="1" ht="15.75" thickBot="1" x14ac:dyDescent="0.3">
      <c r="B25" s="1199"/>
      <c r="C25" s="445">
        <v>5</v>
      </c>
      <c r="D25" s="31"/>
      <c r="E25" s="7"/>
      <c r="F25" s="30"/>
      <c r="G25" s="30"/>
      <c r="H25" s="6"/>
      <c r="J25" s="22"/>
      <c r="K25" s="6"/>
    </row>
    <row r="26" spans="2:11" s="416" customFormat="1" ht="15.75" thickBot="1" x14ac:dyDescent="0.3">
      <c r="B26" s="1199"/>
      <c r="C26" s="445">
        <v>6</v>
      </c>
      <c r="D26" s="31"/>
      <c r="E26" s="7"/>
      <c r="F26" s="30"/>
      <c r="G26" s="30"/>
      <c r="H26" s="6"/>
      <c r="J26" s="22"/>
      <c r="K26" s="6"/>
    </row>
    <row r="27" spans="2:11" s="416" customFormat="1" ht="15.75" thickBot="1" x14ac:dyDescent="0.3">
      <c r="B27" s="1199"/>
      <c r="C27" s="445">
        <v>7</v>
      </c>
      <c r="D27" s="31"/>
      <c r="E27" s="7"/>
      <c r="F27" s="30"/>
      <c r="G27" s="30"/>
      <c r="H27" s="6"/>
      <c r="J27" s="22"/>
      <c r="K27" s="6"/>
    </row>
    <row r="28" spans="2:11" s="416" customFormat="1" ht="15.75" thickBot="1" x14ac:dyDescent="0.3">
      <c r="B28" s="1199"/>
      <c r="C28" s="445">
        <v>8</v>
      </c>
      <c r="D28" s="31"/>
      <c r="E28" s="7"/>
      <c r="F28" s="30"/>
      <c r="G28" s="30"/>
      <c r="H28" s="6"/>
      <c r="J28" s="22"/>
      <c r="K28" s="6"/>
    </row>
    <row r="29" spans="2:11" ht="15.75" thickBot="1" x14ac:dyDescent="0.3">
      <c r="B29" s="1199"/>
      <c r="C29" s="445">
        <v>9</v>
      </c>
      <c r="D29" s="31"/>
      <c r="E29" s="7"/>
      <c r="F29" s="30"/>
      <c r="G29" s="30"/>
      <c r="H29" s="6"/>
      <c r="J29" s="22"/>
      <c r="K29" s="6"/>
    </row>
    <row r="30" spans="2:11" ht="15.75" thickBot="1" x14ac:dyDescent="0.3">
      <c r="B30" s="1179"/>
      <c r="C30" s="445">
        <v>10</v>
      </c>
      <c r="D30" s="31"/>
      <c r="E30" s="7"/>
      <c r="F30" s="30"/>
      <c r="G30" s="30"/>
      <c r="H30" s="23"/>
      <c r="J30" s="24"/>
      <c r="K30" s="6"/>
    </row>
    <row r="31" spans="2:11" ht="24" customHeight="1" thickBot="1" x14ac:dyDescent="0.3">
      <c r="B31" s="61" t="s">
        <v>34</v>
      </c>
      <c r="C31" s="105"/>
      <c r="D31" s="1134" t="s">
        <v>1009</v>
      </c>
      <c r="E31" s="1135"/>
      <c r="F31" s="1135"/>
      <c r="G31" s="1135"/>
      <c r="H31" s="1135"/>
      <c r="I31" s="1135"/>
      <c r="J31" s="1136"/>
      <c r="K31" s="6"/>
    </row>
    <row r="32" spans="2:11" ht="18.75" thickBot="1" x14ac:dyDescent="0.3">
      <c r="B32" s="61" t="s">
        <v>36</v>
      </c>
      <c r="C32" s="105"/>
      <c r="D32" s="1134" t="s">
        <v>278</v>
      </c>
      <c r="E32" s="1135"/>
      <c r="F32" s="1135"/>
      <c r="G32" s="1135"/>
      <c r="H32" s="1135"/>
      <c r="I32" s="1135"/>
      <c r="J32" s="1136"/>
      <c r="K32" s="6"/>
    </row>
    <row r="33" spans="2:11" ht="15.75" thickBot="1" x14ac:dyDescent="0.3">
      <c r="B33" s="2"/>
      <c r="C33" s="77"/>
      <c r="D33" s="6"/>
      <c r="E33" s="6"/>
      <c r="F33" s="6"/>
      <c r="G33" s="6"/>
      <c r="H33" s="6"/>
      <c r="I33" s="6"/>
      <c r="J33" s="6"/>
      <c r="K33" s="6"/>
    </row>
    <row r="34" spans="2:11" ht="24" customHeight="1" thickBot="1" x14ac:dyDescent="0.3">
      <c r="B34" s="1131" t="s">
        <v>38</v>
      </c>
      <c r="C34" s="1132"/>
      <c r="D34" s="1132"/>
      <c r="E34" s="1133"/>
      <c r="F34" s="6"/>
      <c r="G34" s="6"/>
      <c r="H34" s="6"/>
      <c r="I34" s="6"/>
      <c r="J34" s="6"/>
      <c r="K34" s="6"/>
    </row>
    <row r="35" spans="2:11" ht="15.75" thickBot="1" x14ac:dyDescent="0.3">
      <c r="B35" s="1128">
        <v>1</v>
      </c>
      <c r="C35" s="95"/>
      <c r="D35" s="49" t="s">
        <v>39</v>
      </c>
      <c r="E35" s="31"/>
      <c r="F35" s="6"/>
      <c r="G35" s="6"/>
      <c r="H35" s="6"/>
      <c r="I35" s="6"/>
      <c r="J35" s="6"/>
      <c r="K35" s="6"/>
    </row>
    <row r="36" spans="2:11" ht="15.75" thickBot="1" x14ac:dyDescent="0.3">
      <c r="B36" s="1129"/>
      <c r="C36" s="95"/>
      <c r="D36" s="41" t="s">
        <v>40</v>
      </c>
      <c r="E36" s="31"/>
      <c r="F36" s="6"/>
      <c r="G36" s="6"/>
      <c r="H36" s="6"/>
      <c r="I36" s="6"/>
      <c r="J36" s="6"/>
      <c r="K36" s="6"/>
    </row>
    <row r="37" spans="2:11" ht="15.75" thickBot="1" x14ac:dyDescent="0.3">
      <c r="B37" s="1129"/>
      <c r="C37" s="95"/>
      <c r="D37" s="41" t="s">
        <v>41</v>
      </c>
      <c r="E37" s="31"/>
      <c r="F37" s="6"/>
      <c r="G37" s="6"/>
      <c r="H37" s="6"/>
      <c r="I37" s="6"/>
      <c r="J37" s="6"/>
      <c r="K37" s="6"/>
    </row>
    <row r="38" spans="2:11" ht="15.75" thickBot="1" x14ac:dyDescent="0.3">
      <c r="B38" s="1129"/>
      <c r="C38" s="95"/>
      <c r="D38" s="41" t="s">
        <v>42</v>
      </c>
      <c r="E38" s="31"/>
      <c r="F38" s="6"/>
      <c r="G38" s="6"/>
      <c r="H38" s="6"/>
      <c r="I38" s="6"/>
      <c r="J38" s="6"/>
      <c r="K38" s="6"/>
    </row>
    <row r="39" spans="2:11" ht="15.75" thickBot="1" x14ac:dyDescent="0.3">
      <c r="B39" s="1129"/>
      <c r="C39" s="95"/>
      <c r="D39" s="41" t="s">
        <v>43</v>
      </c>
      <c r="E39" s="31"/>
      <c r="F39" s="6"/>
      <c r="G39" s="6"/>
      <c r="H39" s="6"/>
      <c r="I39" s="6"/>
      <c r="J39" s="6"/>
      <c r="K39" s="6"/>
    </row>
    <row r="40" spans="2:11" ht="15.75" thickBot="1" x14ac:dyDescent="0.3">
      <c r="B40" s="1129"/>
      <c r="C40" s="95"/>
      <c r="D40" s="41" t="s">
        <v>44</v>
      </c>
      <c r="E40" s="31"/>
      <c r="F40" s="6"/>
      <c r="G40" s="6"/>
      <c r="H40" s="6"/>
      <c r="I40" s="6"/>
      <c r="J40" s="6"/>
      <c r="K40" s="6"/>
    </row>
    <row r="41" spans="2:11" ht="15.75" thickBot="1" x14ac:dyDescent="0.3">
      <c r="B41" s="1130"/>
      <c r="C41" s="3"/>
      <c r="D41" s="41" t="s">
        <v>45</v>
      </c>
      <c r="E41" s="31"/>
      <c r="F41" s="6"/>
      <c r="G41" s="6"/>
      <c r="H41" s="6"/>
      <c r="I41" s="6"/>
      <c r="J41" s="6"/>
      <c r="K41" s="6"/>
    </row>
    <row r="42" spans="2:11" ht="15.75" thickBot="1" x14ac:dyDescent="0.3">
      <c r="B42" s="2"/>
      <c r="C42" s="77"/>
      <c r="D42" s="6"/>
      <c r="E42" s="6"/>
      <c r="F42" s="6"/>
      <c r="G42" s="6"/>
      <c r="H42" s="6"/>
      <c r="I42" s="6"/>
      <c r="J42" s="6"/>
      <c r="K42" s="6"/>
    </row>
    <row r="43" spans="2:11" ht="15.75" thickBot="1" x14ac:dyDescent="0.3">
      <c r="B43" s="1131" t="s">
        <v>46</v>
      </c>
      <c r="C43" s="1132"/>
      <c r="D43" s="1132"/>
      <c r="E43" s="1133"/>
      <c r="F43" s="6"/>
      <c r="G43" s="6"/>
      <c r="H43" s="6"/>
      <c r="I43" s="6"/>
      <c r="J43" s="6"/>
      <c r="K43" s="6"/>
    </row>
    <row r="44" spans="2:11" ht="15.75" thickBot="1" x14ac:dyDescent="0.3">
      <c r="B44" s="1128">
        <v>1</v>
      </c>
      <c r="C44" s="95"/>
      <c r="D44" s="49" t="s">
        <v>39</v>
      </c>
      <c r="E44" s="448" t="s">
        <v>47</v>
      </c>
      <c r="F44" s="6"/>
      <c r="G44" s="6"/>
      <c r="H44" s="6"/>
      <c r="I44" s="6"/>
      <c r="J44" s="6"/>
      <c r="K44" s="6"/>
    </row>
    <row r="45" spans="2:11" ht="15.75" thickBot="1" x14ac:dyDescent="0.3">
      <c r="B45" s="1129"/>
      <c r="C45" s="95"/>
      <c r="D45" s="41" t="s">
        <v>40</v>
      </c>
      <c r="E45" s="448" t="s">
        <v>48</v>
      </c>
      <c r="F45" s="6"/>
      <c r="G45" s="6"/>
      <c r="H45" s="6"/>
      <c r="I45" s="6"/>
      <c r="J45" s="6"/>
      <c r="K45" s="6"/>
    </row>
    <row r="46" spans="2:11" ht="15.75" thickBot="1" x14ac:dyDescent="0.3">
      <c r="B46" s="1129"/>
      <c r="C46" s="95"/>
      <c r="D46" s="41" t="s">
        <v>41</v>
      </c>
      <c r="E46" s="479"/>
      <c r="F46" s="6"/>
      <c r="G46" s="6"/>
      <c r="H46" s="6"/>
      <c r="I46" s="6"/>
      <c r="J46" s="6"/>
      <c r="K46" s="6"/>
    </row>
    <row r="47" spans="2:11" ht="15.75" thickBot="1" x14ac:dyDescent="0.3">
      <c r="B47" s="1129"/>
      <c r="C47" s="95"/>
      <c r="D47" s="41" t="s">
        <v>42</v>
      </c>
      <c r="E47" s="479"/>
      <c r="F47" s="6"/>
      <c r="G47" s="6"/>
      <c r="H47" s="6"/>
      <c r="I47" s="6"/>
      <c r="J47" s="6"/>
      <c r="K47" s="6"/>
    </row>
    <row r="48" spans="2:11" ht="15.75" thickBot="1" x14ac:dyDescent="0.3">
      <c r="B48" s="1129"/>
      <c r="C48" s="95"/>
      <c r="D48" s="41" t="s">
        <v>43</v>
      </c>
      <c r="E48" s="479"/>
      <c r="F48" s="6"/>
      <c r="G48" s="6"/>
      <c r="H48" s="6"/>
      <c r="I48" s="6"/>
      <c r="J48" s="6"/>
      <c r="K48" s="6"/>
    </row>
    <row r="49" spans="2:11" ht="15.75" thickBot="1" x14ac:dyDescent="0.3">
      <c r="B49" s="1129"/>
      <c r="C49" s="95"/>
      <c r="D49" s="41" t="s">
        <v>44</v>
      </c>
      <c r="E49" s="479"/>
      <c r="F49" s="6"/>
      <c r="G49" s="6"/>
      <c r="H49" s="6"/>
      <c r="I49" s="6"/>
      <c r="J49" s="6"/>
      <c r="K49" s="6"/>
    </row>
    <row r="50" spans="2:11" ht="15.75" thickBot="1" x14ac:dyDescent="0.3">
      <c r="B50" s="1130"/>
      <c r="C50" s="3"/>
      <c r="D50" s="41" t="s">
        <v>45</v>
      </c>
      <c r="E50" s="479"/>
      <c r="F50" s="6"/>
      <c r="G50" s="6"/>
      <c r="H50" s="6"/>
      <c r="I50" s="6"/>
      <c r="J50" s="6"/>
      <c r="K50" s="6"/>
    </row>
    <row r="51" spans="2:11" x14ac:dyDescent="0.25">
      <c r="B51" s="2"/>
      <c r="C51" s="77"/>
      <c r="D51" s="6"/>
      <c r="E51" s="6"/>
      <c r="F51" s="6"/>
      <c r="G51" s="6"/>
      <c r="H51" s="6"/>
      <c r="I51" s="6"/>
      <c r="J51" s="6"/>
      <c r="K51" s="6"/>
    </row>
    <row r="52" spans="2:11" ht="15.75" thickBot="1" x14ac:dyDescent="0.3">
      <c r="B52" s="2"/>
      <c r="C52" s="77"/>
      <c r="D52" s="6"/>
      <c r="E52" s="6"/>
      <c r="F52" s="6"/>
      <c r="G52" s="6"/>
      <c r="H52" s="6"/>
      <c r="I52" s="6"/>
      <c r="J52" s="6"/>
      <c r="K52" s="6"/>
    </row>
    <row r="53" spans="2:11" ht="15" customHeight="1" thickBot="1" x14ac:dyDescent="0.3">
      <c r="B53" s="122" t="s">
        <v>49</v>
      </c>
      <c r="C53" s="123"/>
      <c r="D53" s="123"/>
      <c r="E53" s="124"/>
      <c r="G53" s="6"/>
      <c r="H53" s="6"/>
      <c r="I53" s="6"/>
      <c r="J53" s="6"/>
      <c r="K53" s="6"/>
    </row>
    <row r="54" spans="2:11" ht="24.75" thickBot="1" x14ac:dyDescent="0.3">
      <c r="B54" s="48" t="s">
        <v>50</v>
      </c>
      <c r="C54" s="41" t="s">
        <v>51</v>
      </c>
      <c r="D54" s="41" t="s">
        <v>52</v>
      </c>
      <c r="E54" s="41" t="s">
        <v>53</v>
      </c>
      <c r="F54" s="6"/>
      <c r="G54" s="6"/>
      <c r="H54" s="6"/>
      <c r="I54" s="6"/>
      <c r="J54" s="6"/>
    </row>
    <row r="55" spans="2:11" ht="120.75" thickBot="1" x14ac:dyDescent="0.3">
      <c r="B55" s="50">
        <v>42401</v>
      </c>
      <c r="C55" s="41">
        <v>0.01</v>
      </c>
      <c r="D55" s="51" t="s">
        <v>1010</v>
      </c>
      <c r="E55" s="41"/>
      <c r="F55" s="6"/>
      <c r="G55" s="6"/>
      <c r="H55" s="6"/>
      <c r="I55" s="6"/>
      <c r="J55" s="6"/>
    </row>
    <row r="56" spans="2:11" ht="15.75" thickBot="1" x14ac:dyDescent="0.3">
      <c r="B56" s="4"/>
      <c r="C56" s="96"/>
      <c r="D56" s="6"/>
      <c r="E56" s="6"/>
      <c r="F56" s="6"/>
      <c r="G56" s="6"/>
      <c r="H56" s="6"/>
      <c r="I56" s="6"/>
      <c r="J56" s="6"/>
      <c r="K56" s="6"/>
    </row>
    <row r="57" spans="2:11" x14ac:dyDescent="0.25">
      <c r="B57" s="137" t="s">
        <v>55</v>
      </c>
      <c r="C57" s="97"/>
      <c r="D57" s="6"/>
      <c r="E57" s="6"/>
      <c r="F57" s="6"/>
      <c r="G57" s="6"/>
      <c r="H57" s="6"/>
      <c r="I57" s="6"/>
      <c r="J57" s="6"/>
      <c r="K57" s="6"/>
    </row>
    <row r="58" spans="2:11" x14ac:dyDescent="0.25">
      <c r="B58" s="1278"/>
      <c r="C58" s="1279"/>
      <c r="D58" s="1279"/>
      <c r="E58" s="1280"/>
      <c r="F58" s="6"/>
      <c r="G58" s="6"/>
      <c r="H58" s="6"/>
      <c r="I58" s="6"/>
      <c r="J58" s="6"/>
      <c r="K58" s="6"/>
    </row>
    <row r="59" spans="2:11" x14ac:dyDescent="0.25">
      <c r="B59" s="1281"/>
      <c r="C59" s="1282"/>
      <c r="D59" s="1282"/>
      <c r="E59" s="1283"/>
      <c r="F59" s="6"/>
      <c r="G59" s="6"/>
      <c r="H59" s="6"/>
      <c r="I59" s="6"/>
      <c r="J59" s="6"/>
      <c r="K59" s="6"/>
    </row>
    <row r="60" spans="2:11" x14ac:dyDescent="0.25">
      <c r="B60" s="2"/>
      <c r="C60" s="77"/>
      <c r="D60" s="6"/>
      <c r="E60" s="6"/>
      <c r="F60" s="6"/>
      <c r="G60" s="6"/>
      <c r="H60" s="6"/>
      <c r="I60" s="6"/>
      <c r="J60" s="6"/>
      <c r="K60" s="6"/>
    </row>
    <row r="61" spans="2:11" ht="15.75" thickBot="1" x14ac:dyDescent="0.3">
      <c r="B61" s="6"/>
      <c r="D61" s="6"/>
      <c r="E61" s="6"/>
      <c r="F61" s="6"/>
      <c r="G61" s="6"/>
      <c r="H61" s="6"/>
      <c r="I61" s="6"/>
      <c r="J61" s="6"/>
      <c r="K61" s="6"/>
    </row>
    <row r="62" spans="2:11" ht="15.75" thickBot="1" x14ac:dyDescent="0.3">
      <c r="B62" s="1131" t="s">
        <v>56</v>
      </c>
      <c r="C62" s="1132"/>
      <c r="D62" s="1133"/>
      <c r="E62" s="6"/>
      <c r="F62" s="6"/>
      <c r="G62" s="6"/>
      <c r="H62" s="6"/>
      <c r="I62" s="6"/>
      <c r="J62" s="6"/>
      <c r="K62" s="6"/>
    </row>
    <row r="63" spans="2:11" ht="120" x14ac:dyDescent="0.25">
      <c r="B63" s="1128" t="s">
        <v>57</v>
      </c>
      <c r="C63" s="95"/>
      <c r="D63" s="47" t="s">
        <v>983</v>
      </c>
      <c r="E63" s="6"/>
      <c r="F63" s="6"/>
      <c r="G63" s="6"/>
      <c r="H63" s="6"/>
      <c r="I63" s="6"/>
      <c r="J63" s="6"/>
      <c r="K63" s="6"/>
    </row>
    <row r="64" spans="2:11" x14ac:dyDescent="0.25">
      <c r="B64" s="1129"/>
      <c r="C64" s="95"/>
      <c r="D64" s="54" t="s">
        <v>60</v>
      </c>
      <c r="E64" s="6"/>
      <c r="F64" s="6"/>
      <c r="G64" s="6"/>
      <c r="H64" s="6"/>
      <c r="I64" s="6"/>
      <c r="J64" s="6"/>
      <c r="K64" s="6"/>
    </row>
    <row r="65" spans="2:11" ht="144" x14ac:dyDescent="0.25">
      <c r="B65" s="1129"/>
      <c r="C65" s="95"/>
      <c r="D65" s="47" t="s">
        <v>984</v>
      </c>
      <c r="E65" s="6"/>
      <c r="F65" s="6"/>
      <c r="G65" s="6"/>
      <c r="H65" s="6"/>
      <c r="I65" s="6"/>
      <c r="J65" s="6"/>
      <c r="K65" s="6"/>
    </row>
    <row r="66" spans="2:11" x14ac:dyDescent="0.25">
      <c r="B66" s="1129"/>
      <c r="C66" s="95"/>
      <c r="D66" s="54" t="s">
        <v>63</v>
      </c>
      <c r="E66" s="6"/>
      <c r="F66" s="6"/>
      <c r="G66" s="6"/>
      <c r="H66" s="6"/>
      <c r="I66" s="6"/>
      <c r="J66" s="6"/>
      <c r="K66" s="6"/>
    </row>
    <row r="67" spans="2:11" ht="372.75" thickBot="1" x14ac:dyDescent="0.3">
      <c r="B67" s="1130"/>
      <c r="C67" s="3"/>
      <c r="D67" s="41" t="s">
        <v>985</v>
      </c>
      <c r="E67" s="6"/>
      <c r="F67" s="6"/>
      <c r="G67" s="6"/>
      <c r="H67" s="6"/>
      <c r="I67" s="6"/>
      <c r="J67" s="6"/>
      <c r="K67" s="6"/>
    </row>
    <row r="68" spans="2:11" ht="348" x14ac:dyDescent="0.25">
      <c r="B68" s="1128" t="s">
        <v>59</v>
      </c>
      <c r="C68" s="95"/>
      <c r="D68" s="26" t="s">
        <v>986</v>
      </c>
      <c r="E68" s="6"/>
      <c r="F68" s="6"/>
      <c r="G68" s="6"/>
      <c r="H68" s="6"/>
      <c r="I68" s="6"/>
      <c r="J68" s="6"/>
      <c r="K68" s="6"/>
    </row>
    <row r="69" spans="2:11" ht="264" x14ac:dyDescent="0.25">
      <c r="B69" s="1129"/>
      <c r="C69" s="95"/>
      <c r="D69" s="26" t="s">
        <v>987</v>
      </c>
      <c r="E69" s="6"/>
      <c r="F69" s="6"/>
      <c r="G69" s="6"/>
      <c r="H69" s="6"/>
      <c r="I69" s="6"/>
      <c r="J69" s="6"/>
      <c r="K69" s="6"/>
    </row>
    <row r="70" spans="2:11" ht="36" x14ac:dyDescent="0.25">
      <c r="B70" s="1129"/>
      <c r="C70" s="95"/>
      <c r="D70" s="26" t="s">
        <v>988</v>
      </c>
      <c r="E70" s="6"/>
      <c r="F70" s="6"/>
      <c r="G70" s="6"/>
      <c r="H70" s="6"/>
      <c r="I70" s="6"/>
      <c r="J70" s="6"/>
      <c r="K70" s="6"/>
    </row>
    <row r="71" spans="2:11" ht="24" x14ac:dyDescent="0.25">
      <c r="B71" s="1129"/>
      <c r="C71" s="95"/>
      <c r="D71" s="26" t="s">
        <v>989</v>
      </c>
      <c r="E71" s="6"/>
      <c r="F71" s="6"/>
      <c r="G71" s="6"/>
      <c r="H71" s="6"/>
      <c r="I71" s="6"/>
      <c r="J71" s="6"/>
      <c r="K71" s="6"/>
    </row>
    <row r="72" spans="2:11" x14ac:dyDescent="0.25">
      <c r="B72" s="1129"/>
      <c r="C72" s="95"/>
      <c r="D72" s="54" t="s">
        <v>288</v>
      </c>
      <c r="E72" s="6"/>
      <c r="F72" s="6"/>
      <c r="G72" s="6"/>
      <c r="H72" s="6"/>
      <c r="I72" s="6"/>
      <c r="J72" s="6"/>
      <c r="K72" s="6"/>
    </row>
    <row r="73" spans="2:11" ht="15.75" thickBot="1" x14ac:dyDescent="0.3">
      <c r="B73" s="1130"/>
      <c r="C73" s="3"/>
      <c r="D73" s="41" t="s">
        <v>289</v>
      </c>
      <c r="E73" s="6"/>
      <c r="F73" s="6"/>
      <c r="G73" s="6"/>
      <c r="H73" s="6"/>
      <c r="I73" s="6"/>
      <c r="J73" s="6"/>
      <c r="K73" s="6"/>
    </row>
    <row r="74" spans="2:11" ht="24.75" thickBot="1" x14ac:dyDescent="0.3">
      <c r="B74" s="48" t="s">
        <v>72</v>
      </c>
      <c r="C74" s="3"/>
      <c r="D74" s="41"/>
      <c r="E74" s="6"/>
      <c r="F74" s="6"/>
      <c r="G74" s="6"/>
      <c r="H74" s="6"/>
      <c r="I74" s="6"/>
      <c r="J74" s="6"/>
      <c r="K74" s="6"/>
    </row>
    <row r="75" spans="2:11" ht="396" x14ac:dyDescent="0.25">
      <c r="B75" s="1128" t="s">
        <v>73</v>
      </c>
      <c r="C75" s="95"/>
      <c r="D75" s="47" t="s">
        <v>990</v>
      </c>
      <c r="E75" s="6"/>
      <c r="F75" s="6"/>
      <c r="G75" s="6"/>
      <c r="H75" s="6"/>
      <c r="I75" s="6"/>
      <c r="J75" s="6"/>
      <c r="K75" s="6"/>
    </row>
    <row r="76" spans="2:11" ht="216" x14ac:dyDescent="0.25">
      <c r="B76" s="1129"/>
      <c r="C76" s="95"/>
      <c r="D76" s="47" t="s">
        <v>991</v>
      </c>
      <c r="E76" s="6"/>
      <c r="F76" s="6"/>
      <c r="G76" s="6"/>
      <c r="H76" s="6"/>
      <c r="I76" s="6"/>
      <c r="J76" s="6"/>
      <c r="K76" s="6"/>
    </row>
    <row r="77" spans="2:11" ht="120" x14ac:dyDescent="0.25">
      <c r="B77" s="1129"/>
      <c r="C77" s="95"/>
      <c r="D77" s="47" t="s">
        <v>992</v>
      </c>
      <c r="E77" s="6"/>
      <c r="F77" s="6"/>
      <c r="G77" s="6"/>
      <c r="H77" s="6"/>
      <c r="I77" s="6"/>
      <c r="J77" s="6"/>
      <c r="K77" s="6"/>
    </row>
    <row r="78" spans="2:11" ht="108" x14ac:dyDescent="0.25">
      <c r="B78" s="1129"/>
      <c r="C78" s="95"/>
      <c r="D78" s="47" t="s">
        <v>993</v>
      </c>
      <c r="E78" s="6"/>
      <c r="F78" s="6"/>
      <c r="G78" s="6"/>
      <c r="H78" s="6"/>
      <c r="I78" s="6"/>
      <c r="J78" s="6"/>
      <c r="K78" s="6"/>
    </row>
    <row r="79" spans="2:11" ht="252" x14ac:dyDescent="0.25">
      <c r="B79" s="1129"/>
      <c r="C79" s="95"/>
      <c r="D79" s="47" t="s">
        <v>994</v>
      </c>
      <c r="E79" s="6"/>
      <c r="F79" s="6"/>
      <c r="G79" s="6"/>
      <c r="H79" s="6"/>
      <c r="I79" s="6"/>
      <c r="J79" s="6"/>
      <c r="K79" s="6"/>
    </row>
    <row r="80" spans="2:11" ht="48" x14ac:dyDescent="0.25">
      <c r="B80" s="1129"/>
      <c r="C80" s="95"/>
      <c r="D80" s="47" t="s">
        <v>995</v>
      </c>
      <c r="E80" s="6"/>
      <c r="F80" s="6"/>
      <c r="G80" s="6"/>
      <c r="H80" s="6"/>
      <c r="I80" s="6"/>
      <c r="J80" s="6"/>
      <c r="K80" s="6"/>
    </row>
    <row r="81" spans="2:11" ht="96" x14ac:dyDescent="0.25">
      <c r="B81" s="1129"/>
      <c r="C81" s="95"/>
      <c r="D81" s="62" t="s">
        <v>996</v>
      </c>
      <c r="E81" s="6"/>
      <c r="F81" s="6"/>
      <c r="G81" s="6"/>
      <c r="H81" s="6"/>
      <c r="I81" s="6"/>
      <c r="J81" s="6"/>
      <c r="K81" s="6"/>
    </row>
    <row r="82" spans="2:11" ht="60" x14ac:dyDescent="0.25">
      <c r="B82" s="1129"/>
      <c r="C82" s="95"/>
      <c r="D82" s="62" t="s">
        <v>997</v>
      </c>
      <c r="E82" s="6"/>
      <c r="F82" s="6"/>
      <c r="G82" s="6"/>
      <c r="H82" s="6"/>
      <c r="I82" s="6"/>
      <c r="J82" s="6"/>
      <c r="K82" s="6"/>
    </row>
    <row r="83" spans="2:11" ht="52.5" thickBot="1" x14ac:dyDescent="0.3">
      <c r="B83" s="1130"/>
      <c r="C83" s="3"/>
      <c r="D83" s="63" t="s">
        <v>998</v>
      </c>
      <c r="E83" s="6"/>
      <c r="F83" s="6"/>
      <c r="G83" s="6"/>
      <c r="H83" s="6"/>
      <c r="I83" s="6"/>
      <c r="J83" s="6"/>
      <c r="K83" s="6"/>
    </row>
    <row r="84" spans="2:11" ht="15.75" thickBot="1" x14ac:dyDescent="0.3">
      <c r="B84" s="2"/>
      <c r="C84" s="77"/>
      <c r="D84" s="6"/>
      <c r="E84" s="6"/>
      <c r="F84" s="6"/>
      <c r="G84" s="6"/>
      <c r="H84" s="6"/>
      <c r="I84" s="6"/>
      <c r="J84" s="6"/>
      <c r="K84" s="6"/>
    </row>
    <row r="85" spans="2:11" ht="48" x14ac:dyDescent="0.25">
      <c r="B85" s="1128" t="s">
        <v>90</v>
      </c>
      <c r="C85" s="106"/>
      <c r="D85" s="65" t="s">
        <v>999</v>
      </c>
      <c r="E85" s="6"/>
      <c r="F85" s="6"/>
      <c r="G85" s="6"/>
      <c r="H85" s="6"/>
      <c r="I85" s="6"/>
      <c r="J85" s="6"/>
      <c r="K85" s="6"/>
    </row>
    <row r="86" spans="2:11" x14ac:dyDescent="0.25">
      <c r="B86" s="1129"/>
      <c r="C86" s="95"/>
      <c r="D86" s="17"/>
      <c r="E86" s="6"/>
      <c r="F86" s="6"/>
      <c r="G86" s="6"/>
      <c r="H86" s="6"/>
      <c r="I86" s="6"/>
      <c r="J86" s="6"/>
      <c r="K86" s="6"/>
    </row>
    <row r="87" spans="2:11" x14ac:dyDescent="0.25">
      <c r="B87" s="1129"/>
      <c r="C87" s="95"/>
      <c r="D87" s="47" t="s">
        <v>91</v>
      </c>
      <c r="E87" s="6"/>
      <c r="F87" s="6"/>
      <c r="G87" s="6"/>
      <c r="H87" s="6"/>
      <c r="I87" s="6"/>
      <c r="J87" s="6"/>
      <c r="K87" s="6"/>
    </row>
    <row r="88" spans="2:11" ht="109.5" x14ac:dyDescent="0.25">
      <c r="B88" s="1129"/>
      <c r="C88" s="95"/>
      <c r="D88" s="47" t="s">
        <v>1000</v>
      </c>
      <c r="E88" s="6"/>
      <c r="F88" s="6"/>
      <c r="G88" s="6"/>
      <c r="H88" s="6"/>
      <c r="I88" s="6"/>
      <c r="J88" s="6"/>
      <c r="K88" s="6"/>
    </row>
    <row r="89" spans="2:11" ht="97.5" x14ac:dyDescent="0.25">
      <c r="B89" s="1129"/>
      <c r="C89" s="95"/>
      <c r="D89" s="47" t="s">
        <v>1001</v>
      </c>
      <c r="E89" s="6"/>
      <c r="F89" s="6"/>
      <c r="G89" s="6"/>
      <c r="H89" s="6"/>
      <c r="I89" s="6"/>
      <c r="J89" s="6"/>
      <c r="K89" s="6"/>
    </row>
    <row r="90" spans="2:11" ht="98.25" thickBot="1" x14ac:dyDescent="0.3">
      <c r="B90" s="1130"/>
      <c r="C90" s="3"/>
      <c r="D90" s="41" t="s">
        <v>1002</v>
      </c>
      <c r="E90" s="6"/>
      <c r="F90" s="6"/>
      <c r="G90" s="6"/>
      <c r="H90" s="6"/>
      <c r="I90" s="6"/>
      <c r="J90" s="6"/>
      <c r="K90" s="6"/>
    </row>
    <row r="91" spans="2:11" x14ac:dyDescent="0.25">
      <c r="B91" s="6"/>
      <c r="D91" s="6"/>
      <c r="E91" s="6"/>
      <c r="F91" s="6"/>
      <c r="G91" s="6"/>
      <c r="H91" s="6"/>
      <c r="I91" s="6"/>
      <c r="J91" s="6"/>
      <c r="K91" s="6"/>
    </row>
  </sheetData>
  <sheetProtection insertRows="0"/>
  <mergeCells count="26">
    <mergeCell ref="B63:B67"/>
    <mergeCell ref="B68:B73"/>
    <mergeCell ref="B75:B83"/>
    <mergeCell ref="B85:B90"/>
    <mergeCell ref="B13:B30"/>
    <mergeCell ref="D13:J13"/>
    <mergeCell ref="D18:J18"/>
    <mergeCell ref="D19:J19"/>
    <mergeCell ref="B62:D62"/>
    <mergeCell ref="D31:J31"/>
    <mergeCell ref="D32:J32"/>
    <mergeCell ref="B34:E34"/>
    <mergeCell ref="B35:B41"/>
    <mergeCell ref="B43:E43"/>
    <mergeCell ref="B44:B50"/>
    <mergeCell ref="B58:E59"/>
    <mergeCell ref="B9:D9"/>
    <mergeCell ref="F9:S9"/>
    <mergeCell ref="F10:S10"/>
    <mergeCell ref="E11:R11"/>
    <mergeCell ref="E12:R12"/>
    <mergeCell ref="A1:P1"/>
    <mergeCell ref="A2:P2"/>
    <mergeCell ref="A3:P3"/>
    <mergeCell ref="A4:D4"/>
    <mergeCell ref="A5:P5"/>
  </mergeCells>
  <conditionalFormatting sqref="F9">
    <cfRule type="notContainsBlanks" dxfId="29" priority="4">
      <formula>LEN(TRIM(F9))&gt;0</formula>
    </cfRule>
  </conditionalFormatting>
  <conditionalFormatting sqref="F10:S10">
    <cfRule type="expression" dxfId="28" priority="2">
      <formula>E10="NO SE REPORTA"</formula>
    </cfRule>
    <cfRule type="expression" dxfId="27" priority="3">
      <formula>E9="NO APLICA"</formula>
    </cfRule>
  </conditionalFormatting>
  <conditionalFormatting sqref="E11:R11">
    <cfRule type="expression" dxfId="26" priority="1">
      <formula>E10="SI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5:H16 E21:E30">
      <formula1>0</formula1>
    </dataValidation>
    <dataValidation type="list" allowBlank="1" showInputMessage="1" showErrorMessage="1" sqref="E10">
      <formula1>REPORTE</formula1>
    </dataValidation>
    <dataValidation type="list" allowBlank="1" showInputMessage="1" showErrorMessage="1" sqref="E9">
      <formula1>SI</formula1>
    </dataValidation>
  </dataValidations>
  <hyperlinks>
    <hyperlink ref="B8" location="'ANEXO 3'!A1" display="VOLVER AL INDICE"/>
  </hyperlinks>
  <pageMargins left="0.25" right="0.25" top="0.75" bottom="0.75" header="0.3" footer="0.3"/>
  <pageSetup paperSize="178" orientation="landscape" horizontalDpi="1200"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showGridLines="0" topLeftCell="A76" zoomScale="98" zoomScaleNormal="98" workbookViewId="0">
      <selection activeCell="E80" sqref="E80"/>
    </sheetView>
  </sheetViews>
  <sheetFormatPr baseColWidth="10" defaultRowHeight="15" x14ac:dyDescent="0.25"/>
  <cols>
    <col min="1" max="1" width="1.85546875" customWidth="1"/>
    <col min="2" max="2" width="10.570312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1011</v>
      </c>
      <c r="B5" s="1041"/>
      <c r="C5" s="1041"/>
      <c r="D5" s="1041"/>
      <c r="E5" s="1041"/>
      <c r="F5" s="1041"/>
      <c r="G5" s="1041"/>
      <c r="H5" s="1041"/>
      <c r="I5" s="1041"/>
      <c r="J5" s="1041"/>
      <c r="K5" s="1041"/>
      <c r="L5" s="1041"/>
      <c r="M5" s="1041"/>
      <c r="N5" s="1041"/>
      <c r="O5" s="1041"/>
      <c r="P5" s="1042"/>
    </row>
    <row r="6" spans="1:21" x14ac:dyDescent="0.25">
      <c r="B6" s="2" t="s">
        <v>1</v>
      </c>
      <c r="C6" s="77"/>
      <c r="D6" s="6"/>
      <c r="E6" s="223"/>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f>IF(E10="NO APLICA","NO APLICA",IF(E11="NO SE REPORTA","SIN INFORMACION",+F81))</f>
        <v>0</v>
      </c>
      <c r="E8" s="225"/>
      <c r="F8" s="6" t="s">
        <v>130</v>
      </c>
      <c r="G8" s="6"/>
      <c r="H8" s="6"/>
      <c r="I8" s="6"/>
      <c r="J8" s="6"/>
      <c r="K8" s="6"/>
    </row>
    <row r="9" spans="1:21" x14ac:dyDescent="0.25">
      <c r="B9" s="513" t="s">
        <v>1203</v>
      </c>
      <c r="C9" s="89"/>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9"/>
      <c r="D14" s="6"/>
      <c r="E14" s="6"/>
      <c r="F14" s="6"/>
      <c r="G14" s="6"/>
      <c r="H14" s="6"/>
      <c r="I14" s="6"/>
      <c r="J14" s="6"/>
      <c r="K14" s="6"/>
    </row>
    <row r="15" spans="1:21" ht="15" customHeight="1" thickTop="1" x14ac:dyDescent="0.25">
      <c r="B15" s="1137" t="s">
        <v>2</v>
      </c>
      <c r="C15" s="90"/>
      <c r="D15" s="1139" t="s">
        <v>3</v>
      </c>
      <c r="E15" s="1140"/>
      <c r="F15" s="1140"/>
      <c r="G15" s="1140"/>
      <c r="H15" s="1140"/>
      <c r="I15" s="1140"/>
      <c r="J15" s="1140"/>
      <c r="K15" s="1140"/>
      <c r="L15" s="1201"/>
      <c r="M15" s="1188"/>
    </row>
    <row r="16" spans="1:21" x14ac:dyDescent="0.25">
      <c r="B16" s="1138"/>
      <c r="C16" s="93"/>
      <c r="D16" s="1228" t="s">
        <v>1030</v>
      </c>
      <c r="E16" s="1229"/>
      <c r="F16" s="1229"/>
      <c r="G16" s="1229"/>
      <c r="H16" s="1229"/>
      <c r="I16" s="1229"/>
      <c r="J16" s="1229"/>
      <c r="K16" s="1229"/>
      <c r="L16" s="1285"/>
      <c r="M16" s="1258"/>
    </row>
    <row r="17" spans="2:13" ht="15.75" thickBot="1" x14ac:dyDescent="0.3">
      <c r="B17" s="1138"/>
      <c r="C17" s="93"/>
      <c r="D17" s="1145" t="s">
        <v>1031</v>
      </c>
      <c r="E17" s="1146"/>
      <c r="F17" s="1146"/>
      <c r="G17" s="1146"/>
      <c r="H17" s="1146"/>
      <c r="I17" s="1146"/>
      <c r="J17" s="1146"/>
      <c r="K17" s="1146"/>
      <c r="L17" s="1202"/>
      <c r="M17" s="1189"/>
    </row>
    <row r="18" spans="2:13" ht="15.75" thickBot="1" x14ac:dyDescent="0.3">
      <c r="B18" s="1138"/>
      <c r="C18" s="95"/>
      <c r="D18" s="1287" t="s">
        <v>1032</v>
      </c>
      <c r="E18" s="1196" t="s">
        <v>1033</v>
      </c>
      <c r="F18" s="1198"/>
      <c r="G18" s="1196" t="s">
        <v>1034</v>
      </c>
      <c r="H18" s="1198"/>
      <c r="I18" s="1196" t="s">
        <v>151</v>
      </c>
      <c r="J18" s="1198"/>
      <c r="K18" s="60"/>
      <c r="M18" s="14"/>
    </row>
    <row r="19" spans="2:13" ht="15.75" thickBot="1" x14ac:dyDescent="0.3">
      <c r="B19" s="1138"/>
      <c r="C19" s="95"/>
      <c r="D19" s="1288"/>
      <c r="E19" s="40" t="s">
        <v>1035</v>
      </c>
      <c r="F19" s="40" t="s">
        <v>1036</v>
      </c>
      <c r="G19" s="40" t="s">
        <v>1035</v>
      </c>
      <c r="H19" s="40" t="s">
        <v>1036</v>
      </c>
      <c r="I19" s="40" t="s">
        <v>1035</v>
      </c>
      <c r="J19" s="40" t="s">
        <v>1036</v>
      </c>
      <c r="M19" s="14"/>
    </row>
    <row r="20" spans="2:13" ht="15.75" thickBot="1" x14ac:dyDescent="0.3">
      <c r="B20" s="440"/>
      <c r="C20" s="95"/>
      <c r="D20" s="40" t="s">
        <v>1037</v>
      </c>
      <c r="E20" s="7"/>
      <c r="F20" s="7"/>
      <c r="G20" s="7"/>
      <c r="H20" s="7"/>
      <c r="I20" s="221">
        <f>+E20+G20</f>
        <v>0</v>
      </c>
      <c r="J20" s="221">
        <f>+F20+H20</f>
        <v>0</v>
      </c>
      <c r="M20" s="14"/>
    </row>
    <row r="21" spans="2:13" x14ac:dyDescent="0.25">
      <c r="B21" s="440"/>
      <c r="C21" s="102"/>
      <c r="D21" s="1145"/>
      <c r="E21" s="1146"/>
      <c r="F21" s="1146"/>
      <c r="G21" s="1146"/>
      <c r="H21" s="1146"/>
      <c r="I21" s="1146"/>
      <c r="J21" s="1146"/>
      <c r="K21" s="1146"/>
      <c r="L21" s="1202"/>
      <c r="M21" s="1189"/>
    </row>
    <row r="22" spans="2:13" ht="15.75" thickBot="1" x14ac:dyDescent="0.3">
      <c r="B22" s="440"/>
      <c r="C22" s="93"/>
      <c r="D22" s="442"/>
      <c r="E22" s="442"/>
      <c r="F22" s="498" t="s">
        <v>55</v>
      </c>
      <c r="G22" s="442"/>
      <c r="H22" s="442"/>
      <c r="I22" s="442"/>
      <c r="J22" s="442"/>
      <c r="K22" s="442"/>
      <c r="L22" s="495"/>
      <c r="M22" s="496"/>
    </row>
    <row r="23" spans="2:13" ht="24.75" thickBot="1" x14ac:dyDescent="0.3">
      <c r="B23" s="440"/>
      <c r="C23" s="95"/>
      <c r="D23" s="44" t="s">
        <v>1038</v>
      </c>
      <c r="E23" s="494">
        <f>+I20</f>
        <v>0</v>
      </c>
      <c r="F23" s="497"/>
      <c r="G23" s="6"/>
      <c r="H23" s="6"/>
      <c r="I23" s="6"/>
      <c r="J23" s="6"/>
      <c r="K23" s="6"/>
      <c r="M23" s="14"/>
    </row>
    <row r="24" spans="2:13" ht="24.75" thickBot="1" x14ac:dyDescent="0.3">
      <c r="B24" s="440"/>
      <c r="C24" s="95"/>
      <c r="D24" s="41" t="s">
        <v>1039</v>
      </c>
      <c r="E24" s="494">
        <f>+J20</f>
        <v>0</v>
      </c>
      <c r="F24" s="200"/>
      <c r="G24" s="6"/>
      <c r="H24" s="6"/>
      <c r="I24" s="6"/>
      <c r="J24" s="6"/>
      <c r="K24" s="6"/>
      <c r="M24" s="14"/>
    </row>
    <row r="25" spans="2:13" ht="24.75" thickBot="1" x14ac:dyDescent="0.3">
      <c r="B25" s="440"/>
      <c r="C25" s="95"/>
      <c r="D25" s="41" t="s">
        <v>1040</v>
      </c>
      <c r="E25" s="474" t="e">
        <f>+E24/E23</f>
        <v>#DIV/0!</v>
      </c>
      <c r="F25" s="200"/>
      <c r="G25" s="6"/>
      <c r="H25" s="6"/>
      <c r="I25" s="6"/>
      <c r="J25" s="6"/>
      <c r="K25" s="6"/>
      <c r="M25" s="14"/>
    </row>
    <row r="26" spans="2:13" x14ac:dyDescent="0.25">
      <c r="B26" s="440"/>
      <c r="C26" s="93"/>
      <c r="D26" s="1228" t="s">
        <v>1041</v>
      </c>
      <c r="E26" s="1229"/>
      <c r="F26" s="1229"/>
      <c r="G26" s="1229"/>
      <c r="H26" s="1229"/>
      <c r="I26" s="1229"/>
      <c r="J26" s="1229"/>
      <c r="K26" s="1229"/>
      <c r="L26" s="1285"/>
      <c r="M26" s="1258"/>
    </row>
    <row r="27" spans="2:13" ht="15.75" thickBot="1" x14ac:dyDescent="0.3">
      <c r="B27" s="440"/>
      <c r="C27" s="93"/>
      <c r="D27" s="1142" t="s">
        <v>1042</v>
      </c>
      <c r="E27" s="1143"/>
      <c r="F27" s="1143"/>
      <c r="G27" s="1143"/>
      <c r="H27" s="1143"/>
      <c r="I27" s="1143"/>
      <c r="J27" s="1143"/>
      <c r="K27" s="1143"/>
      <c r="L27" s="1203"/>
      <c r="M27" s="1190"/>
    </row>
    <row r="28" spans="2:13" ht="24.75" thickBot="1" x14ac:dyDescent="0.3">
      <c r="B28" s="440"/>
      <c r="C28" s="95"/>
      <c r="D28" s="44" t="s">
        <v>1043</v>
      </c>
      <c r="E28" s="469"/>
      <c r="F28" s="6"/>
      <c r="G28" s="6"/>
      <c r="H28" s="6"/>
      <c r="I28" s="6"/>
      <c r="J28" s="6"/>
      <c r="K28" s="6"/>
      <c r="M28" s="14"/>
    </row>
    <row r="29" spans="2:13" ht="24.75" thickBot="1" x14ac:dyDescent="0.3">
      <c r="B29" s="440"/>
      <c r="C29" s="95"/>
      <c r="D29" s="41" t="s">
        <v>1044</v>
      </c>
      <c r="E29" s="469"/>
      <c r="F29" s="6"/>
      <c r="G29" s="6"/>
      <c r="H29" s="6"/>
      <c r="I29" s="6"/>
      <c r="J29" s="6"/>
      <c r="K29" s="6"/>
      <c r="M29" s="14"/>
    </row>
    <row r="30" spans="2:13" ht="24.75" thickBot="1" x14ac:dyDescent="0.3">
      <c r="B30" s="440"/>
      <c r="C30" s="95"/>
      <c r="D30" s="41" t="s">
        <v>1045</v>
      </c>
      <c r="E30" s="469"/>
      <c r="F30" s="6"/>
      <c r="G30" s="6"/>
      <c r="H30" s="6"/>
      <c r="I30" s="6"/>
      <c r="J30" s="6"/>
      <c r="K30" s="6"/>
      <c r="M30" s="14"/>
    </row>
    <row r="31" spans="2:13" ht="15.75" thickBot="1" x14ac:dyDescent="0.3">
      <c r="B31" s="440"/>
      <c r="C31" s="93"/>
      <c r="D31" s="1173" t="s">
        <v>1046</v>
      </c>
      <c r="E31" s="1174"/>
      <c r="F31" s="1174"/>
      <c r="G31" s="1174"/>
      <c r="H31" s="1174"/>
      <c r="I31" s="1174"/>
      <c r="J31" s="1174"/>
      <c r="K31" s="1174"/>
      <c r="L31" s="1286"/>
      <c r="M31" s="1191"/>
    </row>
    <row r="32" spans="2:13" ht="15.75" thickBot="1" x14ac:dyDescent="0.3">
      <c r="B32" s="440"/>
      <c r="C32" s="99" t="s">
        <v>19</v>
      </c>
      <c r="D32" s="44" t="s">
        <v>1047</v>
      </c>
      <c r="E32" s="439"/>
      <c r="F32" s="439"/>
      <c r="G32" s="439"/>
      <c r="H32" s="439"/>
      <c r="I32" s="439"/>
      <c r="J32" s="439"/>
      <c r="K32" s="439"/>
      <c r="L32" s="470"/>
      <c r="M32" s="120"/>
    </row>
    <row r="33" spans="2:13" ht="15.75" thickBot="1" x14ac:dyDescent="0.3">
      <c r="B33" s="440"/>
      <c r="C33" s="3" t="s">
        <v>152</v>
      </c>
      <c r="D33" s="41" t="s">
        <v>1048</v>
      </c>
      <c r="E33" s="499"/>
      <c r="F33" s="499"/>
      <c r="G33" s="499"/>
      <c r="H33" s="499"/>
      <c r="I33" s="499"/>
      <c r="J33" s="499"/>
      <c r="K33" s="499"/>
      <c r="L33" s="500"/>
      <c r="M33" s="12"/>
    </row>
    <row r="34" spans="2:13" ht="15.75" thickBot="1" x14ac:dyDescent="0.3">
      <c r="B34" s="440"/>
      <c r="C34" s="3" t="s">
        <v>154</v>
      </c>
      <c r="D34" s="443" t="s">
        <v>1049</v>
      </c>
      <c r="E34" s="502"/>
      <c r="F34" s="503"/>
      <c r="G34" s="503"/>
      <c r="H34" s="503"/>
      <c r="I34" s="503"/>
      <c r="J34" s="503"/>
      <c r="K34" s="503"/>
      <c r="L34" s="504"/>
      <c r="M34" s="14"/>
    </row>
    <row r="35" spans="2:13" ht="24.75" thickBot="1" x14ac:dyDescent="0.3">
      <c r="B35" s="440"/>
      <c r="C35" s="3" t="s">
        <v>156</v>
      </c>
      <c r="D35" s="443" t="s">
        <v>1050</v>
      </c>
      <c r="E35" s="505"/>
      <c r="F35" s="472"/>
      <c r="G35" s="472"/>
      <c r="H35" s="472"/>
      <c r="I35" s="472"/>
      <c r="J35" s="472"/>
      <c r="K35" s="472"/>
      <c r="L35" s="506"/>
      <c r="M35" s="14"/>
    </row>
    <row r="36" spans="2:13" ht="24.75" thickBot="1" x14ac:dyDescent="0.3">
      <c r="B36" s="440"/>
      <c r="C36" s="3" t="s">
        <v>258</v>
      </c>
      <c r="D36" s="443" t="s">
        <v>1051</v>
      </c>
      <c r="E36" s="507"/>
      <c r="F36" s="508"/>
      <c r="G36" s="508"/>
      <c r="H36" s="508"/>
      <c r="I36" s="508"/>
      <c r="J36" s="508"/>
      <c r="K36" s="508"/>
      <c r="L36" s="509"/>
      <c r="M36" s="14"/>
    </row>
    <row r="37" spans="2:13" ht="24.75" thickBot="1" x14ac:dyDescent="0.3">
      <c r="B37" s="440"/>
      <c r="C37" s="1212" t="s">
        <v>260</v>
      </c>
      <c r="D37" s="47" t="s">
        <v>1052</v>
      </c>
      <c r="E37" s="501" t="str">
        <f>IFERROR(E36/E35,"N.A.")</f>
        <v>N.A.</v>
      </c>
      <c r="F37" s="501" t="str">
        <f t="shared" ref="F37:L37" si="0">IFERROR(F36/F35,"N.A.")</f>
        <v>N.A.</v>
      </c>
      <c r="G37" s="501" t="str">
        <f t="shared" si="0"/>
        <v>N.A.</v>
      </c>
      <c r="H37" s="501" t="str">
        <f t="shared" si="0"/>
        <v>N.A.</v>
      </c>
      <c r="I37" s="501" t="str">
        <f t="shared" si="0"/>
        <v>N.A.</v>
      </c>
      <c r="J37" s="501" t="str">
        <f t="shared" si="0"/>
        <v>N.A.</v>
      </c>
      <c r="K37" s="501" t="str">
        <f t="shared" si="0"/>
        <v>N.A.</v>
      </c>
      <c r="L37" s="501" t="str">
        <f t="shared" si="0"/>
        <v>N.A.</v>
      </c>
      <c r="M37" s="12"/>
    </row>
    <row r="38" spans="2:13" ht="24.75" thickBot="1" x14ac:dyDescent="0.3">
      <c r="B38" s="440"/>
      <c r="C38" s="1213"/>
      <c r="D38" s="41" t="s">
        <v>1053</v>
      </c>
      <c r="E38" s="158" t="str">
        <f>+IF(E37="N.A.","N.A.",IF(E37&gt;=75%,1,0))</f>
        <v>N.A.</v>
      </c>
      <c r="F38" s="158" t="str">
        <f t="shared" ref="F38:L38" si="1">+IF(F37="N.A.","N.A.",IF(F37&gt;=75%,1,0))</f>
        <v>N.A.</v>
      </c>
      <c r="G38" s="158" t="str">
        <f t="shared" si="1"/>
        <v>N.A.</v>
      </c>
      <c r="H38" s="158" t="str">
        <f t="shared" si="1"/>
        <v>N.A.</v>
      </c>
      <c r="I38" s="158" t="str">
        <f t="shared" si="1"/>
        <v>N.A.</v>
      </c>
      <c r="J38" s="158" t="str">
        <f t="shared" si="1"/>
        <v>N.A.</v>
      </c>
      <c r="K38" s="158" t="str">
        <f t="shared" si="1"/>
        <v>N.A.</v>
      </c>
      <c r="L38" s="158" t="str">
        <f t="shared" si="1"/>
        <v>N.A.</v>
      </c>
      <c r="M38" s="12"/>
    </row>
    <row r="39" spans="2:13" ht="15.75" thickBot="1" x14ac:dyDescent="0.3">
      <c r="B39" s="440"/>
      <c r="C39" s="3" t="s">
        <v>262</v>
      </c>
      <c r="D39" s="41" t="s">
        <v>1054</v>
      </c>
      <c r="E39" s="31"/>
      <c r="F39" s="31"/>
      <c r="G39" s="31"/>
      <c r="H39" s="31"/>
      <c r="I39" s="31"/>
      <c r="J39" s="31"/>
      <c r="K39" s="31"/>
      <c r="L39" s="31"/>
      <c r="M39" s="13"/>
    </row>
    <row r="40" spans="2:13" x14ac:dyDescent="0.25">
      <c r="B40" s="440"/>
      <c r="C40" s="93"/>
      <c r="D40" s="1139"/>
      <c r="E40" s="1140"/>
      <c r="F40" s="1140"/>
      <c r="G40" s="1140"/>
      <c r="H40" s="1140"/>
      <c r="I40" s="1140"/>
      <c r="J40" s="1140"/>
      <c r="K40" s="1140"/>
      <c r="L40" s="1201"/>
      <c r="M40" s="1188"/>
    </row>
    <row r="41" spans="2:13" ht="15.75" thickBot="1" x14ac:dyDescent="0.3">
      <c r="B41" s="440"/>
      <c r="C41" s="93"/>
      <c r="D41" s="1145" t="s">
        <v>1055</v>
      </c>
      <c r="E41" s="1146"/>
      <c r="F41" s="1146"/>
      <c r="G41" s="1146"/>
      <c r="H41" s="1146"/>
      <c r="I41" s="1146"/>
      <c r="J41" s="1146"/>
      <c r="K41" s="1146"/>
      <c r="L41" s="1202"/>
      <c r="M41" s="1189"/>
    </row>
    <row r="42" spans="2:13" ht="15.75" thickBot="1" x14ac:dyDescent="0.3">
      <c r="B42" s="440"/>
      <c r="C42" s="99" t="s">
        <v>19</v>
      </c>
      <c r="D42" s="44" t="s">
        <v>1056</v>
      </c>
      <c r="E42" s="7"/>
      <c r="F42" s="7"/>
      <c r="G42" s="7"/>
      <c r="H42" s="44" t="s">
        <v>151</v>
      </c>
      <c r="I42" s="6"/>
      <c r="J42" s="165" t="s">
        <v>1196</v>
      </c>
      <c r="K42" s="6"/>
      <c r="M42" s="14"/>
    </row>
    <row r="43" spans="2:13" ht="15.75" thickBot="1" x14ac:dyDescent="0.3">
      <c r="B43" s="440"/>
      <c r="C43" s="3" t="s">
        <v>264</v>
      </c>
      <c r="D43" s="41" t="s">
        <v>1057</v>
      </c>
      <c r="E43" s="31"/>
      <c r="F43" s="31"/>
      <c r="G43" s="31"/>
      <c r="H43" s="159">
        <f>MAX(E42:G42)</f>
        <v>0</v>
      </c>
      <c r="I43" s="6"/>
      <c r="K43" s="6"/>
      <c r="M43" s="14"/>
    </row>
    <row r="44" spans="2:13" ht="15.75" thickBot="1" x14ac:dyDescent="0.3">
      <c r="B44" s="440"/>
      <c r="C44" s="3" t="s">
        <v>266</v>
      </c>
      <c r="D44" s="41" t="s">
        <v>1061</v>
      </c>
      <c r="E44" s="7"/>
      <c r="F44" s="7"/>
      <c r="G44" s="7"/>
      <c r="H44" s="160">
        <f>SUM(E44:G44)</f>
        <v>0</v>
      </c>
      <c r="I44" s="6"/>
      <c r="J44" s="6"/>
      <c r="K44" s="6"/>
      <c r="M44" s="14"/>
    </row>
    <row r="45" spans="2:13" ht="36.75" thickBot="1" x14ac:dyDescent="0.3">
      <c r="B45" s="440"/>
      <c r="C45" s="3" t="s">
        <v>268</v>
      </c>
      <c r="D45" s="41" t="s">
        <v>1062</v>
      </c>
      <c r="E45" s="7"/>
      <c r="F45" s="7"/>
      <c r="G45" s="7"/>
      <c r="H45" s="160">
        <f>SUM(E45:G45)</f>
        <v>0</v>
      </c>
      <c r="I45" s="6"/>
      <c r="J45" s="6"/>
      <c r="K45" s="6"/>
      <c r="M45" s="14"/>
    </row>
    <row r="46" spans="2:13" ht="24.75" thickBot="1" x14ac:dyDescent="0.3">
      <c r="B46" s="440"/>
      <c r="C46" s="1212" t="s">
        <v>1063</v>
      </c>
      <c r="D46" s="47" t="s">
        <v>1064</v>
      </c>
      <c r="E46" s="157" t="str">
        <f>IFERROR(E45/E44,"N.A.")</f>
        <v>N.A.</v>
      </c>
      <c r="F46" s="157" t="str">
        <f>IFERROR(F45/F44,"N.A.")</f>
        <v>N.A.</v>
      </c>
      <c r="G46" s="157" t="str">
        <f>IFERROR(G45/G44,"N.A.")</f>
        <v>N.A.</v>
      </c>
      <c r="H46" s="161"/>
      <c r="I46" s="6"/>
      <c r="J46" s="6"/>
      <c r="K46" s="6"/>
      <c r="M46" s="14"/>
    </row>
    <row r="47" spans="2:13" ht="24.75" thickBot="1" x14ac:dyDescent="0.3">
      <c r="B47" s="440"/>
      <c r="C47" s="1213"/>
      <c r="D47" s="41" t="s">
        <v>1065</v>
      </c>
      <c r="E47" s="158" t="str">
        <f>+IF(E46="N.A.","N.A.",IF(E46&gt;=75%,1,0))</f>
        <v>N.A.</v>
      </c>
      <c r="F47" s="158" t="str">
        <f>+IF(F46="N.A.","N.A.",IF(F46&gt;=75%,1,0))</f>
        <v>N.A.</v>
      </c>
      <c r="G47" s="158" t="str">
        <f>+IF(G46="N.A.","N.A.",IF(G46&gt;=75%,1,0))</f>
        <v>N.A.</v>
      </c>
      <c r="H47" s="160">
        <f>SUM(E47:G47)</f>
        <v>0</v>
      </c>
      <c r="I47" s="6"/>
      <c r="J47" s="6"/>
      <c r="K47" s="6"/>
      <c r="M47" s="14"/>
    </row>
    <row r="48" spans="2:13" ht="15.75" thickBot="1" x14ac:dyDescent="0.3">
      <c r="B48" s="440"/>
      <c r="C48" s="3" t="s">
        <v>1066</v>
      </c>
      <c r="D48" s="1134" t="s">
        <v>1067</v>
      </c>
      <c r="E48" s="1135"/>
      <c r="F48" s="1135"/>
      <c r="G48" s="1136"/>
      <c r="H48" s="222" t="str">
        <f>IFERROR(H47/H43,"N.A.")</f>
        <v>N.A.</v>
      </c>
      <c r="I48" s="6"/>
      <c r="J48" s="6"/>
      <c r="K48" s="6"/>
      <c r="M48" s="14"/>
    </row>
    <row r="49" spans="2:13" ht="15.75" thickBot="1" x14ac:dyDescent="0.3">
      <c r="B49" s="440"/>
      <c r="C49" s="93"/>
      <c r="D49" s="1228" t="s">
        <v>1068</v>
      </c>
      <c r="E49" s="1229"/>
      <c r="F49" s="1229"/>
      <c r="G49" s="1229"/>
      <c r="H49" s="1229"/>
      <c r="I49" s="1229"/>
      <c r="J49" s="1229"/>
      <c r="K49" s="1229"/>
      <c r="L49" s="1285"/>
      <c r="M49" s="1258"/>
    </row>
    <row r="50" spans="2:13" ht="24.75" thickBot="1" x14ac:dyDescent="0.3">
      <c r="B50" s="440"/>
      <c r="C50" s="95"/>
      <c r="D50" s="44" t="s">
        <v>1043</v>
      </c>
      <c r="E50" s="7"/>
      <c r="F50" s="6"/>
      <c r="G50" s="6"/>
      <c r="H50" s="6"/>
      <c r="I50" s="6"/>
      <c r="J50" s="6"/>
      <c r="K50" s="6"/>
      <c r="M50" s="14"/>
    </row>
    <row r="51" spans="2:13" ht="24.75" thickBot="1" x14ac:dyDescent="0.3">
      <c r="B51" s="440"/>
      <c r="C51" s="95"/>
      <c r="D51" s="41" t="s">
        <v>1044</v>
      </c>
      <c r="E51" s="7"/>
      <c r="F51" s="6"/>
      <c r="G51" s="6"/>
      <c r="H51" s="6"/>
      <c r="I51" s="6"/>
      <c r="J51" s="6"/>
      <c r="K51" s="6"/>
      <c r="M51" s="14"/>
    </row>
    <row r="52" spans="2:13" ht="24.75" thickBot="1" x14ac:dyDescent="0.3">
      <c r="B52" s="440"/>
      <c r="C52" s="95"/>
      <c r="D52" s="41" t="s">
        <v>1045</v>
      </c>
      <c r="E52" s="7"/>
      <c r="F52" s="6"/>
      <c r="G52" s="6"/>
      <c r="H52" s="6"/>
      <c r="I52" s="6"/>
      <c r="J52" s="6"/>
      <c r="K52" s="6"/>
      <c r="M52" s="14"/>
    </row>
    <row r="53" spans="2:13" ht="15.75" thickBot="1" x14ac:dyDescent="0.3">
      <c r="B53" s="440"/>
      <c r="C53" s="93"/>
      <c r="D53" s="1173" t="s">
        <v>1046</v>
      </c>
      <c r="E53" s="1174"/>
      <c r="F53" s="1174"/>
      <c r="G53" s="1174"/>
      <c r="H53" s="1174"/>
      <c r="I53" s="1174"/>
      <c r="J53" s="1174"/>
      <c r="K53" s="1174"/>
      <c r="L53" s="1286"/>
      <c r="M53" s="1191"/>
    </row>
    <row r="54" spans="2:13" ht="15.75" thickBot="1" x14ac:dyDescent="0.3">
      <c r="B54" s="440"/>
      <c r="C54" s="99" t="s">
        <v>19</v>
      </c>
      <c r="D54" s="44" t="s">
        <v>1047</v>
      </c>
      <c r="E54" s="439"/>
      <c r="F54" s="439"/>
      <c r="G54" s="439"/>
      <c r="H54" s="439"/>
      <c r="I54" s="439"/>
      <c r="J54" s="439"/>
      <c r="K54" s="439"/>
      <c r="L54" s="470"/>
      <c r="M54" s="120"/>
    </row>
    <row r="55" spans="2:13" ht="15.75" thickBot="1" x14ac:dyDescent="0.3">
      <c r="B55" s="440"/>
      <c r="C55" s="3" t="s">
        <v>152</v>
      </c>
      <c r="D55" s="41" t="s">
        <v>1048</v>
      </c>
      <c r="E55" s="31"/>
      <c r="F55" s="31"/>
      <c r="G55" s="31"/>
      <c r="H55" s="31"/>
      <c r="I55" s="31"/>
      <c r="J55" s="31"/>
      <c r="K55" s="31"/>
      <c r="L55" s="471"/>
      <c r="M55" s="12"/>
    </row>
    <row r="56" spans="2:13" ht="15.75" thickBot="1" x14ac:dyDescent="0.3">
      <c r="B56" s="440"/>
      <c r="C56" s="3" t="s">
        <v>154</v>
      </c>
      <c r="D56" s="41" t="s">
        <v>1049</v>
      </c>
      <c r="E56" s="31"/>
      <c r="F56" s="31"/>
      <c r="G56" s="31"/>
      <c r="H56" s="31"/>
      <c r="I56" s="31"/>
      <c r="J56" s="31"/>
      <c r="K56" s="31"/>
      <c r="L56" s="471"/>
      <c r="M56" s="12"/>
    </row>
    <row r="57" spans="2:13" ht="24.75" thickBot="1" x14ac:dyDescent="0.3">
      <c r="B57" s="440"/>
      <c r="C57" s="3" t="s">
        <v>156</v>
      </c>
      <c r="D57" s="41" t="s">
        <v>1050</v>
      </c>
      <c r="E57" s="472"/>
      <c r="F57" s="472"/>
      <c r="G57" s="472"/>
      <c r="H57" s="472"/>
      <c r="I57" s="472"/>
      <c r="J57" s="472"/>
      <c r="K57" s="472"/>
      <c r="L57" s="472"/>
      <c r="M57" s="12"/>
    </row>
    <row r="58" spans="2:13" ht="24.75" thickBot="1" x14ac:dyDescent="0.3">
      <c r="B58" s="440"/>
      <c r="C58" s="3" t="s">
        <v>258</v>
      </c>
      <c r="D58" s="41" t="s">
        <v>1051</v>
      </c>
      <c r="E58" s="472"/>
      <c r="F58" s="472"/>
      <c r="G58" s="472"/>
      <c r="H58" s="472"/>
      <c r="I58" s="472"/>
      <c r="J58" s="472"/>
      <c r="K58" s="472"/>
      <c r="L58" s="472"/>
      <c r="M58" s="12"/>
    </row>
    <row r="59" spans="2:13" ht="24.75" thickBot="1" x14ac:dyDescent="0.3">
      <c r="B59" s="440"/>
      <c r="C59" s="1212" t="s">
        <v>260</v>
      </c>
      <c r="D59" s="47" t="s">
        <v>1052</v>
      </c>
      <c r="E59" s="157" t="str">
        <f t="shared" ref="E59:L59" si="2">IFERROR(E58/E57,"N.A.")</f>
        <v>N.A.</v>
      </c>
      <c r="F59" s="157" t="str">
        <f t="shared" si="2"/>
        <v>N.A.</v>
      </c>
      <c r="G59" s="157" t="str">
        <f t="shared" si="2"/>
        <v>N.A.</v>
      </c>
      <c r="H59" s="157" t="str">
        <f t="shared" si="2"/>
        <v>N.A.</v>
      </c>
      <c r="I59" s="157" t="str">
        <f t="shared" si="2"/>
        <v>N.A.</v>
      </c>
      <c r="J59" s="157" t="str">
        <f t="shared" si="2"/>
        <v>N.A.</v>
      </c>
      <c r="K59" s="157" t="str">
        <f t="shared" si="2"/>
        <v>N.A.</v>
      </c>
      <c r="L59" s="157" t="str">
        <f t="shared" si="2"/>
        <v>N.A.</v>
      </c>
      <c r="M59" s="12"/>
    </row>
    <row r="60" spans="2:13" ht="24.75" thickBot="1" x14ac:dyDescent="0.3">
      <c r="B60" s="440"/>
      <c r="C60" s="1213"/>
      <c r="D60" s="41" t="s">
        <v>1069</v>
      </c>
      <c r="E60" s="158" t="str">
        <f>+IF(E59="N.A.","N.A.",IF(E59&gt;=75%,1,0))</f>
        <v>N.A.</v>
      </c>
      <c r="F60" s="158" t="str">
        <f t="shared" ref="F60:L60" si="3">+IF(F59="N.A.","N.A.",IF(F59&gt;=75%,1,0))</f>
        <v>N.A.</v>
      </c>
      <c r="G60" s="158" t="str">
        <f t="shared" si="3"/>
        <v>N.A.</v>
      </c>
      <c r="H60" s="158" t="str">
        <f t="shared" si="3"/>
        <v>N.A.</v>
      </c>
      <c r="I60" s="158" t="str">
        <f t="shared" si="3"/>
        <v>N.A.</v>
      </c>
      <c r="J60" s="158" t="str">
        <f t="shared" si="3"/>
        <v>N.A.</v>
      </c>
      <c r="K60" s="158" t="str">
        <f t="shared" si="3"/>
        <v>N.A.</v>
      </c>
      <c r="L60" s="158" t="str">
        <f t="shared" si="3"/>
        <v>N.A.</v>
      </c>
      <c r="M60" s="12"/>
    </row>
    <row r="61" spans="2:13" ht="15.75" thickBot="1" x14ac:dyDescent="0.3">
      <c r="B61" s="440"/>
      <c r="C61" s="3" t="s">
        <v>262</v>
      </c>
      <c r="D61" s="41" t="s">
        <v>1054</v>
      </c>
      <c r="E61" s="30"/>
      <c r="F61" s="31"/>
      <c r="G61" s="31"/>
      <c r="H61" s="31"/>
      <c r="I61" s="31"/>
      <c r="J61" s="31"/>
      <c r="K61" s="31"/>
      <c r="L61" s="471"/>
      <c r="M61" s="13"/>
    </row>
    <row r="62" spans="2:13" x14ac:dyDescent="0.25">
      <c r="B62" s="440"/>
      <c r="C62" s="93"/>
      <c r="D62" s="1139"/>
      <c r="E62" s="1140"/>
      <c r="F62" s="1140"/>
      <c r="G62" s="1140"/>
      <c r="H62" s="1140"/>
      <c r="I62" s="1140"/>
      <c r="J62" s="1140"/>
      <c r="K62" s="1140"/>
      <c r="L62" s="1201"/>
      <c r="M62" s="1188"/>
    </row>
    <row r="63" spans="2:13" ht="15.75" thickBot="1" x14ac:dyDescent="0.3">
      <c r="B63" s="440"/>
      <c r="C63" s="93"/>
      <c r="D63" s="1145" t="s">
        <v>1055</v>
      </c>
      <c r="E63" s="1146"/>
      <c r="F63" s="1146"/>
      <c r="G63" s="1146"/>
      <c r="H63" s="1146"/>
      <c r="I63" s="1146"/>
      <c r="J63" s="1146"/>
      <c r="K63" s="1146"/>
      <c r="L63" s="1202"/>
      <c r="M63" s="1189"/>
    </row>
    <row r="64" spans="2:13" ht="15.75" thickBot="1" x14ac:dyDescent="0.3">
      <c r="B64" s="440"/>
      <c r="C64" s="99" t="s">
        <v>19</v>
      </c>
      <c r="D64" s="44" t="s">
        <v>1056</v>
      </c>
      <c r="E64" s="125">
        <v>1</v>
      </c>
      <c r="F64" s="125">
        <v>2</v>
      </c>
      <c r="G64" s="125">
        <v>3</v>
      </c>
      <c r="H64" s="125" t="s">
        <v>151</v>
      </c>
      <c r="I64" s="6"/>
      <c r="J64" s="6"/>
      <c r="K64" s="6"/>
      <c r="M64" s="14"/>
    </row>
    <row r="65" spans="2:13" ht="15.75" thickBot="1" x14ac:dyDescent="0.3">
      <c r="B65" s="440"/>
      <c r="C65" s="3" t="s">
        <v>264</v>
      </c>
      <c r="D65" s="41" t="s">
        <v>1057</v>
      </c>
      <c r="E65" s="40" t="s">
        <v>1058</v>
      </c>
      <c r="F65" s="40" t="s">
        <v>1059</v>
      </c>
      <c r="G65" s="40" t="s">
        <v>1060</v>
      </c>
      <c r="H65" s="159">
        <f>MAX(E64:G64)</f>
        <v>3</v>
      </c>
      <c r="I65" s="6"/>
      <c r="J65" s="6"/>
      <c r="K65" s="6"/>
      <c r="M65" s="14"/>
    </row>
    <row r="66" spans="2:13" ht="15.75" thickBot="1" x14ac:dyDescent="0.3">
      <c r="B66" s="440"/>
      <c r="C66" s="3" t="s">
        <v>266</v>
      </c>
      <c r="D66" s="41" t="s">
        <v>1061</v>
      </c>
      <c r="E66" s="7"/>
      <c r="F66" s="7"/>
      <c r="G66" s="7"/>
      <c r="H66" s="160">
        <f>SUM(E66:G66)</f>
        <v>0</v>
      </c>
      <c r="I66" s="6"/>
      <c r="J66" s="6"/>
      <c r="K66" s="6"/>
      <c r="M66" s="14"/>
    </row>
    <row r="67" spans="2:13" ht="36.75" thickBot="1" x14ac:dyDescent="0.3">
      <c r="B67" s="440"/>
      <c r="C67" s="3" t="s">
        <v>268</v>
      </c>
      <c r="D67" s="41" t="s">
        <v>1070</v>
      </c>
      <c r="E67" s="7"/>
      <c r="F67" s="7"/>
      <c r="G67" s="7"/>
      <c r="H67" s="160">
        <f>SUM(E67:G67)</f>
        <v>0</v>
      </c>
      <c r="I67" s="6"/>
      <c r="J67" s="6"/>
      <c r="K67" s="6"/>
      <c r="M67" s="14"/>
    </row>
    <row r="68" spans="2:13" ht="24.75" thickBot="1" x14ac:dyDescent="0.3">
      <c r="B68" s="440"/>
      <c r="C68" s="1212" t="s">
        <v>1063</v>
      </c>
      <c r="D68" s="47" t="s">
        <v>1064</v>
      </c>
      <c r="E68" s="157" t="e">
        <f>+E67/E66</f>
        <v>#DIV/0!</v>
      </c>
      <c r="F68" s="157" t="e">
        <f>+F67/F66</f>
        <v>#DIV/0!</v>
      </c>
      <c r="G68" s="157" t="e">
        <f>+G67/G66</f>
        <v>#DIV/0!</v>
      </c>
      <c r="H68" s="161"/>
      <c r="I68" s="6"/>
      <c r="J68" s="6"/>
      <c r="K68" s="6"/>
      <c r="M68" s="14"/>
    </row>
    <row r="69" spans="2:13" ht="24.75" thickBot="1" x14ac:dyDescent="0.3">
      <c r="B69" s="440"/>
      <c r="C69" s="1213"/>
      <c r="D69" s="41" t="s">
        <v>1065</v>
      </c>
      <c r="E69" s="158" t="e">
        <f>+IF(E68&gt;=75%,1,0)</f>
        <v>#DIV/0!</v>
      </c>
      <c r="F69" s="158" t="e">
        <f>+IF(F68&gt;=75%,1,0)</f>
        <v>#DIV/0!</v>
      </c>
      <c r="G69" s="158" t="e">
        <f>+IF(G68&gt;=75%,1,0)</f>
        <v>#DIV/0!</v>
      </c>
      <c r="H69" s="160" t="e">
        <f>SUM(E69:G69)</f>
        <v>#DIV/0!</v>
      </c>
      <c r="I69" s="6"/>
      <c r="J69" s="6"/>
      <c r="K69" s="6"/>
      <c r="M69" s="14"/>
    </row>
    <row r="70" spans="2:13" ht="15.75" thickBot="1" x14ac:dyDescent="0.3">
      <c r="B70" s="440"/>
      <c r="C70" s="3" t="s">
        <v>1066</v>
      </c>
      <c r="D70" s="1134" t="s">
        <v>1067</v>
      </c>
      <c r="E70" s="1135"/>
      <c r="F70" s="1135"/>
      <c r="G70" s="1136"/>
      <c r="H70" s="162" t="str">
        <f>IFERROR(H69/H65,"N.A.")</f>
        <v>N.A.</v>
      </c>
      <c r="I70" s="6"/>
      <c r="J70" s="6"/>
      <c r="K70" s="6"/>
      <c r="M70" s="14"/>
    </row>
    <row r="71" spans="2:13" x14ac:dyDescent="0.25">
      <c r="B71" s="440"/>
      <c r="C71" s="93"/>
      <c r="D71" s="1145"/>
      <c r="E71" s="1146"/>
      <c r="F71" s="1146"/>
      <c r="G71" s="1146"/>
      <c r="H71" s="1146"/>
      <c r="I71" s="1146"/>
      <c r="J71" s="1146"/>
      <c r="K71" s="1146"/>
      <c r="L71" s="1202"/>
      <c r="M71" s="1189"/>
    </row>
    <row r="72" spans="2:13" ht="15.75" thickBot="1" x14ac:dyDescent="0.3">
      <c r="B72" s="440"/>
      <c r="C72" s="93"/>
      <c r="D72" s="1142" t="s">
        <v>1071</v>
      </c>
      <c r="E72" s="1143"/>
      <c r="F72" s="1143"/>
      <c r="G72" s="1143"/>
      <c r="H72" s="1143"/>
      <c r="I72" s="1143"/>
      <c r="J72" s="1143"/>
      <c r="K72" s="1143"/>
      <c r="L72" s="1203"/>
      <c r="M72" s="1190"/>
    </row>
    <row r="73" spans="2:13" ht="15.75" thickBot="1" x14ac:dyDescent="0.3">
      <c r="B73" s="440"/>
      <c r="C73" s="99" t="s">
        <v>1072</v>
      </c>
      <c r="D73" s="39" t="s">
        <v>1073</v>
      </c>
      <c r="E73" s="163" t="str">
        <f>+H48</f>
        <v>N.A.</v>
      </c>
      <c r="F73" s="6"/>
      <c r="G73" s="6"/>
      <c r="H73" s="6"/>
      <c r="I73" s="6"/>
      <c r="J73" s="6"/>
      <c r="K73" s="6"/>
      <c r="M73" s="14"/>
    </row>
    <row r="74" spans="2:13" ht="15.75" thickBot="1" x14ac:dyDescent="0.3">
      <c r="B74" s="440"/>
      <c r="C74" s="3" t="s">
        <v>1074</v>
      </c>
      <c r="D74" s="40" t="s">
        <v>1075</v>
      </c>
      <c r="E74" s="164" t="str">
        <f>+H70</f>
        <v>N.A.</v>
      </c>
      <c r="F74" s="6"/>
      <c r="G74" s="6"/>
      <c r="H74" s="6"/>
      <c r="I74" s="6"/>
      <c r="J74" s="6"/>
      <c r="K74" s="6"/>
      <c r="M74" s="14"/>
    </row>
    <row r="75" spans="2:13" ht="36.75" thickBot="1" x14ac:dyDescent="0.3">
      <c r="B75" s="440"/>
      <c r="C75" s="3" t="s">
        <v>19</v>
      </c>
      <c r="D75" s="130" t="s">
        <v>1076</v>
      </c>
      <c r="E75" s="164" t="e">
        <f>AVERAGE(E73:E74)</f>
        <v>#DIV/0!</v>
      </c>
      <c r="F75" s="6"/>
      <c r="G75" s="6"/>
      <c r="H75" s="6"/>
      <c r="I75" s="6"/>
      <c r="J75" s="6"/>
      <c r="K75" s="6"/>
      <c r="M75" s="14"/>
    </row>
    <row r="76" spans="2:13" x14ac:dyDescent="0.25">
      <c r="B76" s="440"/>
      <c r="C76" s="93"/>
      <c r="D76" s="1145"/>
      <c r="E76" s="1146"/>
      <c r="F76" s="1146"/>
      <c r="G76" s="1146"/>
      <c r="H76" s="1146"/>
      <c r="I76" s="1146"/>
      <c r="J76" s="1146"/>
      <c r="K76" s="1146"/>
      <c r="L76" s="1202"/>
      <c r="M76" s="1189"/>
    </row>
    <row r="77" spans="2:13" ht="15.75" thickBot="1" x14ac:dyDescent="0.3">
      <c r="B77" s="440"/>
      <c r="C77" s="93"/>
      <c r="D77" s="1142" t="s">
        <v>1077</v>
      </c>
      <c r="E77" s="1143"/>
      <c r="F77" s="1143"/>
      <c r="G77" s="1143"/>
      <c r="H77" s="1143"/>
      <c r="I77" s="1143"/>
      <c r="J77" s="1143"/>
      <c r="K77" s="1143"/>
      <c r="L77" s="1203"/>
      <c r="M77" s="1190"/>
    </row>
    <row r="78" spans="2:13" ht="15.75" thickBot="1" x14ac:dyDescent="0.3">
      <c r="B78" s="440"/>
      <c r="C78" s="95"/>
      <c r="D78" s="25"/>
      <c r="E78" s="39" t="s">
        <v>1078</v>
      </c>
      <c r="F78" s="39" t="s">
        <v>1079</v>
      </c>
      <c r="H78" s="6"/>
      <c r="I78" s="6"/>
      <c r="J78" s="6"/>
      <c r="K78" s="6"/>
      <c r="M78" s="14"/>
    </row>
    <row r="79" spans="2:13" ht="24.75" thickBot="1" x14ac:dyDescent="0.3">
      <c r="B79" s="440"/>
      <c r="C79" s="95"/>
      <c r="D79" s="130" t="s">
        <v>1080</v>
      </c>
      <c r="E79" s="151" t="e">
        <f>+E25</f>
        <v>#DIV/0!</v>
      </c>
      <c r="F79" s="32"/>
      <c r="G79" s="6"/>
      <c r="H79" s="6"/>
      <c r="I79" s="6"/>
      <c r="J79" s="6"/>
      <c r="K79" s="6"/>
      <c r="M79" s="14"/>
    </row>
    <row r="80" spans="2:13" ht="24.75" thickBot="1" x14ac:dyDescent="0.3">
      <c r="B80" s="440"/>
      <c r="C80" s="95"/>
      <c r="D80" s="130" t="s">
        <v>1081</v>
      </c>
      <c r="E80" s="151" t="e">
        <f>+E75</f>
        <v>#DIV/0!</v>
      </c>
      <c r="F80" s="32"/>
      <c r="G80" s="6"/>
      <c r="H80" s="6"/>
      <c r="I80" s="6"/>
      <c r="J80" s="6"/>
      <c r="K80" s="6"/>
      <c r="M80" s="14"/>
    </row>
    <row r="81" spans="2:13" ht="45.75" thickBot="1" x14ac:dyDescent="0.3">
      <c r="B81" s="441"/>
      <c r="C81" s="3"/>
      <c r="D81" s="130" t="s">
        <v>1011</v>
      </c>
      <c r="E81" s="218" t="str">
        <f>Formulas!$D$29</f>
        <v>ERROR: LA SUMA DE LAS PONDERACIONES DEBE SER 100%</v>
      </c>
      <c r="F81" s="210">
        <f>IFERROR(Formulas!$E$29,0)</f>
        <v>0</v>
      </c>
      <c r="G81" s="23"/>
      <c r="H81" s="23"/>
      <c r="I81" s="23"/>
      <c r="J81" s="23"/>
      <c r="K81" s="23"/>
      <c r="L81" s="15"/>
      <c r="M81" s="11"/>
    </row>
    <row r="82" spans="2:13" ht="24" customHeight="1" thickBot="1" x14ac:dyDescent="0.3">
      <c r="B82" s="48" t="s">
        <v>34</v>
      </c>
      <c r="C82" s="94"/>
      <c r="D82" s="1134" t="s">
        <v>1082</v>
      </c>
      <c r="E82" s="1135"/>
      <c r="F82" s="1135"/>
      <c r="G82" s="1135"/>
      <c r="H82" s="1135"/>
      <c r="I82" s="1135"/>
      <c r="J82" s="1135"/>
      <c r="K82" s="1135"/>
      <c r="L82" s="1200"/>
      <c r="M82" s="1192"/>
    </row>
    <row r="83" spans="2:13" ht="48.75" thickBot="1" x14ac:dyDescent="0.3">
      <c r="B83" s="48" t="s">
        <v>36</v>
      </c>
      <c r="C83" s="94"/>
      <c r="D83" s="1134" t="s">
        <v>159</v>
      </c>
      <c r="E83" s="1135"/>
      <c r="F83" s="1135"/>
      <c r="G83" s="1135"/>
      <c r="H83" s="1135"/>
      <c r="I83" s="1135"/>
      <c r="J83" s="1135"/>
      <c r="K83" s="1135"/>
      <c r="L83" s="1200"/>
      <c r="M83" s="1192"/>
    </row>
    <row r="84" spans="2:13" ht="15.75" thickBot="1" x14ac:dyDescent="0.3">
      <c r="B84" s="2"/>
      <c r="C84" s="77"/>
      <c r="D84" s="6"/>
      <c r="E84" s="6"/>
      <c r="F84" s="6"/>
      <c r="G84" s="6"/>
      <c r="H84" s="6"/>
      <c r="I84" s="6"/>
      <c r="J84" s="6"/>
      <c r="K84" s="6"/>
    </row>
    <row r="85" spans="2:13" ht="24" customHeight="1" thickBot="1" x14ac:dyDescent="0.3">
      <c r="B85" s="1131" t="s">
        <v>38</v>
      </c>
      <c r="C85" s="1132"/>
      <c r="D85" s="1132"/>
      <c r="E85" s="1133"/>
      <c r="F85" s="6"/>
      <c r="G85" s="6"/>
      <c r="H85" s="6"/>
      <c r="I85" s="6"/>
      <c r="J85" s="6"/>
      <c r="K85" s="6"/>
    </row>
    <row r="86" spans="2:13" ht="15.75" thickBot="1" x14ac:dyDescent="0.3">
      <c r="B86" s="1128">
        <v>1</v>
      </c>
      <c r="C86" s="95"/>
      <c r="D86" s="49" t="s">
        <v>39</v>
      </c>
      <c r="E86" s="169"/>
      <c r="F86" s="6"/>
      <c r="G86" s="6"/>
      <c r="H86" s="6"/>
      <c r="I86" s="6"/>
      <c r="J86" s="6"/>
      <c r="K86" s="6"/>
    </row>
    <row r="87" spans="2:13" ht="15.75" thickBot="1" x14ac:dyDescent="0.3">
      <c r="B87" s="1129"/>
      <c r="C87" s="95"/>
      <c r="D87" s="41" t="s">
        <v>40</v>
      </c>
      <c r="E87" s="169"/>
      <c r="F87" s="6"/>
      <c r="G87" s="6"/>
      <c r="H87" s="6"/>
      <c r="I87" s="6"/>
      <c r="J87" s="6"/>
      <c r="K87" s="6"/>
    </row>
    <row r="88" spans="2:13" ht="15.75" thickBot="1" x14ac:dyDescent="0.3">
      <c r="B88" s="1129"/>
      <c r="C88" s="95"/>
      <c r="D88" s="41" t="s">
        <v>41</v>
      </c>
      <c r="E88" s="169"/>
      <c r="F88" s="6"/>
      <c r="G88" s="6"/>
      <c r="H88" s="6"/>
      <c r="I88" s="6"/>
      <c r="J88" s="6"/>
      <c r="K88" s="6"/>
    </row>
    <row r="89" spans="2:13" ht="15.75" thickBot="1" x14ac:dyDescent="0.3">
      <c r="B89" s="1129"/>
      <c r="C89" s="95"/>
      <c r="D89" s="41" t="s">
        <v>42</v>
      </c>
      <c r="E89" s="169"/>
      <c r="F89" s="6"/>
      <c r="G89" s="6"/>
      <c r="H89" s="6"/>
      <c r="I89" s="6"/>
      <c r="J89" s="6"/>
      <c r="K89" s="6"/>
    </row>
    <row r="90" spans="2:13" ht="15.75" thickBot="1" x14ac:dyDescent="0.3">
      <c r="B90" s="1129"/>
      <c r="C90" s="95"/>
      <c r="D90" s="41" t="s">
        <v>43</v>
      </c>
      <c r="E90" s="169"/>
      <c r="F90" s="6"/>
      <c r="G90" s="6"/>
      <c r="H90" s="6"/>
      <c r="I90" s="6"/>
      <c r="J90" s="6"/>
      <c r="K90" s="6"/>
    </row>
    <row r="91" spans="2:13" ht="15.75" thickBot="1" x14ac:dyDescent="0.3">
      <c r="B91" s="1129"/>
      <c r="C91" s="95"/>
      <c r="D91" s="41" t="s">
        <v>44</v>
      </c>
      <c r="E91" s="169"/>
      <c r="F91" s="6"/>
      <c r="G91" s="6"/>
      <c r="H91" s="6"/>
      <c r="I91" s="6"/>
      <c r="J91" s="6"/>
      <c r="K91" s="6"/>
    </row>
    <row r="92" spans="2:13" ht="15.75" thickBot="1" x14ac:dyDescent="0.3">
      <c r="B92" s="1130"/>
      <c r="C92" s="3"/>
      <c r="D92" s="41" t="s">
        <v>45</v>
      </c>
      <c r="E92" s="169"/>
      <c r="F92" s="6"/>
      <c r="G92" s="6"/>
      <c r="H92" s="6"/>
      <c r="I92" s="6"/>
      <c r="J92" s="6"/>
      <c r="K92" s="6"/>
    </row>
    <row r="93" spans="2:13" ht="15.75" thickBot="1" x14ac:dyDescent="0.3">
      <c r="B93" s="2"/>
      <c r="C93" s="77"/>
      <c r="D93" s="6"/>
      <c r="E93" s="6"/>
      <c r="F93" s="6"/>
      <c r="G93" s="6"/>
      <c r="H93" s="6"/>
      <c r="I93" s="6"/>
      <c r="J93" s="6"/>
      <c r="K93" s="6"/>
    </row>
    <row r="94" spans="2:13" ht="15.75" thickBot="1" x14ac:dyDescent="0.3">
      <c r="B94" s="1131" t="s">
        <v>46</v>
      </c>
      <c r="C94" s="1132"/>
      <c r="D94" s="1132"/>
      <c r="E94" s="1133"/>
      <c r="F94" s="6"/>
      <c r="G94" s="6"/>
      <c r="H94" s="6"/>
      <c r="I94" s="6"/>
      <c r="J94" s="6"/>
      <c r="K94" s="6"/>
    </row>
    <row r="95" spans="2:13" ht="15.75" thickBot="1" x14ac:dyDescent="0.3">
      <c r="B95" s="1128">
        <v>1</v>
      </c>
      <c r="C95" s="95"/>
      <c r="D95" s="49" t="s">
        <v>39</v>
      </c>
      <c r="E95" s="448" t="s">
        <v>47</v>
      </c>
      <c r="F95" s="6"/>
      <c r="G95" s="6"/>
      <c r="H95" s="6"/>
      <c r="I95" s="6"/>
      <c r="J95" s="6"/>
      <c r="K95" s="6"/>
    </row>
    <row r="96" spans="2:13" ht="15.75" thickBot="1" x14ac:dyDescent="0.3">
      <c r="B96" s="1129"/>
      <c r="C96" s="95"/>
      <c r="D96" s="41" t="s">
        <v>40</v>
      </c>
      <c r="E96" s="448" t="s">
        <v>160</v>
      </c>
      <c r="F96" s="6"/>
      <c r="G96" s="6"/>
      <c r="H96" s="6"/>
      <c r="I96" s="6"/>
      <c r="J96" s="6"/>
      <c r="K96" s="6"/>
    </row>
    <row r="97" spans="2:11" ht="15.75" thickBot="1" x14ac:dyDescent="0.3">
      <c r="B97" s="1129"/>
      <c r="C97" s="95"/>
      <c r="D97" s="41" t="s">
        <v>41</v>
      </c>
      <c r="E97" s="174"/>
      <c r="F97" s="6"/>
      <c r="G97" s="6"/>
      <c r="H97" s="6"/>
      <c r="I97" s="6"/>
      <c r="J97" s="6"/>
      <c r="K97" s="6"/>
    </row>
    <row r="98" spans="2:11" ht="15.75" thickBot="1" x14ac:dyDescent="0.3">
      <c r="B98" s="1129"/>
      <c r="C98" s="95"/>
      <c r="D98" s="41" t="s">
        <v>42</v>
      </c>
      <c r="E98" s="174"/>
      <c r="F98" s="6"/>
      <c r="G98" s="6"/>
      <c r="H98" s="6"/>
      <c r="I98" s="6"/>
      <c r="J98" s="6"/>
      <c r="K98" s="6"/>
    </row>
    <row r="99" spans="2:11" ht="15.75" thickBot="1" x14ac:dyDescent="0.3">
      <c r="B99" s="1129"/>
      <c r="C99" s="95"/>
      <c r="D99" s="41" t="s">
        <v>43</v>
      </c>
      <c r="E99" s="174"/>
      <c r="F99" s="6"/>
      <c r="G99" s="6"/>
      <c r="H99" s="6"/>
      <c r="I99" s="6"/>
      <c r="J99" s="6"/>
      <c r="K99" s="6"/>
    </row>
    <row r="100" spans="2:11" ht="15.75" thickBot="1" x14ac:dyDescent="0.3">
      <c r="B100" s="1129"/>
      <c r="C100" s="95"/>
      <c r="D100" s="41" t="s">
        <v>44</v>
      </c>
      <c r="E100" s="174"/>
      <c r="F100" s="6"/>
      <c r="G100" s="6"/>
      <c r="H100" s="6"/>
      <c r="I100" s="6"/>
      <c r="J100" s="6"/>
      <c r="K100" s="6"/>
    </row>
    <row r="101" spans="2:11" ht="15.75" thickBot="1" x14ac:dyDescent="0.3">
      <c r="B101" s="1130"/>
      <c r="C101" s="3"/>
      <c r="D101" s="41" t="s">
        <v>45</v>
      </c>
      <c r="E101" s="174"/>
      <c r="F101" s="6"/>
      <c r="G101" s="6"/>
      <c r="H101" s="6"/>
      <c r="I101" s="6"/>
      <c r="J101" s="6"/>
      <c r="K101" s="6"/>
    </row>
    <row r="102" spans="2:11" ht="15.75" thickBot="1" x14ac:dyDescent="0.3">
      <c r="B102" s="2"/>
      <c r="C102" s="77"/>
      <c r="D102" s="6"/>
      <c r="E102" s="6"/>
      <c r="F102" s="6"/>
      <c r="G102" s="6"/>
      <c r="H102" s="6"/>
      <c r="I102" s="6"/>
      <c r="J102" s="6"/>
      <c r="K102" s="6"/>
    </row>
    <row r="103" spans="2:11" ht="15" customHeight="1" thickBot="1" x14ac:dyDescent="0.3">
      <c r="B103" s="126" t="s">
        <v>49</v>
      </c>
      <c r="C103" s="127"/>
      <c r="D103" s="127"/>
      <c r="E103" s="128"/>
      <c r="G103" s="6"/>
      <c r="H103" s="6"/>
      <c r="I103" s="6"/>
      <c r="J103" s="6"/>
      <c r="K103" s="6"/>
    </row>
    <row r="104" spans="2:11" ht="24.75" thickBot="1" x14ac:dyDescent="0.3">
      <c r="B104" s="48" t="s">
        <v>50</v>
      </c>
      <c r="C104" s="41" t="s">
        <v>51</v>
      </c>
      <c r="D104" s="41" t="s">
        <v>52</v>
      </c>
      <c r="E104" s="41" t="s">
        <v>53</v>
      </c>
      <c r="F104" s="6"/>
      <c r="G104" s="6"/>
      <c r="H104" s="6"/>
      <c r="I104" s="6"/>
      <c r="J104" s="6"/>
    </row>
    <row r="105" spans="2:11" ht="72.75" thickBot="1" x14ac:dyDescent="0.3">
      <c r="B105" s="50">
        <v>42401</v>
      </c>
      <c r="C105" s="41">
        <v>1</v>
      </c>
      <c r="D105" s="51" t="s">
        <v>1083</v>
      </c>
      <c r="E105" s="41"/>
      <c r="F105" s="6"/>
      <c r="G105" s="6"/>
      <c r="H105" s="6"/>
      <c r="I105" s="6"/>
      <c r="J105" s="6"/>
    </row>
    <row r="106" spans="2:11" ht="15.75" thickBot="1" x14ac:dyDescent="0.3">
      <c r="B106" s="4"/>
      <c r="C106" s="96"/>
      <c r="D106" s="6"/>
      <c r="E106" s="6"/>
      <c r="F106" s="6"/>
      <c r="G106" s="6"/>
      <c r="H106" s="6"/>
      <c r="I106" s="6"/>
      <c r="J106" s="6"/>
      <c r="K106" s="6"/>
    </row>
    <row r="107" spans="2:11" ht="24.75" thickBot="1" x14ac:dyDescent="0.3">
      <c r="B107" s="137" t="s">
        <v>55</v>
      </c>
      <c r="C107" s="97"/>
      <c r="D107" s="6"/>
      <c r="E107" s="6"/>
      <c r="F107" s="6"/>
      <c r="G107" s="6"/>
      <c r="H107" s="6"/>
      <c r="I107" s="6"/>
      <c r="J107" s="6"/>
      <c r="K107" s="6"/>
    </row>
    <row r="108" spans="2:11" x14ac:dyDescent="0.25">
      <c r="B108" s="1260"/>
      <c r="C108" s="1261"/>
      <c r="D108" s="1261"/>
      <c r="E108" s="1261"/>
      <c r="F108" s="1261"/>
      <c r="G108" s="1261"/>
      <c r="H108" s="1261"/>
      <c r="I108" s="1262"/>
      <c r="J108" s="6"/>
      <c r="K108" s="6"/>
    </row>
    <row r="109" spans="2:11" ht="15.75" thickBot="1" x14ac:dyDescent="0.3">
      <c r="B109" s="1263"/>
      <c r="C109" s="1264"/>
      <c r="D109" s="1264"/>
      <c r="E109" s="1264"/>
      <c r="F109" s="1264"/>
      <c r="G109" s="1264"/>
      <c r="H109" s="1264"/>
      <c r="I109" s="1265"/>
      <c r="J109" s="6"/>
      <c r="K109" s="6"/>
    </row>
    <row r="110" spans="2:11" ht="15.75" thickBot="1" x14ac:dyDescent="0.3">
      <c r="B110" s="6"/>
      <c r="D110" s="6"/>
      <c r="E110" s="6"/>
      <c r="F110" s="6"/>
      <c r="G110" s="6"/>
      <c r="H110" s="6"/>
      <c r="I110" s="6"/>
      <c r="J110" s="6"/>
      <c r="K110" s="6"/>
    </row>
    <row r="111" spans="2:11" ht="24.75" thickBot="1" x14ac:dyDescent="0.3">
      <c r="B111" s="52" t="s">
        <v>56</v>
      </c>
      <c r="C111" s="98"/>
      <c r="D111" s="6"/>
      <c r="E111" s="6"/>
      <c r="F111" s="6"/>
      <c r="G111" s="6"/>
      <c r="H111" s="6"/>
      <c r="I111" s="6"/>
      <c r="J111" s="6"/>
      <c r="K111" s="6"/>
    </row>
    <row r="112" spans="2:11" ht="15.75" thickBot="1" x14ac:dyDescent="0.3">
      <c r="B112" s="2"/>
      <c r="C112" s="77"/>
      <c r="D112" s="6"/>
      <c r="E112" s="6"/>
      <c r="F112" s="6"/>
      <c r="G112" s="6"/>
      <c r="H112" s="6"/>
      <c r="I112" s="6"/>
      <c r="J112" s="6"/>
      <c r="K112" s="6"/>
    </row>
    <row r="113" spans="2:11" ht="72.75" thickBot="1" x14ac:dyDescent="0.3">
      <c r="B113" s="53" t="s">
        <v>57</v>
      </c>
      <c r="C113" s="99"/>
      <c r="D113" s="44" t="s">
        <v>1012</v>
      </c>
      <c r="E113" s="6"/>
      <c r="F113" s="6"/>
      <c r="G113" s="6"/>
      <c r="H113" s="6"/>
      <c r="I113" s="6"/>
      <c r="J113" s="6"/>
      <c r="K113" s="6"/>
    </row>
    <row r="114" spans="2:11" x14ac:dyDescent="0.25">
      <c r="B114" s="1128" t="s">
        <v>59</v>
      </c>
      <c r="C114" s="95"/>
      <c r="D114" s="54" t="s">
        <v>60</v>
      </c>
      <c r="E114" s="6"/>
      <c r="F114" s="6"/>
      <c r="G114" s="6"/>
      <c r="H114" s="6"/>
      <c r="I114" s="6"/>
      <c r="J114" s="6"/>
      <c r="K114" s="6"/>
    </row>
    <row r="115" spans="2:11" ht="108" x14ac:dyDescent="0.25">
      <c r="B115" s="1129"/>
      <c r="C115" s="95"/>
      <c r="D115" s="47" t="s">
        <v>1013</v>
      </c>
      <c r="E115" s="6"/>
      <c r="F115" s="6"/>
      <c r="G115" s="6"/>
      <c r="H115" s="6"/>
      <c r="I115" s="6"/>
      <c r="J115" s="6"/>
      <c r="K115" s="6"/>
    </row>
    <row r="116" spans="2:11" x14ac:dyDescent="0.25">
      <c r="B116" s="1129"/>
      <c r="C116" s="95"/>
      <c r="D116" s="54" t="s">
        <v>134</v>
      </c>
      <c r="E116" s="6"/>
      <c r="F116" s="6"/>
      <c r="G116" s="6"/>
      <c r="H116" s="6"/>
      <c r="I116" s="6"/>
      <c r="J116" s="6"/>
      <c r="K116" s="6"/>
    </row>
    <row r="117" spans="2:11" x14ac:dyDescent="0.25">
      <c r="B117" s="1129"/>
      <c r="C117" s="95"/>
      <c r="D117" s="47" t="s">
        <v>1014</v>
      </c>
      <c r="E117" s="6"/>
      <c r="F117" s="6"/>
      <c r="G117" s="6"/>
      <c r="H117" s="6"/>
      <c r="I117" s="6"/>
      <c r="J117" s="6"/>
      <c r="K117" s="6"/>
    </row>
    <row r="118" spans="2:11" ht="48" x14ac:dyDescent="0.25">
      <c r="B118" s="1129"/>
      <c r="C118" s="95"/>
      <c r="D118" s="47" t="s">
        <v>1015</v>
      </c>
      <c r="E118" s="6"/>
      <c r="F118" s="6"/>
      <c r="G118" s="6"/>
      <c r="H118" s="6"/>
      <c r="I118" s="6"/>
      <c r="J118" s="6"/>
      <c r="K118" s="6"/>
    </row>
    <row r="119" spans="2:11" x14ac:dyDescent="0.25">
      <c r="B119" s="1129"/>
      <c r="C119" s="95"/>
      <c r="D119" s="56" t="s">
        <v>1016</v>
      </c>
      <c r="E119" s="6"/>
      <c r="F119" s="6"/>
      <c r="G119" s="6"/>
      <c r="H119" s="6"/>
      <c r="I119" s="6"/>
      <c r="J119" s="6"/>
      <c r="K119" s="6"/>
    </row>
    <row r="120" spans="2:11" ht="15.75" thickBot="1" x14ac:dyDescent="0.3">
      <c r="B120" s="1130"/>
      <c r="C120" s="3"/>
      <c r="D120" s="57" t="s">
        <v>1017</v>
      </c>
      <c r="E120" s="6"/>
      <c r="F120" s="6"/>
      <c r="G120" s="6"/>
      <c r="H120" s="6"/>
      <c r="I120" s="6"/>
      <c r="J120" s="6"/>
      <c r="K120" s="6"/>
    </row>
    <row r="121" spans="2:11" ht="24.75" thickBot="1" x14ac:dyDescent="0.3">
      <c r="B121" s="48" t="s">
        <v>72</v>
      </c>
      <c r="C121" s="3"/>
      <c r="D121" s="41"/>
      <c r="E121" s="6"/>
      <c r="F121" s="6"/>
      <c r="G121" s="6"/>
      <c r="H121" s="6"/>
      <c r="I121" s="6"/>
      <c r="J121" s="6"/>
      <c r="K121" s="6"/>
    </row>
    <row r="122" spans="2:11" ht="72" x14ac:dyDescent="0.25">
      <c r="B122" s="1128" t="s">
        <v>73</v>
      </c>
      <c r="C122" s="95"/>
      <c r="D122" s="47" t="s">
        <v>1018</v>
      </c>
      <c r="E122" s="6"/>
      <c r="F122" s="6"/>
      <c r="G122" s="6"/>
      <c r="H122" s="6"/>
      <c r="I122" s="6"/>
      <c r="J122" s="6"/>
      <c r="K122" s="6"/>
    </row>
    <row r="123" spans="2:11" ht="228" x14ac:dyDescent="0.25">
      <c r="B123" s="1129"/>
      <c r="C123" s="95"/>
      <c r="D123" s="47" t="s">
        <v>1019</v>
      </c>
      <c r="E123" s="6"/>
      <c r="F123" s="6"/>
      <c r="G123" s="6"/>
      <c r="H123" s="6"/>
      <c r="I123" s="6"/>
      <c r="J123" s="6"/>
      <c r="K123" s="6"/>
    </row>
    <row r="124" spans="2:11" ht="84" x14ac:dyDescent="0.25">
      <c r="B124" s="1129"/>
      <c r="C124" s="95"/>
      <c r="D124" s="47" t="s">
        <v>1020</v>
      </c>
      <c r="E124" s="6"/>
      <c r="F124" s="6"/>
      <c r="G124" s="6"/>
      <c r="H124" s="6"/>
      <c r="I124" s="6"/>
      <c r="J124" s="6"/>
      <c r="K124" s="6"/>
    </row>
    <row r="125" spans="2:11" ht="216.75" thickBot="1" x14ac:dyDescent="0.3">
      <c r="B125" s="1130"/>
      <c r="C125" s="3"/>
      <c r="D125" s="41" t="s">
        <v>1021</v>
      </c>
      <c r="E125" s="6"/>
      <c r="F125" s="6"/>
      <c r="G125" s="6"/>
      <c r="H125" s="6"/>
      <c r="I125" s="6"/>
      <c r="J125" s="6"/>
      <c r="K125" s="6"/>
    </row>
    <row r="126" spans="2:11" x14ac:dyDescent="0.25">
      <c r="B126" s="1128" t="s">
        <v>90</v>
      </c>
      <c r="C126" s="95"/>
      <c r="D126" s="47"/>
      <c r="E126" s="6"/>
      <c r="F126" s="6"/>
      <c r="G126" s="6"/>
      <c r="H126" s="6"/>
      <c r="I126" s="6"/>
      <c r="J126" s="6"/>
      <c r="K126" s="6"/>
    </row>
    <row r="127" spans="2:11" x14ac:dyDescent="0.25">
      <c r="B127" s="1129"/>
      <c r="C127" s="95"/>
      <c r="D127" s="17"/>
      <c r="E127" s="6"/>
      <c r="F127" s="6"/>
      <c r="G127" s="6"/>
      <c r="H127" s="6"/>
      <c r="I127" s="6"/>
      <c r="J127" s="6"/>
      <c r="K127" s="6"/>
    </row>
    <row r="128" spans="2:11" x14ac:dyDescent="0.25">
      <c r="B128" s="1129"/>
      <c r="C128" s="95"/>
      <c r="D128" s="47" t="s">
        <v>91</v>
      </c>
      <c r="E128" s="6"/>
      <c r="F128" s="6"/>
      <c r="G128" s="6"/>
      <c r="H128" s="6"/>
      <c r="I128" s="6"/>
      <c r="J128" s="6"/>
      <c r="K128" s="6"/>
    </row>
    <row r="129" spans="2:11" ht="37.5" x14ac:dyDescent="0.25">
      <c r="B129" s="1129"/>
      <c r="C129" s="95"/>
      <c r="D129" s="47" t="s">
        <v>1022</v>
      </c>
      <c r="E129" s="6"/>
      <c r="F129" s="6"/>
      <c r="G129" s="6"/>
      <c r="H129" s="6"/>
      <c r="I129" s="6"/>
      <c r="J129" s="6"/>
      <c r="K129" s="6"/>
    </row>
    <row r="130" spans="2:11" ht="37.5" x14ac:dyDescent="0.25">
      <c r="B130" s="1129"/>
      <c r="C130" s="95"/>
      <c r="D130" s="47" t="s">
        <v>1023</v>
      </c>
      <c r="E130" s="6"/>
      <c r="F130" s="6"/>
      <c r="G130" s="6"/>
      <c r="H130" s="6"/>
      <c r="I130" s="6"/>
      <c r="J130" s="6"/>
      <c r="K130" s="6"/>
    </row>
    <row r="131" spans="2:11" ht="37.5" x14ac:dyDescent="0.25">
      <c r="B131" s="1129"/>
      <c r="C131" s="95"/>
      <c r="D131" s="47" t="s">
        <v>1024</v>
      </c>
      <c r="E131" s="6"/>
      <c r="F131" s="6"/>
      <c r="G131" s="6"/>
      <c r="H131" s="6"/>
      <c r="I131" s="6"/>
      <c r="J131" s="6"/>
      <c r="K131" s="6"/>
    </row>
    <row r="132" spans="2:11" ht="37.5" x14ac:dyDescent="0.25">
      <c r="B132" s="1129"/>
      <c r="C132" s="95"/>
      <c r="D132" s="47" t="s">
        <v>1025</v>
      </c>
      <c r="E132" s="6"/>
      <c r="F132" s="6"/>
      <c r="G132" s="6"/>
      <c r="H132" s="6"/>
      <c r="I132" s="6"/>
      <c r="J132" s="6"/>
      <c r="K132" s="6"/>
    </row>
    <row r="133" spans="2:11" x14ac:dyDescent="0.25">
      <c r="B133" s="1129"/>
      <c r="C133" s="95"/>
      <c r="D133" s="47" t="s">
        <v>1026</v>
      </c>
      <c r="E133" s="6"/>
      <c r="F133" s="6"/>
      <c r="G133" s="6"/>
      <c r="H133" s="6"/>
      <c r="I133" s="6"/>
      <c r="J133" s="6"/>
      <c r="K133" s="6"/>
    </row>
    <row r="134" spans="2:11" x14ac:dyDescent="0.25">
      <c r="B134" s="1129"/>
      <c r="C134" s="95"/>
      <c r="D134" s="47" t="s">
        <v>1027</v>
      </c>
      <c r="E134" s="6"/>
      <c r="F134" s="6"/>
      <c r="G134" s="6"/>
      <c r="H134" s="6"/>
      <c r="I134" s="6"/>
      <c r="J134" s="6"/>
      <c r="K134" s="6"/>
    </row>
    <row r="135" spans="2:11" x14ac:dyDescent="0.25">
      <c r="B135" s="1129"/>
      <c r="C135" s="95"/>
      <c r="D135" s="47" t="s">
        <v>1028</v>
      </c>
      <c r="E135" s="6"/>
      <c r="F135" s="6"/>
      <c r="G135" s="6"/>
      <c r="H135" s="6"/>
      <c r="I135" s="6"/>
      <c r="J135" s="6"/>
      <c r="K135" s="6"/>
    </row>
    <row r="136" spans="2:11" x14ac:dyDescent="0.25">
      <c r="B136" s="1129"/>
      <c r="C136" s="95"/>
      <c r="D136" s="47" t="s">
        <v>99</v>
      </c>
      <c r="E136" s="6"/>
      <c r="F136" s="6"/>
      <c r="G136" s="6"/>
      <c r="H136" s="6"/>
      <c r="I136" s="6"/>
      <c r="J136" s="6"/>
      <c r="K136" s="6"/>
    </row>
    <row r="137" spans="2:11" ht="60.75" thickBot="1" x14ac:dyDescent="0.3">
      <c r="B137" s="1130"/>
      <c r="C137" s="3"/>
      <c r="D137" s="41" t="s">
        <v>1029</v>
      </c>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sheetData>
  <sheetProtection insertColumns="0" insertRows="0"/>
  <mergeCells count="48">
    <mergeCell ref="B15:B19"/>
    <mergeCell ref="B108:I109"/>
    <mergeCell ref="D83:M83"/>
    <mergeCell ref="B85:E85"/>
    <mergeCell ref="B86:B92"/>
    <mergeCell ref="B94:E94"/>
    <mergeCell ref="B95:B101"/>
    <mergeCell ref="D41:M41"/>
    <mergeCell ref="D15:M15"/>
    <mergeCell ref="D16:M16"/>
    <mergeCell ref="D17:M17"/>
    <mergeCell ref="D26:M26"/>
    <mergeCell ref="D27:M27"/>
    <mergeCell ref="D31:M31"/>
    <mergeCell ref="D40:M40"/>
    <mergeCell ref="D18:D19"/>
    <mergeCell ref="E18:F18"/>
    <mergeCell ref="D62:M62"/>
    <mergeCell ref="D48:G48"/>
    <mergeCell ref="C59:C60"/>
    <mergeCell ref="D49:M49"/>
    <mergeCell ref="D53:M53"/>
    <mergeCell ref="I18:J18"/>
    <mergeCell ref="C37:C38"/>
    <mergeCell ref="G18:H18"/>
    <mergeCell ref="D21:M21"/>
    <mergeCell ref="C46:C47"/>
    <mergeCell ref="D77:M77"/>
    <mergeCell ref="B114:B120"/>
    <mergeCell ref="B122:B125"/>
    <mergeCell ref="B126:B137"/>
    <mergeCell ref="D82:M82"/>
    <mergeCell ref="D76:M76"/>
    <mergeCell ref="D70:G70"/>
    <mergeCell ref="C68:C69"/>
    <mergeCell ref="D63:M63"/>
    <mergeCell ref="D71:M71"/>
    <mergeCell ref="D72:M72"/>
    <mergeCell ref="B10:D10"/>
    <mergeCell ref="F10:S10"/>
    <mergeCell ref="F11:S11"/>
    <mergeCell ref="E12:R12"/>
    <mergeCell ref="E13:R13"/>
    <mergeCell ref="A1:P1"/>
    <mergeCell ref="A2:P2"/>
    <mergeCell ref="A3:P3"/>
    <mergeCell ref="A4:D4"/>
    <mergeCell ref="A5:P5"/>
  </mergeCells>
  <conditionalFormatting sqref="E81">
    <cfRule type="containsText" dxfId="25" priority="5" operator="containsText" text="ERROR">
      <formula>NOT(ISERROR(SEARCH("ERROR",E81)))</formula>
    </cfRule>
  </conditionalFormatting>
  <conditionalFormatting sqref="F10">
    <cfRule type="notContainsBlanks" dxfId="24" priority="4">
      <formula>LEN(TRIM(F10))&gt;0</formula>
    </cfRule>
  </conditionalFormatting>
  <conditionalFormatting sqref="F11:S11">
    <cfRule type="expression" dxfId="23" priority="2">
      <formula>E11="NO SE REPORTA"</formula>
    </cfRule>
    <cfRule type="expression" dxfId="22" priority="3">
      <formula>E10="NO APLICA"</formula>
    </cfRule>
  </conditionalFormatting>
  <conditionalFormatting sqref="E12:R12">
    <cfRule type="expression" dxfId="2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20:J20 E57:L58 E35:L36 E28:E30 E66:G67 E50:E52 E44:G45">
      <formula1>0</formula1>
    </dataValidation>
    <dataValidation type="decimal" allowBlank="1" showInputMessage="1" showErrorMessage="1" errorTitle="ERROR" error="Escriba un valor entre 0% y 100%" sqref="F79:F80">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119" r:id="rId1" display="http://www.sisaire.gov.co/"/>
    <hyperlink ref="D120" r:id="rId2" display="http://www.sirh.ideam.gov.co/"/>
    <hyperlink ref="B9" location="'ANEXO 3'!A1" display="VOLVER AL INDICE"/>
  </hyperlinks>
  <pageMargins left="0.25" right="0.25" top="0.75" bottom="0.75" header="0.3" footer="0.3"/>
  <pageSetup paperSize="178" orientation="landscape" horizontalDpi="1200" verticalDpi="1200" r:id="rId3"/>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83"/>
  <sheetViews>
    <sheetView showGridLines="0" topLeftCell="A7" zoomScale="98" zoomScaleNormal="98" workbookViewId="0">
      <selection activeCell="I23" sqref="I23"/>
    </sheetView>
  </sheetViews>
  <sheetFormatPr baseColWidth="10" defaultRowHeight="15" x14ac:dyDescent="0.25"/>
  <cols>
    <col min="1" max="1" width="1.85546875" customWidth="1"/>
    <col min="2" max="2" width="12.85546875" customWidth="1"/>
    <col min="3" max="3" width="5.140625" style="88" bestFit="1" customWidth="1"/>
    <col min="4" max="4" width="34.85546875" customWidth="1"/>
    <col min="5" max="5" width="12.140625" customWidth="1"/>
    <col min="11" max="11" width="22"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1084</v>
      </c>
      <c r="B5" s="1041"/>
      <c r="C5" s="1041"/>
      <c r="D5" s="1041"/>
      <c r="E5" s="1041"/>
      <c r="F5" s="1041"/>
      <c r="G5" s="1041"/>
      <c r="H5" s="1041"/>
      <c r="I5" s="1041"/>
      <c r="J5" s="1041"/>
      <c r="K5" s="1041"/>
      <c r="L5" s="1041"/>
      <c r="M5" s="1041"/>
      <c r="N5" s="1041"/>
      <c r="O5" s="1041"/>
      <c r="P5" s="1042"/>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t="e">
        <f>IF(E10="NO APLICA","NO APLICA",IF(E11="NO SE REPORTA","SIN INFORMACION",+E30))</f>
        <v>#DIV/0!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row>
    <row r="13" spans="1:21" s="416" customFormat="1" ht="21.95" customHeight="1" x14ac:dyDescent="0.25">
      <c r="A13" s="248"/>
      <c r="B13" s="513"/>
      <c r="C13" s="307"/>
      <c r="D13" s="518" t="s">
        <v>1273</v>
      </c>
      <c r="E13" s="1097"/>
      <c r="F13" s="1098"/>
      <c r="G13" s="1098"/>
      <c r="H13" s="1098"/>
      <c r="I13" s="1098"/>
      <c r="J13" s="1098"/>
      <c r="K13" s="1098"/>
      <c r="L13" s="1098"/>
      <c r="M13" s="1098"/>
      <c r="N13" s="1098"/>
      <c r="O13" s="1098"/>
      <c r="P13" s="1098"/>
      <c r="Q13" s="1098"/>
      <c r="R13" s="1099"/>
    </row>
    <row r="14" spans="1:21" s="416" customFormat="1" ht="6.95" customHeight="1" thickBot="1" x14ac:dyDescent="0.3">
      <c r="B14" s="513"/>
      <c r="C14" s="88"/>
      <c r="D14" s="6"/>
      <c r="E14" s="6"/>
      <c r="F14" s="6"/>
      <c r="G14" s="6"/>
      <c r="H14" s="6"/>
      <c r="I14" s="6"/>
      <c r="J14" s="6"/>
      <c r="K14" s="6"/>
    </row>
    <row r="15" spans="1:21" x14ac:dyDescent="0.25">
      <c r="B15" s="1128" t="s">
        <v>2</v>
      </c>
      <c r="C15" s="90"/>
      <c r="D15" s="1289" t="s">
        <v>1098</v>
      </c>
      <c r="E15" s="1290"/>
      <c r="F15" s="1290"/>
      <c r="G15" s="1290"/>
      <c r="H15" s="1248"/>
      <c r="I15" s="6"/>
      <c r="J15" s="6"/>
      <c r="K15" s="6"/>
      <c r="L15" s="6"/>
      <c r="M15" s="6"/>
      <c r="N15" s="6"/>
      <c r="O15" s="6"/>
    </row>
    <row r="16" spans="1:21" x14ac:dyDescent="0.25">
      <c r="B16" s="1129"/>
      <c r="C16" s="93"/>
      <c r="D16" s="1142" t="s">
        <v>1116</v>
      </c>
      <c r="E16" s="1143"/>
      <c r="F16" s="1143"/>
      <c r="G16" s="1143"/>
      <c r="H16" s="1144"/>
      <c r="I16" s="6"/>
      <c r="J16" s="6"/>
      <c r="K16" s="6"/>
      <c r="L16" s="6"/>
      <c r="M16" s="6"/>
      <c r="N16" s="6"/>
      <c r="O16" s="6"/>
    </row>
    <row r="17" spans="1:15" ht="15.75" thickBot="1" x14ac:dyDescent="0.3">
      <c r="B17" s="1129"/>
      <c r="C17" s="93"/>
      <c r="D17" s="1173" t="s">
        <v>3</v>
      </c>
      <c r="E17" s="1174"/>
      <c r="F17" s="1174"/>
      <c r="G17" s="1174"/>
      <c r="H17" s="1175"/>
      <c r="I17" s="6"/>
      <c r="J17" s="6"/>
      <c r="K17" s="6"/>
      <c r="L17" s="6"/>
      <c r="M17" s="6"/>
      <c r="N17" s="6"/>
      <c r="O17" s="6"/>
    </row>
    <row r="18" spans="1:15" ht="15.75" thickBot="1" x14ac:dyDescent="0.3">
      <c r="B18" s="1129"/>
      <c r="C18" s="99" t="s">
        <v>19</v>
      </c>
      <c r="D18" s="39" t="s">
        <v>1117</v>
      </c>
      <c r="E18" s="39" t="s">
        <v>1118</v>
      </c>
      <c r="F18" s="39" t="s">
        <v>1119</v>
      </c>
      <c r="G18" s="39" t="s">
        <v>1120</v>
      </c>
      <c r="H18" s="117"/>
      <c r="I18" s="6"/>
      <c r="J18" s="6"/>
      <c r="K18" s="6"/>
      <c r="L18" s="6"/>
      <c r="M18" s="6"/>
      <c r="N18" s="6"/>
      <c r="O18" s="6"/>
    </row>
    <row r="19" spans="1:15" ht="24.75" thickBot="1" x14ac:dyDescent="0.3">
      <c r="B19" s="1129"/>
      <c r="C19" s="3" t="s">
        <v>152</v>
      </c>
      <c r="D19" s="130" t="s">
        <v>1121</v>
      </c>
      <c r="E19" s="155"/>
      <c r="F19" s="155"/>
      <c r="G19" s="155"/>
      <c r="H19" s="118"/>
      <c r="I19" s="6"/>
      <c r="J19" s="6"/>
      <c r="K19" s="6"/>
      <c r="L19" s="6"/>
      <c r="M19" s="6"/>
      <c r="N19" s="6"/>
      <c r="O19" s="6"/>
    </row>
    <row r="20" spans="1:15" ht="24.75" thickBot="1" x14ac:dyDescent="0.3">
      <c r="B20" s="1129"/>
      <c r="C20" s="3" t="s">
        <v>154</v>
      </c>
      <c r="D20" s="130" t="s">
        <v>1122</v>
      </c>
      <c r="E20" s="155"/>
      <c r="F20" s="155"/>
      <c r="G20" s="155"/>
      <c r="H20" s="118"/>
      <c r="I20" s="6"/>
      <c r="J20" s="6"/>
      <c r="K20" s="6"/>
      <c r="L20" s="6"/>
      <c r="M20" s="6"/>
      <c r="N20" s="6"/>
      <c r="O20" s="6"/>
    </row>
    <row r="21" spans="1:15" ht="24.75" thickBot="1" x14ac:dyDescent="0.3">
      <c r="B21" s="1129"/>
      <c r="C21" s="3" t="s">
        <v>156</v>
      </c>
      <c r="D21" s="130" t="s">
        <v>1123</v>
      </c>
      <c r="E21" s="156" t="str">
        <f>IFERROR(E19/E20,"N.A")</f>
        <v>N.A</v>
      </c>
      <c r="F21" s="156" t="str">
        <f>IFERROR(F19/F20,"N.A")</f>
        <v>N.A</v>
      </c>
      <c r="G21" s="156" t="str">
        <f>IFERROR(G19/G20,"N.A")</f>
        <v>N.A</v>
      </c>
      <c r="H21" s="119"/>
      <c r="I21" s="6"/>
      <c r="J21" s="6" t="s">
        <v>1212</v>
      </c>
      <c r="K21" s="6"/>
      <c r="L21" s="6"/>
      <c r="M21" s="6"/>
      <c r="N21" s="6"/>
      <c r="O21" s="6"/>
    </row>
    <row r="22" spans="1:15" x14ac:dyDescent="0.25">
      <c r="B22" s="1129"/>
      <c r="C22" s="93"/>
      <c r="D22" s="1139"/>
      <c r="E22" s="1140"/>
      <c r="F22" s="1140"/>
      <c r="G22" s="1140"/>
      <c r="H22" s="1141"/>
      <c r="I22" s="6"/>
      <c r="J22" s="6"/>
      <c r="K22" s="6"/>
      <c r="L22" s="6"/>
      <c r="M22" s="6"/>
      <c r="N22" s="6"/>
      <c r="O22" s="6"/>
    </row>
    <row r="23" spans="1:15" ht="24" customHeight="1" thickBot="1" x14ac:dyDescent="0.3">
      <c r="B23" s="1129"/>
      <c r="C23" s="93"/>
      <c r="D23" s="1142" t="s">
        <v>1111</v>
      </c>
      <c r="E23" s="1143"/>
      <c r="F23" s="1143"/>
      <c r="G23" s="1143"/>
      <c r="H23" s="1144"/>
      <c r="I23" s="6"/>
      <c r="J23" s="6"/>
      <c r="K23" s="6"/>
      <c r="L23" s="6"/>
      <c r="M23" s="6"/>
      <c r="N23" s="6"/>
      <c r="O23" s="6"/>
    </row>
    <row r="24" spans="1:15" ht="15.75" thickBot="1" x14ac:dyDescent="0.3">
      <c r="B24" s="1129"/>
      <c r="C24" s="99" t="s">
        <v>19</v>
      </c>
      <c r="D24" s="39" t="s">
        <v>1117</v>
      </c>
      <c r="E24" s="39" t="s">
        <v>1124</v>
      </c>
      <c r="F24" s="39" t="s">
        <v>1125</v>
      </c>
      <c r="H24" s="22"/>
      <c r="I24" s="6"/>
      <c r="J24" s="6"/>
      <c r="K24" s="6"/>
      <c r="L24" s="6"/>
      <c r="M24" s="6"/>
      <c r="N24" s="6"/>
      <c r="O24" s="6"/>
    </row>
    <row r="25" spans="1:15" ht="24.75" thickBot="1" x14ac:dyDescent="0.3">
      <c r="B25" s="1129"/>
      <c r="C25" s="3" t="s">
        <v>152</v>
      </c>
      <c r="D25" s="130" t="s">
        <v>1126</v>
      </c>
      <c r="E25" s="155"/>
      <c r="F25" s="155"/>
      <c r="H25" s="22"/>
      <c r="I25" s="6"/>
      <c r="J25" s="6"/>
      <c r="K25" s="6"/>
      <c r="L25" s="6"/>
      <c r="M25" s="6"/>
      <c r="N25" s="6"/>
      <c r="O25" s="6"/>
    </row>
    <row r="26" spans="1:15" ht="24.75" thickBot="1" x14ac:dyDescent="0.3">
      <c r="B26" s="1129"/>
      <c r="C26" s="3" t="s">
        <v>154</v>
      </c>
      <c r="D26" s="130" t="s">
        <v>1127</v>
      </c>
      <c r="E26" s="155"/>
      <c r="F26" s="155"/>
      <c r="H26" s="22"/>
      <c r="I26" s="6"/>
      <c r="J26" s="6"/>
      <c r="K26" s="6"/>
      <c r="L26" s="6"/>
      <c r="M26" s="6"/>
      <c r="N26" s="6"/>
      <c r="O26" s="6"/>
    </row>
    <row r="27" spans="1:15" ht="24.75" thickBot="1" x14ac:dyDescent="0.3">
      <c r="B27" s="1129"/>
      <c r="C27" s="131" t="s">
        <v>156</v>
      </c>
      <c r="D27" s="130" t="s">
        <v>1197</v>
      </c>
      <c r="E27" s="156" t="str">
        <f>IFERROR(E25/E26,"N.A.")</f>
        <v>N.A.</v>
      </c>
      <c r="F27" s="156" t="str">
        <f>IFERROR(F25/F26,"N.A.")</f>
        <v>N.A.</v>
      </c>
      <c r="H27" s="22"/>
      <c r="I27" s="6"/>
      <c r="J27" s="6" t="s">
        <v>1212</v>
      </c>
      <c r="K27" s="6"/>
    </row>
    <row r="28" spans="1:15" ht="15.75" thickBot="1" x14ac:dyDescent="0.3">
      <c r="B28" s="1130"/>
      <c r="C28" s="131"/>
      <c r="D28" s="129"/>
      <c r="E28" s="129"/>
      <c r="F28" s="129"/>
      <c r="G28" s="129"/>
      <c r="H28" s="24"/>
      <c r="I28" s="6"/>
      <c r="J28" s="6"/>
      <c r="K28" s="6"/>
    </row>
    <row r="29" spans="1:15" s="416" customFormat="1" ht="15.75" thickBot="1" x14ac:dyDescent="0.3">
      <c r="A29" s="6"/>
      <c r="B29" s="6"/>
      <c r="C29" s="6"/>
      <c r="D29" s="6"/>
      <c r="E29" s="6"/>
      <c r="F29" s="6"/>
      <c r="G29" s="6"/>
      <c r="H29" s="6"/>
      <c r="I29" s="6"/>
      <c r="J29" s="6"/>
      <c r="K29" s="6"/>
    </row>
    <row r="30" spans="1:15" s="416" customFormat="1" ht="25.7" customHeight="1" thickBot="1" x14ac:dyDescent="0.3">
      <c r="A30" s="6"/>
      <c r="B30" s="6"/>
      <c r="C30" s="6"/>
      <c r="D30" s="53" t="s">
        <v>1266</v>
      </c>
      <c r="E30" s="156" t="e">
        <f>AVERAGE(E21:G21,E27:F27)</f>
        <v>#DIV/0!</v>
      </c>
      <c r="F30" s="435"/>
      <c r="G30" s="435"/>
      <c r="H30" s="433"/>
      <c r="I30" s="6"/>
      <c r="J30" s="6"/>
      <c r="K30" s="6"/>
    </row>
    <row r="31" spans="1:15" s="416" customFormat="1" x14ac:dyDescent="0.25">
      <c r="A31" s="6"/>
      <c r="B31" s="6"/>
      <c r="C31" s="6"/>
      <c r="D31" s="6"/>
      <c r="E31" s="6"/>
      <c r="F31" s="6"/>
      <c r="G31" s="6"/>
      <c r="H31" s="6"/>
      <c r="I31" s="6"/>
      <c r="J31" s="6"/>
      <c r="K31" s="6"/>
    </row>
    <row r="32" spans="1:15" s="416" customFormat="1" ht="15.75" thickBot="1" x14ac:dyDescent="0.3">
      <c r="A32" s="6"/>
      <c r="B32" s="6"/>
      <c r="C32" s="6"/>
      <c r="D32" s="6"/>
      <c r="E32" s="6"/>
      <c r="F32" s="6"/>
      <c r="G32" s="6"/>
      <c r="H32" s="6"/>
      <c r="I32" s="6"/>
      <c r="J32" s="6"/>
      <c r="K32" s="6"/>
    </row>
    <row r="33" spans="2:11" ht="36" customHeight="1" thickBot="1" x14ac:dyDescent="0.3">
      <c r="B33" s="53" t="s">
        <v>34</v>
      </c>
      <c r="C33" s="434"/>
      <c r="D33" s="1134" t="s">
        <v>1128</v>
      </c>
      <c r="E33" s="1135"/>
      <c r="F33" s="1135"/>
      <c r="G33" s="1135"/>
      <c r="H33" s="1136"/>
      <c r="I33" s="6"/>
      <c r="J33" s="6"/>
      <c r="K33" s="6"/>
    </row>
    <row r="34" spans="2:11" ht="48" customHeight="1" thickBot="1" x14ac:dyDescent="0.3">
      <c r="B34" s="48" t="s">
        <v>36</v>
      </c>
      <c r="C34" s="94"/>
      <c r="D34" s="1134" t="s">
        <v>1129</v>
      </c>
      <c r="E34" s="1135"/>
      <c r="F34" s="1135"/>
      <c r="G34" s="1135"/>
      <c r="H34" s="1136"/>
      <c r="I34" s="6"/>
      <c r="J34" s="6"/>
      <c r="K34" s="6"/>
    </row>
    <row r="35" spans="2:11" ht="15.75" thickBot="1" x14ac:dyDescent="0.3">
      <c r="B35" s="2"/>
      <c r="C35" s="77"/>
      <c r="D35" s="6"/>
      <c r="E35" s="6"/>
      <c r="F35" s="6"/>
      <c r="G35" s="6"/>
      <c r="H35" s="6"/>
      <c r="I35" s="6"/>
      <c r="J35" s="6"/>
      <c r="K35" s="6"/>
    </row>
    <row r="36" spans="2:11" ht="24" customHeight="1" thickBot="1" x14ac:dyDescent="0.3">
      <c r="B36" s="1131" t="s">
        <v>38</v>
      </c>
      <c r="C36" s="1132"/>
      <c r="D36" s="1132"/>
      <c r="E36" s="1133"/>
      <c r="F36" s="6"/>
      <c r="G36" s="6"/>
      <c r="H36" s="6"/>
      <c r="I36" s="6"/>
      <c r="J36" s="6"/>
      <c r="K36" s="6"/>
    </row>
    <row r="37" spans="2:11" ht="15.75" thickBot="1" x14ac:dyDescent="0.3">
      <c r="B37" s="1128">
        <v>1</v>
      </c>
      <c r="C37" s="95"/>
      <c r="D37" s="49" t="s">
        <v>39</v>
      </c>
      <c r="E37" s="169"/>
      <c r="F37" s="6"/>
      <c r="G37" s="6"/>
      <c r="H37" s="6"/>
      <c r="I37" s="6"/>
      <c r="J37" s="6"/>
      <c r="K37" s="6"/>
    </row>
    <row r="38" spans="2:11" ht="15.75" thickBot="1" x14ac:dyDescent="0.3">
      <c r="B38" s="1129"/>
      <c r="C38" s="95"/>
      <c r="D38" s="41" t="s">
        <v>40</v>
      </c>
      <c r="E38" s="169"/>
      <c r="F38" s="6"/>
      <c r="G38" s="6"/>
      <c r="H38" s="6"/>
      <c r="I38" s="6"/>
      <c r="J38" s="6"/>
      <c r="K38" s="6"/>
    </row>
    <row r="39" spans="2:11" ht="15.75" thickBot="1" x14ac:dyDescent="0.3">
      <c r="B39" s="1129"/>
      <c r="C39" s="95"/>
      <c r="D39" s="41" t="s">
        <v>41</v>
      </c>
      <c r="E39" s="169"/>
      <c r="F39" s="6"/>
      <c r="G39" s="6"/>
      <c r="H39" s="6"/>
      <c r="I39" s="6"/>
      <c r="J39" s="6"/>
      <c r="K39" s="6"/>
    </row>
    <row r="40" spans="2:11" ht="15.75" thickBot="1" x14ac:dyDescent="0.3">
      <c r="B40" s="1129"/>
      <c r="C40" s="95"/>
      <c r="D40" s="41" t="s">
        <v>42</v>
      </c>
      <c r="E40" s="169"/>
      <c r="F40" s="6"/>
      <c r="G40" s="6"/>
      <c r="H40" s="6"/>
      <c r="I40" s="6"/>
      <c r="J40" s="6"/>
      <c r="K40" s="6"/>
    </row>
    <row r="41" spans="2:11" ht="15.75" thickBot="1" x14ac:dyDescent="0.3">
      <c r="B41" s="1129"/>
      <c r="C41" s="95"/>
      <c r="D41" s="41" t="s">
        <v>43</v>
      </c>
      <c r="E41" s="169"/>
      <c r="F41" s="6"/>
      <c r="G41" s="6"/>
      <c r="H41" s="6"/>
      <c r="I41" s="6"/>
      <c r="J41" s="6"/>
      <c r="K41" s="6"/>
    </row>
    <row r="42" spans="2:11" ht="15.75" thickBot="1" x14ac:dyDescent="0.3">
      <c r="B42" s="1129"/>
      <c r="C42" s="95"/>
      <c r="D42" s="41" t="s">
        <v>44</v>
      </c>
      <c r="E42" s="169"/>
      <c r="F42" s="6"/>
      <c r="G42" s="6"/>
      <c r="H42" s="6"/>
      <c r="I42" s="6"/>
      <c r="J42" s="6"/>
      <c r="K42" s="6"/>
    </row>
    <row r="43" spans="2:11" ht="15.75" thickBot="1" x14ac:dyDescent="0.3">
      <c r="B43" s="1130"/>
      <c r="C43" s="3"/>
      <c r="D43" s="41" t="s">
        <v>45</v>
      </c>
      <c r="E43" s="169"/>
      <c r="F43" s="6"/>
      <c r="G43" s="6"/>
      <c r="H43" s="6"/>
      <c r="I43" s="6"/>
      <c r="J43" s="6"/>
      <c r="K43" s="6"/>
    </row>
    <row r="44" spans="2:11" ht="15.75" thickBot="1" x14ac:dyDescent="0.3">
      <c r="B44" s="2"/>
      <c r="C44" s="77"/>
      <c r="D44" s="6"/>
      <c r="E44" s="6"/>
      <c r="F44" s="6"/>
      <c r="G44" s="6"/>
      <c r="H44" s="6"/>
      <c r="I44" s="6"/>
      <c r="J44" s="6"/>
      <c r="K44" s="6"/>
    </row>
    <row r="45" spans="2:11" ht="15.75" thickBot="1" x14ac:dyDescent="0.3">
      <c r="B45" s="1131" t="s">
        <v>46</v>
      </c>
      <c r="C45" s="1132"/>
      <c r="D45" s="1132"/>
      <c r="E45" s="1133"/>
      <c r="F45" s="6"/>
      <c r="G45" s="6"/>
      <c r="H45" s="6"/>
      <c r="I45" s="6"/>
      <c r="J45" s="6"/>
      <c r="K45" s="6"/>
    </row>
    <row r="46" spans="2:11" ht="15.75" thickBot="1" x14ac:dyDescent="0.3">
      <c r="B46" s="1128">
        <v>1</v>
      </c>
      <c r="C46" s="95"/>
      <c r="D46" s="49" t="s">
        <v>39</v>
      </c>
      <c r="E46" s="19" t="s">
        <v>47</v>
      </c>
      <c r="F46" s="6"/>
      <c r="G46" s="6"/>
      <c r="H46" s="6"/>
      <c r="I46" s="6"/>
      <c r="J46" s="6"/>
      <c r="K46" s="6"/>
    </row>
    <row r="47" spans="2:11" ht="15.75" thickBot="1" x14ac:dyDescent="0.3">
      <c r="B47" s="1129"/>
      <c r="C47" s="95"/>
      <c r="D47" s="41" t="s">
        <v>40</v>
      </c>
      <c r="E47" s="19" t="s">
        <v>160</v>
      </c>
      <c r="F47" s="6"/>
      <c r="G47" s="6"/>
      <c r="H47" s="6"/>
      <c r="I47" s="6"/>
      <c r="J47" s="6"/>
      <c r="K47" s="6"/>
    </row>
    <row r="48" spans="2:11" ht="15.75" thickBot="1" x14ac:dyDescent="0.3">
      <c r="B48" s="1129"/>
      <c r="C48" s="95"/>
      <c r="D48" s="41" t="s">
        <v>41</v>
      </c>
      <c r="E48" s="174"/>
      <c r="F48" s="6"/>
      <c r="G48" s="6"/>
      <c r="H48" s="6"/>
      <c r="I48" s="6"/>
      <c r="J48" s="6"/>
      <c r="K48" s="6"/>
    </row>
    <row r="49" spans="2:11" ht="15.75" thickBot="1" x14ac:dyDescent="0.3">
      <c r="B49" s="1129"/>
      <c r="C49" s="95"/>
      <c r="D49" s="41" t="s">
        <v>42</v>
      </c>
      <c r="E49" s="174"/>
      <c r="F49" s="6"/>
      <c r="G49" s="6"/>
      <c r="H49" s="6"/>
      <c r="I49" s="6"/>
      <c r="J49" s="6"/>
      <c r="K49" s="6"/>
    </row>
    <row r="50" spans="2:11" ht="15.75" thickBot="1" x14ac:dyDescent="0.3">
      <c r="B50" s="1129"/>
      <c r="C50" s="95"/>
      <c r="D50" s="41" t="s">
        <v>43</v>
      </c>
      <c r="E50" s="174"/>
      <c r="F50" s="6"/>
      <c r="G50" s="6"/>
      <c r="H50" s="6"/>
      <c r="I50" s="6"/>
      <c r="J50" s="6"/>
      <c r="K50" s="6"/>
    </row>
    <row r="51" spans="2:11" ht="15.75" thickBot="1" x14ac:dyDescent="0.3">
      <c r="B51" s="1129"/>
      <c r="C51" s="95"/>
      <c r="D51" s="41" t="s">
        <v>44</v>
      </c>
      <c r="E51" s="174"/>
      <c r="F51" s="6"/>
      <c r="G51" s="6"/>
      <c r="H51" s="6"/>
      <c r="I51" s="6"/>
      <c r="J51" s="6"/>
      <c r="K51" s="6"/>
    </row>
    <row r="52" spans="2:11" ht="15.75" thickBot="1" x14ac:dyDescent="0.3">
      <c r="B52" s="1130"/>
      <c r="C52" s="3"/>
      <c r="D52" s="41" t="s">
        <v>45</v>
      </c>
      <c r="E52" s="174"/>
      <c r="F52" s="6"/>
      <c r="G52" s="6"/>
      <c r="H52" s="6"/>
      <c r="I52" s="6"/>
      <c r="J52" s="6"/>
      <c r="K52" s="6"/>
    </row>
    <row r="53" spans="2:11" ht="15.75" thickBot="1" x14ac:dyDescent="0.3">
      <c r="B53" s="2"/>
      <c r="C53" s="77"/>
      <c r="D53" s="6"/>
      <c r="E53" s="6"/>
      <c r="F53" s="6"/>
      <c r="G53" s="6"/>
      <c r="H53" s="6"/>
      <c r="I53" s="6"/>
      <c r="J53" s="6"/>
      <c r="K53" s="6"/>
    </row>
    <row r="54" spans="2:11" ht="15" customHeight="1" thickBot="1" x14ac:dyDescent="0.3">
      <c r="B54" s="126" t="s">
        <v>49</v>
      </c>
      <c r="C54" s="127"/>
      <c r="D54" s="127"/>
      <c r="E54" s="128"/>
      <c r="G54" s="6"/>
      <c r="H54" s="6"/>
      <c r="I54" s="6"/>
      <c r="J54" s="6"/>
      <c r="K54" s="6"/>
    </row>
    <row r="55" spans="2:11" ht="24.75" thickBot="1" x14ac:dyDescent="0.3">
      <c r="B55" s="48" t="s">
        <v>50</v>
      </c>
      <c r="C55" s="41" t="s">
        <v>51</v>
      </c>
      <c r="D55" s="41" t="s">
        <v>52</v>
      </c>
      <c r="E55" s="41" t="s">
        <v>53</v>
      </c>
      <c r="F55" s="6"/>
      <c r="G55" s="6"/>
      <c r="H55" s="6"/>
      <c r="I55" s="6"/>
      <c r="J55" s="6"/>
    </row>
    <row r="56" spans="2:11" ht="60.75" thickBot="1" x14ac:dyDescent="0.3">
      <c r="B56" s="50">
        <v>42401</v>
      </c>
      <c r="C56" s="41">
        <v>0.01</v>
      </c>
      <c r="D56" s="51" t="s">
        <v>1130</v>
      </c>
      <c r="E56" s="41"/>
      <c r="F56" s="6"/>
      <c r="G56" s="6"/>
      <c r="H56" s="6"/>
      <c r="I56" s="6"/>
      <c r="J56" s="6"/>
    </row>
    <row r="57" spans="2:11" ht="15.75" thickBot="1" x14ac:dyDescent="0.3">
      <c r="B57" s="4"/>
      <c r="C57" s="96"/>
      <c r="D57" s="6"/>
      <c r="E57" s="6"/>
      <c r="F57" s="6"/>
      <c r="G57" s="6"/>
      <c r="H57" s="6"/>
      <c r="I57" s="6"/>
      <c r="J57" s="6"/>
      <c r="K57" s="6"/>
    </row>
    <row r="58" spans="2:11" ht="15.75" thickBot="1" x14ac:dyDescent="0.3">
      <c r="B58" s="137" t="s">
        <v>55</v>
      </c>
      <c r="C58" s="97"/>
      <c r="D58" s="6"/>
      <c r="E58" s="6"/>
      <c r="F58" s="6"/>
      <c r="G58" s="6"/>
      <c r="H58" s="6"/>
      <c r="I58" s="6"/>
      <c r="J58" s="6"/>
      <c r="K58" s="6"/>
    </row>
    <row r="59" spans="2:11" x14ac:dyDescent="0.25">
      <c r="B59" s="1222"/>
      <c r="C59" s="1223"/>
      <c r="D59" s="1223"/>
      <c r="E59" s="1224"/>
      <c r="F59" s="6"/>
      <c r="G59" s="6"/>
      <c r="H59" s="6"/>
      <c r="I59" s="6"/>
      <c r="J59" s="6"/>
      <c r="K59" s="6"/>
    </row>
    <row r="60" spans="2:11" ht="15.75" thickBot="1" x14ac:dyDescent="0.3">
      <c r="B60" s="1225"/>
      <c r="C60" s="1226"/>
      <c r="D60" s="1226"/>
      <c r="E60" s="1227"/>
      <c r="F60" s="6"/>
      <c r="G60" s="6"/>
      <c r="H60" s="6"/>
      <c r="I60" s="6"/>
      <c r="J60" s="6"/>
      <c r="K60" s="6"/>
    </row>
    <row r="61" spans="2:11" ht="15.75" thickBot="1" x14ac:dyDescent="0.3">
      <c r="B61" s="6"/>
      <c r="D61" s="6"/>
      <c r="E61" s="6"/>
      <c r="F61" s="6"/>
      <c r="G61" s="6"/>
      <c r="H61" s="6"/>
      <c r="I61" s="6"/>
      <c r="J61" s="6"/>
      <c r="K61" s="6"/>
    </row>
    <row r="62" spans="2:11" ht="24.75" thickBot="1" x14ac:dyDescent="0.3">
      <c r="B62" s="52" t="s">
        <v>56</v>
      </c>
      <c r="C62" s="98"/>
      <c r="D62" s="6"/>
      <c r="E62" s="6"/>
      <c r="F62" s="6"/>
      <c r="G62" s="6"/>
      <c r="H62" s="6"/>
      <c r="I62" s="6"/>
      <c r="J62" s="6"/>
      <c r="K62" s="6"/>
    </row>
    <row r="63" spans="2:11" ht="15.75" thickBot="1" x14ac:dyDescent="0.3">
      <c r="B63" s="2"/>
      <c r="C63" s="77"/>
      <c r="D63" s="6"/>
      <c r="E63" s="6"/>
      <c r="F63" s="6"/>
      <c r="G63" s="6"/>
      <c r="H63" s="6"/>
      <c r="I63" s="6"/>
      <c r="J63" s="6"/>
      <c r="K63" s="6"/>
    </row>
    <row r="64" spans="2:11" ht="60.75" thickBot="1" x14ac:dyDescent="0.3">
      <c r="B64" s="53" t="s">
        <v>57</v>
      </c>
      <c r="C64" s="99"/>
      <c r="D64" s="44" t="s">
        <v>1085</v>
      </c>
      <c r="E64" s="6"/>
      <c r="F64" s="6"/>
      <c r="G64" s="6"/>
      <c r="H64" s="6"/>
      <c r="I64" s="6"/>
      <c r="J64" s="6"/>
      <c r="K64" s="6"/>
    </row>
    <row r="65" spans="2:11" x14ac:dyDescent="0.25">
      <c r="B65" s="1128" t="s">
        <v>59</v>
      </c>
      <c r="C65" s="95"/>
      <c r="D65" s="54" t="s">
        <v>60</v>
      </c>
      <c r="E65" s="6"/>
      <c r="F65" s="6"/>
      <c r="G65" s="6"/>
      <c r="H65" s="6"/>
      <c r="I65" s="6"/>
      <c r="J65" s="6"/>
      <c r="K65" s="6"/>
    </row>
    <row r="66" spans="2:11" ht="48" x14ac:dyDescent="0.25">
      <c r="B66" s="1129"/>
      <c r="C66" s="95"/>
      <c r="D66" s="47" t="s">
        <v>1086</v>
      </c>
      <c r="E66" s="6"/>
      <c r="F66" s="6"/>
      <c r="G66" s="6"/>
      <c r="H66" s="6"/>
      <c r="I66" s="6"/>
      <c r="J66" s="6"/>
      <c r="K66" s="6"/>
    </row>
    <row r="67" spans="2:11" x14ac:dyDescent="0.25">
      <c r="B67" s="1129"/>
      <c r="C67" s="95"/>
      <c r="D67" s="54" t="s">
        <v>134</v>
      </c>
      <c r="E67" s="6"/>
      <c r="F67" s="6"/>
      <c r="G67" s="6"/>
      <c r="H67" s="6"/>
      <c r="I67" s="6"/>
      <c r="J67" s="6"/>
      <c r="K67" s="6"/>
    </row>
    <row r="68" spans="2:11" x14ac:dyDescent="0.25">
      <c r="B68" s="1129"/>
      <c r="C68" s="95"/>
      <c r="D68" s="47" t="s">
        <v>65</v>
      </c>
      <c r="E68" s="6"/>
      <c r="F68" s="6"/>
      <c r="G68" s="6"/>
      <c r="H68" s="6"/>
      <c r="I68" s="6"/>
      <c r="J68" s="6"/>
      <c r="K68" s="6"/>
    </row>
    <row r="69" spans="2:11" x14ac:dyDescent="0.25">
      <c r="B69" s="1129"/>
      <c r="C69" s="95"/>
      <c r="D69" s="47" t="s">
        <v>1014</v>
      </c>
      <c r="E69" s="6"/>
      <c r="F69" s="6"/>
      <c r="G69" s="6"/>
      <c r="H69" s="6"/>
      <c r="I69" s="6"/>
      <c r="J69" s="6"/>
      <c r="K69" s="6"/>
    </row>
    <row r="70" spans="2:11" ht="48" x14ac:dyDescent="0.25">
      <c r="B70" s="1129"/>
      <c r="C70" s="95"/>
      <c r="D70" s="47" t="s">
        <v>1015</v>
      </c>
      <c r="E70" s="6"/>
      <c r="F70" s="6"/>
      <c r="G70" s="6"/>
      <c r="H70" s="6"/>
      <c r="I70" s="6"/>
      <c r="J70" s="6"/>
      <c r="K70" s="6"/>
    </row>
    <row r="71" spans="2:11" ht="24" x14ac:dyDescent="0.25">
      <c r="B71" s="1129"/>
      <c r="C71" s="95"/>
      <c r="D71" s="47" t="s">
        <v>1087</v>
      </c>
      <c r="E71" s="6"/>
      <c r="F71" s="6"/>
      <c r="G71" s="6"/>
      <c r="H71" s="6"/>
      <c r="I71" s="6"/>
      <c r="J71" s="6"/>
      <c r="K71" s="6"/>
    </row>
    <row r="72" spans="2:11" x14ac:dyDescent="0.25">
      <c r="B72" s="1129"/>
      <c r="C72" s="95"/>
      <c r="D72" s="47" t="s">
        <v>1088</v>
      </c>
      <c r="E72" s="6"/>
      <c r="F72" s="6"/>
      <c r="G72" s="6"/>
      <c r="H72" s="6"/>
      <c r="I72" s="6"/>
      <c r="J72" s="6"/>
      <c r="K72" s="6"/>
    </row>
    <row r="73" spans="2:11" x14ac:dyDescent="0.25">
      <c r="B73" s="1129"/>
      <c r="C73" s="95"/>
      <c r="D73" s="54" t="s">
        <v>1089</v>
      </c>
      <c r="E73" s="6"/>
      <c r="F73" s="6"/>
      <c r="G73" s="6"/>
      <c r="H73" s="6"/>
      <c r="I73" s="6"/>
      <c r="J73" s="6"/>
      <c r="K73" s="6"/>
    </row>
    <row r="74" spans="2:11" ht="60" x14ac:dyDescent="0.25">
      <c r="B74" s="1129"/>
      <c r="C74" s="95"/>
      <c r="D74" s="47" t="s">
        <v>1090</v>
      </c>
      <c r="E74" s="6"/>
      <c r="F74" s="6"/>
      <c r="G74" s="6"/>
      <c r="H74" s="6"/>
      <c r="I74" s="6"/>
      <c r="J74" s="6"/>
      <c r="K74" s="6"/>
    </row>
    <row r="75" spans="2:11" x14ac:dyDescent="0.25">
      <c r="B75" s="1129"/>
      <c r="C75" s="95"/>
      <c r="D75" s="56" t="s">
        <v>1016</v>
      </c>
      <c r="E75" s="6"/>
      <c r="F75" s="6"/>
      <c r="G75" s="6"/>
      <c r="H75" s="6"/>
      <c r="I75" s="6"/>
      <c r="J75" s="6"/>
      <c r="K75" s="6"/>
    </row>
    <row r="76" spans="2:11" ht="15.75" thickBot="1" x14ac:dyDescent="0.3">
      <c r="B76" s="1130"/>
      <c r="C76" s="3"/>
      <c r="D76" s="57" t="s">
        <v>1017</v>
      </c>
      <c r="E76" s="6"/>
      <c r="F76" s="6"/>
      <c r="G76" s="6"/>
      <c r="H76" s="6"/>
      <c r="I76" s="6"/>
      <c r="J76" s="6"/>
      <c r="K76" s="6"/>
    </row>
    <row r="77" spans="2:11" ht="24.75" thickBot="1" x14ac:dyDescent="0.3">
      <c r="B77" s="48" t="s">
        <v>72</v>
      </c>
      <c r="C77" s="3"/>
      <c r="D77" s="41" t="s">
        <v>1091</v>
      </c>
      <c r="E77" s="6"/>
      <c r="F77" s="6"/>
      <c r="G77" s="6"/>
      <c r="H77" s="6"/>
      <c r="I77" s="6"/>
      <c r="J77" s="6"/>
      <c r="K77" s="6"/>
    </row>
    <row r="78" spans="2:11" ht="108" x14ac:dyDescent="0.25">
      <c r="B78" s="1128" t="s">
        <v>73</v>
      </c>
      <c r="C78" s="95"/>
      <c r="D78" s="47" t="s">
        <v>1092</v>
      </c>
      <c r="E78" s="6"/>
      <c r="F78" s="6"/>
      <c r="G78" s="6"/>
      <c r="H78" s="6"/>
      <c r="I78" s="6"/>
      <c r="J78" s="6"/>
      <c r="K78" s="6"/>
    </row>
    <row r="79" spans="2:11" ht="204" x14ac:dyDescent="0.25">
      <c r="B79" s="1129"/>
      <c r="C79" s="95"/>
      <c r="D79" s="47" t="s">
        <v>1093</v>
      </c>
      <c r="E79" s="6"/>
      <c r="F79" s="6"/>
      <c r="G79" s="6"/>
      <c r="H79" s="6"/>
      <c r="I79" s="6"/>
      <c r="J79" s="6"/>
      <c r="K79" s="6"/>
    </row>
    <row r="80" spans="2:11" ht="240" x14ac:dyDescent="0.25">
      <c r="B80" s="1129"/>
      <c r="C80" s="95"/>
      <c r="D80" s="47" t="s">
        <v>1094</v>
      </c>
      <c r="E80" s="6"/>
      <c r="F80" s="6"/>
      <c r="G80" s="6"/>
      <c r="H80" s="6"/>
      <c r="I80" s="6"/>
      <c r="J80" s="6"/>
      <c r="K80" s="6"/>
    </row>
    <row r="81" spans="2:11" ht="84" x14ac:dyDescent="0.25">
      <c r="B81" s="1129"/>
      <c r="C81" s="95"/>
      <c r="D81" s="47" t="s">
        <v>1095</v>
      </c>
      <c r="E81" s="6"/>
      <c r="F81" s="6"/>
      <c r="G81" s="6"/>
      <c r="H81" s="6"/>
      <c r="I81" s="6"/>
      <c r="J81" s="6"/>
      <c r="K81" s="6"/>
    </row>
    <row r="82" spans="2:11" ht="216" x14ac:dyDescent="0.25">
      <c r="B82" s="1129"/>
      <c r="C82" s="95"/>
      <c r="D82" s="47" t="s">
        <v>1021</v>
      </c>
      <c r="E82" s="6"/>
      <c r="F82" s="6"/>
      <c r="G82" s="6"/>
      <c r="H82" s="6"/>
      <c r="I82" s="6"/>
      <c r="J82" s="6"/>
      <c r="K82" s="6"/>
    </row>
    <row r="83" spans="2:11" ht="180" x14ac:dyDescent="0.25">
      <c r="B83" s="1129"/>
      <c r="C83" s="95"/>
      <c r="D83" s="47" t="s">
        <v>1096</v>
      </c>
      <c r="E83" s="6"/>
      <c r="F83" s="6"/>
      <c r="G83" s="6"/>
      <c r="H83" s="6"/>
      <c r="I83" s="6"/>
      <c r="J83" s="6"/>
      <c r="K83" s="6"/>
    </row>
    <row r="84" spans="2:11" ht="132.75" thickBot="1" x14ac:dyDescent="0.3">
      <c r="B84" s="1130"/>
      <c r="C84" s="3"/>
      <c r="D84" s="41" t="s">
        <v>1097</v>
      </c>
      <c r="E84" s="6"/>
      <c r="F84" s="6"/>
      <c r="G84" s="6"/>
      <c r="H84" s="6"/>
      <c r="I84" s="6"/>
      <c r="J84" s="6"/>
      <c r="K84" s="6"/>
    </row>
    <row r="85" spans="2:11" ht="24" x14ac:dyDescent="0.25">
      <c r="B85" s="1128" t="s">
        <v>90</v>
      </c>
      <c r="C85" s="95"/>
      <c r="D85" s="58" t="s">
        <v>1098</v>
      </c>
      <c r="E85" s="6"/>
      <c r="F85" s="6"/>
      <c r="G85" s="6"/>
      <c r="H85" s="6"/>
      <c r="I85" s="6"/>
      <c r="J85" s="6"/>
      <c r="K85" s="6"/>
    </row>
    <row r="86" spans="2:11" x14ac:dyDescent="0.25">
      <c r="B86" s="1129"/>
      <c r="C86" s="95"/>
      <c r="D86" s="17"/>
      <c r="E86" s="6"/>
      <c r="F86" s="6"/>
      <c r="G86" s="6"/>
      <c r="H86" s="6"/>
      <c r="I86" s="6"/>
      <c r="J86" s="6"/>
      <c r="K86" s="6"/>
    </row>
    <row r="87" spans="2:11" x14ac:dyDescent="0.25">
      <c r="B87" s="1129"/>
      <c r="C87" s="95"/>
      <c r="D87" s="47" t="s">
        <v>91</v>
      </c>
      <c r="E87" s="6"/>
      <c r="F87" s="6"/>
      <c r="G87" s="6"/>
      <c r="H87" s="6"/>
      <c r="I87" s="6"/>
      <c r="J87" s="6"/>
      <c r="K87" s="6"/>
    </row>
    <row r="88" spans="2:11" ht="37.5" x14ac:dyDescent="0.25">
      <c r="B88" s="1129"/>
      <c r="C88" s="95"/>
      <c r="D88" s="47" t="s">
        <v>1099</v>
      </c>
      <c r="E88" s="6"/>
      <c r="F88" s="6"/>
      <c r="G88" s="6"/>
      <c r="H88" s="6"/>
      <c r="I88" s="6"/>
      <c r="J88" s="6"/>
      <c r="K88" s="6"/>
    </row>
    <row r="89" spans="2:11" ht="37.5" x14ac:dyDescent="0.25">
      <c r="B89" s="1129"/>
      <c r="C89" s="95"/>
      <c r="D89" s="47" t="s">
        <v>1100</v>
      </c>
      <c r="E89" s="6"/>
      <c r="F89" s="6"/>
      <c r="G89" s="6"/>
      <c r="H89" s="6"/>
      <c r="I89" s="6"/>
      <c r="J89" s="6"/>
      <c r="K89" s="6"/>
    </row>
    <row r="90" spans="2:11" x14ac:dyDescent="0.25">
      <c r="B90" s="1129"/>
      <c r="C90" s="95"/>
      <c r="D90" s="47" t="s">
        <v>1101</v>
      </c>
      <c r="E90" s="6"/>
      <c r="F90" s="6"/>
      <c r="G90" s="6"/>
      <c r="H90" s="6"/>
      <c r="I90" s="6"/>
      <c r="J90" s="6"/>
      <c r="K90" s="6"/>
    </row>
    <row r="91" spans="2:11" ht="49.5" x14ac:dyDescent="0.25">
      <c r="B91" s="1129"/>
      <c r="C91" s="95"/>
      <c r="D91" s="47" t="s">
        <v>1102</v>
      </c>
      <c r="E91" s="6"/>
      <c r="F91" s="6"/>
      <c r="G91" s="6"/>
      <c r="H91" s="6"/>
      <c r="I91" s="6"/>
      <c r="J91" s="6"/>
      <c r="K91" s="6"/>
    </row>
    <row r="92" spans="2:11" ht="60" x14ac:dyDescent="0.25">
      <c r="B92" s="1129"/>
      <c r="C92" s="95"/>
      <c r="D92" s="47" t="s">
        <v>1103</v>
      </c>
      <c r="E92" s="6"/>
      <c r="F92" s="6"/>
      <c r="G92" s="6"/>
      <c r="H92" s="6"/>
      <c r="I92" s="6"/>
      <c r="J92" s="6"/>
      <c r="K92" s="6"/>
    </row>
    <row r="93" spans="2:11" ht="48" x14ac:dyDescent="0.25">
      <c r="B93" s="1129"/>
      <c r="C93" s="95"/>
      <c r="D93" s="47" t="s">
        <v>1104</v>
      </c>
      <c r="E93" s="6"/>
      <c r="F93" s="6"/>
      <c r="G93" s="6"/>
      <c r="H93" s="6"/>
      <c r="I93" s="6"/>
      <c r="J93" s="6"/>
      <c r="K93" s="6"/>
    </row>
    <row r="94" spans="2:11" ht="24" x14ac:dyDescent="0.25">
      <c r="B94" s="1129"/>
      <c r="C94" s="95"/>
      <c r="D94" s="54" t="s">
        <v>1105</v>
      </c>
      <c r="E94" s="6"/>
      <c r="F94" s="6"/>
      <c r="G94" s="6"/>
      <c r="H94" s="6"/>
      <c r="I94" s="6"/>
      <c r="J94" s="6"/>
      <c r="K94" s="6"/>
    </row>
    <row r="95" spans="2:11" x14ac:dyDescent="0.25">
      <c r="B95" s="1129"/>
      <c r="C95" s="95"/>
      <c r="D95" s="17"/>
      <c r="E95" s="6"/>
      <c r="F95" s="6"/>
      <c r="G95" s="6"/>
      <c r="H95" s="6"/>
      <c r="I95" s="6"/>
      <c r="J95" s="6"/>
      <c r="K95" s="6"/>
    </row>
    <row r="96" spans="2:11" x14ac:dyDescent="0.25">
      <c r="B96" s="1129"/>
      <c r="C96" s="95"/>
      <c r="D96" s="47" t="s">
        <v>91</v>
      </c>
      <c r="E96" s="6"/>
      <c r="F96" s="6"/>
      <c r="G96" s="6"/>
      <c r="H96" s="6"/>
      <c r="I96" s="6"/>
      <c r="J96" s="6"/>
      <c r="K96" s="6"/>
    </row>
    <row r="97" spans="2:11" ht="37.5" x14ac:dyDescent="0.25">
      <c r="B97" s="1129"/>
      <c r="C97" s="95"/>
      <c r="D97" s="47" t="s">
        <v>1106</v>
      </c>
      <c r="E97" s="6"/>
      <c r="F97" s="6"/>
      <c r="G97" s="6"/>
      <c r="H97" s="6"/>
      <c r="I97" s="6"/>
      <c r="J97" s="6"/>
      <c r="K97" s="6"/>
    </row>
    <row r="98" spans="2:11" ht="25.5" x14ac:dyDescent="0.25">
      <c r="B98" s="1129"/>
      <c r="C98" s="95"/>
      <c r="D98" s="47" t="s">
        <v>1107</v>
      </c>
      <c r="E98" s="6"/>
      <c r="F98" s="6"/>
      <c r="G98" s="6"/>
      <c r="H98" s="6"/>
      <c r="I98" s="6"/>
      <c r="J98" s="6"/>
      <c r="K98" s="6"/>
    </row>
    <row r="99" spans="2:11" ht="37.5" x14ac:dyDescent="0.25">
      <c r="B99" s="1129"/>
      <c r="C99" s="95"/>
      <c r="D99" s="47" t="s">
        <v>1108</v>
      </c>
      <c r="E99" s="6"/>
      <c r="F99" s="6"/>
      <c r="G99" s="6"/>
      <c r="H99" s="6"/>
      <c r="I99" s="6"/>
      <c r="J99" s="6"/>
      <c r="K99" s="6"/>
    </row>
    <row r="100" spans="2:11" x14ac:dyDescent="0.25">
      <c r="B100" s="1129"/>
      <c r="C100" s="95"/>
      <c r="D100" s="59" t="s">
        <v>1109</v>
      </c>
      <c r="E100" s="6"/>
      <c r="F100" s="6"/>
      <c r="G100" s="6"/>
      <c r="H100" s="6"/>
      <c r="I100" s="6"/>
      <c r="J100" s="6"/>
      <c r="K100" s="6"/>
    </row>
    <row r="101" spans="2:11" ht="72" x14ac:dyDescent="0.25">
      <c r="B101" s="1129"/>
      <c r="C101" s="95"/>
      <c r="D101" s="47" t="s">
        <v>1110</v>
      </c>
      <c r="E101" s="6"/>
      <c r="F101" s="6"/>
      <c r="G101" s="6"/>
      <c r="H101" s="6"/>
      <c r="I101" s="6"/>
      <c r="J101" s="6"/>
      <c r="K101" s="6"/>
    </row>
    <row r="102" spans="2:11" ht="36" x14ac:dyDescent="0.25">
      <c r="B102" s="1129"/>
      <c r="C102" s="95"/>
      <c r="D102" s="54" t="s">
        <v>1111</v>
      </c>
      <c r="E102" s="6"/>
      <c r="F102" s="6"/>
      <c r="G102" s="6"/>
      <c r="H102" s="6"/>
      <c r="I102" s="6"/>
      <c r="J102" s="6"/>
      <c r="K102" s="6"/>
    </row>
    <row r="103" spans="2:11" x14ac:dyDescent="0.25">
      <c r="B103" s="1129"/>
      <c r="C103" s="95"/>
      <c r="D103" s="17"/>
      <c r="E103" s="6"/>
      <c r="F103" s="6"/>
      <c r="G103" s="6"/>
      <c r="H103" s="6"/>
      <c r="I103" s="6"/>
      <c r="J103" s="6"/>
      <c r="K103" s="6"/>
    </row>
    <row r="104" spans="2:11" x14ac:dyDescent="0.25">
      <c r="B104" s="1129"/>
      <c r="C104" s="95"/>
      <c r="D104" s="47" t="s">
        <v>91</v>
      </c>
      <c r="E104" s="6"/>
      <c r="F104" s="6"/>
      <c r="G104" s="6"/>
      <c r="H104" s="6"/>
      <c r="I104" s="6"/>
      <c r="J104" s="6"/>
      <c r="K104" s="6"/>
    </row>
    <row r="105" spans="2:11" ht="49.5" x14ac:dyDescent="0.25">
      <c r="B105" s="1129"/>
      <c r="C105" s="95"/>
      <c r="D105" s="47" t="s">
        <v>1112</v>
      </c>
      <c r="E105" s="6"/>
      <c r="F105" s="6"/>
      <c r="G105" s="6"/>
      <c r="H105" s="6"/>
      <c r="I105" s="6"/>
      <c r="J105" s="6"/>
      <c r="K105" s="6"/>
    </row>
    <row r="106" spans="2:11" ht="49.5" x14ac:dyDescent="0.25">
      <c r="B106" s="1129"/>
      <c r="C106" s="95"/>
      <c r="D106" s="47" t="s">
        <v>1113</v>
      </c>
      <c r="E106" s="6"/>
      <c r="F106" s="6"/>
      <c r="G106" s="6"/>
      <c r="H106" s="6"/>
      <c r="I106" s="6"/>
      <c r="J106" s="6"/>
      <c r="K106" s="6"/>
    </row>
    <row r="107" spans="2:11" ht="37.5" x14ac:dyDescent="0.25">
      <c r="B107" s="1129"/>
      <c r="C107" s="95"/>
      <c r="D107" s="47" t="s">
        <v>1114</v>
      </c>
      <c r="E107" s="6"/>
      <c r="F107" s="6"/>
      <c r="G107" s="6"/>
      <c r="H107" s="6"/>
      <c r="I107" s="6"/>
      <c r="J107" s="6"/>
      <c r="K107" s="6"/>
    </row>
    <row r="108" spans="2:11" ht="15.75" thickBot="1" x14ac:dyDescent="0.3">
      <c r="B108" s="1130"/>
      <c r="C108" s="3"/>
      <c r="D108" s="41" t="s">
        <v>1115</v>
      </c>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row r="181" spans="2:11" x14ac:dyDescent="0.25">
      <c r="B181" s="6"/>
      <c r="D181" s="6"/>
      <c r="E181" s="6"/>
      <c r="F181" s="6"/>
      <c r="G181" s="6"/>
      <c r="H181" s="6"/>
      <c r="I181" s="6"/>
      <c r="J181" s="6"/>
      <c r="K181" s="6"/>
    </row>
    <row r="182" spans="2:11" x14ac:dyDescent="0.25">
      <c r="B182" s="6"/>
      <c r="D182" s="6"/>
      <c r="E182" s="6"/>
      <c r="F182" s="6"/>
      <c r="G182" s="6"/>
      <c r="H182" s="6"/>
      <c r="I182" s="6"/>
      <c r="J182" s="6"/>
      <c r="K182" s="6"/>
    </row>
    <row r="183" spans="2:11" x14ac:dyDescent="0.25">
      <c r="B183" s="6"/>
      <c r="D183" s="6"/>
      <c r="E183" s="6"/>
      <c r="F183" s="6"/>
      <c r="G183" s="6"/>
      <c r="H183" s="6"/>
      <c r="I183" s="6"/>
      <c r="J183" s="6"/>
      <c r="K183" s="6"/>
    </row>
  </sheetData>
  <mergeCells count="26">
    <mergeCell ref="B78:B84"/>
    <mergeCell ref="B85:B108"/>
    <mergeCell ref="B15:B28"/>
    <mergeCell ref="D15:H15"/>
    <mergeCell ref="D16:H16"/>
    <mergeCell ref="D17:H17"/>
    <mergeCell ref="B45:E45"/>
    <mergeCell ref="B46:B52"/>
    <mergeCell ref="D22:H22"/>
    <mergeCell ref="D23:H23"/>
    <mergeCell ref="D33:H33"/>
    <mergeCell ref="B59:E60"/>
    <mergeCell ref="D34:H34"/>
    <mergeCell ref="B36:E36"/>
    <mergeCell ref="B37:B43"/>
    <mergeCell ref="B65:B76"/>
    <mergeCell ref="B10:D10"/>
    <mergeCell ref="F10:S10"/>
    <mergeCell ref="F11:S11"/>
    <mergeCell ref="E12:R12"/>
    <mergeCell ref="E13:R13"/>
    <mergeCell ref="A1:P1"/>
    <mergeCell ref="A2:P2"/>
    <mergeCell ref="A3:P3"/>
    <mergeCell ref="A4:D4"/>
    <mergeCell ref="A5:P5"/>
  </mergeCells>
  <conditionalFormatting sqref="F10">
    <cfRule type="notContainsBlanks" dxfId="20" priority="4">
      <formula>LEN(TRIM(F10))&gt;0</formula>
    </cfRule>
  </conditionalFormatting>
  <conditionalFormatting sqref="F11:S11">
    <cfRule type="expression" dxfId="19" priority="2">
      <formula>E11="NO SE REPORTA"</formula>
    </cfRule>
    <cfRule type="expression" dxfId="18" priority="3">
      <formula>E10="NO APLICA"</formula>
    </cfRule>
  </conditionalFormatting>
  <conditionalFormatting sqref="E12:R12">
    <cfRule type="expression" dxfId="17"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G20 E25:F26">
      <formula1>0</formula1>
    </dataValidation>
    <dataValidation allowBlank="1" showInputMessage="1" showErrorMessage="1" promptTitle="OJO" prompt="NO TOCAR" sqref="E21:G21 E27:F27"/>
    <dataValidation type="list" allowBlank="1" showInputMessage="1" showErrorMessage="1" sqref="E11">
      <formula1>REPORTE</formula1>
    </dataValidation>
    <dataValidation type="list" allowBlank="1" showInputMessage="1" showErrorMessage="1" sqref="E10">
      <formula1>SI</formula1>
    </dataValidation>
  </dataValidations>
  <hyperlinks>
    <hyperlink ref="D75" r:id="rId1" display="http://www.sisaire.gov.co/"/>
    <hyperlink ref="D76" r:id="rId2" display="http://www.sirh.ideam.gov.co/"/>
    <hyperlink ref="B9" location="'ANEXO 3'!A1" display="VOLVER AL INDICE"/>
  </hyperlinks>
  <pageMargins left="0.25" right="0.25" top="0.75" bottom="0.75" header="0.3" footer="0.3"/>
  <pageSetup paperSize="178" orientation="landscape" horizontalDpi="1200" verticalDpi="1200" r:id="rId3"/>
  <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showGridLines="0" topLeftCell="A7" zoomScale="98" zoomScaleNormal="98" workbookViewId="0">
      <selection activeCell="D17" sqref="D17:K24"/>
    </sheetView>
  </sheetViews>
  <sheetFormatPr baseColWidth="10" defaultRowHeight="15" x14ac:dyDescent="0.25"/>
  <cols>
    <col min="1" max="1" width="1.85546875" customWidth="1"/>
    <col min="2" max="2" width="11.140625" customWidth="1"/>
    <col min="3" max="3" width="5" style="88" bestFit="1" customWidth="1"/>
    <col min="4" max="4" width="34.85546875" customWidth="1"/>
    <col min="5" max="5" width="12.140625" customWidth="1"/>
  </cols>
  <sheetData>
    <row r="1" spans="1:21" s="558" customFormat="1" ht="100.5" customHeight="1" thickBot="1" x14ac:dyDescent="0.3">
      <c r="A1" s="1037"/>
      <c r="B1" s="1038"/>
      <c r="C1" s="1038"/>
      <c r="D1" s="1038"/>
      <c r="E1" s="1038"/>
      <c r="F1" s="1038"/>
      <c r="G1" s="1038"/>
      <c r="H1" s="1038"/>
      <c r="I1" s="1038"/>
      <c r="J1" s="1038"/>
      <c r="K1" s="1038"/>
      <c r="L1" s="1038"/>
      <c r="M1" s="1038"/>
      <c r="N1" s="1038"/>
      <c r="O1" s="1038"/>
      <c r="P1" s="1039"/>
      <c r="Q1" s="416"/>
      <c r="R1" s="416"/>
    </row>
    <row r="2" spans="1:21" s="559" customFormat="1" ht="16.5" thickBot="1" x14ac:dyDescent="0.3">
      <c r="A2" s="1045">
        <f>'Datos Generales'!C5</f>
        <v>0</v>
      </c>
      <c r="B2" s="1046"/>
      <c r="C2" s="1046"/>
      <c r="D2" s="1046"/>
      <c r="E2" s="1046"/>
      <c r="F2" s="1046"/>
      <c r="G2" s="1046"/>
      <c r="H2" s="1046"/>
      <c r="I2" s="1046"/>
      <c r="J2" s="1046"/>
      <c r="K2" s="1046"/>
      <c r="L2" s="1046"/>
      <c r="M2" s="1046"/>
      <c r="N2" s="1046"/>
      <c r="O2" s="1046"/>
      <c r="P2" s="1047"/>
      <c r="Q2" s="416"/>
      <c r="R2" s="416"/>
    </row>
    <row r="3" spans="1:21" s="559" customFormat="1" ht="16.5" thickBot="1" x14ac:dyDescent="0.3">
      <c r="A3" s="1040" t="s">
        <v>1391</v>
      </c>
      <c r="B3" s="1041"/>
      <c r="C3" s="1041"/>
      <c r="D3" s="1041"/>
      <c r="E3" s="1041"/>
      <c r="F3" s="1041"/>
      <c r="G3" s="1041"/>
      <c r="H3" s="1041"/>
      <c r="I3" s="1041"/>
      <c r="J3" s="1041"/>
      <c r="K3" s="1041"/>
      <c r="L3" s="1041"/>
      <c r="M3" s="1041"/>
      <c r="N3" s="1041"/>
      <c r="O3" s="1041"/>
      <c r="P3" s="1042"/>
      <c r="Q3" s="416"/>
      <c r="R3" s="416"/>
    </row>
    <row r="4" spans="1:21" s="559" customFormat="1" ht="16.5" thickBot="1" x14ac:dyDescent="0.3">
      <c r="A4" s="1043" t="s">
        <v>1390</v>
      </c>
      <c r="B4" s="1044"/>
      <c r="C4" s="1044"/>
      <c r="D4" s="1044"/>
      <c r="E4" s="622">
        <f>'Datos Generales'!C6</f>
        <v>0</v>
      </c>
      <c r="F4" s="622"/>
      <c r="G4" s="622"/>
      <c r="H4" s="622"/>
      <c r="I4" s="622"/>
      <c r="J4" s="622"/>
      <c r="K4" s="622"/>
      <c r="L4" s="624"/>
      <c r="M4" s="624"/>
      <c r="N4" s="624"/>
      <c r="O4" s="624"/>
      <c r="P4" s="625"/>
      <c r="Q4" s="416"/>
      <c r="R4" s="416"/>
    </row>
    <row r="5" spans="1:21" s="248" customFormat="1" ht="16.5" customHeight="1" thickBot="1" x14ac:dyDescent="0.3">
      <c r="A5" s="1040" t="s">
        <v>1131</v>
      </c>
      <c r="B5" s="1041"/>
      <c r="C5" s="1041"/>
      <c r="D5" s="1041"/>
      <c r="E5" s="1041"/>
      <c r="F5" s="1041"/>
      <c r="G5" s="1041"/>
      <c r="H5" s="1041"/>
      <c r="I5" s="1041"/>
      <c r="J5" s="1041"/>
      <c r="K5" s="1041"/>
      <c r="L5" s="1041"/>
      <c r="M5" s="1041"/>
      <c r="N5" s="1041"/>
      <c r="O5" s="1041"/>
      <c r="P5" s="1042"/>
    </row>
    <row r="6" spans="1:21" x14ac:dyDescent="0.25">
      <c r="A6" s="248"/>
      <c r="B6" s="252" t="s">
        <v>1</v>
      </c>
      <c r="C6" s="253"/>
      <c r="D6" s="251"/>
      <c r="E6" s="262"/>
      <c r="F6" s="251" t="s">
        <v>128</v>
      </c>
      <c r="G6" s="251"/>
      <c r="H6" s="251"/>
      <c r="I6" s="251"/>
      <c r="J6" s="251"/>
      <c r="K6" s="251"/>
      <c r="L6" s="248"/>
      <c r="M6" s="248"/>
      <c r="N6" s="248"/>
      <c r="O6" s="248"/>
      <c r="P6" s="248"/>
      <c r="Q6" s="248"/>
      <c r="R6" s="248"/>
      <c r="S6" s="248"/>
    </row>
    <row r="7" spans="1:21" ht="15.75" thickBot="1" x14ac:dyDescent="0.3">
      <c r="A7" s="248"/>
      <c r="B7" s="254"/>
      <c r="C7" s="255"/>
      <c r="D7" s="251"/>
      <c r="E7" s="256"/>
      <c r="F7" s="251" t="s">
        <v>129</v>
      </c>
      <c r="G7" s="251"/>
      <c r="H7" s="251"/>
      <c r="I7" s="251"/>
      <c r="J7" s="251"/>
      <c r="K7" s="251"/>
      <c r="L7" s="248"/>
      <c r="M7" s="248"/>
      <c r="N7" s="248"/>
      <c r="O7" s="248"/>
      <c r="P7" s="248"/>
      <c r="Q7" s="248"/>
      <c r="R7" s="248"/>
      <c r="S7" s="248"/>
    </row>
    <row r="8" spans="1:21" ht="15.75" thickBot="1" x14ac:dyDescent="0.3">
      <c r="A8" s="248"/>
      <c r="B8" s="258" t="s">
        <v>1202</v>
      </c>
      <c r="C8" s="265">
        <v>2020</v>
      </c>
      <c r="D8" s="260">
        <f>IF(E10="NO APLICA","NO APLICA",IF(E11="NO SE REPORTA","SIN INFORMACION",+F42))</f>
        <v>0</v>
      </c>
      <c r="E8" s="267"/>
      <c r="F8" s="251" t="s">
        <v>130</v>
      </c>
      <c r="G8" s="251"/>
      <c r="H8" s="251"/>
      <c r="I8" s="251"/>
      <c r="J8" s="251"/>
      <c r="K8" s="251"/>
      <c r="L8" s="248"/>
      <c r="M8" s="248"/>
      <c r="N8" s="248"/>
      <c r="O8" s="248"/>
      <c r="P8" s="248"/>
      <c r="Q8" s="248"/>
      <c r="R8" s="248"/>
      <c r="S8" s="248"/>
    </row>
    <row r="9" spans="1:21" x14ac:dyDescent="0.25">
      <c r="A9" s="248"/>
      <c r="B9" s="539" t="s">
        <v>1203</v>
      </c>
      <c r="C9" s="307"/>
      <c r="D9" s="251"/>
      <c r="E9" s="251"/>
      <c r="F9" s="251"/>
      <c r="G9" s="251"/>
      <c r="H9" s="251"/>
      <c r="I9" s="251"/>
      <c r="J9" s="251"/>
      <c r="K9" s="251"/>
      <c r="L9" s="248"/>
      <c r="M9" s="248"/>
      <c r="N9" s="248"/>
      <c r="O9" s="248"/>
      <c r="P9" s="248"/>
      <c r="Q9" s="248"/>
      <c r="R9" s="248"/>
      <c r="S9" s="248"/>
    </row>
    <row r="10" spans="1:21" s="416" customFormat="1" x14ac:dyDescent="0.25">
      <c r="A10" s="248"/>
      <c r="B10" s="1093" t="s">
        <v>1271</v>
      </c>
      <c r="C10" s="1093"/>
      <c r="D10" s="1093"/>
      <c r="E10" s="519" t="s">
        <v>1268</v>
      </c>
      <c r="F10" s="110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1"/>
      <c r="H10" s="1101"/>
      <c r="I10" s="1101"/>
      <c r="J10" s="1101"/>
      <c r="K10" s="1101"/>
      <c r="L10" s="1101"/>
      <c r="M10" s="1101"/>
      <c r="N10" s="1101"/>
      <c r="O10" s="1101"/>
      <c r="P10" s="1101"/>
      <c r="Q10" s="1101"/>
      <c r="R10" s="1101"/>
      <c r="S10" s="1101"/>
      <c r="T10" s="515"/>
      <c r="U10" s="515"/>
    </row>
    <row r="11" spans="1:21" s="416" customFormat="1" ht="14.45" customHeight="1" x14ac:dyDescent="0.25">
      <c r="A11" s="248"/>
      <c r="B11" s="540"/>
      <c r="C11" s="517"/>
      <c r="D11" s="518" t="str">
        <f>IF(E10="SI APLICA","¿El indicador no se reporta por limitaciones de información disponible? ","")</f>
        <v xml:space="preserve">¿El indicador no se reporta por limitaciones de información disponible? </v>
      </c>
      <c r="E11" s="520" t="s">
        <v>1270</v>
      </c>
      <c r="F11" s="1094"/>
      <c r="G11" s="1095"/>
      <c r="H11" s="1095"/>
      <c r="I11" s="1095"/>
      <c r="J11" s="1095"/>
      <c r="K11" s="1095"/>
      <c r="L11" s="1095"/>
      <c r="M11" s="1095"/>
      <c r="N11" s="1095"/>
      <c r="O11" s="1095"/>
      <c r="P11" s="1095"/>
      <c r="Q11" s="1095"/>
      <c r="R11" s="1095"/>
      <c r="S11" s="1095"/>
    </row>
    <row r="12" spans="1:21" s="416" customFormat="1" ht="23.45" customHeight="1" x14ac:dyDescent="0.25">
      <c r="A12" s="248"/>
      <c r="B12" s="539"/>
      <c r="C12" s="307"/>
      <c r="D12" s="518" t="str">
        <f>IF(E11="SI SE REPORTA","¿Qué programas o proyectos del Plan de Acción están asociados al indicador? ","")</f>
        <v xml:space="preserve">¿Qué programas o proyectos del Plan de Acción están asociados al indicador? </v>
      </c>
      <c r="E12" s="1096"/>
      <c r="F12" s="1096"/>
      <c r="G12" s="1096"/>
      <c r="H12" s="1096"/>
      <c r="I12" s="1096"/>
      <c r="J12" s="1096"/>
      <c r="K12" s="1096"/>
      <c r="L12" s="1096"/>
      <c r="M12" s="1096"/>
      <c r="N12" s="1096"/>
      <c r="O12" s="1096"/>
      <c r="P12" s="1096"/>
      <c r="Q12" s="1096"/>
      <c r="R12" s="1096"/>
      <c r="S12" s="248"/>
    </row>
    <row r="13" spans="1:21" s="416" customFormat="1" ht="21.95" customHeight="1" x14ac:dyDescent="0.25">
      <c r="A13" s="248"/>
      <c r="B13" s="539"/>
      <c r="C13" s="307"/>
      <c r="D13" s="518" t="s">
        <v>1273</v>
      </c>
      <c r="E13" s="1097"/>
      <c r="F13" s="1098"/>
      <c r="G13" s="1098"/>
      <c r="H13" s="1098"/>
      <c r="I13" s="1098"/>
      <c r="J13" s="1098"/>
      <c r="K13" s="1098"/>
      <c r="L13" s="1098"/>
      <c r="M13" s="1098"/>
      <c r="N13" s="1098"/>
      <c r="O13" s="1098"/>
      <c r="P13" s="1098"/>
      <c r="Q13" s="1098"/>
      <c r="R13" s="1099"/>
      <c r="S13" s="248"/>
    </row>
    <row r="14" spans="1:21" s="416" customFormat="1" ht="6.95" customHeight="1" thickBot="1" x14ac:dyDescent="0.3">
      <c r="A14" s="248"/>
      <c r="B14" s="539"/>
      <c r="C14" s="307"/>
      <c r="D14" s="251"/>
      <c r="E14" s="251"/>
      <c r="F14" s="251"/>
      <c r="G14" s="251"/>
      <c r="H14" s="251"/>
      <c r="I14" s="251"/>
      <c r="J14" s="251"/>
      <c r="K14" s="251"/>
      <c r="L14" s="248"/>
      <c r="M14" s="248"/>
      <c r="N14" s="248"/>
      <c r="O14" s="248"/>
      <c r="P14" s="248"/>
      <c r="Q14" s="248"/>
      <c r="R14" s="248"/>
      <c r="S14" s="248"/>
    </row>
    <row r="15" spans="1:21" ht="15.75" thickBot="1" x14ac:dyDescent="0.3">
      <c r="A15" s="248"/>
      <c r="B15" s="1072" t="s">
        <v>2</v>
      </c>
      <c r="C15" s="271"/>
      <c r="D15" s="1054" t="s">
        <v>336</v>
      </c>
      <c r="E15" s="1055"/>
      <c r="F15" s="1055"/>
      <c r="G15" s="1055"/>
      <c r="H15" s="1055"/>
      <c r="I15" s="1055"/>
      <c r="J15" s="1055"/>
      <c r="K15" s="1056"/>
      <c r="L15" s="201"/>
      <c r="M15" s="201"/>
      <c r="N15" s="201"/>
      <c r="O15" s="201"/>
      <c r="P15" s="201"/>
      <c r="Q15" s="201"/>
      <c r="R15" s="201"/>
      <c r="S15" s="248"/>
    </row>
    <row r="16" spans="1:21" ht="15.75" thickBot="1" x14ac:dyDescent="0.3">
      <c r="A16" s="248"/>
      <c r="B16" s="1073"/>
      <c r="C16" s="320" t="s">
        <v>19</v>
      </c>
      <c r="D16" s="283" t="s">
        <v>253</v>
      </c>
      <c r="E16" s="283" t="s">
        <v>20</v>
      </c>
      <c r="F16" s="283" t="s">
        <v>21</v>
      </c>
      <c r="G16" s="283" t="s">
        <v>22</v>
      </c>
      <c r="H16" s="283" t="s">
        <v>23</v>
      </c>
      <c r="I16" s="283" t="s">
        <v>254</v>
      </c>
      <c r="J16" s="248"/>
      <c r="K16" s="277"/>
      <c r="L16" s="201"/>
      <c r="M16" s="201"/>
      <c r="N16" s="201"/>
      <c r="O16" s="201"/>
      <c r="P16" s="201"/>
      <c r="Q16" s="201"/>
      <c r="R16" s="201"/>
      <c r="S16" s="248"/>
    </row>
    <row r="17" spans="1:19" ht="24.75" thickBot="1" x14ac:dyDescent="0.3">
      <c r="A17" s="248"/>
      <c r="B17" s="1073"/>
      <c r="C17" s="541" t="s">
        <v>152</v>
      </c>
      <c r="D17" s="527" t="s">
        <v>1159</v>
      </c>
      <c r="E17" s="7"/>
      <c r="F17" s="7"/>
      <c r="G17" s="7"/>
      <c r="H17" s="7"/>
      <c r="I17" s="286">
        <f>SUM(E17:H17)</f>
        <v>0</v>
      </c>
      <c r="J17" s="248"/>
      <c r="K17" s="277"/>
      <c r="L17" s="201"/>
      <c r="M17" s="201"/>
      <c r="N17" s="201"/>
      <c r="O17" s="201"/>
      <c r="P17" s="201"/>
      <c r="Q17" s="201"/>
      <c r="R17" s="201"/>
      <c r="S17" s="248"/>
    </row>
    <row r="18" spans="1:19" ht="15.75" thickBot="1" x14ac:dyDescent="0.3">
      <c r="A18" s="248"/>
      <c r="B18" s="1073"/>
      <c r="C18" s="541" t="s">
        <v>154</v>
      </c>
      <c r="D18" s="527" t="s">
        <v>779</v>
      </c>
      <c r="E18" s="199"/>
      <c r="F18" s="199"/>
      <c r="G18" s="199"/>
      <c r="H18" s="199"/>
      <c r="I18" s="384">
        <f>SUM(E18:H18)</f>
        <v>0</v>
      </c>
      <c r="J18" s="248"/>
      <c r="K18" s="277"/>
      <c r="L18" s="201"/>
      <c r="M18" s="201"/>
      <c r="N18" s="201"/>
      <c r="O18" s="201"/>
      <c r="P18" s="201"/>
      <c r="Q18" s="201"/>
      <c r="R18" s="201"/>
      <c r="S18" s="248"/>
    </row>
    <row r="19" spans="1:19" ht="15.75" thickBot="1" x14ac:dyDescent="0.3">
      <c r="A19" s="248"/>
      <c r="B19" s="1073"/>
      <c r="C19" s="541" t="s">
        <v>156</v>
      </c>
      <c r="D19" s="527" t="s">
        <v>836</v>
      </c>
      <c r="E19" s="199"/>
      <c r="F19" s="199"/>
      <c r="G19" s="199"/>
      <c r="H19" s="199"/>
      <c r="I19" s="384">
        <f>SUM(E19:H19)</f>
        <v>0</v>
      </c>
      <c r="J19" s="248"/>
      <c r="K19" s="277"/>
      <c r="L19" s="201"/>
      <c r="M19" s="201"/>
      <c r="N19" s="201"/>
      <c r="O19" s="201"/>
      <c r="P19" s="201"/>
      <c r="Q19" s="201"/>
      <c r="R19" s="201"/>
      <c r="S19" s="248"/>
    </row>
    <row r="20" spans="1:19" x14ac:dyDescent="0.25">
      <c r="A20" s="248"/>
      <c r="B20" s="1073"/>
      <c r="C20" s="279"/>
      <c r="D20" s="1060"/>
      <c r="E20" s="1105"/>
      <c r="F20" s="1105"/>
      <c r="G20" s="1105"/>
      <c r="H20" s="1105"/>
      <c r="I20" s="1105"/>
      <c r="J20" s="1105"/>
      <c r="K20" s="1062"/>
      <c r="L20" s="201"/>
      <c r="M20" s="201"/>
      <c r="N20" s="201"/>
      <c r="O20" s="201"/>
      <c r="P20" s="201"/>
      <c r="Q20" s="201"/>
      <c r="R20" s="201"/>
      <c r="S20" s="248"/>
    </row>
    <row r="21" spans="1:19" ht="15.75" thickBot="1" x14ac:dyDescent="0.3">
      <c r="A21" s="248"/>
      <c r="B21" s="1073"/>
      <c r="C21" s="279"/>
      <c r="D21" s="1084" t="s">
        <v>1160</v>
      </c>
      <c r="E21" s="1085"/>
      <c r="F21" s="1085"/>
      <c r="G21" s="1085"/>
      <c r="H21" s="1085"/>
      <c r="I21" s="1085"/>
      <c r="J21" s="1085"/>
      <c r="K21" s="1086"/>
      <c r="L21" s="201"/>
      <c r="M21" s="201"/>
      <c r="N21" s="201"/>
      <c r="O21" s="201"/>
      <c r="P21" s="201"/>
      <c r="Q21" s="201"/>
      <c r="R21" s="201"/>
      <c r="S21" s="248"/>
    </row>
    <row r="22" spans="1:19" ht="15.75" thickBot="1" x14ac:dyDescent="0.3">
      <c r="A22" s="248"/>
      <c r="B22" s="1073"/>
      <c r="C22" s="1151" t="s">
        <v>19</v>
      </c>
      <c r="D22" s="1072" t="s">
        <v>270</v>
      </c>
      <c r="E22" s="1081" t="s">
        <v>620</v>
      </c>
      <c r="F22" s="1083"/>
      <c r="G22" s="1081" t="s">
        <v>693</v>
      </c>
      <c r="H22" s="1082"/>
      <c r="I22" s="1082"/>
      <c r="J22" s="1083"/>
      <c r="K22" s="284"/>
      <c r="L22" s="201"/>
      <c r="M22" s="201"/>
      <c r="N22" s="201"/>
      <c r="O22" s="201"/>
      <c r="P22" s="201"/>
      <c r="Q22" s="201"/>
      <c r="R22" s="201"/>
      <c r="S22" s="248"/>
    </row>
    <row r="23" spans="1:19" ht="36.75" thickBot="1" x14ac:dyDescent="0.3">
      <c r="A23" s="248"/>
      <c r="B23" s="1073"/>
      <c r="C23" s="1152"/>
      <c r="D23" s="1074"/>
      <c r="E23" s="527" t="s">
        <v>621</v>
      </c>
      <c r="F23" s="526" t="s">
        <v>622</v>
      </c>
      <c r="G23" s="527" t="s">
        <v>779</v>
      </c>
      <c r="H23" s="527" t="s">
        <v>344</v>
      </c>
      <c r="I23" s="527" t="s">
        <v>274</v>
      </c>
      <c r="J23" s="527" t="s">
        <v>275</v>
      </c>
      <c r="K23" s="527" t="s">
        <v>55</v>
      </c>
      <c r="L23" s="201"/>
      <c r="M23" s="201"/>
      <c r="N23" s="201"/>
      <c r="O23" s="201"/>
      <c r="P23" s="201"/>
      <c r="Q23" s="201"/>
      <c r="R23" s="201"/>
      <c r="S23" s="248"/>
    </row>
    <row r="24" spans="1:19" ht="15.75" thickBot="1" x14ac:dyDescent="0.3">
      <c r="A24" s="248"/>
      <c r="B24" s="1073"/>
      <c r="C24" s="541">
        <v>1</v>
      </c>
      <c r="D24" s="169"/>
      <c r="E24" s="32"/>
      <c r="F24" s="32"/>
      <c r="G24" s="199"/>
      <c r="H24" s="199"/>
      <c r="I24" s="199"/>
      <c r="J24" s="199"/>
      <c r="K24" s="199"/>
      <c r="L24" s="201"/>
      <c r="M24" s="201"/>
      <c r="N24" s="201"/>
      <c r="O24" s="201"/>
      <c r="P24" s="201"/>
      <c r="Q24" s="201"/>
      <c r="R24" s="201"/>
      <c r="S24" s="248"/>
    </row>
    <row r="25" spans="1:19" ht="15.75" thickBot="1" x14ac:dyDescent="0.3">
      <c r="A25" s="248"/>
      <c r="B25" s="1073"/>
      <c r="C25" s="541">
        <v>2</v>
      </c>
      <c r="D25" s="169"/>
      <c r="E25" s="32"/>
      <c r="F25" s="32"/>
      <c r="G25" s="199"/>
      <c r="H25" s="199"/>
      <c r="I25" s="199"/>
      <c r="J25" s="199"/>
      <c r="K25" s="199"/>
      <c r="L25" s="201"/>
      <c r="M25" s="201"/>
      <c r="N25" s="201"/>
      <c r="O25" s="201"/>
      <c r="P25" s="201"/>
      <c r="Q25" s="201"/>
      <c r="R25" s="201"/>
      <c r="S25" s="248"/>
    </row>
    <row r="26" spans="1:19" ht="15.75" thickBot="1" x14ac:dyDescent="0.3">
      <c r="A26" s="248"/>
      <c r="B26" s="1073"/>
      <c r="C26" s="541">
        <v>3</v>
      </c>
      <c r="D26" s="169"/>
      <c r="E26" s="32"/>
      <c r="F26" s="32"/>
      <c r="G26" s="199"/>
      <c r="H26" s="199"/>
      <c r="I26" s="199"/>
      <c r="J26" s="199"/>
      <c r="K26" s="199"/>
      <c r="L26" s="201"/>
      <c r="M26" s="201"/>
      <c r="N26" s="201"/>
      <c r="O26" s="201"/>
      <c r="P26" s="201"/>
      <c r="Q26" s="201"/>
      <c r="R26" s="201"/>
      <c r="S26" s="248"/>
    </row>
    <row r="27" spans="1:19" ht="15.75" thickBot="1" x14ac:dyDescent="0.3">
      <c r="A27" s="248"/>
      <c r="B27" s="1073"/>
      <c r="C27" s="541">
        <v>4</v>
      </c>
      <c r="D27" s="169"/>
      <c r="E27" s="32"/>
      <c r="F27" s="32"/>
      <c r="G27" s="199"/>
      <c r="H27" s="199"/>
      <c r="I27" s="199"/>
      <c r="J27" s="199"/>
      <c r="K27" s="199"/>
      <c r="L27" s="201"/>
      <c r="M27" s="201"/>
      <c r="N27" s="201"/>
      <c r="O27" s="201"/>
      <c r="P27" s="201"/>
      <c r="Q27" s="201"/>
      <c r="R27" s="201"/>
      <c r="S27" s="248"/>
    </row>
    <row r="28" spans="1:19" ht="15.75" thickBot="1" x14ac:dyDescent="0.3">
      <c r="A28" s="248"/>
      <c r="B28" s="1073"/>
      <c r="C28" s="541">
        <v>5</v>
      </c>
      <c r="D28" s="169"/>
      <c r="E28" s="32"/>
      <c r="F28" s="32"/>
      <c r="G28" s="199"/>
      <c r="H28" s="199"/>
      <c r="I28" s="199"/>
      <c r="J28" s="199"/>
      <c r="K28" s="199"/>
      <c r="L28" s="201"/>
      <c r="M28" s="201"/>
      <c r="N28" s="201"/>
      <c r="O28" s="201"/>
      <c r="P28" s="201"/>
      <c r="Q28" s="201"/>
      <c r="R28" s="201"/>
      <c r="S28" s="248"/>
    </row>
    <row r="29" spans="1:19" ht="15.75" thickBot="1" x14ac:dyDescent="0.3">
      <c r="A29" s="248"/>
      <c r="B29" s="1073"/>
      <c r="C29" s="541">
        <v>6</v>
      </c>
      <c r="D29" s="169"/>
      <c r="E29" s="32"/>
      <c r="F29" s="32"/>
      <c r="G29" s="199"/>
      <c r="H29" s="199"/>
      <c r="I29" s="199"/>
      <c r="J29" s="199"/>
      <c r="K29" s="199"/>
      <c r="L29" s="201"/>
      <c r="M29" s="201"/>
      <c r="N29" s="201"/>
      <c r="O29" s="201"/>
      <c r="P29" s="201"/>
      <c r="Q29" s="201"/>
      <c r="R29" s="201"/>
      <c r="S29" s="248"/>
    </row>
    <row r="30" spans="1:19" ht="15.75" thickBot="1" x14ac:dyDescent="0.3">
      <c r="A30" s="248"/>
      <c r="B30" s="1073"/>
      <c r="C30" s="253"/>
      <c r="D30" s="542" t="s">
        <v>151</v>
      </c>
      <c r="E30" s="252"/>
      <c r="F30" s="252"/>
      <c r="G30" s="543">
        <f>SUM(G24:G29)</f>
        <v>0</v>
      </c>
      <c r="H30" s="543">
        <f>SUM(H24:H29)</f>
        <v>0</v>
      </c>
      <c r="I30" s="543">
        <f>SUM(I24:I29)</f>
        <v>0</v>
      </c>
      <c r="J30" s="543">
        <f>SUM(J24:J29)</f>
        <v>0</v>
      </c>
      <c r="K30" s="199"/>
      <c r="L30" s="201"/>
      <c r="M30" s="201"/>
      <c r="N30" s="201"/>
      <c r="O30" s="201"/>
      <c r="P30" s="201"/>
      <c r="Q30" s="201"/>
      <c r="R30" s="201"/>
      <c r="S30" s="248"/>
    </row>
    <row r="31" spans="1:19" x14ac:dyDescent="0.25">
      <c r="A31" s="248"/>
      <c r="B31" s="1073"/>
      <c r="C31" s="279"/>
      <c r="D31" s="1060" t="s">
        <v>843</v>
      </c>
      <c r="E31" s="1105"/>
      <c r="F31" s="1105"/>
      <c r="G31" s="1105"/>
      <c r="H31" s="1105"/>
      <c r="I31" s="1105"/>
      <c r="J31" s="1105"/>
      <c r="K31" s="1062"/>
      <c r="L31" s="201"/>
      <c r="M31" s="201"/>
      <c r="N31" s="201"/>
      <c r="O31" s="201"/>
      <c r="P31" s="201"/>
      <c r="Q31" s="201"/>
      <c r="R31" s="201"/>
      <c r="S31" s="248"/>
    </row>
    <row r="32" spans="1:19" ht="15.75" thickBot="1" x14ac:dyDescent="0.3">
      <c r="A32" s="248"/>
      <c r="B32" s="1073"/>
      <c r="C32" s="279"/>
      <c r="D32" s="1060" t="s">
        <v>1161</v>
      </c>
      <c r="E32" s="1105"/>
      <c r="F32" s="1105"/>
      <c r="G32" s="1105"/>
      <c r="H32" s="1105"/>
      <c r="I32" s="1105"/>
      <c r="J32" s="1105"/>
      <c r="K32" s="1062"/>
      <c r="L32" s="201"/>
      <c r="M32" s="201"/>
      <c r="N32" s="201"/>
      <c r="O32" s="201"/>
      <c r="P32" s="201"/>
      <c r="Q32" s="201"/>
      <c r="R32" s="201"/>
      <c r="S32" s="248"/>
    </row>
    <row r="33" spans="1:19" ht="15.75" thickBot="1" x14ac:dyDescent="0.3">
      <c r="A33" s="248"/>
      <c r="B33" s="1073"/>
      <c r="C33" s="1151" t="s">
        <v>19</v>
      </c>
      <c r="D33" s="1303" t="s">
        <v>702</v>
      </c>
      <c r="E33" s="283" t="s">
        <v>845</v>
      </c>
      <c r="F33" s="1294" t="s">
        <v>703</v>
      </c>
      <c r="G33" s="1295"/>
      <c r="H33" s="526"/>
      <c r="I33" s="251"/>
      <c r="J33" s="248"/>
      <c r="K33" s="277"/>
      <c r="L33" s="201"/>
      <c r="M33" s="201"/>
      <c r="N33" s="201"/>
      <c r="O33" s="201"/>
      <c r="P33" s="201"/>
      <c r="Q33" s="201"/>
      <c r="R33" s="201"/>
      <c r="S33" s="248"/>
    </row>
    <row r="34" spans="1:19" x14ac:dyDescent="0.25">
      <c r="A34" s="248"/>
      <c r="B34" s="1073"/>
      <c r="C34" s="1302"/>
      <c r="D34" s="1304"/>
      <c r="E34" s="1072" t="s">
        <v>1162</v>
      </c>
      <c r="F34" s="1072" t="s">
        <v>704</v>
      </c>
      <c r="G34" s="525" t="s">
        <v>705</v>
      </c>
      <c r="H34" s="1072" t="s">
        <v>55</v>
      </c>
      <c r="I34" s="251"/>
      <c r="J34" s="248"/>
      <c r="K34" s="277"/>
      <c r="L34" s="201"/>
      <c r="M34" s="201"/>
      <c r="N34" s="201"/>
      <c r="O34" s="201"/>
      <c r="P34" s="201"/>
      <c r="Q34" s="201"/>
      <c r="R34" s="201"/>
      <c r="S34" s="248"/>
    </row>
    <row r="35" spans="1:19" ht="24.75" thickBot="1" x14ac:dyDescent="0.3">
      <c r="A35" s="248"/>
      <c r="B35" s="1073"/>
      <c r="C35" s="1152"/>
      <c r="D35" s="1305"/>
      <c r="E35" s="1074"/>
      <c r="F35" s="1074"/>
      <c r="G35" s="527" t="s">
        <v>695</v>
      </c>
      <c r="H35" s="1074"/>
      <c r="I35" s="251"/>
      <c r="J35" s="248"/>
      <c r="K35" s="277"/>
      <c r="L35" s="201"/>
      <c r="M35" s="201"/>
      <c r="N35" s="201"/>
      <c r="O35" s="201"/>
      <c r="P35" s="201"/>
      <c r="Q35" s="201"/>
      <c r="R35" s="201"/>
      <c r="S35" s="248"/>
    </row>
    <row r="36" spans="1:19" ht="15.75" thickBot="1" x14ac:dyDescent="0.3">
      <c r="A36" s="248"/>
      <c r="B36" s="1073"/>
      <c r="C36" s="528">
        <v>1</v>
      </c>
      <c r="D36" s="166"/>
      <c r="E36" s="371">
        <f>+F24</f>
        <v>0</v>
      </c>
      <c r="F36" s="544">
        <f>IFERROR(I24/H24,0)</f>
        <v>0</v>
      </c>
      <c r="G36" s="544">
        <f>IFERROR(J24/I24,0)</f>
        <v>0</v>
      </c>
      <c r="H36" s="31"/>
      <c r="I36" s="251"/>
      <c r="J36" s="545"/>
      <c r="K36" s="277"/>
      <c r="L36" s="201"/>
      <c r="M36" s="201"/>
      <c r="N36" s="201"/>
      <c r="O36" s="201"/>
      <c r="P36" s="201"/>
      <c r="Q36" s="201"/>
      <c r="R36" s="201"/>
      <c r="S36" s="248"/>
    </row>
    <row r="37" spans="1:19" ht="15.75" thickBot="1" x14ac:dyDescent="0.3">
      <c r="A37" s="248"/>
      <c r="B37" s="1073"/>
      <c r="C37" s="528">
        <v>2</v>
      </c>
      <c r="D37" s="166"/>
      <c r="E37" s="371">
        <f>+F25</f>
        <v>0</v>
      </c>
      <c r="F37" s="544">
        <f>IFERROR(I25/H25,0)</f>
        <v>0</v>
      </c>
      <c r="G37" s="544">
        <f t="shared" ref="G37:G42" si="0">IFERROR(J25/I25,0)</f>
        <v>0</v>
      </c>
      <c r="H37" s="31"/>
      <c r="I37" s="251"/>
      <c r="J37" s="248"/>
      <c r="K37" s="277"/>
      <c r="L37" s="201"/>
      <c r="M37" s="201"/>
      <c r="N37" s="201"/>
      <c r="O37" s="201"/>
      <c r="P37" s="201"/>
      <c r="Q37" s="201"/>
      <c r="R37" s="201"/>
      <c r="S37" s="248"/>
    </row>
    <row r="38" spans="1:19" ht="15.75" thickBot="1" x14ac:dyDescent="0.3">
      <c r="A38" s="248"/>
      <c r="B38" s="1073"/>
      <c r="C38" s="528">
        <v>3</v>
      </c>
      <c r="D38" s="166"/>
      <c r="E38" s="371">
        <v>0.7</v>
      </c>
      <c r="F38" s="544">
        <v>0.8</v>
      </c>
      <c r="G38" s="544">
        <f t="shared" si="0"/>
        <v>0</v>
      </c>
      <c r="H38" s="31"/>
      <c r="I38" s="251"/>
      <c r="J38" s="248"/>
      <c r="K38" s="277"/>
      <c r="L38" s="201"/>
      <c r="M38" s="201"/>
      <c r="N38" s="201"/>
      <c r="O38" s="201"/>
      <c r="P38" s="201"/>
      <c r="Q38" s="201"/>
      <c r="R38" s="201"/>
      <c r="S38" s="248"/>
    </row>
    <row r="39" spans="1:19" ht="15.75" thickBot="1" x14ac:dyDescent="0.3">
      <c r="A39" s="248"/>
      <c r="B39" s="1073"/>
      <c r="C39" s="528">
        <v>4</v>
      </c>
      <c r="D39" s="166"/>
      <c r="E39" s="371">
        <f>+F27</f>
        <v>0</v>
      </c>
      <c r="F39" s="544">
        <f>IFERROR(I27/H27,0)</f>
        <v>0</v>
      </c>
      <c r="G39" s="544">
        <f t="shared" si="0"/>
        <v>0</v>
      </c>
      <c r="H39" s="31"/>
      <c r="I39" s="251"/>
      <c r="J39" s="248"/>
      <c r="K39" s="277"/>
      <c r="L39" s="201"/>
      <c r="M39" s="201"/>
      <c r="N39" s="201"/>
      <c r="O39" s="201"/>
      <c r="P39" s="201"/>
      <c r="Q39" s="201"/>
      <c r="R39" s="201"/>
      <c r="S39" s="248"/>
    </row>
    <row r="40" spans="1:19" ht="15.75" thickBot="1" x14ac:dyDescent="0.3">
      <c r="A40" s="248"/>
      <c r="B40" s="1073"/>
      <c r="C40" s="528">
        <v>5</v>
      </c>
      <c r="D40" s="166"/>
      <c r="E40" s="371">
        <f>+F28</f>
        <v>0</v>
      </c>
      <c r="F40" s="544">
        <f>IFERROR(I28/H28,0)</f>
        <v>0</v>
      </c>
      <c r="G40" s="544">
        <f t="shared" si="0"/>
        <v>0</v>
      </c>
      <c r="H40" s="31"/>
      <c r="I40" s="251"/>
      <c r="J40" s="248"/>
      <c r="K40" s="277"/>
      <c r="L40" s="201"/>
      <c r="M40" s="201"/>
      <c r="N40" s="201"/>
      <c r="O40" s="201"/>
      <c r="P40" s="201"/>
      <c r="Q40" s="201"/>
      <c r="R40" s="201"/>
      <c r="S40" s="248"/>
    </row>
    <row r="41" spans="1:19" ht="15.75" thickBot="1" x14ac:dyDescent="0.3">
      <c r="A41" s="248"/>
      <c r="B41" s="1073"/>
      <c r="C41" s="528">
        <v>6</v>
      </c>
      <c r="D41" s="166"/>
      <c r="E41" s="371">
        <f>+F29</f>
        <v>0</v>
      </c>
      <c r="F41" s="544">
        <f>IFERROR(I29/H29,0)</f>
        <v>0</v>
      </c>
      <c r="G41" s="544">
        <f t="shared" si="0"/>
        <v>0</v>
      </c>
      <c r="H41" s="31"/>
      <c r="I41" s="251"/>
      <c r="J41" s="248"/>
      <c r="K41" s="277"/>
      <c r="L41" s="201"/>
      <c r="M41" s="201"/>
      <c r="N41" s="201"/>
      <c r="O41" s="201"/>
      <c r="P41" s="201"/>
      <c r="Q41" s="201"/>
      <c r="R41" s="201"/>
      <c r="S41" s="248"/>
    </row>
    <row r="42" spans="1:19" ht="15.75" thickBot="1" x14ac:dyDescent="0.3">
      <c r="A42" s="248"/>
      <c r="B42" s="1074"/>
      <c r="C42" s="528"/>
      <c r="D42" s="167" t="str">
        <f>+Formulas!D31</f>
        <v>ERROR: LA SUMA DE LA COLUMNA DEBE SER 100%</v>
      </c>
      <c r="E42" s="546">
        <f>+D36*E36+D37*E37+D38*E38+D39*E39+D40*E40+D41*E41</f>
        <v>0</v>
      </c>
      <c r="F42" s="546">
        <f>+D36*F36+D37*F37+D38*F38+D39*F39+D40*F40+D41*F41</f>
        <v>0</v>
      </c>
      <c r="G42" s="544">
        <f t="shared" si="0"/>
        <v>0</v>
      </c>
      <c r="H42" s="31"/>
      <c r="I42" s="547"/>
      <c r="J42" s="248"/>
      <c r="K42" s="329"/>
      <c r="L42" s="201"/>
      <c r="M42" s="201" t="s">
        <v>1212</v>
      </c>
      <c r="N42" s="201"/>
      <c r="O42" s="201"/>
      <c r="P42" s="201"/>
      <c r="Q42" s="201"/>
      <c r="R42" s="201"/>
      <c r="S42" s="248"/>
    </row>
    <row r="43" spans="1:19" ht="24" customHeight="1" thickBot="1" x14ac:dyDescent="0.3">
      <c r="B43" s="190" t="s">
        <v>34</v>
      </c>
      <c r="C43" s="87"/>
      <c r="D43" s="1296" t="s">
        <v>1163</v>
      </c>
      <c r="E43" s="1297"/>
      <c r="F43" s="1297"/>
      <c r="G43" s="1297"/>
      <c r="H43" s="1297"/>
      <c r="I43" s="1297"/>
      <c r="J43" s="1297"/>
      <c r="K43" s="1298"/>
      <c r="L43" s="201"/>
      <c r="M43" s="201"/>
      <c r="N43" s="201"/>
      <c r="O43" s="201"/>
      <c r="P43" s="201"/>
      <c r="Q43" s="201"/>
      <c r="R43" s="201"/>
    </row>
    <row r="44" spans="1:19" ht="36.75" thickBot="1" x14ac:dyDescent="0.3">
      <c r="B44" s="190" t="s">
        <v>36</v>
      </c>
      <c r="C44" s="87"/>
      <c r="D44" s="1296" t="s">
        <v>346</v>
      </c>
      <c r="E44" s="1297"/>
      <c r="F44" s="1297"/>
      <c r="G44" s="1297"/>
      <c r="H44" s="1297"/>
      <c r="I44" s="1297"/>
      <c r="J44" s="1297"/>
      <c r="K44" s="1298"/>
      <c r="L44" s="201"/>
      <c r="M44" s="201"/>
      <c r="N44" s="201"/>
      <c r="O44" s="201"/>
      <c r="P44" s="201"/>
      <c r="Q44" s="201"/>
      <c r="R44" s="201"/>
    </row>
    <row r="45" spans="1:19" ht="15.75" thickBot="1" x14ac:dyDescent="0.3">
      <c r="B45" s="8"/>
      <c r="C45" s="82"/>
      <c r="D45" s="19"/>
      <c r="E45" s="19"/>
      <c r="F45" s="19"/>
      <c r="G45" s="19"/>
      <c r="H45" s="19"/>
      <c r="I45" s="19"/>
      <c r="J45" s="19"/>
      <c r="K45" s="19"/>
      <c r="L45" s="201"/>
      <c r="M45" s="201"/>
      <c r="N45" s="201"/>
      <c r="O45" s="201"/>
      <c r="P45" s="201"/>
      <c r="Q45" s="201"/>
      <c r="R45" s="201"/>
    </row>
    <row r="46" spans="1:19" ht="24" customHeight="1" thickBot="1" x14ac:dyDescent="0.3">
      <c r="B46" s="1299" t="s">
        <v>38</v>
      </c>
      <c r="C46" s="1300"/>
      <c r="D46" s="1300"/>
      <c r="E46" s="1301"/>
      <c r="F46" s="19"/>
      <c r="G46" s="19"/>
      <c r="H46" s="19"/>
      <c r="I46" s="19"/>
      <c r="J46" s="19"/>
      <c r="K46" s="19"/>
      <c r="L46" s="201"/>
      <c r="M46" s="201"/>
      <c r="N46" s="201"/>
      <c r="O46" s="201"/>
      <c r="P46" s="201"/>
      <c r="Q46" s="201"/>
      <c r="R46" s="201"/>
    </row>
    <row r="47" spans="1:19" ht="15.75" thickBot="1" x14ac:dyDescent="0.3">
      <c r="B47" s="1291">
        <v>1</v>
      </c>
      <c r="C47" s="83"/>
      <c r="D47" s="34" t="s">
        <v>39</v>
      </c>
      <c r="E47" s="169"/>
      <c r="F47" s="19"/>
      <c r="G47" s="19"/>
      <c r="H47" s="19"/>
      <c r="I47" s="19"/>
      <c r="J47" s="19"/>
      <c r="K47" s="19"/>
      <c r="L47" s="201"/>
      <c r="M47" s="201"/>
      <c r="N47" s="201"/>
      <c r="O47" s="201"/>
      <c r="P47" s="201"/>
      <c r="Q47" s="201"/>
      <c r="R47" s="201"/>
    </row>
    <row r="48" spans="1:19" ht="15.75" thickBot="1" x14ac:dyDescent="0.3">
      <c r="B48" s="1292"/>
      <c r="C48" s="83"/>
      <c r="D48" s="192" t="s">
        <v>40</v>
      </c>
      <c r="E48" s="169"/>
      <c r="F48" s="19"/>
      <c r="G48" s="19"/>
      <c r="H48" s="19"/>
      <c r="I48" s="19"/>
      <c r="J48" s="19"/>
      <c r="K48" s="19"/>
      <c r="L48" s="201"/>
      <c r="M48" s="201"/>
      <c r="N48" s="201"/>
      <c r="O48" s="201"/>
      <c r="P48" s="201"/>
      <c r="Q48" s="201"/>
      <c r="R48" s="201"/>
    </row>
    <row r="49" spans="2:18" ht="15.75" thickBot="1" x14ac:dyDescent="0.3">
      <c r="B49" s="1292"/>
      <c r="C49" s="83"/>
      <c r="D49" s="192" t="s">
        <v>41</v>
      </c>
      <c r="E49" s="169"/>
      <c r="F49" s="19"/>
      <c r="G49" s="19"/>
      <c r="H49" s="19"/>
      <c r="I49" s="19"/>
      <c r="J49" s="19"/>
      <c r="K49" s="19"/>
      <c r="L49" s="201"/>
      <c r="M49" s="201"/>
      <c r="N49" s="201"/>
      <c r="O49" s="201"/>
      <c r="P49" s="201"/>
      <c r="Q49" s="201"/>
      <c r="R49" s="201"/>
    </row>
    <row r="50" spans="2:18" ht="15.75" thickBot="1" x14ac:dyDescent="0.3">
      <c r="B50" s="1292"/>
      <c r="C50" s="83"/>
      <c r="D50" s="192" t="s">
        <v>42</v>
      </c>
      <c r="E50" s="169"/>
      <c r="F50" s="19"/>
      <c r="G50" s="19"/>
      <c r="H50" s="19"/>
      <c r="I50" s="19"/>
      <c r="J50" s="19"/>
      <c r="K50" s="19"/>
      <c r="L50" s="201"/>
      <c r="M50" s="201"/>
      <c r="N50" s="201"/>
      <c r="O50" s="201"/>
      <c r="P50" s="201"/>
      <c r="Q50" s="201"/>
      <c r="R50" s="201"/>
    </row>
    <row r="51" spans="2:18" ht="15.75" thickBot="1" x14ac:dyDescent="0.3">
      <c r="B51" s="1292"/>
      <c r="C51" s="83"/>
      <c r="D51" s="192" t="s">
        <v>43</v>
      </c>
      <c r="E51" s="169"/>
      <c r="F51" s="19"/>
      <c r="G51" s="19"/>
      <c r="H51" s="19"/>
      <c r="I51" s="19"/>
      <c r="J51" s="19"/>
      <c r="K51" s="19"/>
      <c r="L51" s="201"/>
      <c r="M51" s="201"/>
      <c r="N51" s="201"/>
      <c r="O51" s="201"/>
      <c r="P51" s="201"/>
      <c r="Q51" s="201"/>
      <c r="R51" s="201"/>
    </row>
    <row r="52" spans="2:18" ht="15.75" thickBot="1" x14ac:dyDescent="0.3">
      <c r="B52" s="1292"/>
      <c r="C52" s="83"/>
      <c r="D52" s="192" t="s">
        <v>44</v>
      </c>
      <c r="E52" s="169"/>
      <c r="F52" s="19"/>
      <c r="G52" s="19"/>
      <c r="H52" s="19"/>
      <c r="I52" s="19"/>
      <c r="J52" s="19"/>
      <c r="K52" s="19"/>
      <c r="L52" s="201"/>
      <c r="M52" s="201"/>
      <c r="N52" s="201"/>
      <c r="O52" s="201"/>
      <c r="P52" s="201"/>
      <c r="Q52" s="201"/>
      <c r="R52" s="201"/>
    </row>
    <row r="53" spans="2:18" ht="15.75" thickBot="1" x14ac:dyDescent="0.3">
      <c r="B53" s="1293"/>
      <c r="C53" s="9"/>
      <c r="D53" s="192" t="s">
        <v>45</v>
      </c>
      <c r="E53" s="169"/>
      <c r="F53" s="19"/>
      <c r="G53" s="19"/>
      <c r="H53" s="19"/>
      <c r="I53" s="19"/>
      <c r="J53" s="19"/>
      <c r="K53" s="19"/>
      <c r="L53" s="201"/>
      <c r="M53" s="201"/>
      <c r="N53" s="201"/>
      <c r="O53" s="201"/>
      <c r="P53" s="201"/>
      <c r="Q53" s="201"/>
      <c r="R53" s="201"/>
    </row>
    <row r="54" spans="2:18" ht="15.75" thickBot="1" x14ac:dyDescent="0.3">
      <c r="B54" s="8"/>
      <c r="C54" s="82"/>
      <c r="D54" s="19"/>
      <c r="E54" s="19"/>
      <c r="F54" s="19"/>
      <c r="G54" s="19"/>
      <c r="H54" s="19"/>
      <c r="I54" s="19"/>
      <c r="J54" s="19"/>
      <c r="K54" s="19"/>
      <c r="L54" s="201"/>
      <c r="M54" s="201"/>
      <c r="N54" s="201"/>
      <c r="O54" s="201"/>
      <c r="P54" s="201"/>
      <c r="Q54" s="201"/>
      <c r="R54" s="201"/>
    </row>
    <row r="55" spans="2:18" ht="15.75" thickBot="1" x14ac:dyDescent="0.3">
      <c r="B55" s="1299" t="s">
        <v>46</v>
      </c>
      <c r="C55" s="1300"/>
      <c r="D55" s="1300"/>
      <c r="E55" s="1301"/>
      <c r="F55" s="19"/>
      <c r="G55" s="19"/>
      <c r="H55" s="19"/>
      <c r="I55" s="19"/>
      <c r="J55" s="19"/>
      <c r="K55" s="19"/>
      <c r="L55" s="201"/>
      <c r="M55" s="201"/>
      <c r="N55" s="201"/>
      <c r="O55" s="201"/>
      <c r="P55" s="201"/>
      <c r="Q55" s="201"/>
      <c r="R55" s="201"/>
    </row>
    <row r="56" spans="2:18" ht="15.75" thickBot="1" x14ac:dyDescent="0.3">
      <c r="B56" s="1291">
        <v>1</v>
      </c>
      <c r="C56" s="83"/>
      <c r="D56" s="34" t="s">
        <v>39</v>
      </c>
      <c r="E56" s="29" t="s">
        <v>47</v>
      </c>
      <c r="F56" s="19"/>
      <c r="G56" s="19"/>
      <c r="H56" s="19"/>
      <c r="I56" s="19"/>
      <c r="J56" s="19"/>
      <c r="K56" s="19"/>
      <c r="L56" s="201"/>
      <c r="M56" s="201"/>
      <c r="N56" s="201"/>
      <c r="O56" s="201"/>
      <c r="P56" s="201"/>
      <c r="Q56" s="201"/>
      <c r="R56" s="201"/>
    </row>
    <row r="57" spans="2:18" ht="15.75" thickBot="1" x14ac:dyDescent="0.3">
      <c r="B57" s="1292"/>
      <c r="C57" s="83"/>
      <c r="D57" s="192" t="s">
        <v>40</v>
      </c>
      <c r="E57" s="29" t="s">
        <v>48</v>
      </c>
      <c r="F57" s="19"/>
      <c r="G57" s="19"/>
      <c r="H57" s="19"/>
      <c r="I57" s="19"/>
      <c r="J57" s="19"/>
      <c r="K57" s="19"/>
      <c r="L57" s="201"/>
      <c r="M57" s="201"/>
      <c r="N57" s="201"/>
      <c r="O57" s="201"/>
      <c r="P57" s="201"/>
      <c r="Q57" s="201"/>
      <c r="R57" s="201"/>
    </row>
    <row r="58" spans="2:18" ht="15.75" thickBot="1" x14ac:dyDescent="0.3">
      <c r="B58" s="1292"/>
      <c r="C58" s="83"/>
      <c r="D58" s="192" t="s">
        <v>41</v>
      </c>
      <c r="E58" s="174"/>
      <c r="F58" s="19"/>
      <c r="G58" s="19"/>
      <c r="H58" s="19"/>
      <c r="I58" s="19"/>
      <c r="J58" s="19"/>
      <c r="K58" s="19"/>
      <c r="L58" s="201"/>
      <c r="M58" s="201"/>
      <c r="N58" s="201"/>
      <c r="O58" s="201"/>
      <c r="P58" s="201"/>
      <c r="Q58" s="201"/>
      <c r="R58" s="201"/>
    </row>
    <row r="59" spans="2:18" ht="15.75" thickBot="1" x14ac:dyDescent="0.3">
      <c r="B59" s="1292"/>
      <c r="C59" s="83"/>
      <c r="D59" s="192" t="s">
        <v>42</v>
      </c>
      <c r="E59" s="174"/>
      <c r="F59" s="19"/>
      <c r="G59" s="19"/>
      <c r="H59" s="19"/>
      <c r="I59" s="19"/>
      <c r="J59" s="19"/>
      <c r="K59" s="19"/>
      <c r="L59" s="201"/>
      <c r="M59" s="201"/>
      <c r="N59" s="201"/>
      <c r="O59" s="201"/>
      <c r="P59" s="201"/>
      <c r="Q59" s="201"/>
      <c r="R59" s="201"/>
    </row>
    <row r="60" spans="2:18" ht="15.75" thickBot="1" x14ac:dyDescent="0.3">
      <c r="B60" s="1292"/>
      <c r="C60" s="83"/>
      <c r="D60" s="192" t="s">
        <v>43</v>
      </c>
      <c r="E60" s="174"/>
      <c r="F60" s="19"/>
      <c r="G60" s="19"/>
      <c r="H60" s="19"/>
      <c r="I60" s="19"/>
      <c r="J60" s="19"/>
      <c r="K60" s="19"/>
      <c r="L60" s="201"/>
      <c r="M60" s="201"/>
      <c r="N60" s="201"/>
      <c r="O60" s="201"/>
      <c r="P60" s="201"/>
      <c r="Q60" s="201"/>
      <c r="R60" s="201"/>
    </row>
    <row r="61" spans="2:18" ht="15.75" thickBot="1" x14ac:dyDescent="0.3">
      <c r="B61" s="1292"/>
      <c r="C61" s="83"/>
      <c r="D61" s="192" t="s">
        <v>44</v>
      </c>
      <c r="E61" s="174"/>
      <c r="F61" s="19"/>
      <c r="G61" s="19"/>
      <c r="H61" s="19"/>
      <c r="I61" s="19"/>
      <c r="J61" s="19"/>
      <c r="K61" s="19"/>
      <c r="L61" s="201"/>
      <c r="M61" s="201"/>
      <c r="N61" s="201"/>
      <c r="O61" s="201"/>
      <c r="P61" s="201"/>
      <c r="Q61" s="201"/>
      <c r="R61" s="201"/>
    </row>
    <row r="62" spans="2:18" ht="15.75" thickBot="1" x14ac:dyDescent="0.3">
      <c r="B62" s="1293"/>
      <c r="C62" s="9"/>
      <c r="D62" s="192" t="s">
        <v>45</v>
      </c>
      <c r="E62" s="174"/>
      <c r="F62" s="19"/>
      <c r="G62" s="19"/>
      <c r="H62" s="19"/>
      <c r="I62" s="19"/>
      <c r="J62" s="19"/>
      <c r="K62" s="19"/>
      <c r="L62" s="201"/>
      <c r="M62" s="201"/>
      <c r="N62" s="201"/>
      <c r="O62" s="201"/>
      <c r="P62" s="201"/>
      <c r="Q62" s="201"/>
      <c r="R62" s="201"/>
    </row>
    <row r="63" spans="2:18" ht="15.75" thickBot="1" x14ac:dyDescent="0.3">
      <c r="B63" s="8"/>
      <c r="C63" s="82"/>
      <c r="D63" s="19"/>
      <c r="E63" s="19"/>
      <c r="F63" s="19"/>
      <c r="G63" s="19"/>
      <c r="H63" s="19"/>
      <c r="I63" s="19"/>
      <c r="J63" s="19"/>
      <c r="K63" s="19"/>
      <c r="L63" s="201"/>
      <c r="M63" s="201"/>
      <c r="N63" s="201"/>
      <c r="O63" s="201"/>
      <c r="P63" s="201"/>
      <c r="Q63" s="201"/>
      <c r="R63" s="201"/>
    </row>
    <row r="64" spans="2:18" ht="15" customHeight="1" thickBot="1" x14ac:dyDescent="0.3">
      <c r="B64" s="193" t="s">
        <v>49</v>
      </c>
      <c r="C64" s="194"/>
      <c r="D64" s="194"/>
      <c r="E64" s="195"/>
      <c r="F64" s="201"/>
      <c r="G64" s="19"/>
      <c r="H64" s="19"/>
      <c r="I64" s="19"/>
      <c r="J64" s="19"/>
      <c r="K64" s="19"/>
      <c r="L64" s="201"/>
      <c r="M64" s="201"/>
      <c r="N64" s="201"/>
      <c r="O64" s="201"/>
      <c r="P64" s="201"/>
      <c r="Q64" s="201"/>
      <c r="R64" s="201"/>
    </row>
    <row r="65" spans="2:18" ht="24.75" thickBot="1" x14ac:dyDescent="0.3">
      <c r="B65" s="190" t="s">
        <v>50</v>
      </c>
      <c r="C65" s="192" t="s">
        <v>51</v>
      </c>
      <c r="D65" s="192" t="s">
        <v>52</v>
      </c>
      <c r="E65" s="192" t="s">
        <v>53</v>
      </c>
      <c r="F65" s="19"/>
      <c r="G65" s="19"/>
      <c r="H65" s="19"/>
      <c r="I65" s="19"/>
      <c r="J65" s="19"/>
      <c r="K65" s="201"/>
      <c r="L65" s="201"/>
      <c r="M65" s="201"/>
      <c r="N65" s="201"/>
      <c r="O65" s="201"/>
      <c r="P65" s="201"/>
      <c r="Q65" s="201"/>
      <c r="R65" s="201"/>
    </row>
    <row r="66" spans="2:18" ht="60.75" thickBot="1" x14ac:dyDescent="0.3">
      <c r="B66" s="36">
        <v>42401</v>
      </c>
      <c r="C66" s="192">
        <v>0.01</v>
      </c>
      <c r="D66" s="186" t="s">
        <v>1164</v>
      </c>
      <c r="E66" s="192"/>
      <c r="F66" s="19"/>
      <c r="G66" s="19"/>
      <c r="H66" s="19"/>
      <c r="I66" s="19"/>
      <c r="J66" s="19"/>
      <c r="K66" s="201"/>
      <c r="L66" s="201"/>
      <c r="M66" s="201"/>
      <c r="N66" s="201"/>
      <c r="O66" s="201"/>
      <c r="P66" s="201"/>
      <c r="Q66" s="201"/>
      <c r="R66" s="201"/>
    </row>
    <row r="67" spans="2:18" ht="15.75" thickBot="1" x14ac:dyDescent="0.3">
      <c r="B67" s="10"/>
      <c r="C67" s="84"/>
      <c r="D67" s="19"/>
      <c r="E67" s="19"/>
      <c r="F67" s="19"/>
      <c r="G67" s="19"/>
      <c r="H67" s="19"/>
      <c r="I67" s="19"/>
      <c r="J67" s="19"/>
      <c r="K67" s="19"/>
      <c r="L67" s="201"/>
      <c r="M67" s="201"/>
      <c r="N67" s="201"/>
      <c r="O67" s="201"/>
      <c r="P67" s="201"/>
      <c r="Q67" s="201"/>
      <c r="R67" s="201"/>
    </row>
    <row r="68" spans="2:18" ht="24.75" thickBot="1" x14ac:dyDescent="0.3">
      <c r="B68" s="510" t="s">
        <v>55</v>
      </c>
      <c r="C68" s="85"/>
      <c r="D68" s="19"/>
      <c r="E68" s="19"/>
      <c r="F68" s="19"/>
      <c r="G68" s="19"/>
      <c r="H68" s="19"/>
      <c r="I68" s="19"/>
      <c r="J68" s="19"/>
      <c r="K68" s="19"/>
      <c r="L68" s="201"/>
      <c r="M68" s="201"/>
      <c r="N68" s="201"/>
      <c r="O68" s="201"/>
      <c r="P68" s="201"/>
      <c r="Q68" s="201"/>
      <c r="R68" s="201"/>
    </row>
    <row r="69" spans="2:18" x14ac:dyDescent="0.25">
      <c r="B69" s="1260"/>
      <c r="C69" s="1261"/>
      <c r="D69" s="1261"/>
      <c r="E69" s="1261"/>
      <c r="F69" s="1261"/>
      <c r="G69" s="1262"/>
      <c r="H69" s="19"/>
      <c r="I69" s="19"/>
      <c r="J69" s="19"/>
      <c r="K69" s="19"/>
      <c r="L69" s="201"/>
      <c r="M69" s="201"/>
      <c r="N69" s="201"/>
      <c r="O69" s="201"/>
      <c r="P69" s="201"/>
      <c r="Q69" s="201"/>
      <c r="R69" s="201"/>
    </row>
    <row r="70" spans="2:18" ht="15.75" thickBot="1" x14ac:dyDescent="0.3">
      <c r="B70" s="1263"/>
      <c r="C70" s="1264"/>
      <c r="D70" s="1264"/>
      <c r="E70" s="1264"/>
      <c r="F70" s="1264"/>
      <c r="G70" s="1265"/>
      <c r="H70" s="19"/>
      <c r="I70" s="19"/>
      <c r="J70" s="19"/>
      <c r="K70" s="19"/>
      <c r="L70" s="201"/>
      <c r="M70" s="201"/>
      <c r="N70" s="201"/>
      <c r="O70" s="201"/>
      <c r="P70" s="201"/>
      <c r="Q70" s="201"/>
      <c r="R70" s="201"/>
    </row>
    <row r="71" spans="2:18" x14ac:dyDescent="0.25">
      <c r="B71" s="8"/>
      <c r="C71" s="82"/>
      <c r="D71" s="19"/>
      <c r="E71" s="19"/>
      <c r="F71" s="19"/>
      <c r="G71" s="19"/>
      <c r="H71" s="19"/>
      <c r="I71" s="19"/>
      <c r="J71" s="19"/>
      <c r="K71" s="19"/>
      <c r="L71" s="201"/>
      <c r="M71" s="201"/>
      <c r="N71" s="201"/>
      <c r="O71" s="201"/>
      <c r="P71" s="201"/>
      <c r="Q71" s="201"/>
      <c r="R71" s="201"/>
    </row>
    <row r="72" spans="2:18" ht="15.75" thickBot="1" x14ac:dyDescent="0.3">
      <c r="B72" s="19"/>
      <c r="C72" s="81"/>
      <c r="D72" s="19"/>
      <c r="E72" s="19"/>
      <c r="F72" s="19"/>
      <c r="G72" s="19"/>
      <c r="H72" s="19"/>
      <c r="I72" s="19"/>
      <c r="J72" s="19"/>
      <c r="K72" s="19"/>
      <c r="L72" s="201"/>
      <c r="M72" s="201"/>
      <c r="N72" s="201"/>
      <c r="O72" s="201"/>
      <c r="P72" s="201"/>
      <c r="Q72" s="201"/>
      <c r="R72" s="201"/>
    </row>
    <row r="73" spans="2:18" ht="24.75" thickBot="1" x14ac:dyDescent="0.3">
      <c r="B73" s="205" t="s">
        <v>56</v>
      </c>
      <c r="C73" s="86"/>
      <c r="D73" s="19"/>
      <c r="E73" s="19"/>
      <c r="F73" s="19"/>
      <c r="G73" s="19"/>
      <c r="H73" s="19"/>
      <c r="I73" s="19"/>
      <c r="J73" s="19"/>
      <c r="K73" s="19"/>
      <c r="L73" s="201"/>
      <c r="M73" s="201"/>
      <c r="N73" s="201"/>
      <c r="O73" s="201"/>
      <c r="P73" s="201"/>
      <c r="Q73" s="201"/>
      <c r="R73" s="201"/>
    </row>
    <row r="74" spans="2:18" ht="15.75" thickBot="1" x14ac:dyDescent="0.3">
      <c r="B74" s="29"/>
      <c r="C74" s="79"/>
      <c r="D74" s="19"/>
      <c r="E74" s="19"/>
      <c r="F74" s="19"/>
      <c r="G74" s="19"/>
      <c r="H74" s="19"/>
      <c r="I74" s="19"/>
      <c r="J74" s="19"/>
      <c r="K74" s="19"/>
      <c r="L74" s="201"/>
      <c r="M74" s="201"/>
      <c r="N74" s="201"/>
      <c r="O74" s="201"/>
      <c r="P74" s="201"/>
      <c r="Q74" s="201"/>
      <c r="R74" s="201"/>
    </row>
    <row r="75" spans="2:18" ht="60.75" thickBot="1" x14ac:dyDescent="0.3">
      <c r="B75" s="37" t="s">
        <v>57</v>
      </c>
      <c r="C75" s="21"/>
      <c r="D75" s="191" t="s">
        <v>1132</v>
      </c>
      <c r="E75" s="19"/>
      <c r="F75" s="19"/>
      <c r="G75" s="19"/>
      <c r="H75" s="19"/>
      <c r="I75" s="19"/>
      <c r="J75" s="19"/>
      <c r="K75" s="19"/>
      <c r="L75" s="201"/>
      <c r="M75" s="201"/>
      <c r="N75" s="201"/>
      <c r="O75" s="201"/>
      <c r="P75" s="201"/>
      <c r="Q75" s="201"/>
      <c r="R75" s="201"/>
    </row>
    <row r="76" spans="2:18" x14ac:dyDescent="0.25">
      <c r="B76" s="1291" t="s">
        <v>59</v>
      </c>
      <c r="C76" s="83"/>
      <c r="D76" s="187" t="s">
        <v>60</v>
      </c>
      <c r="E76" s="19"/>
      <c r="F76" s="19"/>
      <c r="G76" s="19"/>
      <c r="H76" s="19"/>
      <c r="I76" s="19"/>
      <c r="J76" s="19"/>
      <c r="K76" s="19"/>
      <c r="L76" s="201"/>
      <c r="M76" s="201"/>
      <c r="N76" s="201"/>
      <c r="O76" s="201"/>
      <c r="P76" s="201"/>
      <c r="Q76" s="201"/>
      <c r="R76" s="201"/>
    </row>
    <row r="77" spans="2:18" ht="84" x14ac:dyDescent="0.25">
      <c r="B77" s="1292"/>
      <c r="C77" s="83"/>
      <c r="D77" s="188" t="s">
        <v>1133</v>
      </c>
      <c r="E77" s="19"/>
      <c r="F77" s="19"/>
      <c r="G77" s="19"/>
      <c r="H77" s="19"/>
      <c r="I77" s="19"/>
      <c r="J77" s="19"/>
      <c r="K77" s="19"/>
      <c r="L77" s="201"/>
      <c r="M77" s="201"/>
      <c r="N77" s="201"/>
      <c r="O77" s="201"/>
      <c r="P77" s="201"/>
      <c r="Q77" s="201"/>
      <c r="R77" s="201"/>
    </row>
    <row r="78" spans="2:18" x14ac:dyDescent="0.25">
      <c r="B78" s="1292"/>
      <c r="C78" s="83"/>
      <c r="D78" s="187" t="s">
        <v>63</v>
      </c>
      <c r="E78" s="19"/>
      <c r="F78" s="19"/>
      <c r="G78" s="19"/>
      <c r="H78" s="19"/>
      <c r="I78" s="19"/>
      <c r="J78" s="19"/>
      <c r="K78" s="19"/>
      <c r="L78" s="201"/>
      <c r="M78" s="201"/>
      <c r="N78" s="201"/>
      <c r="O78" s="201"/>
      <c r="P78" s="201"/>
      <c r="Q78" s="201"/>
      <c r="R78" s="201"/>
    </row>
    <row r="79" spans="2:18" x14ac:dyDescent="0.25">
      <c r="B79" s="1292"/>
      <c r="C79" s="83"/>
      <c r="D79" s="188" t="s">
        <v>1134</v>
      </c>
      <c r="E79" s="19"/>
      <c r="F79" s="19"/>
      <c r="G79" s="19"/>
      <c r="H79" s="19"/>
      <c r="I79" s="19"/>
      <c r="J79" s="19"/>
      <c r="K79" s="19"/>
      <c r="L79" s="201"/>
      <c r="M79" s="201"/>
      <c r="N79" s="201"/>
      <c r="O79" s="201"/>
      <c r="P79" s="201"/>
      <c r="Q79" s="201"/>
      <c r="R79" s="201"/>
    </row>
    <row r="80" spans="2:18" x14ac:dyDescent="0.25">
      <c r="B80" s="1292"/>
      <c r="C80" s="83"/>
      <c r="D80" s="188" t="s">
        <v>65</v>
      </c>
      <c r="E80" s="19"/>
      <c r="F80" s="19"/>
      <c r="G80" s="19"/>
      <c r="H80" s="19"/>
      <c r="I80" s="19"/>
      <c r="J80" s="19"/>
      <c r="K80" s="19"/>
      <c r="L80" s="201"/>
      <c r="M80" s="201"/>
      <c r="N80" s="201"/>
      <c r="O80" s="201"/>
      <c r="P80" s="201"/>
      <c r="Q80" s="201"/>
      <c r="R80" s="201"/>
    </row>
    <row r="81" spans="2:18" x14ac:dyDescent="0.25">
      <c r="B81" s="1292"/>
      <c r="C81" s="83"/>
      <c r="D81" s="187" t="s">
        <v>288</v>
      </c>
      <c r="E81" s="19"/>
      <c r="F81" s="19"/>
      <c r="G81" s="19"/>
      <c r="H81" s="19"/>
      <c r="I81" s="19"/>
      <c r="J81" s="19"/>
      <c r="K81" s="19"/>
      <c r="L81" s="201"/>
      <c r="M81" s="201"/>
      <c r="N81" s="201"/>
      <c r="O81" s="201"/>
      <c r="P81" s="201"/>
      <c r="Q81" s="201"/>
      <c r="R81" s="201"/>
    </row>
    <row r="82" spans="2:18" ht="15.75" thickBot="1" x14ac:dyDescent="0.3">
      <c r="B82" s="1293"/>
      <c r="C82" s="9"/>
      <c r="D82" s="192" t="s">
        <v>1135</v>
      </c>
      <c r="E82" s="19"/>
      <c r="F82" s="19"/>
      <c r="G82" s="19"/>
      <c r="H82" s="19"/>
      <c r="I82" s="19"/>
      <c r="J82" s="19"/>
      <c r="K82" s="19"/>
      <c r="L82" s="201"/>
      <c r="M82" s="201"/>
      <c r="N82" s="201"/>
      <c r="O82" s="201"/>
      <c r="P82" s="201"/>
      <c r="Q82" s="201"/>
      <c r="R82" s="201"/>
    </row>
    <row r="83" spans="2:18" x14ac:dyDescent="0.25">
      <c r="B83" s="1291" t="s">
        <v>72</v>
      </c>
      <c r="C83" s="206"/>
      <c r="D83" s="1291"/>
      <c r="E83" s="19"/>
      <c r="F83" s="19"/>
      <c r="G83" s="19"/>
      <c r="H83" s="19"/>
      <c r="I83" s="19"/>
      <c r="J83" s="19"/>
      <c r="K83" s="19"/>
      <c r="L83" s="201"/>
      <c r="M83" s="201"/>
      <c r="N83" s="201"/>
      <c r="O83" s="201"/>
      <c r="P83" s="201"/>
      <c r="Q83" s="201"/>
      <c r="R83" s="201"/>
    </row>
    <row r="84" spans="2:18" ht="15.75" thickBot="1" x14ac:dyDescent="0.3">
      <c r="B84" s="1293"/>
      <c r="C84" s="80"/>
      <c r="D84" s="1293"/>
      <c r="E84" s="19"/>
      <c r="F84" s="19"/>
      <c r="G84" s="19"/>
      <c r="H84" s="19"/>
      <c r="I84" s="19"/>
      <c r="J84" s="19"/>
      <c r="K84" s="19"/>
      <c r="L84" s="201"/>
      <c r="M84" s="201"/>
      <c r="N84" s="201"/>
      <c r="O84" s="201"/>
      <c r="P84" s="201"/>
      <c r="Q84" s="201"/>
      <c r="R84" s="201"/>
    </row>
    <row r="85" spans="2:18" ht="96" x14ac:dyDescent="0.25">
      <c r="B85" s="1291" t="s">
        <v>73</v>
      </c>
      <c r="C85" s="83"/>
      <c r="D85" s="188" t="s">
        <v>1136</v>
      </c>
      <c r="E85" s="19"/>
      <c r="F85" s="19"/>
      <c r="G85" s="19"/>
      <c r="H85" s="19"/>
      <c r="I85" s="19"/>
      <c r="J85" s="19"/>
      <c r="K85" s="19"/>
      <c r="L85" s="201"/>
      <c r="M85" s="201"/>
      <c r="N85" s="201"/>
      <c r="O85" s="201"/>
      <c r="P85" s="201"/>
      <c r="Q85" s="201"/>
      <c r="R85" s="201"/>
    </row>
    <row r="86" spans="2:18" ht="204" x14ac:dyDescent="0.25">
      <c r="B86" s="1292"/>
      <c r="C86" s="83"/>
      <c r="D86" s="188" t="s">
        <v>1137</v>
      </c>
      <c r="E86" s="19"/>
      <c r="F86" s="19"/>
      <c r="G86" s="19"/>
      <c r="H86" s="19"/>
      <c r="I86" s="19"/>
      <c r="J86" s="19"/>
      <c r="K86" s="19"/>
      <c r="L86" s="201"/>
      <c r="M86" s="201"/>
      <c r="N86" s="201"/>
      <c r="O86" s="201"/>
      <c r="P86" s="201"/>
      <c r="Q86" s="201"/>
      <c r="R86" s="201"/>
    </row>
    <row r="87" spans="2:18" ht="228" x14ac:dyDescent="0.25">
      <c r="B87" s="1292"/>
      <c r="C87" s="83"/>
      <c r="D87" s="188" t="s">
        <v>1138</v>
      </c>
      <c r="E87" s="19"/>
      <c r="F87" s="19"/>
      <c r="G87" s="19"/>
      <c r="H87" s="19"/>
      <c r="I87" s="19"/>
      <c r="J87" s="19"/>
      <c r="K87" s="19"/>
    </row>
    <row r="88" spans="2:18" ht="96" x14ac:dyDescent="0.25">
      <c r="B88" s="1292"/>
      <c r="C88" s="83"/>
      <c r="D88" s="188" t="s">
        <v>1139</v>
      </c>
      <c r="E88" s="19"/>
      <c r="F88" s="19"/>
      <c r="G88" s="19"/>
      <c r="H88" s="19"/>
      <c r="I88" s="19"/>
      <c r="J88" s="19"/>
      <c r="K88" s="19"/>
    </row>
    <row r="89" spans="2:18" ht="36" x14ac:dyDescent="0.25">
      <c r="B89" s="1292"/>
      <c r="C89" s="83"/>
      <c r="D89" s="188" t="s">
        <v>1140</v>
      </c>
      <c r="E89" s="19"/>
      <c r="F89" s="19"/>
      <c r="G89" s="19"/>
      <c r="H89" s="19"/>
      <c r="I89" s="19"/>
      <c r="J89" s="19"/>
      <c r="K89" s="19"/>
    </row>
    <row r="90" spans="2:18" ht="36" x14ac:dyDescent="0.25">
      <c r="B90" s="1292"/>
      <c r="C90" s="83"/>
      <c r="D90" s="188" t="s">
        <v>1141</v>
      </c>
      <c r="E90" s="19"/>
      <c r="F90" s="19"/>
      <c r="G90" s="19"/>
      <c r="H90" s="19"/>
      <c r="I90" s="19"/>
      <c r="J90" s="19"/>
      <c r="K90" s="19"/>
    </row>
    <row r="91" spans="2:18" ht="36" x14ac:dyDescent="0.25">
      <c r="B91" s="1292"/>
      <c r="C91" s="83"/>
      <c r="D91" s="188" t="s">
        <v>1142</v>
      </c>
      <c r="E91" s="19"/>
      <c r="F91" s="19"/>
      <c r="G91" s="19"/>
      <c r="H91" s="19"/>
      <c r="I91" s="19"/>
      <c r="J91" s="19"/>
      <c r="K91" s="19"/>
    </row>
    <row r="92" spans="2:18" ht="24" x14ac:dyDescent="0.25">
      <c r="B92" s="1292"/>
      <c r="C92" s="83"/>
      <c r="D92" s="188" t="s">
        <v>1143</v>
      </c>
      <c r="E92" s="19"/>
      <c r="F92" s="19"/>
      <c r="G92" s="19"/>
      <c r="H92" s="19"/>
      <c r="I92" s="19"/>
      <c r="J92" s="19"/>
      <c r="K92" s="19"/>
    </row>
    <row r="93" spans="2:18" ht="36" x14ac:dyDescent="0.25">
      <c r="B93" s="1292"/>
      <c r="C93" s="83"/>
      <c r="D93" s="188" t="s">
        <v>1144</v>
      </c>
      <c r="E93" s="19"/>
      <c r="F93" s="19"/>
      <c r="G93" s="19"/>
      <c r="H93" s="19"/>
      <c r="I93" s="19"/>
      <c r="J93" s="19"/>
      <c r="K93" s="19"/>
    </row>
    <row r="94" spans="2:18" ht="36" x14ac:dyDescent="0.25">
      <c r="B94" s="1292"/>
      <c r="C94" s="83"/>
      <c r="D94" s="188" t="s">
        <v>1145</v>
      </c>
      <c r="E94" s="19"/>
      <c r="F94" s="19"/>
      <c r="G94" s="19"/>
      <c r="H94" s="19"/>
      <c r="I94" s="19"/>
      <c r="J94" s="19"/>
      <c r="K94" s="19"/>
    </row>
    <row r="95" spans="2:18" ht="72.75" thickBot="1" x14ac:dyDescent="0.3">
      <c r="B95" s="1293"/>
      <c r="C95" s="9"/>
      <c r="D95" s="192" t="s">
        <v>1146</v>
      </c>
      <c r="E95" s="19"/>
      <c r="F95" s="19"/>
      <c r="G95" s="19"/>
      <c r="H95" s="19"/>
      <c r="I95" s="19"/>
      <c r="J95" s="19"/>
      <c r="K95" s="19"/>
    </row>
    <row r="96" spans="2:18" ht="24" x14ac:dyDescent="0.25">
      <c r="B96" s="1291" t="s">
        <v>90</v>
      </c>
      <c r="C96" s="83"/>
      <c r="D96" s="187" t="s">
        <v>1147</v>
      </c>
      <c r="E96" s="19"/>
      <c r="F96" s="19"/>
      <c r="G96" s="19"/>
      <c r="H96" s="19"/>
      <c r="I96" s="19"/>
      <c r="J96" s="19"/>
      <c r="K96" s="19"/>
    </row>
    <row r="97" spans="2:11" x14ac:dyDescent="0.25">
      <c r="B97" s="1292"/>
      <c r="C97" s="83"/>
      <c r="D97" s="189"/>
      <c r="E97" s="19"/>
      <c r="F97" s="19"/>
      <c r="G97" s="19"/>
      <c r="H97" s="19"/>
      <c r="I97" s="19"/>
      <c r="J97" s="19"/>
      <c r="K97" s="19"/>
    </row>
    <row r="98" spans="2:11" x14ac:dyDescent="0.25">
      <c r="B98" s="1292"/>
      <c r="C98" s="83"/>
      <c r="D98" s="188" t="s">
        <v>91</v>
      </c>
      <c r="E98" s="19"/>
      <c r="F98" s="19"/>
      <c r="G98" s="19"/>
      <c r="H98" s="19"/>
      <c r="I98" s="19"/>
      <c r="J98" s="19"/>
      <c r="K98" s="19"/>
    </row>
    <row r="99" spans="2:11" ht="25.5" x14ac:dyDescent="0.25">
      <c r="B99" s="1292"/>
      <c r="C99" s="83"/>
      <c r="D99" s="188" t="s">
        <v>1148</v>
      </c>
      <c r="E99" s="19"/>
      <c r="F99" s="19"/>
      <c r="G99" s="19"/>
      <c r="H99" s="19"/>
      <c r="I99" s="19"/>
      <c r="J99" s="19"/>
      <c r="K99" s="19"/>
    </row>
    <row r="100" spans="2:11" ht="37.5" x14ac:dyDescent="0.25">
      <c r="B100" s="1292"/>
      <c r="C100" s="83"/>
      <c r="D100" s="188" t="s">
        <v>1149</v>
      </c>
      <c r="E100" s="19"/>
      <c r="F100" s="19"/>
      <c r="G100" s="19"/>
      <c r="H100" s="19"/>
      <c r="I100" s="19"/>
      <c r="J100" s="19"/>
      <c r="K100" s="19"/>
    </row>
    <row r="101" spans="2:11" ht="37.5" x14ac:dyDescent="0.25">
      <c r="B101" s="1292"/>
      <c r="C101" s="83"/>
      <c r="D101" s="188" t="s">
        <v>1150</v>
      </c>
      <c r="E101" s="19"/>
      <c r="F101" s="19"/>
      <c r="G101" s="19"/>
      <c r="H101" s="19"/>
      <c r="I101" s="19"/>
      <c r="J101" s="19"/>
      <c r="K101" s="19"/>
    </row>
    <row r="102" spans="2:11" ht="37.5" x14ac:dyDescent="0.25">
      <c r="B102" s="1292"/>
      <c r="C102" s="83"/>
      <c r="D102" s="188" t="s">
        <v>1151</v>
      </c>
      <c r="E102" s="19"/>
      <c r="F102" s="19"/>
      <c r="G102" s="19"/>
      <c r="H102" s="19"/>
      <c r="I102" s="19"/>
      <c r="J102" s="19"/>
      <c r="K102" s="19"/>
    </row>
    <row r="103" spans="2:11" x14ac:dyDescent="0.25">
      <c r="B103" s="1292"/>
      <c r="C103" s="83"/>
      <c r="D103" s="188" t="s">
        <v>1152</v>
      </c>
      <c r="E103" s="19"/>
      <c r="F103" s="19"/>
      <c r="G103" s="19"/>
      <c r="H103" s="19"/>
      <c r="I103" s="19"/>
      <c r="J103" s="19"/>
      <c r="K103" s="19"/>
    </row>
    <row r="104" spans="2:11" x14ac:dyDescent="0.25">
      <c r="B104" s="1292"/>
      <c r="C104" s="83"/>
      <c r="D104" s="188" t="s">
        <v>1153</v>
      </c>
      <c r="E104" s="19"/>
      <c r="F104" s="19"/>
      <c r="G104" s="19"/>
      <c r="H104" s="19"/>
      <c r="I104" s="19"/>
      <c r="J104" s="19"/>
      <c r="K104" s="19"/>
    </row>
    <row r="105" spans="2:11" x14ac:dyDescent="0.25">
      <c r="B105" s="1292"/>
      <c r="C105" s="83"/>
      <c r="D105" s="188" t="s">
        <v>1154</v>
      </c>
      <c r="E105" s="19"/>
      <c r="F105" s="19"/>
      <c r="G105" s="19"/>
      <c r="H105" s="19"/>
      <c r="I105" s="19"/>
      <c r="J105" s="19"/>
      <c r="K105" s="19"/>
    </row>
    <row r="106" spans="2:11" x14ac:dyDescent="0.25">
      <c r="B106" s="1292"/>
      <c r="C106" s="83"/>
      <c r="D106" s="188" t="s">
        <v>830</v>
      </c>
      <c r="E106" s="19"/>
      <c r="F106" s="19"/>
      <c r="G106" s="19"/>
      <c r="H106" s="19"/>
      <c r="I106" s="19"/>
      <c r="J106" s="19"/>
      <c r="K106" s="19"/>
    </row>
    <row r="107" spans="2:11" ht="84" x14ac:dyDescent="0.25">
      <c r="B107" s="1292"/>
      <c r="C107" s="83"/>
      <c r="D107" s="207" t="s">
        <v>235</v>
      </c>
      <c r="E107" s="19"/>
      <c r="F107" s="19"/>
      <c r="G107" s="19"/>
      <c r="H107" s="19"/>
      <c r="I107" s="19"/>
      <c r="J107" s="19"/>
      <c r="K107" s="19"/>
    </row>
    <row r="108" spans="2:11" x14ac:dyDescent="0.25">
      <c r="B108" s="1292"/>
      <c r="C108" s="83"/>
      <c r="D108" s="188" t="s">
        <v>246</v>
      </c>
      <c r="E108" s="19"/>
      <c r="F108" s="19"/>
      <c r="G108" s="19"/>
      <c r="H108" s="19"/>
      <c r="I108" s="19"/>
      <c r="J108" s="19"/>
      <c r="K108" s="19"/>
    </row>
    <row r="109" spans="2:11" ht="24" x14ac:dyDescent="0.25">
      <c r="B109" s="1292"/>
      <c r="C109" s="83"/>
      <c r="D109" s="187" t="s">
        <v>1155</v>
      </c>
      <c r="E109" s="19"/>
      <c r="F109" s="19"/>
      <c r="G109" s="19"/>
      <c r="H109" s="19"/>
      <c r="I109" s="19"/>
      <c r="J109" s="19"/>
      <c r="K109" s="19"/>
    </row>
    <row r="110" spans="2:11" x14ac:dyDescent="0.25">
      <c r="B110" s="1292"/>
      <c r="C110" s="83"/>
      <c r="D110" s="189"/>
      <c r="E110" s="19"/>
      <c r="F110" s="19"/>
      <c r="G110" s="19"/>
      <c r="H110" s="19"/>
      <c r="I110" s="19"/>
      <c r="J110" s="19"/>
      <c r="K110" s="19"/>
    </row>
    <row r="111" spans="2:11" x14ac:dyDescent="0.25">
      <c r="B111" s="1292"/>
      <c r="C111" s="83"/>
      <c r="D111" s="188" t="s">
        <v>91</v>
      </c>
      <c r="E111" s="19"/>
      <c r="F111" s="19"/>
      <c r="G111" s="19"/>
      <c r="H111" s="19"/>
      <c r="I111" s="19"/>
      <c r="J111" s="19"/>
      <c r="K111" s="19"/>
    </row>
    <row r="112" spans="2:11" ht="37.5" x14ac:dyDescent="0.25">
      <c r="B112" s="1292"/>
      <c r="C112" s="83"/>
      <c r="D112" s="188" t="s">
        <v>1156</v>
      </c>
      <c r="E112" s="19"/>
      <c r="F112" s="19"/>
      <c r="G112" s="19"/>
      <c r="H112" s="19"/>
      <c r="I112" s="19"/>
      <c r="J112" s="19"/>
      <c r="K112" s="19"/>
    </row>
    <row r="113" spans="2:11" ht="37.5" x14ac:dyDescent="0.25">
      <c r="B113" s="1292"/>
      <c r="C113" s="83"/>
      <c r="D113" s="188" t="s">
        <v>1157</v>
      </c>
      <c r="E113" s="19"/>
      <c r="F113" s="19"/>
      <c r="G113" s="19"/>
      <c r="H113" s="19"/>
      <c r="I113" s="19"/>
      <c r="J113" s="19"/>
      <c r="K113" s="19"/>
    </row>
    <row r="114" spans="2:11" ht="38.25" thickBot="1" x14ac:dyDescent="0.3">
      <c r="B114" s="1293"/>
      <c r="C114" s="9"/>
      <c r="D114" s="192" t="s">
        <v>1158</v>
      </c>
      <c r="E114" s="19"/>
      <c r="F114" s="19"/>
      <c r="G114" s="19"/>
      <c r="H114" s="19"/>
      <c r="I114" s="19"/>
      <c r="J114" s="19"/>
      <c r="K114" s="19"/>
    </row>
    <row r="115" spans="2:11" x14ac:dyDescent="0.25">
      <c r="B115" s="19"/>
      <c r="C115" s="81"/>
      <c r="D115" s="19"/>
      <c r="E115" s="19"/>
      <c r="F115" s="19"/>
      <c r="G115" s="19"/>
      <c r="H115" s="19"/>
      <c r="I115" s="19"/>
      <c r="J115" s="19"/>
      <c r="K115" s="19"/>
    </row>
    <row r="116" spans="2:11" s="201" customFormat="1" x14ac:dyDescent="0.25">
      <c r="C116" s="81"/>
    </row>
    <row r="117" spans="2:11" s="201" customFormat="1" x14ac:dyDescent="0.25">
      <c r="C117" s="81"/>
    </row>
    <row r="118" spans="2:11" s="201" customFormat="1" x14ac:dyDescent="0.25">
      <c r="C118" s="81"/>
    </row>
    <row r="119" spans="2:11" s="201" customFormat="1" x14ac:dyDescent="0.25">
      <c r="C119" s="81"/>
    </row>
    <row r="120" spans="2:11" s="201" customFormat="1" x14ac:dyDescent="0.25">
      <c r="C120" s="81"/>
    </row>
    <row r="121" spans="2:11" s="201" customFormat="1" x14ac:dyDescent="0.25">
      <c r="C121" s="81"/>
    </row>
    <row r="122" spans="2:11" s="201" customFormat="1" x14ac:dyDescent="0.25">
      <c r="C122" s="81"/>
    </row>
    <row r="123" spans="2:11" s="201" customFormat="1" x14ac:dyDescent="0.25">
      <c r="C123" s="81"/>
    </row>
    <row r="124" spans="2:11" s="201" customFormat="1" x14ac:dyDescent="0.25">
      <c r="C124" s="81"/>
    </row>
  </sheetData>
  <sheetProtection formatCells="0" formatRows="0" insertColumns="0" insertRows="0" deleteColumns="0" deleteRows="0"/>
  <mergeCells count="38">
    <mergeCell ref="D21:K21"/>
    <mergeCell ref="D22:D23"/>
    <mergeCell ref="E22:F22"/>
    <mergeCell ref="G22:J22"/>
    <mergeCell ref="C22:C23"/>
    <mergeCell ref="B76:B82"/>
    <mergeCell ref="B83:B84"/>
    <mergeCell ref="D83:D84"/>
    <mergeCell ref="C33:C35"/>
    <mergeCell ref="D33:D35"/>
    <mergeCell ref="B56:B62"/>
    <mergeCell ref="B55:E55"/>
    <mergeCell ref="B85:B95"/>
    <mergeCell ref="B96:B114"/>
    <mergeCell ref="B69:G70"/>
    <mergeCell ref="H34:H35"/>
    <mergeCell ref="D31:K31"/>
    <mergeCell ref="F33:G33"/>
    <mergeCell ref="E34:E35"/>
    <mergeCell ref="F34:F35"/>
    <mergeCell ref="D32:K32"/>
    <mergeCell ref="D43:K43"/>
    <mergeCell ref="D44:K44"/>
    <mergeCell ref="B46:E46"/>
    <mergeCell ref="B47:B53"/>
    <mergeCell ref="B15:B42"/>
    <mergeCell ref="D15:K15"/>
    <mergeCell ref="D20:K20"/>
    <mergeCell ref="B10:D10"/>
    <mergeCell ref="F10:S10"/>
    <mergeCell ref="F11:S11"/>
    <mergeCell ref="E12:R12"/>
    <mergeCell ref="E13:R13"/>
    <mergeCell ref="A1:P1"/>
    <mergeCell ref="A2:P2"/>
    <mergeCell ref="A3:P3"/>
    <mergeCell ref="A4:D4"/>
    <mergeCell ref="A5:P5"/>
  </mergeCells>
  <conditionalFormatting sqref="D42">
    <cfRule type="containsText" dxfId="16" priority="5" operator="containsText" text="ERROR">
      <formula>NOT(ISERROR(SEARCH("ERROR",D42)))</formula>
    </cfRule>
  </conditionalFormatting>
  <conditionalFormatting sqref="F10">
    <cfRule type="notContainsBlanks" dxfId="15" priority="4">
      <formula>LEN(TRIM(F10))&gt;0</formula>
    </cfRule>
  </conditionalFormatting>
  <conditionalFormatting sqref="F11:S11">
    <cfRule type="expression" dxfId="14" priority="2">
      <formula>E11="NO SE REPORTA"</formula>
    </cfRule>
    <cfRule type="expression" dxfId="13" priority="3">
      <formula>E10="NO APLICA"</formula>
    </cfRule>
  </conditionalFormatting>
  <conditionalFormatting sqref="E12:R12">
    <cfRule type="expression" dxfId="12"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G24:J29">
      <formula1>0</formula1>
    </dataValidation>
    <dataValidation type="decimal" allowBlank="1" showInputMessage="1" showErrorMessage="1" errorTitle="ERROR" error="Escriba un valor entre 0% y 100%" sqref="E24:F29 D36:D41">
      <formula1>0</formula1>
      <formula2>1</formula2>
    </dataValidation>
    <dataValidation allowBlank="1" showInputMessage="1" showErrorMessage="1" sqref="D42 E36:G42 G30:J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zoomScale="98" zoomScaleNormal="98" workbookViewId="0"/>
  </sheetViews>
  <sheetFormatPr baseColWidth="10" defaultRowHeight="15" x14ac:dyDescent="0.25"/>
  <cols>
    <col min="1" max="1" width="8.140625" bestFit="1" customWidth="1"/>
    <col min="2" max="2" width="12.85546875" bestFit="1" customWidth="1"/>
    <col min="3" max="3" width="68.85546875" customWidth="1"/>
  </cols>
  <sheetData>
    <row r="1" spans="1:4" x14ac:dyDescent="0.25">
      <c r="A1" s="550" t="s">
        <v>1203</v>
      </c>
    </row>
    <row r="3" spans="1:4" x14ac:dyDescent="0.25">
      <c r="B3" s="185" t="s">
        <v>1201</v>
      </c>
    </row>
    <row r="5" spans="1:4" x14ac:dyDescent="0.25">
      <c r="B5" s="183"/>
      <c r="C5" s="184"/>
      <c r="D5" s="182"/>
    </row>
    <row r="6" spans="1:4" x14ac:dyDescent="0.25">
      <c r="A6" s="168" t="s">
        <v>1199</v>
      </c>
      <c r="B6" s="168" t="s">
        <v>1200</v>
      </c>
      <c r="C6" s="168" t="s">
        <v>1198</v>
      </c>
    </row>
    <row r="7" spans="1:4" x14ac:dyDescent="0.25">
      <c r="A7" s="548"/>
      <c r="B7" s="548"/>
      <c r="C7" s="549"/>
    </row>
    <row r="8" spans="1:4" x14ac:dyDescent="0.25">
      <c r="A8" s="548"/>
      <c r="B8" s="548"/>
      <c r="C8" s="549"/>
    </row>
    <row r="9" spans="1:4" x14ac:dyDescent="0.25">
      <c r="A9" s="548"/>
      <c r="B9" s="548"/>
      <c r="C9" s="549"/>
    </row>
    <row r="10" spans="1:4" x14ac:dyDescent="0.25">
      <c r="A10" s="548"/>
      <c r="B10" s="548"/>
      <c r="C10" s="549"/>
    </row>
    <row r="11" spans="1:4" x14ac:dyDescent="0.25">
      <c r="A11" s="548"/>
      <c r="B11" s="548"/>
      <c r="C11" s="549"/>
    </row>
    <row r="12" spans="1:4" x14ac:dyDescent="0.25">
      <c r="A12" s="548"/>
      <c r="B12" s="548"/>
      <c r="C12" s="549"/>
    </row>
    <row r="13" spans="1:4" x14ac:dyDescent="0.25">
      <c r="A13" s="548"/>
      <c r="B13" s="548"/>
      <c r="C13" s="549"/>
    </row>
    <row r="14" spans="1:4" x14ac:dyDescent="0.25">
      <c r="A14" s="548"/>
      <c r="B14" s="548"/>
      <c r="C14" s="549"/>
    </row>
    <row r="15" spans="1:4" x14ac:dyDescent="0.25">
      <c r="A15" s="548"/>
      <c r="B15" s="548"/>
      <c r="C15" s="549"/>
    </row>
    <row r="16" spans="1:4" x14ac:dyDescent="0.25">
      <c r="A16" s="548"/>
      <c r="B16" s="548"/>
      <c r="C16" s="549"/>
    </row>
    <row r="17" spans="1:3" x14ac:dyDescent="0.25">
      <c r="A17" s="548"/>
      <c r="B17" s="548"/>
      <c r="C17" s="549"/>
    </row>
    <row r="18" spans="1:3" x14ac:dyDescent="0.25">
      <c r="A18" s="548"/>
      <c r="B18" s="548"/>
      <c r="C18" s="549"/>
    </row>
    <row r="19" spans="1:3" x14ac:dyDescent="0.25">
      <c r="A19" s="548"/>
      <c r="B19" s="548"/>
      <c r="C19" s="549"/>
    </row>
    <row r="20" spans="1:3" x14ac:dyDescent="0.25">
      <c r="A20" s="548"/>
      <c r="B20" s="548"/>
      <c r="C20" s="549"/>
    </row>
    <row r="21" spans="1:3" x14ac:dyDescent="0.25">
      <c r="A21" s="548"/>
      <c r="B21" s="548"/>
      <c r="C21" s="549"/>
    </row>
    <row r="22" spans="1:3" x14ac:dyDescent="0.25">
      <c r="A22" s="548"/>
      <c r="B22" s="548"/>
      <c r="C22" s="549"/>
    </row>
    <row r="23" spans="1:3" x14ac:dyDescent="0.25">
      <c r="A23" s="548"/>
      <c r="B23" s="548"/>
      <c r="C23" s="549"/>
    </row>
    <row r="24" spans="1:3" x14ac:dyDescent="0.25">
      <c r="A24" s="548"/>
      <c r="B24" s="548"/>
      <c r="C24" s="549"/>
    </row>
    <row r="25" spans="1:3" x14ac:dyDescent="0.25">
      <c r="A25" s="548"/>
      <c r="B25" s="548"/>
      <c r="C25" s="549"/>
    </row>
    <row r="26" spans="1:3" x14ac:dyDescent="0.25">
      <c r="A26" s="548"/>
      <c r="B26" s="548"/>
      <c r="C26" s="549"/>
    </row>
    <row r="27" spans="1:3" x14ac:dyDescent="0.25">
      <c r="A27" s="548"/>
      <c r="B27" s="548"/>
      <c r="C27" s="549"/>
    </row>
    <row r="28" spans="1:3" x14ac:dyDescent="0.25">
      <c r="A28" s="548"/>
      <c r="B28" s="548"/>
      <c r="C28" s="549"/>
    </row>
  </sheetData>
  <sheetProtection algorithmName="SHA-512" hashValue="LsnBJXmF304FiPr1vA0a5rRfeZFGbgpnlSc9fTyRIFlPev88PLUPhKsvVS+n3OoPIPMczgV6lZGm4lrL5GD64A==" saltValue="gNzDjeN2t6lPfjcwAmMMFw==" spinCount="100000" sheet="1" objects="1" scenarios="1" insertHyperlinks="0" selectLockedCells="1"/>
  <hyperlinks>
    <hyperlink ref="A1" location="'ANEXO 3'!A1" display="VOLVER AL INDICE"/>
  </hyperlinks>
  <pageMargins left="0.7" right="0.7" top="0.75" bottom="0.75" header="0.3" footer="0.3"/>
  <pageSetup paperSize="178"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3" sqref="B3"/>
    </sheetView>
  </sheetViews>
  <sheetFormatPr baseColWidth="10" defaultRowHeight="15" x14ac:dyDescent="0.25"/>
  <cols>
    <col min="1" max="1" width="3.42578125" bestFit="1" customWidth="1"/>
    <col min="2" max="2" width="42.85546875" customWidth="1"/>
    <col min="3" max="3" width="1" customWidth="1"/>
    <col min="6" max="6" width="11.140625" customWidth="1"/>
    <col min="9" max="9" width="11.5703125" style="416"/>
  </cols>
  <sheetData>
    <row r="1" spans="1:9" x14ac:dyDescent="0.25">
      <c r="A1" s="513" t="s">
        <v>1203</v>
      </c>
    </row>
    <row r="2" spans="1:9" x14ac:dyDescent="0.25">
      <c r="B2" t="s">
        <v>1205</v>
      </c>
    </row>
    <row r="3" spans="1:9" x14ac:dyDescent="0.25">
      <c r="C3" t="s">
        <v>898</v>
      </c>
    </row>
    <row r="5" spans="1:9" x14ac:dyDescent="0.25">
      <c r="A5" s="211" t="s">
        <v>1165</v>
      </c>
      <c r="B5" s="211" t="s">
        <v>1166</v>
      </c>
      <c r="C5" s="416" t="s">
        <v>898</v>
      </c>
      <c r="D5" s="460" t="str">
        <f>IF(SUM('1POMCAS'!E97:E99)=1,SUM('1POMCAS'!E97:E99),"ERROR: LA SUMA DE LA COLUMNA DEBE SER 100%")</f>
        <v>ERROR: LA SUMA DE LA COLUMNA DEBE SER 100%</v>
      </c>
      <c r="E5" s="461">
        <f ca="1">IF(+'1POMCAS'!G97*'1POMCAS'!$E97+'1POMCAS'!G98*'1POMCAS'!$E98+'1POMCAS'!G99*'1POMCAS'!$E99=0,"N.A.",'1POMCAS'!G97*'1POMCAS'!$E97+'1POMCAS'!G98*'1POMCAS'!$E98+'1POMCAS'!G99*'1POMCAS'!$E99)</f>
        <v>0.26999999999999996</v>
      </c>
      <c r="F5" s="461" t="str">
        <f ca="1">IF(+'1POMCAS'!H97*'1POMCAS'!$E97+'1POMCAS'!H98*'1POMCAS'!$E98+'1POMCAS'!H99*'1POMCAS'!$E99=0,"N.A.",'1POMCAS'!H97*'1POMCAS'!$E97+'1POMCAS'!H98*'1POMCAS'!$E98+'1POMCAS'!H99*'1POMCAS'!$E99)</f>
        <v>N.A.</v>
      </c>
      <c r="G5" s="461" t="str">
        <f ca="1">IF(+'1POMCAS'!I97*'1POMCAS'!$E97+'1POMCAS'!I98*'1POMCAS'!$E98+'1POMCAS'!I99*'1POMCAS'!$E99=0,"N.A.",'1POMCAS'!I97*'1POMCAS'!$E97+'1POMCAS'!I98*'1POMCAS'!$E98+'1POMCAS'!I99*'1POMCAS'!$E99)</f>
        <v>N.A.</v>
      </c>
      <c r="H5" s="461" t="str">
        <f ca="1">IF(+'1POMCAS'!J97*'1POMCAS'!$E97+'1POMCAS'!J98*'1POMCAS'!$E98+'1POMCAS'!J99*'1POMCAS'!$E99=0,"N.A.",'1POMCAS'!J97*'1POMCAS'!$E97+'1POMCAS'!J98*'1POMCAS'!$E98+'1POMCAS'!J99*'1POMCAS'!$E99)</f>
        <v>N.A.</v>
      </c>
      <c r="I5" s="461"/>
    </row>
    <row r="6" spans="1:9" x14ac:dyDescent="0.25">
      <c r="A6" s="211" t="s">
        <v>1167</v>
      </c>
      <c r="B6" s="211" t="s">
        <v>131</v>
      </c>
      <c r="C6" s="416" t="s">
        <v>898</v>
      </c>
      <c r="D6" s="462"/>
      <c r="E6" s="462"/>
      <c r="F6" s="462"/>
      <c r="G6" s="462"/>
      <c r="H6" s="462"/>
      <c r="I6" s="462"/>
    </row>
    <row r="7" spans="1:9" x14ac:dyDescent="0.25">
      <c r="A7" s="211" t="s">
        <v>1168</v>
      </c>
      <c r="B7" s="211" t="s">
        <v>162</v>
      </c>
      <c r="C7" s="416" t="s">
        <v>898</v>
      </c>
      <c r="D7" s="462"/>
      <c r="E7" s="462"/>
      <c r="F7" s="462"/>
      <c r="G7" s="462"/>
      <c r="H7" s="462"/>
      <c r="I7" s="462"/>
    </row>
    <row r="8" spans="1:9" x14ac:dyDescent="0.25">
      <c r="A8" s="211" t="s">
        <v>1169</v>
      </c>
      <c r="B8" s="211" t="s">
        <v>183</v>
      </c>
      <c r="C8" s="416" t="s">
        <v>898</v>
      </c>
      <c r="D8" s="462"/>
      <c r="E8" s="462"/>
      <c r="F8" s="462"/>
      <c r="G8" s="462"/>
      <c r="H8" s="462"/>
      <c r="I8" s="462"/>
    </row>
    <row r="9" spans="1:9" x14ac:dyDescent="0.25">
      <c r="A9" s="211" t="s">
        <v>1170</v>
      </c>
      <c r="B9" s="211" t="s">
        <v>200</v>
      </c>
      <c r="C9" s="416" t="s">
        <v>898</v>
      </c>
      <c r="D9" s="462"/>
      <c r="E9" s="462"/>
      <c r="F9" s="462"/>
      <c r="G9" s="462"/>
      <c r="H9" s="462"/>
      <c r="I9" s="462"/>
    </row>
    <row r="10" spans="1:9" x14ac:dyDescent="0.25">
      <c r="A10" s="211" t="s">
        <v>1171</v>
      </c>
      <c r="B10" s="211" t="s">
        <v>220</v>
      </c>
      <c r="C10" s="416" t="s">
        <v>898</v>
      </c>
      <c r="D10" s="462"/>
      <c r="E10" s="462"/>
      <c r="F10" s="462"/>
      <c r="G10" s="462"/>
      <c r="H10" s="462"/>
      <c r="I10" s="462"/>
    </row>
    <row r="11" spans="1:9" x14ac:dyDescent="0.25">
      <c r="A11" s="211" t="s">
        <v>1172</v>
      </c>
      <c r="B11" s="211" t="s">
        <v>280</v>
      </c>
      <c r="C11" s="416" t="s">
        <v>898</v>
      </c>
      <c r="D11" s="462"/>
      <c r="E11" s="462"/>
      <c r="F11" s="462"/>
      <c r="G11" s="462"/>
      <c r="H11" s="462"/>
      <c r="I11" s="462"/>
    </row>
    <row r="12" spans="1:9" x14ac:dyDescent="0.25">
      <c r="A12" s="211" t="s">
        <v>1173</v>
      </c>
      <c r="B12" s="211" t="s">
        <v>314</v>
      </c>
      <c r="C12" s="416" t="s">
        <v>898</v>
      </c>
      <c r="D12" s="462"/>
      <c r="E12" s="462"/>
      <c r="F12" s="462"/>
      <c r="G12" s="462"/>
      <c r="H12" s="462"/>
      <c r="I12" s="462"/>
    </row>
    <row r="13" spans="1:9" x14ac:dyDescent="0.25">
      <c r="A13" s="211" t="s">
        <v>1174</v>
      </c>
      <c r="B13" s="211" t="s">
        <v>348</v>
      </c>
      <c r="C13" s="416" t="s">
        <v>898</v>
      </c>
      <c r="D13" s="462"/>
      <c r="E13" s="462"/>
      <c r="F13" s="462"/>
      <c r="G13" s="462"/>
      <c r="H13" s="462"/>
      <c r="I13" s="462"/>
    </row>
    <row r="14" spans="1:9" x14ac:dyDescent="0.25">
      <c r="A14" s="211" t="s">
        <v>1175</v>
      </c>
      <c r="B14" s="211" t="s">
        <v>396</v>
      </c>
      <c r="C14" s="416" t="s">
        <v>898</v>
      </c>
      <c r="D14" s="463"/>
      <c r="E14" s="463"/>
      <c r="F14" s="463"/>
      <c r="G14" s="463"/>
      <c r="H14" s="463"/>
      <c r="I14" s="463"/>
    </row>
    <row r="15" spans="1:9" x14ac:dyDescent="0.25">
      <c r="A15" s="211" t="s">
        <v>1176</v>
      </c>
      <c r="B15" s="211" t="s">
        <v>418</v>
      </c>
      <c r="C15" s="416" t="s">
        <v>898</v>
      </c>
      <c r="D15" s="464">
        <f>IF(SUM('11Forest'!E26:E29)='11Forest'!E20,SUM('11Forest'!E26:E29),"ERROR: LA SUMA DE LA COLUMNA DEBE SER IGUAL A LA META ANUAL")</f>
        <v>0</v>
      </c>
      <c r="E15" s="464">
        <f>IF(SUM('11Forest'!F26:F29)='11Forest'!E20,SUM('11Forest'!F26:F29),"ERROR: LA SUMA DE LA COLUMNA DEBE SER IGUAL A LA META ANUAL")</f>
        <v>0</v>
      </c>
      <c r="F15" s="464">
        <f>IF(SUM('11Forest'!G26:G29)='11Forest'!E20,SUM('11Forest'!G26:G29),"ERROR: LA SUMA DE LA COLUMNA DEBE SER IGUAL A LA META ANUAL")</f>
        <v>0</v>
      </c>
      <c r="G15" s="464">
        <f>IF(SUM('11Forest'!H26:H29)='11Forest'!E20,SUM('11Forest'!H26:H29),"ERROR: LA SUMA DE LA COLUMNA DEBE SER IGUAL A LA META ANUAL")</f>
        <v>0</v>
      </c>
      <c r="H15" s="464"/>
      <c r="I15" s="464">
        <f>IF(SUM('11Forest'!E25:H25)='11Forest'!E20,SUM('11Forest'!E25:H25),"ERROR: LA SUMA DE LA COLUMNA DEBE SER IGUAL A LA META ANUAL")</f>
        <v>0</v>
      </c>
    </row>
    <row r="16" spans="1:9" x14ac:dyDescent="0.25">
      <c r="A16" s="211" t="s">
        <v>1177</v>
      </c>
      <c r="B16" s="211" t="s">
        <v>449</v>
      </c>
      <c r="C16" s="416" t="s">
        <v>898</v>
      </c>
      <c r="D16" s="465"/>
      <c r="E16" s="465"/>
      <c r="F16" s="465"/>
      <c r="G16" s="465"/>
      <c r="H16" s="465"/>
      <c r="I16" s="465"/>
    </row>
    <row r="17" spans="1:9" x14ac:dyDescent="0.25">
      <c r="A17" s="211" t="s">
        <v>1178</v>
      </c>
      <c r="B17" s="211" t="s">
        <v>480</v>
      </c>
      <c r="C17" s="416" t="s">
        <v>898</v>
      </c>
      <c r="D17" s="462"/>
      <c r="E17" s="462"/>
      <c r="F17" s="462"/>
      <c r="G17" s="462"/>
      <c r="H17" s="462"/>
      <c r="I17" s="462"/>
    </row>
    <row r="18" spans="1:9" x14ac:dyDescent="0.25">
      <c r="A18" s="211" t="s">
        <v>1179</v>
      </c>
      <c r="B18" s="211" t="s">
        <v>526</v>
      </c>
      <c r="C18" s="416" t="s">
        <v>898</v>
      </c>
      <c r="D18" s="462"/>
      <c r="E18" s="462"/>
      <c r="F18" s="462"/>
      <c r="G18" s="462"/>
      <c r="H18" s="462"/>
      <c r="I18" s="462"/>
    </row>
    <row r="19" spans="1:9" x14ac:dyDescent="0.25">
      <c r="A19" s="211" t="s">
        <v>1180</v>
      </c>
      <c r="B19" s="211" t="s">
        <v>557</v>
      </c>
      <c r="C19" s="416" t="s">
        <v>898</v>
      </c>
      <c r="D19" s="462"/>
      <c r="E19" s="462"/>
      <c r="F19" s="462"/>
      <c r="G19" s="462"/>
      <c r="H19" s="462"/>
      <c r="I19" s="462"/>
    </row>
    <row r="20" spans="1:9" x14ac:dyDescent="0.25">
      <c r="A20" s="211" t="s">
        <v>1181</v>
      </c>
      <c r="B20" s="211" t="s">
        <v>585</v>
      </c>
      <c r="C20" s="416" t="s">
        <v>898</v>
      </c>
      <c r="D20" s="460" t="str">
        <f>IF(SUM('16MIZC'!H22:H29)=1,SUM('16MIZC'!H22:H29),"ERROR: LA SUMA DE LA COLUMNA DEBE SER 100%")</f>
        <v>ERROR: LA SUMA DE LA COLUMNA DEBE SER 100%</v>
      </c>
      <c r="E20" s="466">
        <f>SUM('16MIZC'!I22:I29)</f>
        <v>0</v>
      </c>
      <c r="F20" s="462"/>
      <c r="G20" s="462"/>
      <c r="H20" s="462"/>
      <c r="I20" s="462"/>
    </row>
    <row r="21" spans="1:9" x14ac:dyDescent="0.25">
      <c r="A21" s="211" t="s">
        <v>1182</v>
      </c>
      <c r="B21" s="211" t="s">
        <v>634</v>
      </c>
      <c r="C21" s="416" t="s">
        <v>898</v>
      </c>
      <c r="D21" s="462"/>
      <c r="E21" s="462"/>
      <c r="F21" s="462"/>
      <c r="G21" s="462"/>
      <c r="H21" s="462"/>
      <c r="I21" s="462"/>
    </row>
    <row r="22" spans="1:9" x14ac:dyDescent="0.25">
      <c r="A22" s="211" t="s">
        <v>1183</v>
      </c>
      <c r="B22" s="211" t="s">
        <v>655</v>
      </c>
      <c r="C22" s="416" t="s">
        <v>898</v>
      </c>
      <c r="D22" s="460" t="str">
        <f>IF(SUM('18Sector'!D37:D44)=1,SUM('18Sector'!D37:D44),"ERROR: LA SUMA DE LA COLUMNA DEBE SER 100%")</f>
        <v>ERROR: LA SUMA DE LA COLUMNA DEBE SER 100%</v>
      </c>
      <c r="E22" s="462"/>
      <c r="F22" s="462"/>
      <c r="G22" s="462"/>
      <c r="H22" s="462"/>
      <c r="I22" s="462"/>
    </row>
    <row r="23" spans="1:9" x14ac:dyDescent="0.25">
      <c r="A23" s="211" t="s">
        <v>1184</v>
      </c>
      <c r="B23" s="211" t="s">
        <v>708</v>
      </c>
      <c r="C23" s="416" t="s">
        <v>898</v>
      </c>
      <c r="D23" s="460" t="str">
        <f>IF(SUM('19GAU'!H23:H29)=1,SUM('19GAU'!H23:H29),"ERROR: LA SUMA DE LA COLUMNA DEBE SER 100%")</f>
        <v>ERROR: LA SUMA DE LA COLUMNA DEBE SER 100%</v>
      </c>
      <c r="E23" s="466">
        <f>SUM('19GAU'!I22:I29)</f>
        <v>0</v>
      </c>
      <c r="F23" s="462"/>
      <c r="G23" s="462"/>
      <c r="H23" s="462"/>
      <c r="I23" s="462"/>
    </row>
    <row r="24" spans="1:9" x14ac:dyDescent="0.25">
      <c r="A24" s="211" t="s">
        <v>1185</v>
      </c>
      <c r="B24" s="211" t="s">
        <v>784</v>
      </c>
      <c r="C24" s="416" t="s">
        <v>898</v>
      </c>
      <c r="D24" s="460" t="str">
        <f>IF(SUM('20Negoc'!D36:D41)=1,SUM('20Negoc'!D36:D41),"ERROR: LA SUMA DE LA COLUMNA DEBE SER 100%")</f>
        <v>ERROR: LA SUMA DE LA COLUMNA DEBE SER 100%</v>
      </c>
      <c r="E24" s="467" t="e">
        <f>+'20Negoc'!J30/'20Negoc'!I30</f>
        <v>#DIV/0!</v>
      </c>
      <c r="F24" s="467" t="e">
        <f>+'20Negoc'!K30/'20Negoc'!J30</f>
        <v>#DIV/0!</v>
      </c>
      <c r="G24" s="462"/>
      <c r="H24" s="462"/>
      <c r="I24" s="462"/>
    </row>
    <row r="25" spans="1:9" x14ac:dyDescent="0.25">
      <c r="A25" s="211" t="s">
        <v>1186</v>
      </c>
      <c r="B25" s="211" t="s">
        <v>849</v>
      </c>
      <c r="C25" s="416" t="s">
        <v>898</v>
      </c>
      <c r="D25" s="462"/>
      <c r="E25" s="462"/>
      <c r="F25" s="462"/>
      <c r="G25" s="462"/>
      <c r="H25" s="462"/>
      <c r="I25" s="462"/>
    </row>
    <row r="26" spans="1:9" x14ac:dyDescent="0.25">
      <c r="A26" s="211" t="s">
        <v>1187</v>
      </c>
      <c r="B26" s="211" t="s">
        <v>897</v>
      </c>
      <c r="C26" s="416" t="s">
        <v>898</v>
      </c>
      <c r="D26" s="460" t="str">
        <f>IF(SUM('22Autor'!F117:F121)=1,SUM('22Autor'!F117:F121),"ERROR: LA SUMA DE LA COLUMNA DEBE SER 100%")</f>
        <v>ERROR: LA SUMA DE LA COLUMNA DEBE SER 100%</v>
      </c>
      <c r="E26" s="462"/>
      <c r="F26" s="462"/>
      <c r="G26" s="462"/>
      <c r="H26" s="462"/>
      <c r="I26" s="462"/>
    </row>
    <row r="27" spans="1:9" x14ac:dyDescent="0.25">
      <c r="A27" s="211" t="s">
        <v>1188</v>
      </c>
      <c r="B27" s="211" t="s">
        <v>961</v>
      </c>
      <c r="C27" s="416" t="s">
        <v>898</v>
      </c>
      <c r="D27" s="462"/>
      <c r="E27" s="462"/>
      <c r="F27" s="462"/>
      <c r="G27" s="462"/>
      <c r="H27" s="462"/>
      <c r="I27" s="462"/>
    </row>
    <row r="28" spans="1:9" ht="15.75" thickBot="1" x14ac:dyDescent="0.3">
      <c r="A28" s="211" t="s">
        <v>1189</v>
      </c>
      <c r="B28" s="211" t="s">
        <v>982</v>
      </c>
      <c r="C28" s="416" t="s">
        <v>898</v>
      </c>
      <c r="D28" s="462"/>
      <c r="E28" s="462"/>
      <c r="F28" s="462"/>
      <c r="G28" s="462"/>
      <c r="H28" s="462"/>
      <c r="I28" s="462"/>
    </row>
    <row r="29" spans="1:9" ht="15.75" thickBot="1" x14ac:dyDescent="0.3">
      <c r="A29" s="211" t="s">
        <v>1190</v>
      </c>
      <c r="B29" s="211" t="s">
        <v>1011</v>
      </c>
      <c r="C29" s="416" t="s">
        <v>898</v>
      </c>
      <c r="D29" s="450" t="str">
        <f>IF(SUM('25Redes'!F79:F80)=1,"","ERROR: LA SUMA DE LAS PONDERACIONES DEBE SER 100%")</f>
        <v>ERROR: LA SUMA DE LAS PONDERACIONES DEBE SER 100%</v>
      </c>
      <c r="E29" s="468" t="e">
        <f>+'25Redes'!E79*'25Redes'!F79+'25Redes'!E80*'25Redes'!F80</f>
        <v>#DIV/0!</v>
      </c>
      <c r="F29" s="462"/>
      <c r="G29" s="462"/>
      <c r="H29" s="462"/>
      <c r="I29" s="462"/>
    </row>
    <row r="30" spans="1:9" x14ac:dyDescent="0.25">
      <c r="A30" s="211" t="s">
        <v>1191</v>
      </c>
      <c r="B30" s="211" t="s">
        <v>1084</v>
      </c>
      <c r="C30" s="416" t="s">
        <v>898</v>
      </c>
      <c r="D30" s="462"/>
      <c r="E30" s="462"/>
      <c r="F30" s="462"/>
      <c r="G30" s="462"/>
      <c r="H30" s="462"/>
      <c r="I30" s="462"/>
    </row>
    <row r="31" spans="1:9" x14ac:dyDescent="0.25">
      <c r="A31" s="211" t="s">
        <v>1192</v>
      </c>
      <c r="B31" s="211" t="s">
        <v>1131</v>
      </c>
      <c r="C31" s="416" t="s">
        <v>898</v>
      </c>
      <c r="D31" s="460" t="str">
        <f>IF(SUM('27Educa'!D36:D41)=1,SUM('27Educa'!D36:D41),"ERROR: LA SUMA DE LA COLUMNA DEBE SER 100%")</f>
        <v>ERROR: LA SUMA DE LA COLUMNA DEBE SER 100%</v>
      </c>
      <c r="E31" s="462"/>
      <c r="F31" s="462"/>
      <c r="G31" s="462"/>
      <c r="H31" s="462"/>
      <c r="I31" s="462"/>
    </row>
    <row r="32" spans="1:9" x14ac:dyDescent="0.25">
      <c r="C32" s="416" t="s">
        <v>898</v>
      </c>
    </row>
    <row r="33" spans="3:6" x14ac:dyDescent="0.25">
      <c r="C33" s="416" t="s">
        <v>898</v>
      </c>
      <c r="D33" s="514" t="s">
        <v>1268</v>
      </c>
      <c r="F33" s="538" t="s">
        <v>1270</v>
      </c>
    </row>
    <row r="34" spans="3:6" x14ac:dyDescent="0.25">
      <c r="C34" s="416" t="s">
        <v>898</v>
      </c>
      <c r="D34" s="514" t="s">
        <v>1267</v>
      </c>
      <c r="F34" s="538" t="s">
        <v>1269</v>
      </c>
    </row>
    <row r="35" spans="3:6" x14ac:dyDescent="0.25">
      <c r="C35" s="416" t="s">
        <v>898</v>
      </c>
    </row>
    <row r="36" spans="3:6" x14ac:dyDescent="0.25">
      <c r="C36" s="416" t="s">
        <v>898</v>
      </c>
    </row>
    <row r="37" spans="3:6" x14ac:dyDescent="0.25">
      <c r="C37" s="416" t="s">
        <v>898</v>
      </c>
    </row>
    <row r="38" spans="3:6" x14ac:dyDescent="0.25">
      <c r="C38" s="416" t="s">
        <v>898</v>
      </c>
    </row>
    <row r="39" spans="3:6" x14ac:dyDescent="0.25">
      <c r="C39" s="416" t="s">
        <v>898</v>
      </c>
    </row>
    <row r="40" spans="3:6" x14ac:dyDescent="0.25">
      <c r="C40" s="416" t="s">
        <v>898</v>
      </c>
    </row>
    <row r="41" spans="3:6" x14ac:dyDescent="0.25">
      <c r="C41" s="416" t="s">
        <v>898</v>
      </c>
    </row>
    <row r="42" spans="3:6" x14ac:dyDescent="0.25">
      <c r="C42" s="416" t="s">
        <v>898</v>
      </c>
    </row>
  </sheetData>
  <sheetProtection algorithmName="SHA-512" hashValue="E7iSHRO0micllmrxNii03RvnOJK5hLyQjLoWlEvyS8BhlibykYKuwLSgWDIe9bKr0rgV7o/z4gJUJvMIxFrKgw==" saltValue="GBnvGum2z3e+EKxTTYtstw==" spinCount="100000" sheet="1" objects="1" scenarios="1" insertHyperlinks="0" selectLockedCells="1" selectUnlockedCells="1"/>
  <conditionalFormatting sqref="D31">
    <cfRule type="containsText" dxfId="11" priority="12" operator="containsText" text="ERROR">
      <formula>NOT(ISERROR(SEARCH("ERROR",D31)))</formula>
    </cfRule>
  </conditionalFormatting>
  <conditionalFormatting sqref="D5">
    <cfRule type="containsText" dxfId="10" priority="11" operator="containsText" text="ERROR">
      <formula>NOT(ISERROR(SEARCH("ERROR",D5)))</formula>
    </cfRule>
  </conditionalFormatting>
  <conditionalFormatting sqref="D20">
    <cfRule type="containsText" dxfId="9" priority="10" operator="containsText" text="ERROR">
      <formula>NOT(ISERROR(SEARCH("ERROR",D20)))</formula>
    </cfRule>
  </conditionalFormatting>
  <conditionalFormatting sqref="D22">
    <cfRule type="containsText" dxfId="8" priority="9" operator="containsText" text="ERROR">
      <formula>NOT(ISERROR(SEARCH("ERROR",D22)))</formula>
    </cfRule>
  </conditionalFormatting>
  <conditionalFormatting sqref="D23">
    <cfRule type="containsText" dxfId="7" priority="8" operator="containsText" text="ERROR">
      <formula>NOT(ISERROR(SEARCH("ERROR",D23)))</formula>
    </cfRule>
  </conditionalFormatting>
  <conditionalFormatting sqref="D24">
    <cfRule type="containsText" dxfId="6" priority="7" operator="containsText" text="ERROR">
      <formula>NOT(ISERROR(SEARCH("ERROR",D24)))</formula>
    </cfRule>
  </conditionalFormatting>
  <conditionalFormatting sqref="D15">
    <cfRule type="containsText" dxfId="5" priority="6" operator="containsText" text="ERROR">
      <formula>NOT(ISERROR(SEARCH("ERROR",D15)))</formula>
    </cfRule>
  </conditionalFormatting>
  <conditionalFormatting sqref="H15">
    <cfRule type="containsText" dxfId="4" priority="4" operator="containsText" text="ERROR">
      <formula>NOT(ISERROR(SEARCH("ERROR",H15)))</formula>
    </cfRule>
  </conditionalFormatting>
  <conditionalFormatting sqref="E15:G15">
    <cfRule type="containsText" dxfId="3" priority="5" operator="containsText" text="ERROR">
      <formula>NOT(ISERROR(SEARCH("ERROR",E15)))</formula>
    </cfRule>
  </conditionalFormatting>
  <conditionalFormatting sqref="D29">
    <cfRule type="containsText" dxfId="2" priority="3" operator="containsText" text="ERROR">
      <formula>NOT(ISERROR(SEARCH("ERROR",D29)))</formula>
    </cfRule>
  </conditionalFormatting>
  <conditionalFormatting sqref="D26">
    <cfRule type="containsText" dxfId="1" priority="2" operator="containsText" text="ERROR">
      <formula>NOT(ISERROR(SEARCH("ERROR",D26)))</formula>
    </cfRule>
  </conditionalFormatting>
  <conditionalFormatting sqref="I15">
    <cfRule type="containsText" dxfId="0" priority="1" operator="containsText" text="ERROR">
      <formula>NOT(ISERROR(SEARCH("ERROR",I15)))</formula>
    </cfRule>
  </conditionalFormatting>
  <hyperlinks>
    <hyperlink ref="A1" location="'ANEXO 3'!A1" display="VOLVER AL INDICE"/>
  </hyperlinks>
  <pageMargins left="0.7" right="0.7" top="0.75" bottom="0.75" header="0.3" footer="0.3"/>
  <pageSetup paperSize="1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topLeftCell="A23" zoomScale="140" zoomScaleNormal="140" zoomScaleSheetLayoutView="100" workbookViewId="0">
      <selection activeCell="B9" sqref="B9"/>
    </sheetView>
  </sheetViews>
  <sheetFormatPr baseColWidth="10" defaultRowHeight="12.75" x14ac:dyDescent="0.25"/>
  <cols>
    <col min="1" max="1" width="47.42578125" style="608" customWidth="1"/>
    <col min="2" max="2" width="84.140625" style="608" customWidth="1"/>
    <col min="3" max="16384" width="11.42578125" style="608"/>
  </cols>
  <sheetData>
    <row r="1" spans="1:2" ht="130.5" customHeight="1" thickBot="1" x14ac:dyDescent="0.3">
      <c r="A1" s="990"/>
      <c r="B1" s="990"/>
    </row>
    <row r="2" spans="1:2" ht="27" customHeight="1" thickBot="1" x14ac:dyDescent="0.3">
      <c r="A2" s="991" t="s">
        <v>1309</v>
      </c>
      <c r="B2" s="992"/>
    </row>
    <row r="3" spans="1:2" ht="24.75" customHeight="1" thickBot="1" x14ac:dyDescent="0.3">
      <c r="A3" s="993" t="s">
        <v>1310</v>
      </c>
      <c r="B3" s="994"/>
    </row>
    <row r="4" spans="1:2" x14ac:dyDescent="0.25">
      <c r="A4" s="609" t="s">
        <v>1311</v>
      </c>
      <c r="B4" s="609" t="s">
        <v>1312</v>
      </c>
    </row>
    <row r="5" spans="1:2" ht="36" x14ac:dyDescent="0.25">
      <c r="A5" s="610" t="s">
        <v>1884</v>
      </c>
      <c r="B5" s="611" t="s">
        <v>1313</v>
      </c>
    </row>
    <row r="6" spans="1:2" ht="34.5" customHeight="1" x14ac:dyDescent="0.25">
      <c r="A6" s="610" t="s">
        <v>1314</v>
      </c>
      <c r="B6" s="611" t="s">
        <v>1886</v>
      </c>
    </row>
    <row r="7" spans="1:2" ht="24" customHeight="1" x14ac:dyDescent="0.25">
      <c r="A7" s="610" t="s">
        <v>1315</v>
      </c>
      <c r="B7" s="611" t="s">
        <v>1316</v>
      </c>
    </row>
    <row r="8" spans="1:2" ht="32.25" customHeight="1" x14ac:dyDescent="0.25">
      <c r="A8" s="610" t="s">
        <v>1317</v>
      </c>
      <c r="B8" s="611" t="s">
        <v>1318</v>
      </c>
    </row>
    <row r="9" spans="1:2" ht="49.5" customHeight="1" x14ac:dyDescent="0.25">
      <c r="A9" s="610" t="s">
        <v>1319</v>
      </c>
      <c r="B9" s="611" t="s">
        <v>1320</v>
      </c>
    </row>
    <row r="10" spans="1:2" ht="21" customHeight="1" x14ac:dyDescent="0.25">
      <c r="A10" s="610" t="s">
        <v>1887</v>
      </c>
      <c r="B10" s="611" t="s">
        <v>1978</v>
      </c>
    </row>
    <row r="11" spans="1:2" ht="40.5" customHeight="1" x14ac:dyDescent="0.25">
      <c r="A11" s="610" t="s">
        <v>1321</v>
      </c>
      <c r="B11" s="611" t="s">
        <v>1322</v>
      </c>
    </row>
    <row r="12" spans="1:2" ht="21.75" customHeight="1" x14ac:dyDescent="0.25">
      <c r="A12" s="610" t="s">
        <v>1323</v>
      </c>
      <c r="B12" s="611" t="s">
        <v>1324</v>
      </c>
    </row>
    <row r="13" spans="1:2" ht="21.75" customHeight="1" x14ac:dyDescent="0.25">
      <c r="A13" s="610" t="s">
        <v>1325</v>
      </c>
      <c r="B13" s="611" t="s">
        <v>1888</v>
      </c>
    </row>
    <row r="14" spans="1:2" ht="21" customHeight="1" x14ac:dyDescent="0.25">
      <c r="A14" s="610" t="s">
        <v>1326</v>
      </c>
      <c r="B14" s="611" t="s">
        <v>1327</v>
      </c>
    </row>
    <row r="15" spans="1:2" ht="24.75" customHeight="1" x14ac:dyDescent="0.25">
      <c r="A15" s="610" t="s">
        <v>1328</v>
      </c>
      <c r="B15" s="611" t="s">
        <v>1329</v>
      </c>
    </row>
    <row r="16" spans="1:2" ht="22.5" customHeight="1" x14ac:dyDescent="0.25">
      <c r="A16" s="610" t="s">
        <v>1889</v>
      </c>
      <c r="B16" s="611" t="s">
        <v>1330</v>
      </c>
    </row>
    <row r="17" spans="1:2" ht="39" customHeight="1" x14ac:dyDescent="0.25">
      <c r="A17" s="610" t="s">
        <v>1331</v>
      </c>
      <c r="B17" s="611" t="s">
        <v>1332</v>
      </c>
    </row>
    <row r="18" spans="1:2" ht="22.5" customHeight="1" x14ac:dyDescent="0.25">
      <c r="A18" s="610" t="s">
        <v>1333</v>
      </c>
      <c r="B18" s="611" t="s">
        <v>1334</v>
      </c>
    </row>
    <row r="19" spans="1:2" ht="22.5" customHeight="1" x14ac:dyDescent="0.25">
      <c r="A19" s="610" t="s">
        <v>1973</v>
      </c>
      <c r="B19" s="611" t="s">
        <v>1975</v>
      </c>
    </row>
    <row r="20" spans="1:2" ht="22.5" customHeight="1" x14ac:dyDescent="0.25">
      <c r="A20" s="610" t="s">
        <v>1974</v>
      </c>
      <c r="B20" s="611" t="s">
        <v>1977</v>
      </c>
    </row>
    <row r="21" spans="1:2" ht="22.5" customHeight="1" x14ac:dyDescent="0.25">
      <c r="A21" s="610" t="s">
        <v>1962</v>
      </c>
      <c r="B21" s="611" t="s">
        <v>1976</v>
      </c>
    </row>
    <row r="22" spans="1:2" ht="21.75" customHeight="1" x14ac:dyDescent="0.25">
      <c r="A22" s="610" t="s">
        <v>1963</v>
      </c>
      <c r="B22" s="611" t="s">
        <v>1885</v>
      </c>
    </row>
    <row r="23" spans="1:2" ht="25.5" customHeight="1" x14ac:dyDescent="0.25">
      <c r="A23" s="610" t="s">
        <v>1964</v>
      </c>
      <c r="B23" s="611" t="s">
        <v>1856</v>
      </c>
    </row>
    <row r="24" spans="1:2" ht="25.5" customHeight="1" x14ac:dyDescent="0.25">
      <c r="A24" s="610" t="s">
        <v>1965</v>
      </c>
      <c r="B24" s="611" t="s">
        <v>1971</v>
      </c>
    </row>
    <row r="25" spans="1:2" ht="21" customHeight="1" x14ac:dyDescent="0.25">
      <c r="A25" s="610" t="s">
        <v>1966</v>
      </c>
      <c r="B25" s="611" t="s">
        <v>1335</v>
      </c>
    </row>
    <row r="26" spans="1:2" ht="98.25" customHeight="1" thickBot="1" x14ac:dyDescent="0.3">
      <c r="A26" s="612" t="s">
        <v>1336</v>
      </c>
      <c r="B26" s="613" t="s">
        <v>1337</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56"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ER335"/>
  <sheetViews>
    <sheetView topLeftCell="J1" zoomScale="93" zoomScaleNormal="93" zoomScaleSheetLayoutView="100" workbookViewId="0">
      <selection activeCell="A4" sqref="A4:X4"/>
    </sheetView>
  </sheetViews>
  <sheetFormatPr baseColWidth="10" defaultRowHeight="36" customHeight="1" x14ac:dyDescent="0.15"/>
  <cols>
    <col min="1" max="1" width="10" style="777" customWidth="1"/>
    <col min="2" max="2" width="14.7109375" style="777" customWidth="1"/>
    <col min="3" max="3" width="14.140625" style="777" customWidth="1"/>
    <col min="4" max="4" width="16.140625" style="777" customWidth="1"/>
    <col min="5" max="9" width="11.42578125" style="777" customWidth="1"/>
    <col min="10" max="10" width="62" style="805" customWidth="1"/>
    <col min="11" max="11" width="22.140625" style="777" bestFit="1" customWidth="1"/>
    <col min="12" max="12" width="21.7109375" style="777" bestFit="1" customWidth="1"/>
    <col min="13" max="13" width="13.42578125" style="777" bestFit="1" customWidth="1"/>
    <col min="14" max="14" width="22.7109375" style="777" bestFit="1" customWidth="1"/>
    <col min="15" max="15" width="21.7109375" style="777" customWidth="1"/>
    <col min="16" max="16" width="22.28515625" style="777" customWidth="1"/>
    <col min="17" max="17" width="22.85546875" style="777" customWidth="1"/>
    <col min="18" max="18" width="16.42578125" style="777" customWidth="1"/>
    <col min="19" max="19" width="26.28515625" style="777" customWidth="1"/>
    <col min="20" max="20" width="21.42578125" style="783" bestFit="1" customWidth="1"/>
    <col min="21" max="21" width="14" style="777" customWidth="1"/>
    <col min="22" max="22" width="26.85546875" style="777" customWidth="1"/>
    <col min="23" max="23" width="72.140625" style="788" customWidth="1"/>
    <col min="24" max="24" width="31.7109375" style="789" customWidth="1"/>
    <col min="25" max="25" width="47.5703125" style="777" customWidth="1"/>
    <col min="26" max="16384" width="11.42578125" style="777"/>
  </cols>
  <sheetData>
    <row r="1" spans="1:25" ht="109.5" customHeight="1" x14ac:dyDescent="0.15">
      <c r="A1" s="995"/>
      <c r="B1" s="996"/>
      <c r="C1" s="996"/>
      <c r="D1" s="996"/>
      <c r="E1" s="996"/>
      <c r="F1" s="996"/>
      <c r="G1" s="996"/>
      <c r="H1" s="996"/>
      <c r="I1" s="996"/>
      <c r="J1" s="997"/>
      <c r="K1" s="996"/>
      <c r="L1" s="996"/>
      <c r="M1" s="996"/>
      <c r="N1" s="996"/>
      <c r="O1" s="996"/>
      <c r="P1" s="996"/>
      <c r="Q1" s="996"/>
      <c r="R1" s="996"/>
      <c r="S1" s="996"/>
      <c r="T1" s="996"/>
      <c r="U1" s="996"/>
      <c r="V1" s="996"/>
      <c r="W1" s="996"/>
      <c r="X1" s="998"/>
    </row>
    <row r="2" spans="1:25" ht="26.25" customHeight="1" x14ac:dyDescent="0.15">
      <c r="A2" s="999" t="s">
        <v>1807</v>
      </c>
      <c r="B2" s="1000"/>
      <c r="C2" s="1000"/>
      <c r="D2" s="1000"/>
      <c r="E2" s="1000"/>
      <c r="F2" s="1000"/>
      <c r="G2" s="1000"/>
      <c r="H2" s="1000"/>
      <c r="I2" s="1000"/>
      <c r="J2" s="1001"/>
      <c r="K2" s="1000"/>
      <c r="L2" s="1000"/>
      <c r="M2" s="1000"/>
      <c r="N2" s="1000"/>
      <c r="O2" s="1000"/>
      <c r="P2" s="1000"/>
      <c r="Q2" s="1000"/>
      <c r="R2" s="1000"/>
      <c r="S2" s="1000"/>
      <c r="T2" s="1000"/>
      <c r="U2" s="1000"/>
      <c r="V2" s="1000"/>
      <c r="W2" s="1000"/>
      <c r="X2" s="1002"/>
    </row>
    <row r="3" spans="1:25" ht="26.25" customHeight="1" x14ac:dyDescent="0.15">
      <c r="A3" s="999" t="s">
        <v>1981</v>
      </c>
      <c r="B3" s="1000"/>
      <c r="C3" s="1000"/>
      <c r="D3" s="1000"/>
      <c r="E3" s="1000"/>
      <c r="F3" s="1000"/>
      <c r="G3" s="1000"/>
      <c r="H3" s="1000"/>
      <c r="I3" s="1000"/>
      <c r="J3" s="1001"/>
      <c r="K3" s="1000"/>
      <c r="L3" s="1000"/>
      <c r="M3" s="1000"/>
      <c r="N3" s="1000"/>
      <c r="O3" s="1000"/>
      <c r="P3" s="1000"/>
      <c r="Q3" s="1000"/>
      <c r="R3" s="1000"/>
      <c r="S3" s="1000"/>
      <c r="T3" s="1000"/>
      <c r="U3" s="1000"/>
      <c r="V3" s="1000"/>
      <c r="W3" s="1000"/>
      <c r="X3" s="1002"/>
      <c r="Y3" s="778"/>
    </row>
    <row r="4" spans="1:25" ht="26.25" customHeight="1" thickBot="1" x14ac:dyDescent="0.2">
      <c r="A4" s="1003" t="s">
        <v>1982</v>
      </c>
      <c r="B4" s="1004"/>
      <c r="C4" s="1004"/>
      <c r="D4" s="1004"/>
      <c r="E4" s="1004"/>
      <c r="F4" s="1004"/>
      <c r="G4" s="1004"/>
      <c r="H4" s="1004"/>
      <c r="I4" s="1004"/>
      <c r="J4" s="1005"/>
      <c r="K4" s="1004"/>
      <c r="L4" s="1004"/>
      <c r="M4" s="1004"/>
      <c r="N4" s="1004"/>
      <c r="O4" s="1004"/>
      <c r="P4" s="1004"/>
      <c r="Q4" s="1004"/>
      <c r="R4" s="1004"/>
      <c r="S4" s="1004"/>
      <c r="T4" s="1004"/>
      <c r="U4" s="1004"/>
      <c r="V4" s="1004"/>
      <c r="W4" s="1004"/>
      <c r="X4" s="1006"/>
    </row>
    <row r="5" spans="1:25" ht="36" customHeight="1" thickTop="1" thickBot="1" x14ac:dyDescent="0.2">
      <c r="A5" s="1014" t="s">
        <v>1392</v>
      </c>
      <c r="B5" s="1015"/>
      <c r="C5" s="1015"/>
      <c r="D5" s="1015"/>
      <c r="E5" s="1015"/>
      <c r="F5" s="1015"/>
      <c r="G5" s="1015"/>
      <c r="H5" s="1015"/>
      <c r="I5" s="1016"/>
      <c r="J5" s="1008" t="s">
        <v>1393</v>
      </c>
      <c r="K5" s="1008" t="s">
        <v>1394</v>
      </c>
      <c r="L5" s="1017" t="s">
        <v>1395</v>
      </c>
      <c r="M5" s="1017"/>
      <c r="N5" s="1008" t="s">
        <v>1396</v>
      </c>
      <c r="O5" s="1018" t="s">
        <v>1397</v>
      </c>
      <c r="P5" s="1019"/>
      <c r="Q5" s="1019"/>
      <c r="R5" s="1020"/>
      <c r="S5" s="1021" t="s">
        <v>1398</v>
      </c>
      <c r="T5" s="1023" t="s">
        <v>1399</v>
      </c>
      <c r="U5" s="1007" t="s">
        <v>1400</v>
      </c>
      <c r="V5" s="1008" t="s">
        <v>1401</v>
      </c>
      <c r="W5" s="1010" t="s">
        <v>1402</v>
      </c>
      <c r="X5" s="1012" t="s">
        <v>1403</v>
      </c>
    </row>
    <row r="6" spans="1:25" s="779" customFormat="1" ht="42" customHeight="1" thickTop="1" thickBot="1" x14ac:dyDescent="0.2">
      <c r="A6" s="630" t="s">
        <v>1404</v>
      </c>
      <c r="B6" s="630" t="s">
        <v>1338</v>
      </c>
      <c r="C6" s="631" t="s">
        <v>1405</v>
      </c>
      <c r="D6" s="630" t="s">
        <v>1342</v>
      </c>
      <c r="E6" s="630" t="s">
        <v>1406</v>
      </c>
      <c r="F6" s="630" t="s">
        <v>1407</v>
      </c>
      <c r="G6" s="630" t="s">
        <v>1408</v>
      </c>
      <c r="H6" s="630" t="s">
        <v>1409</v>
      </c>
      <c r="I6" s="632" t="s">
        <v>1410</v>
      </c>
      <c r="J6" s="1009"/>
      <c r="K6" s="1009"/>
      <c r="L6" s="769" t="s">
        <v>1411</v>
      </c>
      <c r="M6" s="633" t="s">
        <v>1412</v>
      </c>
      <c r="N6" s="1009"/>
      <c r="O6" s="634" t="s">
        <v>1413</v>
      </c>
      <c r="P6" s="769" t="s">
        <v>1414</v>
      </c>
      <c r="Q6" s="634" t="s">
        <v>1415</v>
      </c>
      <c r="R6" s="634" t="s">
        <v>1416</v>
      </c>
      <c r="S6" s="1022"/>
      <c r="T6" s="1024"/>
      <c r="U6" s="1008"/>
      <c r="V6" s="1009"/>
      <c r="W6" s="1011"/>
      <c r="X6" s="1013"/>
    </row>
    <row r="7" spans="1:25" ht="57" customHeight="1" thickTop="1" thickBot="1" x14ac:dyDescent="0.2">
      <c r="A7" s="635" t="s">
        <v>1417</v>
      </c>
      <c r="B7" s="635"/>
      <c r="C7" s="635"/>
      <c r="D7" s="635"/>
      <c r="E7" s="635"/>
      <c r="F7" s="636"/>
      <c r="G7" s="636"/>
      <c r="H7" s="636"/>
      <c r="I7" s="637"/>
      <c r="J7" s="791" t="s">
        <v>1418</v>
      </c>
      <c r="K7" s="638">
        <f>+K8</f>
        <v>33440590000</v>
      </c>
      <c r="L7" s="638">
        <f t="shared" ref="L7:S7" si="0">+L8</f>
        <v>11489826706</v>
      </c>
      <c r="M7" s="638">
        <f t="shared" si="0"/>
        <v>0</v>
      </c>
      <c r="N7" s="638">
        <f t="shared" si="0"/>
        <v>44930416706</v>
      </c>
      <c r="O7" s="638">
        <f t="shared" si="0"/>
        <v>5683679501.2000008</v>
      </c>
      <c r="P7" s="638">
        <f t="shared" si="0"/>
        <v>35717140338.899994</v>
      </c>
      <c r="Q7" s="638">
        <f t="shared" si="0"/>
        <v>3529596865.8999996</v>
      </c>
      <c r="R7" s="638">
        <f t="shared" si="0"/>
        <v>0</v>
      </c>
      <c r="S7" s="638">
        <f t="shared" si="0"/>
        <v>44930416706</v>
      </c>
      <c r="T7" s="672">
        <f>+T8</f>
        <v>26642759304</v>
      </c>
      <c r="U7" s="820">
        <f>T7/S7</f>
        <v>0.59297823740063671</v>
      </c>
      <c r="V7" s="635" t="s">
        <v>898</v>
      </c>
      <c r="W7" s="811" t="s">
        <v>1420</v>
      </c>
      <c r="X7" s="811" t="s">
        <v>1419</v>
      </c>
      <c r="Y7" s="780"/>
    </row>
    <row r="8" spans="1:25" ht="54.75" customHeight="1" thickTop="1" thickBot="1" x14ac:dyDescent="0.2">
      <c r="A8" s="640">
        <v>1</v>
      </c>
      <c r="B8" s="641" t="s">
        <v>1421</v>
      </c>
      <c r="C8" s="641"/>
      <c r="D8" s="641"/>
      <c r="E8" s="641"/>
      <c r="F8" s="642"/>
      <c r="G8" s="642"/>
      <c r="H8" s="642"/>
      <c r="I8" s="642"/>
      <c r="J8" s="792" t="s">
        <v>1422</v>
      </c>
      <c r="K8" s="643">
        <f>+K9+K30</f>
        <v>33440590000</v>
      </c>
      <c r="L8" s="643">
        <f>+L9+L30</f>
        <v>11489826706</v>
      </c>
      <c r="M8" s="643">
        <f t="shared" ref="M8:S8" si="1">+M9+M30</f>
        <v>0</v>
      </c>
      <c r="N8" s="643">
        <f t="shared" si="1"/>
        <v>44930416706</v>
      </c>
      <c r="O8" s="643">
        <f t="shared" si="1"/>
        <v>5683679501.2000008</v>
      </c>
      <c r="P8" s="643">
        <f t="shared" si="1"/>
        <v>35717140338.899994</v>
      </c>
      <c r="Q8" s="643">
        <f t="shared" si="1"/>
        <v>3529596865.8999996</v>
      </c>
      <c r="R8" s="643">
        <f t="shared" si="1"/>
        <v>0</v>
      </c>
      <c r="S8" s="643">
        <f t="shared" si="1"/>
        <v>44930416706</v>
      </c>
      <c r="T8" s="672">
        <f>+T9+T30</f>
        <v>26642759304</v>
      </c>
      <c r="U8" s="821">
        <f t="shared" ref="U8:U78" si="2">T8/S8</f>
        <v>0.59297823740063671</v>
      </c>
      <c r="V8" s="640"/>
      <c r="W8" s="812" t="s">
        <v>1423</v>
      </c>
      <c r="X8" s="812"/>
    </row>
    <row r="9" spans="1:25" ht="41.25" customHeight="1" thickTop="1" thickBot="1" x14ac:dyDescent="0.2">
      <c r="A9" s="644">
        <v>1</v>
      </c>
      <c r="B9" s="645" t="s">
        <v>1421</v>
      </c>
      <c r="C9" s="645" t="s">
        <v>1421</v>
      </c>
      <c r="D9" s="645"/>
      <c r="E9" s="645"/>
      <c r="F9" s="646"/>
      <c r="G9" s="646"/>
      <c r="H9" s="646"/>
      <c r="I9" s="646"/>
      <c r="J9" s="793" t="s">
        <v>1424</v>
      </c>
      <c r="K9" s="647">
        <f>+K10</f>
        <v>2178966100</v>
      </c>
      <c r="L9" s="647">
        <f t="shared" ref="L9:T9" si="3">+L10</f>
        <v>1437898481</v>
      </c>
      <c r="M9" s="647">
        <f t="shared" si="3"/>
        <v>0</v>
      </c>
      <c r="N9" s="647">
        <f t="shared" si="3"/>
        <v>3616864581</v>
      </c>
      <c r="O9" s="647">
        <f t="shared" si="3"/>
        <v>578053811</v>
      </c>
      <c r="P9" s="647">
        <f t="shared" si="3"/>
        <v>3038810770</v>
      </c>
      <c r="Q9" s="647">
        <f t="shared" si="3"/>
        <v>0</v>
      </c>
      <c r="R9" s="647">
        <f t="shared" si="3"/>
        <v>0</v>
      </c>
      <c r="S9" s="647">
        <f t="shared" si="3"/>
        <v>3616864581</v>
      </c>
      <c r="T9" s="672">
        <f t="shared" si="3"/>
        <v>2570973231</v>
      </c>
      <c r="U9" s="822">
        <f t="shared" si="2"/>
        <v>0.71082927586113021</v>
      </c>
      <c r="V9" s="644"/>
      <c r="W9" s="813" t="s">
        <v>1425</v>
      </c>
      <c r="X9" s="813" t="s">
        <v>1426</v>
      </c>
    </row>
    <row r="10" spans="1:25" ht="45" customHeight="1" thickTop="1" thickBot="1" x14ac:dyDescent="0.2">
      <c r="A10" s="649" t="s">
        <v>1417</v>
      </c>
      <c r="B10" s="650" t="s">
        <v>1421</v>
      </c>
      <c r="C10" s="650" t="s">
        <v>1421</v>
      </c>
      <c r="D10" s="650" t="s">
        <v>1421</v>
      </c>
      <c r="E10" s="650"/>
      <c r="F10" s="651"/>
      <c r="G10" s="651"/>
      <c r="H10" s="651"/>
      <c r="I10" s="651"/>
      <c r="J10" s="794" t="s">
        <v>1427</v>
      </c>
      <c r="K10" s="653">
        <f>+K17</f>
        <v>2178966100</v>
      </c>
      <c r="L10" s="653">
        <f t="shared" ref="L10:T10" si="4">+L17</f>
        <v>1437898481</v>
      </c>
      <c r="M10" s="653">
        <f t="shared" si="4"/>
        <v>0</v>
      </c>
      <c r="N10" s="653">
        <f t="shared" si="4"/>
        <v>3616864581</v>
      </c>
      <c r="O10" s="653">
        <f t="shared" si="4"/>
        <v>578053811</v>
      </c>
      <c r="P10" s="653">
        <f t="shared" si="4"/>
        <v>3038810770</v>
      </c>
      <c r="Q10" s="653">
        <f t="shared" si="4"/>
        <v>0</v>
      </c>
      <c r="R10" s="653">
        <f t="shared" si="4"/>
        <v>0</v>
      </c>
      <c r="S10" s="653">
        <f t="shared" si="4"/>
        <v>3616864581</v>
      </c>
      <c r="T10" s="672">
        <f t="shared" si="4"/>
        <v>2570973231</v>
      </c>
      <c r="U10" s="823">
        <f t="shared" si="2"/>
        <v>0.71082927586113021</v>
      </c>
      <c r="V10" s="650"/>
      <c r="W10" s="814" t="s">
        <v>1428</v>
      </c>
      <c r="X10" s="814" t="s">
        <v>1429</v>
      </c>
    </row>
    <row r="11" spans="1:25" s="185" customFormat="1" ht="22.5" hidden="1" customHeight="1" thickTop="1" thickBot="1" x14ac:dyDescent="0.3">
      <c r="A11" s="656" t="s">
        <v>1417</v>
      </c>
      <c r="B11" s="656" t="s">
        <v>1421</v>
      </c>
      <c r="C11" s="656" t="s">
        <v>1421</v>
      </c>
      <c r="D11" s="656" t="s">
        <v>1421</v>
      </c>
      <c r="E11" s="657" t="s">
        <v>1421</v>
      </c>
      <c r="F11" s="658"/>
      <c r="G11" s="658"/>
      <c r="H11" s="658"/>
      <c r="I11" s="658"/>
      <c r="J11" s="659" t="s">
        <v>1430</v>
      </c>
      <c r="K11" s="660">
        <f>+K12+K13</f>
        <v>0</v>
      </c>
      <c r="L11" s="660">
        <f>+L12+L13</f>
        <v>0</v>
      </c>
      <c r="M11" s="660">
        <f>+M12+M13</f>
        <v>0</v>
      </c>
      <c r="N11" s="660">
        <f t="shared" ref="N11:N77" si="5">K11+L11-M11</f>
        <v>0</v>
      </c>
      <c r="O11" s="660">
        <f t="shared" ref="O11:S11" si="6">+O12+O13</f>
        <v>0</v>
      </c>
      <c r="P11" s="660">
        <f t="shared" si="6"/>
        <v>0</v>
      </c>
      <c r="Q11" s="660">
        <v>0</v>
      </c>
      <c r="R11" s="660">
        <f t="shared" si="6"/>
        <v>0</v>
      </c>
      <c r="S11" s="660">
        <f t="shared" si="6"/>
        <v>0</v>
      </c>
      <c r="T11" s="660">
        <f t="shared" ref="T11" si="7">+T12+T13</f>
        <v>0</v>
      </c>
      <c r="U11" s="661" t="e">
        <f t="shared" si="2"/>
        <v>#DIV/0!</v>
      </c>
      <c r="V11" s="662"/>
      <c r="W11" s="663" t="s">
        <v>1431</v>
      </c>
      <c r="X11" s="663" t="s">
        <v>1432</v>
      </c>
    </row>
    <row r="12" spans="1:25" s="416" customFormat="1" ht="22.5" hidden="1" customHeight="1" thickTop="1" thickBot="1" x14ac:dyDescent="0.3">
      <c r="A12" s="658" t="s">
        <v>1417</v>
      </c>
      <c r="B12" s="658" t="s">
        <v>1421</v>
      </c>
      <c r="C12" s="658" t="s">
        <v>1421</v>
      </c>
      <c r="D12" s="658" t="s">
        <v>1421</v>
      </c>
      <c r="E12" s="664" t="s">
        <v>1421</v>
      </c>
      <c r="F12" s="656" t="s">
        <v>1421</v>
      </c>
      <c r="G12" s="658"/>
      <c r="H12" s="658"/>
      <c r="I12" s="658"/>
      <c r="J12" s="665" t="s">
        <v>1433</v>
      </c>
      <c r="K12" s="666"/>
      <c r="L12" s="666"/>
      <c r="M12" s="666"/>
      <c r="N12" s="666">
        <f t="shared" si="5"/>
        <v>0</v>
      </c>
      <c r="O12" s="666"/>
      <c r="P12" s="666">
        <v>0</v>
      </c>
      <c r="Q12" s="666">
        <v>0</v>
      </c>
      <c r="R12" s="666">
        <v>0</v>
      </c>
      <c r="S12" s="666"/>
      <c r="T12" s="666"/>
      <c r="U12" s="667" t="e">
        <f t="shared" si="2"/>
        <v>#DIV/0!</v>
      </c>
      <c r="V12" s="668"/>
      <c r="W12" s="669"/>
      <c r="X12" s="669"/>
    </row>
    <row r="13" spans="1:25" s="416" customFormat="1" ht="22.5" hidden="1" customHeight="1" thickTop="1" thickBot="1" x14ac:dyDescent="0.3">
      <c r="A13" s="658" t="s">
        <v>1417</v>
      </c>
      <c r="B13" s="658" t="s">
        <v>1421</v>
      </c>
      <c r="C13" s="658" t="s">
        <v>1421</v>
      </c>
      <c r="D13" s="658" t="s">
        <v>1421</v>
      </c>
      <c r="E13" s="664" t="s">
        <v>1421</v>
      </c>
      <c r="F13" s="656" t="s">
        <v>1434</v>
      </c>
      <c r="G13" s="658"/>
      <c r="H13" s="658"/>
      <c r="I13" s="658"/>
      <c r="J13" s="665" t="s">
        <v>1435</v>
      </c>
      <c r="K13" s="666"/>
      <c r="L13" s="666"/>
      <c r="M13" s="666"/>
      <c r="N13" s="666">
        <f t="shared" si="5"/>
        <v>0</v>
      </c>
      <c r="O13" s="666"/>
      <c r="P13" s="666">
        <v>0</v>
      </c>
      <c r="Q13" s="666">
        <v>0</v>
      </c>
      <c r="R13" s="666"/>
      <c r="S13" s="666"/>
      <c r="T13" s="666"/>
      <c r="U13" s="667" t="e">
        <f t="shared" si="2"/>
        <v>#DIV/0!</v>
      </c>
      <c r="V13" s="668"/>
      <c r="W13" s="669"/>
      <c r="X13" s="669"/>
    </row>
    <row r="14" spans="1:25" s="185" customFormat="1" ht="22.5" hidden="1" customHeight="1" thickTop="1" thickBot="1" x14ac:dyDescent="0.3">
      <c r="A14" s="656" t="s">
        <v>1417</v>
      </c>
      <c r="B14" s="656" t="s">
        <v>1421</v>
      </c>
      <c r="C14" s="656" t="s">
        <v>1421</v>
      </c>
      <c r="D14" s="656" t="s">
        <v>1421</v>
      </c>
      <c r="E14" s="657" t="s">
        <v>1434</v>
      </c>
      <c r="F14" s="658"/>
      <c r="G14" s="658"/>
      <c r="H14" s="670"/>
      <c r="I14" s="658"/>
      <c r="J14" s="671" t="s">
        <v>1436</v>
      </c>
      <c r="K14" s="672">
        <f>+K15+K16</f>
        <v>0</v>
      </c>
      <c r="L14" s="672">
        <f>+L15+L16</f>
        <v>0</v>
      </c>
      <c r="M14" s="672">
        <f>+M15+M16</f>
        <v>0</v>
      </c>
      <c r="N14" s="672">
        <f t="shared" si="5"/>
        <v>0</v>
      </c>
      <c r="O14" s="672">
        <f t="shared" ref="O14:S14" si="8">+O15+O16</f>
        <v>0</v>
      </c>
      <c r="P14" s="672">
        <v>0</v>
      </c>
      <c r="Q14" s="672">
        <f t="shared" si="8"/>
        <v>0</v>
      </c>
      <c r="R14" s="672">
        <f t="shared" si="8"/>
        <v>0</v>
      </c>
      <c r="S14" s="672">
        <f t="shared" si="8"/>
        <v>0</v>
      </c>
      <c r="T14" s="672">
        <f t="shared" ref="T14" si="9">+T15+T16</f>
        <v>0</v>
      </c>
      <c r="U14" s="673" t="e">
        <f t="shared" si="2"/>
        <v>#DIV/0!</v>
      </c>
      <c r="V14" s="662"/>
      <c r="W14" s="663" t="s">
        <v>1437</v>
      </c>
      <c r="X14" s="663" t="s">
        <v>1438</v>
      </c>
    </row>
    <row r="15" spans="1:25" s="416" customFormat="1" ht="3" hidden="1" customHeight="1" thickTop="1" thickBot="1" x14ac:dyDescent="0.3">
      <c r="A15" s="658" t="s">
        <v>1417</v>
      </c>
      <c r="B15" s="658" t="s">
        <v>1421</v>
      </c>
      <c r="C15" s="658" t="s">
        <v>1421</v>
      </c>
      <c r="D15" s="658" t="s">
        <v>1421</v>
      </c>
      <c r="E15" s="664" t="s">
        <v>1434</v>
      </c>
      <c r="F15" s="656" t="s">
        <v>1421</v>
      </c>
      <c r="G15" s="658"/>
      <c r="H15" s="658"/>
      <c r="I15" s="658"/>
      <c r="J15" s="674" t="s">
        <v>1439</v>
      </c>
      <c r="K15" s="675"/>
      <c r="L15" s="675"/>
      <c r="M15" s="675"/>
      <c r="N15" s="666">
        <f t="shared" si="5"/>
        <v>0</v>
      </c>
      <c r="O15" s="675">
        <v>0</v>
      </c>
      <c r="P15" s="675" t="s">
        <v>898</v>
      </c>
      <c r="Q15" s="675">
        <v>0</v>
      </c>
      <c r="R15" s="675"/>
      <c r="S15" s="666"/>
      <c r="T15" s="675"/>
      <c r="U15" s="676" t="e">
        <f t="shared" si="2"/>
        <v>#DIV/0!</v>
      </c>
      <c r="V15" s="668"/>
      <c r="W15" s="669"/>
      <c r="X15" s="669"/>
    </row>
    <row r="16" spans="1:25" s="416" customFormat="1" ht="22.5" hidden="1" customHeight="1" thickTop="1" thickBot="1" x14ac:dyDescent="0.3">
      <c r="A16" s="658" t="s">
        <v>1417</v>
      </c>
      <c r="B16" s="658" t="s">
        <v>1421</v>
      </c>
      <c r="C16" s="658" t="s">
        <v>1421</v>
      </c>
      <c r="D16" s="658" t="s">
        <v>1421</v>
      </c>
      <c r="E16" s="664" t="s">
        <v>1434</v>
      </c>
      <c r="F16" s="656" t="s">
        <v>1434</v>
      </c>
      <c r="G16" s="658"/>
      <c r="H16" s="658"/>
      <c r="I16" s="658"/>
      <c r="J16" s="674" t="s">
        <v>1440</v>
      </c>
      <c r="K16" s="675"/>
      <c r="L16" s="675"/>
      <c r="M16" s="675"/>
      <c r="N16" s="666">
        <f t="shared" si="5"/>
        <v>0</v>
      </c>
      <c r="O16" s="675"/>
      <c r="P16" s="675">
        <v>0</v>
      </c>
      <c r="Q16" s="675">
        <v>0</v>
      </c>
      <c r="R16" s="675"/>
      <c r="S16" s="666"/>
      <c r="T16" s="675"/>
      <c r="U16" s="676" t="e">
        <f t="shared" si="2"/>
        <v>#DIV/0!</v>
      </c>
      <c r="V16" s="668"/>
      <c r="W16" s="669"/>
      <c r="X16" s="669"/>
    </row>
    <row r="17" spans="1:25" ht="37.5" customHeight="1" thickTop="1" thickBot="1" x14ac:dyDescent="0.2">
      <c r="A17" s="668" t="s">
        <v>1417</v>
      </c>
      <c r="B17" s="668" t="s">
        <v>1421</v>
      </c>
      <c r="C17" s="658" t="s">
        <v>1421</v>
      </c>
      <c r="D17" s="658" t="s">
        <v>1421</v>
      </c>
      <c r="E17" s="668">
        <v>14</v>
      </c>
      <c r="F17" s="668" t="s">
        <v>898</v>
      </c>
      <c r="G17" s="770" t="s">
        <v>898</v>
      </c>
      <c r="H17" s="658"/>
      <c r="I17" s="658"/>
      <c r="J17" s="781" t="s">
        <v>2024</v>
      </c>
      <c r="K17" s="680">
        <f>+K18+K21</f>
        <v>2178966100</v>
      </c>
      <c r="L17" s="680">
        <f t="shared" ref="L17:T17" si="10">+L18+L21</f>
        <v>1437898481</v>
      </c>
      <c r="M17" s="680">
        <f t="shared" si="10"/>
        <v>0</v>
      </c>
      <c r="N17" s="680">
        <f t="shared" si="10"/>
        <v>3616864581</v>
      </c>
      <c r="O17" s="680">
        <f t="shared" si="10"/>
        <v>578053811</v>
      </c>
      <c r="P17" s="680">
        <f t="shared" si="10"/>
        <v>3038810770</v>
      </c>
      <c r="Q17" s="680">
        <f t="shared" si="10"/>
        <v>0</v>
      </c>
      <c r="R17" s="680">
        <f t="shared" si="10"/>
        <v>0</v>
      </c>
      <c r="S17" s="680">
        <f t="shared" si="10"/>
        <v>3616864581</v>
      </c>
      <c r="T17" s="678">
        <f t="shared" si="10"/>
        <v>2570973231</v>
      </c>
      <c r="U17" s="824">
        <f t="shared" si="2"/>
        <v>0.71082927586113021</v>
      </c>
      <c r="V17" s="770"/>
      <c r="W17" s="773" t="s">
        <v>1556</v>
      </c>
      <c r="X17" s="773" t="s">
        <v>1557</v>
      </c>
    </row>
    <row r="18" spans="1:25" ht="22.5" customHeight="1" thickTop="1" thickBot="1" x14ac:dyDescent="0.2">
      <c r="A18" s="668" t="s">
        <v>1417</v>
      </c>
      <c r="B18" s="668" t="s">
        <v>1421</v>
      </c>
      <c r="C18" s="658" t="s">
        <v>1421</v>
      </c>
      <c r="D18" s="658" t="s">
        <v>1421</v>
      </c>
      <c r="E18" s="668">
        <v>14</v>
      </c>
      <c r="F18" s="668" t="s">
        <v>1421</v>
      </c>
      <c r="G18" s="770"/>
      <c r="H18" s="658"/>
      <c r="I18" s="658"/>
      <c r="J18" s="781" t="s">
        <v>2025</v>
      </c>
      <c r="K18" s="680">
        <f>+K19+K20</f>
        <v>960076701</v>
      </c>
      <c r="L18" s="680">
        <f t="shared" ref="L18:T18" si="11">+L19+L20</f>
        <v>1437898481</v>
      </c>
      <c r="M18" s="680">
        <f t="shared" si="11"/>
        <v>0</v>
      </c>
      <c r="N18" s="680">
        <f t="shared" si="11"/>
        <v>2397975182</v>
      </c>
      <c r="O18" s="680">
        <f t="shared" si="11"/>
        <v>578053811</v>
      </c>
      <c r="P18" s="680">
        <f t="shared" si="11"/>
        <v>1819921371</v>
      </c>
      <c r="Q18" s="680">
        <f t="shared" si="11"/>
        <v>0</v>
      </c>
      <c r="R18" s="680">
        <f t="shared" si="11"/>
        <v>0</v>
      </c>
      <c r="S18" s="680">
        <f t="shared" si="11"/>
        <v>2397975182</v>
      </c>
      <c r="T18" s="678">
        <f t="shared" si="11"/>
        <v>1900807326</v>
      </c>
      <c r="U18" s="824">
        <f t="shared" si="2"/>
        <v>0.79267180922809066</v>
      </c>
      <c r="V18" s="770"/>
      <c r="W18" s="773"/>
      <c r="X18" s="773"/>
    </row>
    <row r="19" spans="1:25" ht="22.5" customHeight="1" thickTop="1" thickBot="1" x14ac:dyDescent="0.2">
      <c r="A19" s="668" t="s">
        <v>1417</v>
      </c>
      <c r="B19" s="668" t="s">
        <v>1421</v>
      </c>
      <c r="C19" s="658" t="s">
        <v>1421</v>
      </c>
      <c r="D19" s="658" t="s">
        <v>1421</v>
      </c>
      <c r="E19" s="668">
        <v>14</v>
      </c>
      <c r="F19" s="668" t="s">
        <v>1421</v>
      </c>
      <c r="G19" s="658" t="s">
        <v>1421</v>
      </c>
      <c r="H19" s="658" t="s">
        <v>898</v>
      </c>
      <c r="I19" s="658"/>
      <c r="J19" s="795" t="s">
        <v>1558</v>
      </c>
      <c r="K19" s="681">
        <v>751474794</v>
      </c>
      <c r="L19" s="681">
        <v>1437898481</v>
      </c>
      <c r="M19" s="681"/>
      <c r="N19" s="681">
        <f t="shared" si="5"/>
        <v>2189373275</v>
      </c>
      <c r="O19" s="681">
        <f>563676277+11357471+3020063</f>
        <v>578053811</v>
      </c>
      <c r="P19" s="681">
        <f>+N19-O19</f>
        <v>1611319464</v>
      </c>
      <c r="Q19" s="681">
        <v>0</v>
      </c>
      <c r="R19" s="681"/>
      <c r="S19" s="681">
        <f>+N19</f>
        <v>2189373275</v>
      </c>
      <c r="T19" s="679">
        <v>1611675565</v>
      </c>
      <c r="U19" s="825">
        <f t="shared" si="2"/>
        <v>0.73613557971287469</v>
      </c>
      <c r="V19" s="770"/>
      <c r="W19" s="773"/>
      <c r="X19" s="773"/>
    </row>
    <row r="20" spans="1:25" ht="22.5" customHeight="1" thickTop="1" thickBot="1" x14ac:dyDescent="0.2">
      <c r="A20" s="668" t="s">
        <v>1417</v>
      </c>
      <c r="B20" s="668" t="s">
        <v>1421</v>
      </c>
      <c r="C20" s="658" t="s">
        <v>1421</v>
      </c>
      <c r="D20" s="658" t="s">
        <v>1421</v>
      </c>
      <c r="E20" s="668">
        <v>14</v>
      </c>
      <c r="F20" s="668" t="s">
        <v>1421</v>
      </c>
      <c r="G20" s="658" t="s">
        <v>1434</v>
      </c>
      <c r="H20" s="658" t="s">
        <v>898</v>
      </c>
      <c r="I20" s="658"/>
      <c r="J20" s="795" t="s">
        <v>1559</v>
      </c>
      <c r="K20" s="681">
        <v>208601907</v>
      </c>
      <c r="L20" s="681"/>
      <c r="M20" s="681"/>
      <c r="N20" s="681">
        <f t="shared" si="5"/>
        <v>208601907</v>
      </c>
      <c r="O20" s="681">
        <v>0</v>
      </c>
      <c r="P20" s="681">
        <f t="shared" ref="P20:P23" si="12">+N20-O20-Q20</f>
        <v>208601907</v>
      </c>
      <c r="Q20" s="681"/>
      <c r="R20" s="681"/>
      <c r="S20" s="681">
        <f>+N20</f>
        <v>208601907</v>
      </c>
      <c r="T20" s="679">
        <v>289131761</v>
      </c>
      <c r="U20" s="825">
        <f t="shared" si="2"/>
        <v>1.3860456270900725</v>
      </c>
      <c r="V20" s="770"/>
      <c r="W20" s="773"/>
      <c r="X20" s="773"/>
    </row>
    <row r="21" spans="1:25" ht="22.5" customHeight="1" thickTop="1" thickBot="1" x14ac:dyDescent="0.2">
      <c r="A21" s="668" t="s">
        <v>1417</v>
      </c>
      <c r="B21" s="668" t="s">
        <v>1421</v>
      </c>
      <c r="C21" s="658" t="s">
        <v>1421</v>
      </c>
      <c r="D21" s="658" t="s">
        <v>1421</v>
      </c>
      <c r="E21" s="668">
        <v>14</v>
      </c>
      <c r="F21" s="668" t="s">
        <v>1421</v>
      </c>
      <c r="G21" s="770" t="s">
        <v>1434</v>
      </c>
      <c r="H21" s="658"/>
      <c r="I21" s="658"/>
      <c r="J21" s="796" t="s">
        <v>1560</v>
      </c>
      <c r="K21" s="680">
        <f t="shared" ref="K21" si="13">+K22+K23</f>
        <v>1218889399</v>
      </c>
      <c r="L21" s="680">
        <f>+L22+L23</f>
        <v>0</v>
      </c>
      <c r="M21" s="680">
        <f>+M22+M23</f>
        <v>0</v>
      </c>
      <c r="N21" s="680">
        <f t="shared" si="5"/>
        <v>1218889399</v>
      </c>
      <c r="O21" s="680">
        <f t="shared" ref="O21:S21" si="14">+O22+O23</f>
        <v>0</v>
      </c>
      <c r="P21" s="681">
        <f>+P22+P23</f>
        <v>1218889399</v>
      </c>
      <c r="Q21" s="680">
        <f t="shared" si="14"/>
        <v>0</v>
      </c>
      <c r="R21" s="680">
        <f t="shared" si="14"/>
        <v>0</v>
      </c>
      <c r="S21" s="680">
        <f t="shared" si="14"/>
        <v>1218889399</v>
      </c>
      <c r="T21" s="678">
        <f t="shared" ref="T21" si="15">+T22+T23</f>
        <v>670165905</v>
      </c>
      <c r="U21" s="824">
        <f t="shared" si="2"/>
        <v>0.54981682960719558</v>
      </c>
      <c r="V21" s="770"/>
      <c r="W21" s="773"/>
      <c r="X21" s="773"/>
      <c r="Y21" s="782"/>
    </row>
    <row r="22" spans="1:25" ht="22.5" customHeight="1" thickTop="1" thickBot="1" x14ac:dyDescent="0.2">
      <c r="A22" s="668" t="s">
        <v>1417</v>
      </c>
      <c r="B22" s="668" t="s">
        <v>1421</v>
      </c>
      <c r="C22" s="658" t="s">
        <v>1421</v>
      </c>
      <c r="D22" s="658" t="s">
        <v>1421</v>
      </c>
      <c r="E22" s="668">
        <v>14</v>
      </c>
      <c r="F22" s="668" t="s">
        <v>1421</v>
      </c>
      <c r="G22" s="658" t="s">
        <v>1434</v>
      </c>
      <c r="H22" s="658" t="s">
        <v>1421</v>
      </c>
      <c r="I22" s="658"/>
      <c r="J22" s="795" t="s">
        <v>1561</v>
      </c>
      <c r="K22" s="681">
        <v>937421868</v>
      </c>
      <c r="L22" s="681"/>
      <c r="M22" s="681"/>
      <c r="N22" s="681">
        <f t="shared" si="5"/>
        <v>937421868</v>
      </c>
      <c r="O22" s="681">
        <v>0</v>
      </c>
      <c r="P22" s="681">
        <f t="shared" si="12"/>
        <v>937421868</v>
      </c>
      <c r="Q22" s="681"/>
      <c r="R22" s="681"/>
      <c r="S22" s="681">
        <f>+N22</f>
        <v>937421868</v>
      </c>
      <c r="T22" s="679">
        <v>301740124</v>
      </c>
      <c r="U22" s="825">
        <f t="shared" si="2"/>
        <v>0.32188295824991359</v>
      </c>
      <c r="V22" s="770"/>
      <c r="W22" s="773"/>
      <c r="X22" s="773"/>
    </row>
    <row r="23" spans="1:25" ht="22.5" customHeight="1" thickTop="1" thickBot="1" x14ac:dyDescent="0.2">
      <c r="A23" s="668" t="s">
        <v>1417</v>
      </c>
      <c r="B23" s="668" t="s">
        <v>1421</v>
      </c>
      <c r="C23" s="658" t="s">
        <v>1421</v>
      </c>
      <c r="D23" s="658" t="s">
        <v>1421</v>
      </c>
      <c r="E23" s="668">
        <v>14</v>
      </c>
      <c r="F23" s="668" t="s">
        <v>1421</v>
      </c>
      <c r="G23" s="658" t="s">
        <v>1434</v>
      </c>
      <c r="H23" s="658" t="s">
        <v>1434</v>
      </c>
      <c r="I23" s="658"/>
      <c r="J23" s="795" t="s">
        <v>1562</v>
      </c>
      <c r="K23" s="681">
        <v>281467531</v>
      </c>
      <c r="L23" s="681"/>
      <c r="M23" s="681"/>
      <c r="N23" s="681">
        <f t="shared" si="5"/>
        <v>281467531</v>
      </c>
      <c r="O23" s="681">
        <v>0</v>
      </c>
      <c r="P23" s="681">
        <f t="shared" si="12"/>
        <v>281467531</v>
      </c>
      <c r="Q23" s="681"/>
      <c r="R23" s="681"/>
      <c r="S23" s="681">
        <f>+N23</f>
        <v>281467531</v>
      </c>
      <c r="T23" s="679">
        <v>368425781</v>
      </c>
      <c r="U23" s="825">
        <f t="shared" si="2"/>
        <v>1.3089459366451757</v>
      </c>
      <c r="V23" s="770"/>
      <c r="W23" s="773"/>
      <c r="X23" s="773"/>
    </row>
    <row r="24" spans="1:25" s="416" customFormat="1" ht="22.5" hidden="1" customHeight="1" thickTop="1" thickBot="1" x14ac:dyDescent="0.3">
      <c r="A24" s="668" t="s">
        <v>1417</v>
      </c>
      <c r="B24" s="668" t="s">
        <v>1421</v>
      </c>
      <c r="C24" s="658" t="s">
        <v>1421</v>
      </c>
      <c r="D24" s="658" t="s">
        <v>1421</v>
      </c>
      <c r="E24" s="668" t="s">
        <v>1421</v>
      </c>
      <c r="F24" s="668" t="s">
        <v>1421</v>
      </c>
      <c r="G24" s="750" t="s">
        <v>1458</v>
      </c>
      <c r="H24" s="658"/>
      <c r="I24" s="658"/>
      <c r="J24" s="659" t="s">
        <v>1563</v>
      </c>
      <c r="K24" s="680">
        <f t="shared" ref="K24" si="16">+K25+K26</f>
        <v>0</v>
      </c>
      <c r="L24" s="680">
        <f>+L25+L26</f>
        <v>0</v>
      </c>
      <c r="M24" s="680">
        <f>+M25+M26</f>
        <v>0</v>
      </c>
      <c r="N24" s="680">
        <f t="shared" si="5"/>
        <v>0</v>
      </c>
      <c r="O24" s="680">
        <f t="shared" ref="O24:S24" si="17">+O25+O26</f>
        <v>0</v>
      </c>
      <c r="P24" s="680">
        <f t="shared" si="17"/>
        <v>0</v>
      </c>
      <c r="Q24" s="680">
        <f t="shared" si="17"/>
        <v>0</v>
      </c>
      <c r="R24" s="680">
        <f t="shared" si="17"/>
        <v>0</v>
      </c>
      <c r="S24" s="680">
        <f t="shared" si="17"/>
        <v>0</v>
      </c>
      <c r="T24" s="680">
        <f t="shared" ref="T24" si="18">+T25+T26</f>
        <v>0</v>
      </c>
      <c r="U24" s="661" t="e">
        <f t="shared" si="2"/>
        <v>#DIV/0!</v>
      </c>
      <c r="V24" s="750"/>
      <c r="W24" s="669" t="s">
        <v>1437</v>
      </c>
      <c r="X24" s="669" t="s">
        <v>1438</v>
      </c>
    </row>
    <row r="25" spans="1:25" s="416" customFormat="1" ht="22.5" hidden="1" customHeight="1" thickTop="1" thickBot="1" x14ac:dyDescent="0.3">
      <c r="A25" s="668" t="s">
        <v>1417</v>
      </c>
      <c r="B25" s="668" t="s">
        <v>1421</v>
      </c>
      <c r="C25" s="658" t="s">
        <v>1421</v>
      </c>
      <c r="D25" s="658" t="s">
        <v>1421</v>
      </c>
      <c r="E25" s="668" t="s">
        <v>1421</v>
      </c>
      <c r="F25" s="668" t="s">
        <v>1421</v>
      </c>
      <c r="G25" s="658" t="s">
        <v>1458</v>
      </c>
      <c r="H25" s="658" t="s">
        <v>1421</v>
      </c>
      <c r="I25" s="658"/>
      <c r="J25" s="665" t="s">
        <v>1564</v>
      </c>
      <c r="K25" s="681"/>
      <c r="L25" s="681"/>
      <c r="M25" s="681"/>
      <c r="N25" s="681">
        <f t="shared" si="5"/>
        <v>0</v>
      </c>
      <c r="O25" s="681"/>
      <c r="P25" s="681"/>
      <c r="Q25" s="681"/>
      <c r="R25" s="681"/>
      <c r="S25" s="681"/>
      <c r="T25" s="681"/>
      <c r="U25" s="667" t="e">
        <f t="shared" si="2"/>
        <v>#DIV/0!</v>
      </c>
      <c r="V25" s="750"/>
      <c r="W25" s="669"/>
      <c r="X25" s="669"/>
    </row>
    <row r="26" spans="1:25" s="416" customFormat="1" ht="22.5" hidden="1" customHeight="1" thickTop="1" thickBot="1" x14ac:dyDescent="0.3">
      <c r="A26" s="668" t="s">
        <v>1417</v>
      </c>
      <c r="B26" s="668" t="s">
        <v>1421</v>
      </c>
      <c r="C26" s="658" t="s">
        <v>1421</v>
      </c>
      <c r="D26" s="658" t="s">
        <v>1421</v>
      </c>
      <c r="E26" s="668" t="s">
        <v>1421</v>
      </c>
      <c r="F26" s="668" t="s">
        <v>1421</v>
      </c>
      <c r="G26" s="658" t="s">
        <v>1458</v>
      </c>
      <c r="H26" s="658" t="s">
        <v>1434</v>
      </c>
      <c r="I26" s="658"/>
      <c r="J26" s="665" t="s">
        <v>1565</v>
      </c>
      <c r="K26" s="681"/>
      <c r="L26" s="681"/>
      <c r="M26" s="681"/>
      <c r="N26" s="681">
        <f t="shared" si="5"/>
        <v>0</v>
      </c>
      <c r="O26" s="681"/>
      <c r="P26" s="681"/>
      <c r="Q26" s="681"/>
      <c r="R26" s="681"/>
      <c r="S26" s="681"/>
      <c r="T26" s="681"/>
      <c r="U26" s="667" t="e">
        <f t="shared" si="2"/>
        <v>#DIV/0!</v>
      </c>
      <c r="V26" s="750"/>
      <c r="W26" s="669"/>
      <c r="X26" s="669"/>
    </row>
    <row r="27" spans="1:25" s="416" customFormat="1" ht="22.5" hidden="1" customHeight="1" thickTop="1" thickBot="1" x14ac:dyDescent="0.3">
      <c r="A27" s="668" t="s">
        <v>1417</v>
      </c>
      <c r="B27" s="668" t="s">
        <v>1421</v>
      </c>
      <c r="C27" s="658" t="s">
        <v>1421</v>
      </c>
      <c r="D27" s="658" t="s">
        <v>1421</v>
      </c>
      <c r="E27" s="668" t="s">
        <v>1421</v>
      </c>
      <c r="F27" s="668" t="s">
        <v>1421</v>
      </c>
      <c r="G27" s="750" t="s">
        <v>1462</v>
      </c>
      <c r="H27" s="658"/>
      <c r="I27" s="658"/>
      <c r="J27" s="659" t="s">
        <v>1566</v>
      </c>
      <c r="K27" s="680">
        <f t="shared" ref="K27" si="19">+K28+K29</f>
        <v>0</v>
      </c>
      <c r="L27" s="680">
        <f>+L28+L29</f>
        <v>0</v>
      </c>
      <c r="M27" s="680">
        <f>+M28+M29</f>
        <v>0</v>
      </c>
      <c r="N27" s="680">
        <f t="shared" si="5"/>
        <v>0</v>
      </c>
      <c r="O27" s="680">
        <v>0</v>
      </c>
      <c r="P27" s="680">
        <f t="shared" ref="P27:S27" si="20">+P28+P29</f>
        <v>0</v>
      </c>
      <c r="Q27" s="680">
        <f t="shared" si="20"/>
        <v>0</v>
      </c>
      <c r="R27" s="680">
        <f t="shared" si="20"/>
        <v>0</v>
      </c>
      <c r="S27" s="680">
        <f t="shared" si="20"/>
        <v>0</v>
      </c>
      <c r="T27" s="680">
        <f t="shared" ref="T27" si="21">+T28+T29</f>
        <v>0</v>
      </c>
      <c r="U27" s="661" t="e">
        <f t="shared" si="2"/>
        <v>#DIV/0!</v>
      </c>
      <c r="V27" s="750"/>
      <c r="W27" s="669"/>
      <c r="X27" s="669"/>
    </row>
    <row r="28" spans="1:25" s="416" customFormat="1" ht="22.5" hidden="1" customHeight="1" thickTop="1" thickBot="1" x14ac:dyDescent="0.3">
      <c r="A28" s="668" t="s">
        <v>1417</v>
      </c>
      <c r="B28" s="668" t="s">
        <v>1421</v>
      </c>
      <c r="C28" s="658" t="s">
        <v>1421</v>
      </c>
      <c r="D28" s="658" t="s">
        <v>1421</v>
      </c>
      <c r="E28" s="668" t="s">
        <v>1421</v>
      </c>
      <c r="F28" s="668" t="s">
        <v>1421</v>
      </c>
      <c r="G28" s="658" t="s">
        <v>1462</v>
      </c>
      <c r="H28" s="658" t="s">
        <v>1421</v>
      </c>
      <c r="I28" s="658"/>
      <c r="J28" s="665" t="s">
        <v>1567</v>
      </c>
      <c r="K28" s="681"/>
      <c r="L28" s="681"/>
      <c r="M28" s="681"/>
      <c r="N28" s="681">
        <f t="shared" si="5"/>
        <v>0</v>
      </c>
      <c r="O28" s="681">
        <v>0</v>
      </c>
      <c r="P28" s="681"/>
      <c r="Q28" s="681"/>
      <c r="R28" s="681"/>
      <c r="S28" s="681"/>
      <c r="T28" s="681"/>
      <c r="U28" s="667" t="e">
        <f t="shared" si="2"/>
        <v>#DIV/0!</v>
      </c>
      <c r="V28" s="750"/>
      <c r="W28" s="669"/>
      <c r="X28" s="669"/>
    </row>
    <row r="29" spans="1:25" s="416" customFormat="1" ht="22.5" hidden="1" customHeight="1" thickTop="1" thickBot="1" x14ac:dyDescent="0.3">
      <c r="A29" s="668" t="s">
        <v>1417</v>
      </c>
      <c r="B29" s="668" t="s">
        <v>1421</v>
      </c>
      <c r="C29" s="658" t="s">
        <v>1421</v>
      </c>
      <c r="D29" s="658" t="s">
        <v>1421</v>
      </c>
      <c r="E29" s="668" t="s">
        <v>1421</v>
      </c>
      <c r="F29" s="668" t="s">
        <v>1421</v>
      </c>
      <c r="G29" s="658" t="s">
        <v>1462</v>
      </c>
      <c r="H29" s="658" t="s">
        <v>1434</v>
      </c>
      <c r="I29" s="658"/>
      <c r="J29" s="665" t="s">
        <v>1568</v>
      </c>
      <c r="K29" s="681"/>
      <c r="L29" s="681"/>
      <c r="M29" s="681"/>
      <c r="N29" s="681">
        <f t="shared" si="5"/>
        <v>0</v>
      </c>
      <c r="O29" s="681" t="s">
        <v>898</v>
      </c>
      <c r="P29" s="681">
        <v>0</v>
      </c>
      <c r="Q29" s="681">
        <v>0</v>
      </c>
      <c r="R29" s="681"/>
      <c r="S29" s="681"/>
      <c r="T29" s="681"/>
      <c r="U29" s="667" t="e">
        <f t="shared" si="2"/>
        <v>#DIV/0!</v>
      </c>
      <c r="V29" s="750"/>
      <c r="W29" s="669"/>
      <c r="X29" s="669"/>
    </row>
    <row r="30" spans="1:25" ht="41.25" customHeight="1" thickTop="1" thickBot="1" x14ac:dyDescent="0.2">
      <c r="A30" s="644" t="s">
        <v>1417</v>
      </c>
      <c r="B30" s="645" t="s">
        <v>1421</v>
      </c>
      <c r="C30" s="645" t="s">
        <v>1434</v>
      </c>
      <c r="D30" s="645"/>
      <c r="E30" s="645"/>
      <c r="F30" s="646"/>
      <c r="G30" s="646"/>
      <c r="H30" s="646"/>
      <c r="I30" s="646"/>
      <c r="J30" s="793" t="s">
        <v>1441</v>
      </c>
      <c r="K30" s="647">
        <f>+K31+K46+K83+K91+K117</f>
        <v>31261623900</v>
      </c>
      <c r="L30" s="647">
        <f>+L31+L46+L83+L91+L117</f>
        <v>10051928225</v>
      </c>
      <c r="M30" s="647">
        <f>+M31+M46+M83+M91+M117</f>
        <v>0</v>
      </c>
      <c r="N30" s="647">
        <f t="shared" si="5"/>
        <v>41313552125</v>
      </c>
      <c r="O30" s="647">
        <f t="shared" ref="O30:T30" si="22">+O31+O46+O83+O91+O117</f>
        <v>5105625690.2000008</v>
      </c>
      <c r="P30" s="647">
        <f t="shared" si="22"/>
        <v>32678329568.899998</v>
      </c>
      <c r="Q30" s="647">
        <f t="shared" si="22"/>
        <v>3529596865.8999996</v>
      </c>
      <c r="R30" s="647">
        <f t="shared" si="22"/>
        <v>0</v>
      </c>
      <c r="S30" s="647">
        <f t="shared" si="22"/>
        <v>41313552125</v>
      </c>
      <c r="T30" s="672">
        <f t="shared" si="22"/>
        <v>24071786073</v>
      </c>
      <c r="U30" s="822">
        <f>T30/S30</f>
        <v>0.58266076952587864</v>
      </c>
      <c r="V30" s="644"/>
      <c r="W30" s="813" t="s">
        <v>1442</v>
      </c>
      <c r="X30" s="813" t="s">
        <v>1443</v>
      </c>
    </row>
    <row r="31" spans="1:25" ht="43.5" customHeight="1" thickTop="1" thickBot="1" x14ac:dyDescent="0.2">
      <c r="A31" s="649" t="s">
        <v>1417</v>
      </c>
      <c r="B31" s="650" t="s">
        <v>1421</v>
      </c>
      <c r="C31" s="650" t="s">
        <v>1434</v>
      </c>
      <c r="D31" s="650" t="s">
        <v>1421</v>
      </c>
      <c r="E31" s="650"/>
      <c r="F31" s="651"/>
      <c r="G31" s="651"/>
      <c r="H31" s="651"/>
      <c r="I31" s="651"/>
      <c r="J31" s="794" t="s">
        <v>1444</v>
      </c>
      <c r="K31" s="653">
        <f>+K32</f>
        <v>12973673382</v>
      </c>
      <c r="L31" s="653">
        <f t="shared" ref="L31:T33" si="23">+L32</f>
        <v>4905701838</v>
      </c>
      <c r="M31" s="653">
        <f t="shared" si="23"/>
        <v>0</v>
      </c>
      <c r="N31" s="653">
        <f t="shared" si="23"/>
        <v>17879375220</v>
      </c>
      <c r="O31" s="653">
        <f t="shared" si="23"/>
        <v>1655125669.2000003</v>
      </c>
      <c r="P31" s="653">
        <f t="shared" si="23"/>
        <v>13559438386.4</v>
      </c>
      <c r="Q31" s="653">
        <f t="shared" si="23"/>
        <v>2664811164.4000001</v>
      </c>
      <c r="R31" s="653">
        <f t="shared" si="23"/>
        <v>0</v>
      </c>
      <c r="S31" s="653">
        <f t="shared" si="23"/>
        <v>17879375220</v>
      </c>
      <c r="T31" s="672">
        <f t="shared" si="23"/>
        <v>10947441472</v>
      </c>
      <c r="U31" s="823">
        <f t="shared" si="2"/>
        <v>0.61229440835013693</v>
      </c>
      <c r="V31" s="650"/>
      <c r="W31" s="814" t="s">
        <v>1445</v>
      </c>
      <c r="X31" s="814" t="s">
        <v>1446</v>
      </c>
    </row>
    <row r="32" spans="1:25" ht="57.75" customHeight="1" thickTop="1" thickBot="1" x14ac:dyDescent="0.2">
      <c r="A32" s="662" t="s">
        <v>1417</v>
      </c>
      <c r="B32" s="662" t="s">
        <v>1421</v>
      </c>
      <c r="C32" s="770" t="s">
        <v>1434</v>
      </c>
      <c r="D32" s="650" t="s">
        <v>1478</v>
      </c>
      <c r="E32" s="770" t="s">
        <v>898</v>
      </c>
      <c r="F32" s="658"/>
      <c r="G32" s="658"/>
      <c r="H32" s="658"/>
      <c r="I32" s="658"/>
      <c r="J32" s="796" t="s">
        <v>1447</v>
      </c>
      <c r="K32" s="660">
        <f>+K33</f>
        <v>12973673382</v>
      </c>
      <c r="L32" s="660">
        <f t="shared" si="23"/>
        <v>4905701838</v>
      </c>
      <c r="M32" s="660">
        <f t="shared" si="23"/>
        <v>0</v>
      </c>
      <c r="N32" s="660">
        <f t="shared" si="23"/>
        <v>17879375220</v>
      </c>
      <c r="O32" s="660">
        <f t="shared" si="23"/>
        <v>1655125669.2000003</v>
      </c>
      <c r="P32" s="660">
        <f t="shared" si="23"/>
        <v>13559438386.4</v>
      </c>
      <c r="Q32" s="660">
        <f t="shared" si="23"/>
        <v>2664811164.4000001</v>
      </c>
      <c r="R32" s="660">
        <f t="shared" si="23"/>
        <v>0</v>
      </c>
      <c r="S32" s="660">
        <f t="shared" si="23"/>
        <v>17879375220</v>
      </c>
      <c r="T32" s="672">
        <f t="shared" si="23"/>
        <v>10947441472</v>
      </c>
      <c r="U32" s="824">
        <f t="shared" si="2"/>
        <v>0.61229440835013693</v>
      </c>
      <c r="V32" s="668"/>
      <c r="W32" s="773" t="s">
        <v>1448</v>
      </c>
      <c r="X32" s="773" t="s">
        <v>1419</v>
      </c>
    </row>
    <row r="33" spans="1:24" ht="51" customHeight="1" thickTop="1" thickBot="1" x14ac:dyDescent="0.2">
      <c r="A33" s="668" t="s">
        <v>1417</v>
      </c>
      <c r="B33" s="668" t="s">
        <v>1421</v>
      </c>
      <c r="C33" s="658" t="s">
        <v>1434</v>
      </c>
      <c r="D33" s="650" t="s">
        <v>1478</v>
      </c>
      <c r="E33" s="668">
        <v>64</v>
      </c>
      <c r="F33" s="770" t="s">
        <v>898</v>
      </c>
      <c r="G33" s="658"/>
      <c r="H33" s="658"/>
      <c r="I33" s="658"/>
      <c r="J33" s="796" t="s">
        <v>1449</v>
      </c>
      <c r="K33" s="660">
        <f>+K34</f>
        <v>12973673382</v>
      </c>
      <c r="L33" s="660">
        <f t="shared" si="23"/>
        <v>4905701838</v>
      </c>
      <c r="M33" s="660">
        <f t="shared" si="23"/>
        <v>0</v>
      </c>
      <c r="N33" s="660">
        <f t="shared" si="23"/>
        <v>17879375220</v>
      </c>
      <c r="O33" s="660">
        <f t="shared" si="23"/>
        <v>1655125669.2000003</v>
      </c>
      <c r="P33" s="660">
        <f t="shared" si="23"/>
        <v>13559438386.4</v>
      </c>
      <c r="Q33" s="660">
        <f t="shared" si="23"/>
        <v>2664811164.4000001</v>
      </c>
      <c r="R33" s="660">
        <f t="shared" si="23"/>
        <v>0</v>
      </c>
      <c r="S33" s="660">
        <f t="shared" si="23"/>
        <v>17879375220</v>
      </c>
      <c r="T33" s="672">
        <f t="shared" si="23"/>
        <v>10947441472</v>
      </c>
      <c r="U33" s="824">
        <f t="shared" si="2"/>
        <v>0.61229440835013693</v>
      </c>
      <c r="V33" s="668"/>
      <c r="W33" s="773" t="s">
        <v>1450</v>
      </c>
      <c r="X33" s="773" t="s">
        <v>1451</v>
      </c>
    </row>
    <row r="34" spans="1:24" ht="22.5" customHeight="1" thickTop="1" thickBot="1" x14ac:dyDescent="0.2">
      <c r="A34" s="668" t="s">
        <v>1417</v>
      </c>
      <c r="B34" s="668" t="s">
        <v>1421</v>
      </c>
      <c r="C34" s="658" t="s">
        <v>1434</v>
      </c>
      <c r="D34" s="650" t="s">
        <v>1478</v>
      </c>
      <c r="E34" s="668">
        <v>64</v>
      </c>
      <c r="F34" s="668" t="s">
        <v>1421</v>
      </c>
      <c r="G34" s="770" t="s">
        <v>898</v>
      </c>
      <c r="H34" s="658"/>
      <c r="I34" s="658"/>
      <c r="J34" s="796" t="s">
        <v>1452</v>
      </c>
      <c r="K34" s="660">
        <f>+K35+K36</f>
        <v>12973673382</v>
      </c>
      <c r="L34" s="660">
        <f t="shared" ref="L34:T34" si="24">+L35+L36</f>
        <v>4905701838</v>
      </c>
      <c r="M34" s="660">
        <f t="shared" si="24"/>
        <v>0</v>
      </c>
      <c r="N34" s="660">
        <f t="shared" si="24"/>
        <v>17879375220</v>
      </c>
      <c r="O34" s="660">
        <f t="shared" si="24"/>
        <v>1655125669.2000003</v>
      </c>
      <c r="P34" s="660">
        <f t="shared" si="24"/>
        <v>13559438386.4</v>
      </c>
      <c r="Q34" s="660">
        <f t="shared" si="24"/>
        <v>2664811164.4000001</v>
      </c>
      <c r="R34" s="660">
        <f t="shared" si="24"/>
        <v>0</v>
      </c>
      <c r="S34" s="660">
        <f t="shared" si="24"/>
        <v>17879375220</v>
      </c>
      <c r="T34" s="672">
        <f t="shared" si="24"/>
        <v>10947441472</v>
      </c>
      <c r="U34" s="824">
        <f t="shared" si="2"/>
        <v>0.61229440835013693</v>
      </c>
      <c r="V34" s="668"/>
      <c r="W34" s="773"/>
      <c r="X34" s="773"/>
    </row>
    <row r="35" spans="1:24" ht="22.5" customHeight="1" thickTop="1" thickBot="1" x14ac:dyDescent="0.2">
      <c r="A35" s="668" t="s">
        <v>1417</v>
      </c>
      <c r="B35" s="668" t="s">
        <v>1421</v>
      </c>
      <c r="C35" s="658" t="s">
        <v>1434</v>
      </c>
      <c r="D35" s="650" t="s">
        <v>1478</v>
      </c>
      <c r="E35" s="668">
        <v>64</v>
      </c>
      <c r="F35" s="668" t="s">
        <v>1421</v>
      </c>
      <c r="G35" s="668" t="s">
        <v>1421</v>
      </c>
      <c r="H35" s="668" t="s">
        <v>898</v>
      </c>
      <c r="I35" s="658"/>
      <c r="J35" s="795" t="s">
        <v>1453</v>
      </c>
      <c r="K35" s="666">
        <f>9561691068+63000000</f>
        <v>9624691068</v>
      </c>
      <c r="L35" s="666">
        <v>4091260098</v>
      </c>
      <c r="M35" s="666"/>
      <c r="N35" s="666">
        <f t="shared" si="5"/>
        <v>13715951166</v>
      </c>
      <c r="O35" s="666">
        <f>+K35*0.1+11839920+634543+525631+1377046+660982+562000+449000+1217480+522000+100000+392000+261000+1378311+80087+25000000+262911996+49846335</f>
        <v>1320227437.8000002</v>
      </c>
      <c r="P35" s="666">
        <f>+N35-O35-Q35</f>
        <v>10400709026.6</v>
      </c>
      <c r="Q35" s="666">
        <f>+K35*0.2+70076488</f>
        <v>1995014701.6000001</v>
      </c>
      <c r="R35" s="666"/>
      <c r="S35" s="666">
        <f>+N35</f>
        <v>13715951166</v>
      </c>
      <c r="T35" s="675">
        <f>7226903934+177568</f>
        <v>7227081502</v>
      </c>
      <c r="U35" s="825">
        <f t="shared" si="2"/>
        <v>0.52691070524623651</v>
      </c>
      <c r="V35" s="668"/>
      <c r="W35" s="773"/>
      <c r="X35" s="773"/>
    </row>
    <row r="36" spans="1:24" ht="22.5" customHeight="1" thickTop="1" thickBot="1" x14ac:dyDescent="0.2">
      <c r="A36" s="668" t="s">
        <v>1417</v>
      </c>
      <c r="B36" s="668" t="s">
        <v>1421</v>
      </c>
      <c r="C36" s="658" t="s">
        <v>1434</v>
      </c>
      <c r="D36" s="650" t="s">
        <v>1478</v>
      </c>
      <c r="E36" s="668">
        <v>64</v>
      </c>
      <c r="F36" s="668" t="s">
        <v>1421</v>
      </c>
      <c r="G36" s="658" t="s">
        <v>1434</v>
      </c>
      <c r="H36" s="658" t="s">
        <v>898</v>
      </c>
      <c r="I36" s="658"/>
      <c r="J36" s="795" t="s">
        <v>1454</v>
      </c>
      <c r="K36" s="666">
        <v>3348982314</v>
      </c>
      <c r="L36" s="666">
        <v>814441740</v>
      </c>
      <c r="M36" s="666"/>
      <c r="N36" s="666">
        <f t="shared" si="5"/>
        <v>4163424054</v>
      </c>
      <c r="O36" s="666">
        <f>+K36*0.1</f>
        <v>334898231.40000004</v>
      </c>
      <c r="P36" s="666">
        <f>+N36-O36-Q36</f>
        <v>3158729359.7999997</v>
      </c>
      <c r="Q36" s="666">
        <f>+K36*0.2</f>
        <v>669796462.80000007</v>
      </c>
      <c r="R36" s="666"/>
      <c r="S36" s="666">
        <f>+N36</f>
        <v>4163424054</v>
      </c>
      <c r="T36" s="675">
        <v>3720359970</v>
      </c>
      <c r="U36" s="825">
        <f t="shared" si="2"/>
        <v>0.89358180232101814</v>
      </c>
      <c r="V36" s="668"/>
      <c r="W36" s="773"/>
      <c r="X36" s="773"/>
    </row>
    <row r="37" spans="1:24" s="416" customFormat="1" ht="22.5" hidden="1" customHeight="1" thickTop="1" thickBot="1" x14ac:dyDescent="0.3">
      <c r="A37" s="668" t="s">
        <v>1417</v>
      </c>
      <c r="B37" s="668" t="s">
        <v>1421</v>
      </c>
      <c r="C37" s="658" t="s">
        <v>1434</v>
      </c>
      <c r="D37" s="668" t="s">
        <v>1421</v>
      </c>
      <c r="E37" s="668" t="s">
        <v>1421</v>
      </c>
      <c r="F37" s="668" t="s">
        <v>1421</v>
      </c>
      <c r="G37" s="656" t="s">
        <v>1434</v>
      </c>
      <c r="H37" s="658"/>
      <c r="I37" s="658"/>
      <c r="J37" s="659" t="s">
        <v>1455</v>
      </c>
      <c r="K37" s="660">
        <f t="shared" ref="K37:T37" si="25">SUM(K38:K39)</f>
        <v>0</v>
      </c>
      <c r="L37" s="660">
        <f>SUM(L38:L39)</f>
        <v>0</v>
      </c>
      <c r="M37" s="660">
        <f>SUM(M38:M39)</f>
        <v>0</v>
      </c>
      <c r="N37" s="660">
        <f t="shared" si="5"/>
        <v>0</v>
      </c>
      <c r="O37" s="660">
        <v>0</v>
      </c>
      <c r="P37" s="660">
        <f t="shared" ref="P37:R37" si="26">SUM(P38:P39)</f>
        <v>0</v>
      </c>
      <c r="Q37" s="660">
        <f t="shared" si="26"/>
        <v>0</v>
      </c>
      <c r="R37" s="660">
        <f t="shared" si="26"/>
        <v>0</v>
      </c>
      <c r="S37" s="660">
        <f>SUM(S38:S39)</f>
        <v>0</v>
      </c>
      <c r="T37" s="660">
        <f t="shared" si="25"/>
        <v>0</v>
      </c>
      <c r="U37" s="661" t="e">
        <f t="shared" si="2"/>
        <v>#DIV/0!</v>
      </c>
      <c r="V37" s="668"/>
      <c r="W37" s="669"/>
      <c r="X37" s="669"/>
    </row>
    <row r="38" spans="1:24" s="416" customFormat="1" ht="22.5" hidden="1" customHeight="1" thickTop="1" thickBot="1" x14ac:dyDescent="0.3">
      <c r="A38" s="668" t="s">
        <v>1417</v>
      </c>
      <c r="B38" s="668" t="s">
        <v>1421</v>
      </c>
      <c r="C38" s="658" t="s">
        <v>1434</v>
      </c>
      <c r="D38" s="668" t="s">
        <v>1421</v>
      </c>
      <c r="E38" s="668" t="s">
        <v>1421</v>
      </c>
      <c r="F38" s="668" t="s">
        <v>1421</v>
      </c>
      <c r="G38" s="658" t="s">
        <v>1434</v>
      </c>
      <c r="H38" s="658" t="s">
        <v>1421</v>
      </c>
      <c r="I38" s="658"/>
      <c r="J38" s="665" t="s">
        <v>1456</v>
      </c>
      <c r="K38" s="666"/>
      <c r="L38" s="666"/>
      <c r="M38" s="666"/>
      <c r="N38" s="666">
        <f t="shared" si="5"/>
        <v>0</v>
      </c>
      <c r="O38" s="666">
        <v>0</v>
      </c>
      <c r="P38" s="666">
        <f>+N38*70%</f>
        <v>0</v>
      </c>
      <c r="Q38" s="666">
        <v>0</v>
      </c>
      <c r="R38" s="666"/>
      <c r="S38" s="666"/>
      <c r="T38" s="666">
        <v>0</v>
      </c>
      <c r="U38" s="667" t="e">
        <f t="shared" si="2"/>
        <v>#DIV/0!</v>
      </c>
      <c r="V38" s="668"/>
      <c r="W38" s="669"/>
      <c r="X38" s="669"/>
    </row>
    <row r="39" spans="1:24" s="416" customFormat="1" ht="22.5" hidden="1" customHeight="1" thickTop="1" thickBot="1" x14ac:dyDescent="0.3">
      <c r="A39" s="668" t="s">
        <v>1417</v>
      </c>
      <c r="B39" s="668" t="s">
        <v>1421</v>
      </c>
      <c r="C39" s="658" t="s">
        <v>1434</v>
      </c>
      <c r="D39" s="668" t="s">
        <v>1421</v>
      </c>
      <c r="E39" s="668" t="s">
        <v>1421</v>
      </c>
      <c r="F39" s="668" t="s">
        <v>1421</v>
      </c>
      <c r="G39" s="658" t="s">
        <v>1434</v>
      </c>
      <c r="H39" s="658" t="s">
        <v>1434</v>
      </c>
      <c r="I39" s="658"/>
      <c r="J39" s="665" t="s">
        <v>1457</v>
      </c>
      <c r="K39" s="666"/>
      <c r="L39" s="666"/>
      <c r="M39" s="666"/>
      <c r="N39" s="666">
        <f t="shared" si="5"/>
        <v>0</v>
      </c>
      <c r="O39" s="666">
        <v>0</v>
      </c>
      <c r="P39" s="666">
        <v>0</v>
      </c>
      <c r="Q39" s="666"/>
      <c r="R39" s="666"/>
      <c r="S39" s="666"/>
      <c r="T39" s="666"/>
      <c r="U39" s="667" t="e">
        <f t="shared" si="2"/>
        <v>#DIV/0!</v>
      </c>
      <c r="V39" s="668"/>
      <c r="W39" s="669"/>
      <c r="X39" s="669"/>
    </row>
    <row r="40" spans="1:24" s="416" customFormat="1" ht="22.5" hidden="1" customHeight="1" thickTop="1" thickBot="1" x14ac:dyDescent="0.3">
      <c r="A40" s="668" t="s">
        <v>1417</v>
      </c>
      <c r="B40" s="668" t="s">
        <v>1421</v>
      </c>
      <c r="C40" s="658" t="s">
        <v>1434</v>
      </c>
      <c r="D40" s="668" t="s">
        <v>1421</v>
      </c>
      <c r="E40" s="668" t="s">
        <v>1421</v>
      </c>
      <c r="F40" s="668" t="s">
        <v>1421</v>
      </c>
      <c r="G40" s="656" t="s">
        <v>1458</v>
      </c>
      <c r="H40" s="658"/>
      <c r="I40" s="658"/>
      <c r="J40" s="659" t="s">
        <v>1459</v>
      </c>
      <c r="K40" s="660">
        <f t="shared" ref="K40:T40" si="27">SUM(K41:K42)</f>
        <v>0</v>
      </c>
      <c r="L40" s="660">
        <f>SUM(L41:L42)</f>
        <v>0</v>
      </c>
      <c r="M40" s="660">
        <f>SUM(M41:M42)</f>
        <v>0</v>
      </c>
      <c r="N40" s="660">
        <f t="shared" si="5"/>
        <v>0</v>
      </c>
      <c r="O40" s="660">
        <f t="shared" ref="O40:S40" si="28">SUM(O41:O42)</f>
        <v>0</v>
      </c>
      <c r="P40" s="660">
        <f t="shared" si="28"/>
        <v>0</v>
      </c>
      <c r="Q40" s="660">
        <f t="shared" si="28"/>
        <v>0</v>
      </c>
      <c r="R40" s="660">
        <f t="shared" si="28"/>
        <v>0</v>
      </c>
      <c r="S40" s="660">
        <f t="shared" si="28"/>
        <v>0</v>
      </c>
      <c r="T40" s="660">
        <f t="shared" si="27"/>
        <v>0</v>
      </c>
      <c r="U40" s="661" t="e">
        <f t="shared" si="2"/>
        <v>#DIV/0!</v>
      </c>
      <c r="V40" s="668"/>
      <c r="W40" s="669"/>
      <c r="X40" s="669"/>
    </row>
    <row r="41" spans="1:24" s="416" customFormat="1" ht="22.5" hidden="1" customHeight="1" thickTop="1" thickBot="1" x14ac:dyDescent="0.3">
      <c r="A41" s="668" t="s">
        <v>1417</v>
      </c>
      <c r="B41" s="668" t="s">
        <v>1421</v>
      </c>
      <c r="C41" s="658" t="s">
        <v>1434</v>
      </c>
      <c r="D41" s="668" t="s">
        <v>1421</v>
      </c>
      <c r="E41" s="668" t="s">
        <v>1421</v>
      </c>
      <c r="F41" s="668" t="s">
        <v>1421</v>
      </c>
      <c r="G41" s="658" t="s">
        <v>1458</v>
      </c>
      <c r="H41" s="658" t="s">
        <v>1421</v>
      </c>
      <c r="I41" s="658"/>
      <c r="J41" s="665" t="s">
        <v>1460</v>
      </c>
      <c r="K41" s="666"/>
      <c r="L41" s="666"/>
      <c r="M41" s="666"/>
      <c r="N41" s="666">
        <f t="shared" si="5"/>
        <v>0</v>
      </c>
      <c r="O41" s="666">
        <v>0</v>
      </c>
      <c r="P41" s="666">
        <v>0</v>
      </c>
      <c r="Q41" s="666"/>
      <c r="R41" s="666"/>
      <c r="S41" s="666"/>
      <c r="T41" s="666"/>
      <c r="U41" s="667" t="e">
        <f t="shared" si="2"/>
        <v>#DIV/0!</v>
      </c>
      <c r="V41" s="668"/>
      <c r="W41" s="669"/>
      <c r="X41" s="669"/>
    </row>
    <row r="42" spans="1:24" s="416" customFormat="1" ht="22.5" hidden="1" customHeight="1" thickTop="1" thickBot="1" x14ac:dyDescent="0.3">
      <c r="A42" s="668" t="s">
        <v>1417</v>
      </c>
      <c r="B42" s="668" t="s">
        <v>1421</v>
      </c>
      <c r="C42" s="658" t="s">
        <v>1434</v>
      </c>
      <c r="D42" s="668" t="s">
        <v>1421</v>
      </c>
      <c r="E42" s="668" t="s">
        <v>1421</v>
      </c>
      <c r="F42" s="668" t="s">
        <v>1421</v>
      </c>
      <c r="G42" s="658" t="s">
        <v>1458</v>
      </c>
      <c r="H42" s="658" t="s">
        <v>1434</v>
      </c>
      <c r="I42" s="658"/>
      <c r="J42" s="665" t="s">
        <v>1461</v>
      </c>
      <c r="K42" s="666"/>
      <c r="L42" s="666"/>
      <c r="M42" s="666"/>
      <c r="N42" s="666">
        <f t="shared" si="5"/>
        <v>0</v>
      </c>
      <c r="O42" s="666"/>
      <c r="P42" s="666"/>
      <c r="Q42" s="666"/>
      <c r="R42" s="666"/>
      <c r="S42" s="666"/>
      <c r="T42" s="666"/>
      <c r="U42" s="667" t="e">
        <f t="shared" si="2"/>
        <v>#DIV/0!</v>
      </c>
      <c r="V42" s="668"/>
      <c r="W42" s="669"/>
      <c r="X42" s="669"/>
    </row>
    <row r="43" spans="1:24" s="416" customFormat="1" ht="22.5" hidden="1" customHeight="1" thickTop="1" thickBot="1" x14ac:dyDescent="0.3">
      <c r="A43" s="668" t="s">
        <v>1417</v>
      </c>
      <c r="B43" s="668" t="s">
        <v>1421</v>
      </c>
      <c r="C43" s="658" t="s">
        <v>1434</v>
      </c>
      <c r="D43" s="668" t="s">
        <v>1421</v>
      </c>
      <c r="E43" s="668" t="s">
        <v>1421</v>
      </c>
      <c r="F43" s="668" t="s">
        <v>1421</v>
      </c>
      <c r="G43" s="656" t="s">
        <v>1462</v>
      </c>
      <c r="H43" s="658"/>
      <c r="I43" s="658"/>
      <c r="J43" s="671" t="s">
        <v>1463</v>
      </c>
      <c r="K43" s="672">
        <f t="shared" ref="K43:T43" si="29">SUM(K44:K45)</f>
        <v>0</v>
      </c>
      <c r="L43" s="672">
        <f>SUM(L44:L45)</f>
        <v>0</v>
      </c>
      <c r="M43" s="672">
        <f>SUM(M44:M45)</f>
        <v>0</v>
      </c>
      <c r="N43" s="672">
        <f t="shared" si="5"/>
        <v>0</v>
      </c>
      <c r="O43" s="672">
        <f t="shared" ref="O43:S43" si="30">SUM(O44:O45)</f>
        <v>0</v>
      </c>
      <c r="P43" s="672">
        <f t="shared" si="30"/>
        <v>0</v>
      </c>
      <c r="Q43" s="672">
        <f t="shared" si="30"/>
        <v>0</v>
      </c>
      <c r="R43" s="672">
        <f t="shared" si="30"/>
        <v>0</v>
      </c>
      <c r="S43" s="672">
        <f t="shared" si="30"/>
        <v>0</v>
      </c>
      <c r="T43" s="672">
        <f t="shared" si="29"/>
        <v>0</v>
      </c>
      <c r="U43" s="673" t="e">
        <f t="shared" si="2"/>
        <v>#DIV/0!</v>
      </c>
      <c r="V43" s="668"/>
      <c r="W43" s="669"/>
      <c r="X43" s="669"/>
    </row>
    <row r="44" spans="1:24" s="416" customFormat="1" ht="22.5" hidden="1" customHeight="1" thickTop="1" thickBot="1" x14ac:dyDescent="0.3">
      <c r="A44" s="668" t="s">
        <v>1417</v>
      </c>
      <c r="B44" s="668" t="s">
        <v>1421</v>
      </c>
      <c r="C44" s="658" t="s">
        <v>1434</v>
      </c>
      <c r="D44" s="668" t="s">
        <v>1421</v>
      </c>
      <c r="E44" s="668" t="s">
        <v>1421</v>
      </c>
      <c r="F44" s="668" t="s">
        <v>1421</v>
      </c>
      <c r="G44" s="658" t="s">
        <v>1462</v>
      </c>
      <c r="H44" s="658" t="s">
        <v>1421</v>
      </c>
      <c r="I44" s="658"/>
      <c r="J44" s="674" t="s">
        <v>1464</v>
      </c>
      <c r="K44" s="675"/>
      <c r="L44" s="675"/>
      <c r="M44" s="675"/>
      <c r="N44" s="666">
        <f t="shared" si="5"/>
        <v>0</v>
      </c>
      <c r="O44" s="675"/>
      <c r="P44" s="675"/>
      <c r="Q44" s="675"/>
      <c r="R44" s="675"/>
      <c r="S44" s="666"/>
      <c r="T44" s="675"/>
      <c r="U44" s="676" t="e">
        <f t="shared" si="2"/>
        <v>#DIV/0!</v>
      </c>
      <c r="V44" s="668"/>
      <c r="W44" s="669"/>
      <c r="X44" s="669"/>
    </row>
    <row r="45" spans="1:24" s="416" customFormat="1" ht="22.5" hidden="1" customHeight="1" thickTop="1" thickBot="1" x14ac:dyDescent="0.3">
      <c r="A45" s="668" t="s">
        <v>1417</v>
      </c>
      <c r="B45" s="668" t="s">
        <v>1421</v>
      </c>
      <c r="C45" s="658" t="s">
        <v>1434</v>
      </c>
      <c r="D45" s="668" t="s">
        <v>1421</v>
      </c>
      <c r="E45" s="668" t="s">
        <v>1421</v>
      </c>
      <c r="F45" s="668" t="s">
        <v>1421</v>
      </c>
      <c r="G45" s="658" t="s">
        <v>1462</v>
      </c>
      <c r="H45" s="658" t="s">
        <v>1434</v>
      </c>
      <c r="I45" s="658"/>
      <c r="J45" s="674" t="s">
        <v>1465</v>
      </c>
      <c r="K45" s="675"/>
      <c r="L45" s="675"/>
      <c r="M45" s="675"/>
      <c r="N45" s="666">
        <f t="shared" si="5"/>
        <v>0</v>
      </c>
      <c r="O45" s="675"/>
      <c r="P45" s="675"/>
      <c r="Q45" s="675">
        <v>0</v>
      </c>
      <c r="R45" s="675"/>
      <c r="S45" s="666"/>
      <c r="T45" s="675"/>
      <c r="U45" s="676" t="e">
        <f t="shared" si="2"/>
        <v>#DIV/0!</v>
      </c>
      <c r="V45" s="668"/>
      <c r="W45" s="669"/>
      <c r="X45" s="669"/>
    </row>
    <row r="46" spans="1:24" ht="22.5" customHeight="1" thickTop="1" thickBot="1" x14ac:dyDescent="0.2">
      <c r="A46" s="649" t="s">
        <v>1417</v>
      </c>
      <c r="B46" s="650" t="s">
        <v>1421</v>
      </c>
      <c r="C46" s="650" t="s">
        <v>1434</v>
      </c>
      <c r="D46" s="650" t="s">
        <v>1434</v>
      </c>
      <c r="E46" s="650"/>
      <c r="F46" s="651"/>
      <c r="G46" s="651"/>
      <c r="H46" s="651"/>
      <c r="I46" s="651"/>
      <c r="J46" s="794" t="s">
        <v>1466</v>
      </c>
      <c r="K46" s="653">
        <f>+K47+K48+K49+K52+K55</f>
        <v>6730519398</v>
      </c>
      <c r="L46" s="653">
        <f t="shared" ref="L46:S46" si="31">+L47+L48+L49+L52+L55</f>
        <v>1413084572</v>
      </c>
      <c r="M46" s="653">
        <f t="shared" si="31"/>
        <v>0</v>
      </c>
      <c r="N46" s="653">
        <f t="shared" si="31"/>
        <v>8143603970</v>
      </c>
      <c r="O46" s="653">
        <f t="shared" si="31"/>
        <v>93081582</v>
      </c>
      <c r="P46" s="653">
        <f t="shared" si="31"/>
        <v>7246217380.1999998</v>
      </c>
      <c r="Q46" s="653">
        <f t="shared" si="31"/>
        <v>804305007.79999995</v>
      </c>
      <c r="R46" s="653">
        <f t="shared" si="31"/>
        <v>0</v>
      </c>
      <c r="S46" s="653">
        <f t="shared" si="31"/>
        <v>8143603970</v>
      </c>
      <c r="T46" s="672">
        <f>+T47+T48+T49+T52+T55</f>
        <v>4548108084</v>
      </c>
      <c r="U46" s="823">
        <f t="shared" si="2"/>
        <v>0.55848836715963235</v>
      </c>
      <c r="V46" s="650"/>
      <c r="W46" s="814"/>
      <c r="X46" s="814"/>
    </row>
    <row r="47" spans="1:24" s="783" customFormat="1" ht="22.5" customHeight="1" thickTop="1" thickBot="1" x14ac:dyDescent="0.2">
      <c r="A47" s="662" t="s">
        <v>1417</v>
      </c>
      <c r="B47" s="662" t="s">
        <v>1421</v>
      </c>
      <c r="C47" s="770" t="s">
        <v>1434</v>
      </c>
      <c r="D47" s="770" t="s">
        <v>1434</v>
      </c>
      <c r="E47" s="657" t="s">
        <v>2026</v>
      </c>
      <c r="F47" s="664"/>
      <c r="G47" s="664"/>
      <c r="H47" s="664"/>
      <c r="I47" s="664"/>
      <c r="J47" s="797" t="s">
        <v>2028</v>
      </c>
      <c r="K47" s="679">
        <v>481027964</v>
      </c>
      <c r="L47" s="679">
        <v>25001817</v>
      </c>
      <c r="M47" s="679"/>
      <c r="N47" s="679">
        <f t="shared" ref="N47:N48" si="32">K47+L47-M47</f>
        <v>506029781</v>
      </c>
      <c r="O47" s="679">
        <f>54467812+9993760+3057+15000000</f>
        <v>79464629</v>
      </c>
      <c r="P47" s="666">
        <f>+N47-O47-Q47</f>
        <v>378462355.60000002</v>
      </c>
      <c r="Q47" s="679">
        <f>+K47*0.1</f>
        <v>48102796.400000006</v>
      </c>
      <c r="R47" s="679"/>
      <c r="S47" s="679">
        <f>+N47</f>
        <v>506029781</v>
      </c>
      <c r="T47" s="679">
        <v>249217590</v>
      </c>
      <c r="U47" s="826">
        <f t="shared" ref="U47:U48" si="33">T47/S47</f>
        <v>0.49249589521688647</v>
      </c>
      <c r="V47" s="770"/>
      <c r="W47" s="773"/>
      <c r="X47" s="773"/>
    </row>
    <row r="48" spans="1:24" s="783" customFormat="1" ht="22.5" customHeight="1" thickTop="1" thickBot="1" x14ac:dyDescent="0.2">
      <c r="A48" s="662" t="s">
        <v>1417</v>
      </c>
      <c r="B48" s="662" t="s">
        <v>1421</v>
      </c>
      <c r="C48" s="770" t="s">
        <v>1434</v>
      </c>
      <c r="D48" s="770" t="s">
        <v>1434</v>
      </c>
      <c r="E48" s="657" t="s">
        <v>2027</v>
      </c>
      <c r="F48" s="664"/>
      <c r="G48" s="664"/>
      <c r="H48" s="664"/>
      <c r="I48" s="664"/>
      <c r="J48" s="798" t="s">
        <v>2029</v>
      </c>
      <c r="K48" s="679">
        <v>318939755</v>
      </c>
      <c r="L48" s="679">
        <v>0</v>
      </c>
      <c r="M48" s="679"/>
      <c r="N48" s="679">
        <f t="shared" si="32"/>
        <v>318939755</v>
      </c>
      <c r="O48" s="679">
        <v>0</v>
      </c>
      <c r="P48" s="666">
        <f>+N48-O48-Q48</f>
        <v>287045779.5</v>
      </c>
      <c r="Q48" s="679">
        <f>+K48*0.1</f>
        <v>31893975.5</v>
      </c>
      <c r="R48" s="679"/>
      <c r="S48" s="679">
        <f>+N48</f>
        <v>318939755</v>
      </c>
      <c r="T48" s="679">
        <v>191469564</v>
      </c>
      <c r="U48" s="826">
        <f t="shared" si="33"/>
        <v>0.6003314450404591</v>
      </c>
      <c r="V48" s="770"/>
      <c r="W48" s="773"/>
      <c r="X48" s="773"/>
    </row>
    <row r="49" spans="1:24" s="783" customFormat="1" ht="22.5" customHeight="1" thickTop="1" thickBot="1" x14ac:dyDescent="0.2">
      <c r="A49" s="662" t="s">
        <v>1417</v>
      </c>
      <c r="B49" s="662" t="s">
        <v>1421</v>
      </c>
      <c r="C49" s="770" t="s">
        <v>1434</v>
      </c>
      <c r="D49" s="770" t="s">
        <v>1434</v>
      </c>
      <c r="E49" s="657" t="s">
        <v>2030</v>
      </c>
      <c r="F49" s="664"/>
      <c r="G49" s="664"/>
      <c r="H49" s="664"/>
      <c r="I49" s="664"/>
      <c r="J49" s="799" t="s">
        <v>2031</v>
      </c>
      <c r="K49" s="672">
        <f>+K50+K51</f>
        <v>2816929136</v>
      </c>
      <c r="L49" s="672">
        <f t="shared" ref="L49:T49" si="34">+L50+L51</f>
        <v>588705540</v>
      </c>
      <c r="M49" s="672">
        <f t="shared" si="34"/>
        <v>0</v>
      </c>
      <c r="N49" s="672">
        <f t="shared" si="34"/>
        <v>3405634676</v>
      </c>
      <c r="O49" s="672">
        <f t="shared" si="34"/>
        <v>6808477</v>
      </c>
      <c r="P49" s="672">
        <f t="shared" si="34"/>
        <v>3066134931.4000001</v>
      </c>
      <c r="Q49" s="672">
        <f t="shared" si="34"/>
        <v>332691267.60000002</v>
      </c>
      <c r="R49" s="672">
        <f t="shared" si="34"/>
        <v>0</v>
      </c>
      <c r="S49" s="672">
        <f t="shared" si="34"/>
        <v>3405634676</v>
      </c>
      <c r="T49" s="672">
        <f t="shared" si="34"/>
        <v>1625456820</v>
      </c>
      <c r="U49" s="824">
        <f t="shared" si="2"/>
        <v>0.4772845518207896</v>
      </c>
      <c r="V49" s="657"/>
      <c r="W49" s="775"/>
      <c r="X49" s="775"/>
    </row>
    <row r="50" spans="1:24" s="783" customFormat="1" ht="22.5" customHeight="1" thickTop="1" thickBot="1" x14ac:dyDescent="0.2">
      <c r="A50" s="662" t="s">
        <v>1417</v>
      </c>
      <c r="B50" s="662" t="s">
        <v>1421</v>
      </c>
      <c r="C50" s="770" t="s">
        <v>1434</v>
      </c>
      <c r="D50" s="770" t="s">
        <v>1434</v>
      </c>
      <c r="E50" s="657" t="s">
        <v>2030</v>
      </c>
      <c r="F50" s="664" t="s">
        <v>1421</v>
      </c>
      <c r="G50" s="664"/>
      <c r="H50" s="664"/>
      <c r="I50" s="664"/>
      <c r="J50" s="795" t="s">
        <v>1469</v>
      </c>
      <c r="K50" s="666">
        <f>1578817051+7564974</f>
        <v>1586382025</v>
      </c>
      <c r="L50" s="666">
        <v>360836361</v>
      </c>
      <c r="M50" s="666"/>
      <c r="N50" s="666">
        <f t="shared" ref="N50:N51" si="35">K50+L50-M50</f>
        <v>1947218386</v>
      </c>
      <c r="O50" s="666">
        <v>6808477</v>
      </c>
      <c r="P50" s="666">
        <f>+N50-O50-Q50</f>
        <v>1730773352.5</v>
      </c>
      <c r="Q50" s="666">
        <f>+K50*0.1+50998354</f>
        <v>209636556.5</v>
      </c>
      <c r="R50" s="666"/>
      <c r="S50" s="666">
        <f>+N50</f>
        <v>1947218386</v>
      </c>
      <c r="T50" s="675">
        <v>497040605</v>
      </c>
      <c r="U50" s="825">
        <f t="shared" ref="U50:U51" si="36">T50/S50</f>
        <v>0.25525673369437873</v>
      </c>
      <c r="V50" s="668" t="s">
        <v>898</v>
      </c>
      <c r="W50" s="773"/>
      <c r="X50" s="773"/>
    </row>
    <row r="51" spans="1:24" s="783" customFormat="1" ht="22.5" customHeight="1" thickTop="1" thickBot="1" x14ac:dyDescent="0.2">
      <c r="A51" s="662" t="s">
        <v>1417</v>
      </c>
      <c r="B51" s="662" t="s">
        <v>1421</v>
      </c>
      <c r="C51" s="770" t="s">
        <v>1434</v>
      </c>
      <c r="D51" s="770" t="s">
        <v>1434</v>
      </c>
      <c r="E51" s="657" t="s">
        <v>2030</v>
      </c>
      <c r="F51" s="664" t="s">
        <v>1434</v>
      </c>
      <c r="G51" s="664"/>
      <c r="H51" s="664"/>
      <c r="I51" s="664"/>
      <c r="J51" s="795" t="s">
        <v>1470</v>
      </c>
      <c r="K51" s="666">
        <v>1230547111</v>
      </c>
      <c r="L51" s="666">
        <v>227869179</v>
      </c>
      <c r="M51" s="666"/>
      <c r="N51" s="666">
        <f t="shared" si="35"/>
        <v>1458416290</v>
      </c>
      <c r="O51" s="666"/>
      <c r="P51" s="666">
        <f>+N51-O51-Q51</f>
        <v>1335361578.9000001</v>
      </c>
      <c r="Q51" s="666">
        <f>+K51*0.1</f>
        <v>123054711.10000001</v>
      </c>
      <c r="R51" s="666"/>
      <c r="S51" s="666">
        <f>+N51</f>
        <v>1458416290</v>
      </c>
      <c r="T51" s="675">
        <v>1128416215</v>
      </c>
      <c r="U51" s="825">
        <f t="shared" si="36"/>
        <v>0.77372710572233117</v>
      </c>
      <c r="V51" s="668"/>
      <c r="W51" s="773"/>
      <c r="X51" s="773"/>
    </row>
    <row r="52" spans="1:24" s="784" customFormat="1" ht="22.5" customHeight="1" thickTop="1" thickBot="1" x14ac:dyDescent="0.2">
      <c r="A52" s="662" t="s">
        <v>1417</v>
      </c>
      <c r="B52" s="662" t="s">
        <v>1421</v>
      </c>
      <c r="C52" s="770" t="s">
        <v>1434</v>
      </c>
      <c r="D52" s="770" t="s">
        <v>1434</v>
      </c>
      <c r="E52" s="657" t="s">
        <v>2032</v>
      </c>
      <c r="F52" s="770" t="s">
        <v>1421</v>
      </c>
      <c r="G52" s="770"/>
      <c r="H52" s="658"/>
      <c r="I52" s="658"/>
      <c r="J52" s="796" t="s">
        <v>2033</v>
      </c>
      <c r="K52" s="660">
        <f>+K53+K54</f>
        <v>2550434150</v>
      </c>
      <c r="L52" s="660">
        <f t="shared" ref="L52:T52" si="37">+L53+L54</f>
        <v>799377215</v>
      </c>
      <c r="M52" s="660">
        <f t="shared" si="37"/>
        <v>0</v>
      </c>
      <c r="N52" s="660">
        <f t="shared" si="37"/>
        <v>3349811365</v>
      </c>
      <c r="O52" s="660">
        <f t="shared" si="37"/>
        <v>3404238</v>
      </c>
      <c r="P52" s="660">
        <f t="shared" si="37"/>
        <v>3011108998</v>
      </c>
      <c r="Q52" s="660">
        <f t="shared" si="37"/>
        <v>335298129</v>
      </c>
      <c r="R52" s="660">
        <f t="shared" si="37"/>
        <v>0</v>
      </c>
      <c r="S52" s="660">
        <f t="shared" si="37"/>
        <v>3349811365</v>
      </c>
      <c r="T52" s="672">
        <f t="shared" si="37"/>
        <v>2084718164</v>
      </c>
      <c r="U52" s="824">
        <f t="shared" si="2"/>
        <v>0.62233897280959283</v>
      </c>
      <c r="V52" s="662"/>
      <c r="W52" s="773"/>
      <c r="X52" s="773"/>
    </row>
    <row r="53" spans="1:24" ht="22.5" customHeight="1" thickTop="1" thickBot="1" x14ac:dyDescent="0.2">
      <c r="A53" s="668" t="s">
        <v>1417</v>
      </c>
      <c r="B53" s="668" t="s">
        <v>1421</v>
      </c>
      <c r="C53" s="658" t="s">
        <v>1434</v>
      </c>
      <c r="D53" s="658" t="s">
        <v>1434</v>
      </c>
      <c r="E53" s="657" t="s">
        <v>2032</v>
      </c>
      <c r="F53" s="668" t="s">
        <v>1421</v>
      </c>
      <c r="G53" s="658" t="s">
        <v>1421</v>
      </c>
      <c r="H53" s="658" t="s">
        <v>898</v>
      </c>
      <c r="I53" s="658"/>
      <c r="J53" s="795" t="s">
        <v>1467</v>
      </c>
      <c r="K53" s="666">
        <f>3782487+2076169284</f>
        <v>2079951771</v>
      </c>
      <c r="L53" s="666">
        <v>799349746</v>
      </c>
      <c r="M53" s="666"/>
      <c r="N53" s="666">
        <f t="shared" si="5"/>
        <v>2879301517</v>
      </c>
      <c r="O53" s="666">
        <v>3404238</v>
      </c>
      <c r="P53" s="666">
        <f>+N53-O53-Q53</f>
        <v>2587647387.9000001</v>
      </c>
      <c r="Q53" s="666">
        <f>+K53*0.1+80227245+27469</f>
        <v>288249891.10000002</v>
      </c>
      <c r="R53" s="666"/>
      <c r="S53" s="666">
        <f>+N53</f>
        <v>2879301517</v>
      </c>
      <c r="T53" s="675">
        <v>1474756253</v>
      </c>
      <c r="U53" s="825">
        <f t="shared" si="2"/>
        <v>0.5121923648123442</v>
      </c>
      <c r="V53" s="668"/>
      <c r="W53" s="773"/>
      <c r="X53" s="773"/>
    </row>
    <row r="54" spans="1:24" ht="22.5" customHeight="1" thickTop="1" thickBot="1" x14ac:dyDescent="0.2">
      <c r="A54" s="668" t="s">
        <v>1417</v>
      </c>
      <c r="B54" s="668" t="s">
        <v>1421</v>
      </c>
      <c r="C54" s="658" t="s">
        <v>1434</v>
      </c>
      <c r="D54" s="658" t="s">
        <v>1434</v>
      </c>
      <c r="E54" s="657" t="s">
        <v>2032</v>
      </c>
      <c r="F54" s="668" t="s">
        <v>1421</v>
      </c>
      <c r="G54" s="658" t="s">
        <v>1434</v>
      </c>
      <c r="H54" s="658" t="s">
        <v>898</v>
      </c>
      <c r="I54" s="658"/>
      <c r="J54" s="795" t="s">
        <v>1468</v>
      </c>
      <c r="K54" s="666">
        <v>470482379</v>
      </c>
      <c r="L54" s="666">
        <v>27469</v>
      </c>
      <c r="M54" s="666"/>
      <c r="N54" s="666">
        <f t="shared" si="5"/>
        <v>470509848</v>
      </c>
      <c r="O54" s="666"/>
      <c r="P54" s="666">
        <f>+N54-O54-Q54</f>
        <v>423461610.10000002</v>
      </c>
      <c r="Q54" s="666">
        <f>+K54*0.1</f>
        <v>47048237.900000006</v>
      </c>
      <c r="R54" s="666"/>
      <c r="S54" s="666">
        <f>+N54</f>
        <v>470509848</v>
      </c>
      <c r="T54" s="675">
        <v>609961911</v>
      </c>
      <c r="U54" s="825">
        <f t="shared" si="2"/>
        <v>1.2963850036142071</v>
      </c>
      <c r="V54" s="668"/>
      <c r="W54" s="773"/>
      <c r="X54" s="773"/>
    </row>
    <row r="55" spans="1:24" ht="22.5" customHeight="1" thickTop="1" thickBot="1" x14ac:dyDescent="0.2">
      <c r="A55" s="668" t="s">
        <v>1417</v>
      </c>
      <c r="B55" s="668" t="s">
        <v>1421</v>
      </c>
      <c r="C55" s="658" t="s">
        <v>1434</v>
      </c>
      <c r="D55" s="658" t="s">
        <v>1434</v>
      </c>
      <c r="E55" s="668">
        <v>89</v>
      </c>
      <c r="F55" s="668" t="s">
        <v>898</v>
      </c>
      <c r="G55" s="770" t="s">
        <v>898</v>
      </c>
      <c r="H55" s="658"/>
      <c r="I55" s="658"/>
      <c r="J55" s="796" t="s">
        <v>1471</v>
      </c>
      <c r="K55" s="666">
        <v>563188393</v>
      </c>
      <c r="L55" s="666"/>
      <c r="M55" s="666"/>
      <c r="N55" s="666">
        <f t="shared" ref="N55" si="38">K55+L55-M55</f>
        <v>563188393</v>
      </c>
      <c r="O55" s="666">
        <v>3404238</v>
      </c>
      <c r="P55" s="666">
        <f>+N55-O55-Q55</f>
        <v>503465315.69999999</v>
      </c>
      <c r="Q55" s="666">
        <f>+K55*0.1</f>
        <v>56318839.300000004</v>
      </c>
      <c r="R55" s="666"/>
      <c r="S55" s="666">
        <f>+N55</f>
        <v>563188393</v>
      </c>
      <c r="T55" s="675">
        <v>397245946</v>
      </c>
      <c r="U55" s="825">
        <f>T55/S55</f>
        <v>0.7053517986831096</v>
      </c>
      <c r="V55" s="668"/>
      <c r="W55" s="773"/>
      <c r="X55" s="773"/>
    </row>
    <row r="56" spans="1:24" s="670" customFormat="1" ht="22.5" hidden="1" customHeight="1" thickTop="1" thickBot="1" x14ac:dyDescent="0.3">
      <c r="A56" s="668" t="s">
        <v>1417</v>
      </c>
      <c r="B56" s="668" t="s">
        <v>1421</v>
      </c>
      <c r="C56" s="658" t="s">
        <v>1434</v>
      </c>
      <c r="D56" s="658" t="s">
        <v>1434</v>
      </c>
      <c r="E56" s="668" t="s">
        <v>1421</v>
      </c>
      <c r="F56" s="668" t="s">
        <v>1421</v>
      </c>
      <c r="G56" s="658" t="s">
        <v>1458</v>
      </c>
      <c r="H56" s="658" t="s">
        <v>1434</v>
      </c>
      <c r="I56" s="658"/>
      <c r="J56" s="665" t="s">
        <v>1472</v>
      </c>
      <c r="K56" s="666"/>
      <c r="L56" s="666"/>
      <c r="M56" s="666"/>
      <c r="N56" s="666"/>
      <c r="O56" s="666"/>
      <c r="P56" s="666"/>
      <c r="Q56" s="666"/>
      <c r="R56" s="666"/>
      <c r="S56" s="666"/>
      <c r="T56" s="666"/>
      <c r="U56" s="667" t="e">
        <f t="shared" si="2"/>
        <v>#DIV/0!</v>
      </c>
      <c r="V56" s="668"/>
      <c r="W56" s="669"/>
      <c r="X56" s="669"/>
    </row>
    <row r="57" spans="1:24" s="670" customFormat="1" ht="22.5" hidden="1" customHeight="1" thickTop="1" thickBot="1" x14ac:dyDescent="0.3">
      <c r="A57" s="668" t="s">
        <v>1417</v>
      </c>
      <c r="B57" s="668" t="s">
        <v>1421</v>
      </c>
      <c r="C57" s="658" t="s">
        <v>1434</v>
      </c>
      <c r="D57" s="658" t="s">
        <v>1434</v>
      </c>
      <c r="E57" s="668" t="s">
        <v>1421</v>
      </c>
      <c r="F57" s="668" t="s">
        <v>1421</v>
      </c>
      <c r="G57" s="656" t="s">
        <v>1462</v>
      </c>
      <c r="H57" s="658"/>
      <c r="I57" s="658"/>
      <c r="J57" s="659" t="s">
        <v>1473</v>
      </c>
      <c r="K57" s="666">
        <f>+K58+K59</f>
        <v>0</v>
      </c>
      <c r="L57" s="666">
        <f>+L58+L59</f>
        <v>0</v>
      </c>
      <c r="M57" s="666">
        <f>+M58+M59</f>
        <v>0</v>
      </c>
      <c r="N57" s="666">
        <f t="shared" si="5"/>
        <v>0</v>
      </c>
      <c r="O57" s="666">
        <f t="shared" ref="O57:S57" si="39">+O58+O59</f>
        <v>0</v>
      </c>
      <c r="P57" s="666">
        <f t="shared" si="39"/>
        <v>0</v>
      </c>
      <c r="Q57" s="666">
        <v>0</v>
      </c>
      <c r="R57" s="666">
        <f t="shared" si="39"/>
        <v>0</v>
      </c>
      <c r="S57" s="666">
        <f t="shared" si="39"/>
        <v>0</v>
      </c>
      <c r="T57" s="666">
        <f t="shared" ref="T57" si="40">+T58+T59</f>
        <v>0</v>
      </c>
      <c r="U57" s="667" t="e">
        <f t="shared" si="2"/>
        <v>#DIV/0!</v>
      </c>
      <c r="V57" s="668"/>
      <c r="W57" s="669" t="s">
        <v>1474</v>
      </c>
      <c r="X57" s="669" t="s">
        <v>1475</v>
      </c>
    </row>
    <row r="58" spans="1:24" s="670" customFormat="1" ht="22.5" hidden="1" customHeight="1" thickTop="1" thickBot="1" x14ac:dyDescent="0.3">
      <c r="A58" s="668" t="s">
        <v>1417</v>
      </c>
      <c r="B58" s="668" t="s">
        <v>1421</v>
      </c>
      <c r="C58" s="658" t="s">
        <v>1434</v>
      </c>
      <c r="D58" s="658" t="s">
        <v>1434</v>
      </c>
      <c r="E58" s="668" t="s">
        <v>1421</v>
      </c>
      <c r="F58" s="668" t="s">
        <v>1421</v>
      </c>
      <c r="G58" s="658" t="s">
        <v>1462</v>
      </c>
      <c r="H58" s="658" t="s">
        <v>1421</v>
      </c>
      <c r="I58" s="658"/>
      <c r="J58" s="665" t="s">
        <v>1476</v>
      </c>
      <c r="K58" s="666"/>
      <c r="L58" s="666"/>
      <c r="M58" s="666"/>
      <c r="N58" s="666">
        <f t="shared" si="5"/>
        <v>0</v>
      </c>
      <c r="O58" s="666"/>
      <c r="P58" s="666"/>
      <c r="Q58" s="666">
        <v>0</v>
      </c>
      <c r="R58" s="666"/>
      <c r="S58" s="666"/>
      <c r="T58" s="666"/>
      <c r="U58" s="667" t="e">
        <f t="shared" si="2"/>
        <v>#DIV/0!</v>
      </c>
      <c r="V58" s="668"/>
      <c r="W58" s="669"/>
      <c r="X58" s="669"/>
    </row>
    <row r="59" spans="1:24" s="670" customFormat="1" ht="22.5" hidden="1" customHeight="1" thickTop="1" thickBot="1" x14ac:dyDescent="0.3">
      <c r="A59" s="668" t="s">
        <v>1417</v>
      </c>
      <c r="B59" s="668" t="s">
        <v>1421</v>
      </c>
      <c r="C59" s="658" t="s">
        <v>1434</v>
      </c>
      <c r="D59" s="658" t="s">
        <v>1434</v>
      </c>
      <c r="E59" s="668" t="s">
        <v>1421</v>
      </c>
      <c r="F59" s="668" t="s">
        <v>1421</v>
      </c>
      <c r="G59" s="658" t="s">
        <v>1462</v>
      </c>
      <c r="H59" s="658" t="s">
        <v>1434</v>
      </c>
      <c r="I59" s="658"/>
      <c r="J59" s="665" t="s">
        <v>1477</v>
      </c>
      <c r="K59" s="666"/>
      <c r="L59" s="666"/>
      <c r="M59" s="666"/>
      <c r="N59" s="666">
        <f t="shared" si="5"/>
        <v>0</v>
      </c>
      <c r="O59" s="666"/>
      <c r="P59" s="666"/>
      <c r="Q59" s="666">
        <v>0</v>
      </c>
      <c r="R59" s="666"/>
      <c r="S59" s="666"/>
      <c r="T59" s="666"/>
      <c r="U59" s="667" t="e">
        <f t="shared" si="2"/>
        <v>#DIV/0!</v>
      </c>
      <c r="V59" s="668"/>
      <c r="W59" s="669"/>
      <c r="X59" s="669"/>
    </row>
    <row r="60" spans="1:24" s="670" customFormat="1" ht="22.5" hidden="1" customHeight="1" thickTop="1" thickBot="1" x14ac:dyDescent="0.3">
      <c r="A60" s="668" t="s">
        <v>1417</v>
      </c>
      <c r="B60" s="668" t="s">
        <v>1421</v>
      </c>
      <c r="C60" s="658" t="s">
        <v>1434</v>
      </c>
      <c r="D60" s="658" t="s">
        <v>1434</v>
      </c>
      <c r="E60" s="668" t="s">
        <v>1421</v>
      </c>
      <c r="F60" s="668" t="s">
        <v>1421</v>
      </c>
      <c r="G60" s="656" t="s">
        <v>1478</v>
      </c>
      <c r="H60" s="658"/>
      <c r="I60" s="658"/>
      <c r="J60" s="671" t="s">
        <v>1479</v>
      </c>
      <c r="K60" s="675">
        <f>+K61+K62</f>
        <v>0</v>
      </c>
      <c r="L60" s="675">
        <f>+L61+L62</f>
        <v>0</v>
      </c>
      <c r="M60" s="675">
        <f>+M61+M62</f>
        <v>0</v>
      </c>
      <c r="N60" s="675">
        <f t="shared" si="5"/>
        <v>0</v>
      </c>
      <c r="O60" s="675">
        <f t="shared" ref="O60:S60" si="41">+O61+O62</f>
        <v>0</v>
      </c>
      <c r="P60" s="675">
        <f t="shared" si="41"/>
        <v>0</v>
      </c>
      <c r="Q60" s="675">
        <f>+Q58-Q59</f>
        <v>0</v>
      </c>
      <c r="R60" s="675">
        <f t="shared" si="41"/>
        <v>0</v>
      </c>
      <c r="S60" s="675">
        <f t="shared" si="41"/>
        <v>0</v>
      </c>
      <c r="T60" s="675">
        <f t="shared" ref="T60" si="42">+T61+T62</f>
        <v>0</v>
      </c>
      <c r="U60" s="676" t="e">
        <f t="shared" si="2"/>
        <v>#DIV/0!</v>
      </c>
      <c r="V60" s="668"/>
      <c r="W60" s="669"/>
      <c r="X60" s="669"/>
    </row>
    <row r="61" spans="1:24" s="670" customFormat="1" ht="22.5" hidden="1" customHeight="1" thickTop="1" thickBot="1" x14ac:dyDescent="0.3">
      <c r="A61" s="668" t="s">
        <v>1417</v>
      </c>
      <c r="B61" s="668" t="s">
        <v>1421</v>
      </c>
      <c r="C61" s="658" t="s">
        <v>1434</v>
      </c>
      <c r="D61" s="658" t="s">
        <v>1434</v>
      </c>
      <c r="E61" s="668" t="s">
        <v>1421</v>
      </c>
      <c r="F61" s="668" t="s">
        <v>1421</v>
      </c>
      <c r="G61" s="658" t="s">
        <v>1478</v>
      </c>
      <c r="H61" s="658" t="s">
        <v>1421</v>
      </c>
      <c r="I61" s="658"/>
      <c r="J61" s="674" t="s">
        <v>1480</v>
      </c>
      <c r="K61" s="675"/>
      <c r="L61" s="675"/>
      <c r="M61" s="675"/>
      <c r="N61" s="675">
        <f t="shared" si="5"/>
        <v>0</v>
      </c>
      <c r="O61" s="675"/>
      <c r="P61" s="675"/>
      <c r="Q61" s="675"/>
      <c r="R61" s="675"/>
      <c r="S61" s="675"/>
      <c r="T61" s="675"/>
      <c r="U61" s="676" t="e">
        <f t="shared" si="2"/>
        <v>#DIV/0!</v>
      </c>
      <c r="V61" s="668"/>
      <c r="W61" s="669"/>
      <c r="X61" s="669"/>
    </row>
    <row r="62" spans="1:24" s="670" customFormat="1" ht="22.5" hidden="1" customHeight="1" thickTop="1" thickBot="1" x14ac:dyDescent="0.3">
      <c r="A62" s="668" t="s">
        <v>1417</v>
      </c>
      <c r="B62" s="668" t="s">
        <v>1421</v>
      </c>
      <c r="C62" s="658" t="s">
        <v>1434</v>
      </c>
      <c r="D62" s="658" t="s">
        <v>1434</v>
      </c>
      <c r="E62" s="668" t="s">
        <v>1421</v>
      </c>
      <c r="F62" s="668" t="s">
        <v>1421</v>
      </c>
      <c r="G62" s="658" t="s">
        <v>1478</v>
      </c>
      <c r="H62" s="658" t="s">
        <v>1434</v>
      </c>
      <c r="I62" s="658"/>
      <c r="J62" s="674" t="s">
        <v>1481</v>
      </c>
      <c r="K62" s="675"/>
      <c r="L62" s="675"/>
      <c r="M62" s="675"/>
      <c r="N62" s="675">
        <f t="shared" si="5"/>
        <v>0</v>
      </c>
      <c r="O62" s="675"/>
      <c r="P62" s="675"/>
      <c r="Q62" s="675">
        <v>0</v>
      </c>
      <c r="R62" s="675"/>
      <c r="S62" s="675"/>
      <c r="T62" s="675"/>
      <c r="U62" s="676" t="e">
        <f t="shared" si="2"/>
        <v>#DIV/0!</v>
      </c>
      <c r="V62" s="668"/>
      <c r="W62" s="669"/>
      <c r="X62" s="669"/>
    </row>
    <row r="63" spans="1:24" s="416" customFormat="1" ht="15" hidden="1" customHeight="1" thickTop="1" thickBot="1" x14ac:dyDescent="0.3">
      <c r="A63" s="668">
        <v>1</v>
      </c>
      <c r="B63" s="668" t="s">
        <v>1421</v>
      </c>
      <c r="C63" s="658" t="s">
        <v>1434</v>
      </c>
      <c r="D63" s="658" t="s">
        <v>1434</v>
      </c>
      <c r="E63" s="668" t="s">
        <v>1434</v>
      </c>
      <c r="F63" s="658" t="s">
        <v>1421</v>
      </c>
      <c r="G63" s="656" t="s">
        <v>1434</v>
      </c>
      <c r="H63" s="658"/>
      <c r="I63" s="658"/>
      <c r="J63" s="674" t="s">
        <v>1485</v>
      </c>
      <c r="K63" s="679"/>
      <c r="L63" s="679"/>
      <c r="M63" s="679"/>
      <c r="N63" s="679">
        <f t="shared" si="5"/>
        <v>0</v>
      </c>
      <c r="O63" s="679"/>
      <c r="P63" s="679"/>
      <c r="Q63" s="679"/>
      <c r="R63" s="679"/>
      <c r="S63" s="679"/>
      <c r="T63" s="679"/>
      <c r="U63" s="676" t="e">
        <f t="shared" si="2"/>
        <v>#DIV/0!</v>
      </c>
      <c r="V63" s="656"/>
      <c r="W63" s="669"/>
      <c r="X63" s="669"/>
    </row>
    <row r="64" spans="1:24" s="416" customFormat="1" ht="22.5" hidden="1" customHeight="1" thickTop="1" thickBot="1" x14ac:dyDescent="0.3">
      <c r="A64" s="668">
        <v>1</v>
      </c>
      <c r="B64" s="668" t="s">
        <v>1421</v>
      </c>
      <c r="C64" s="658" t="s">
        <v>1434</v>
      </c>
      <c r="D64" s="658" t="s">
        <v>1434</v>
      </c>
      <c r="E64" s="668" t="s">
        <v>1434</v>
      </c>
      <c r="F64" s="658" t="s">
        <v>1434</v>
      </c>
      <c r="G64" s="656" t="s">
        <v>1434</v>
      </c>
      <c r="H64" s="658"/>
      <c r="I64" s="658"/>
      <c r="J64" s="674" t="s">
        <v>1486</v>
      </c>
      <c r="K64" s="679"/>
      <c r="L64" s="679"/>
      <c r="M64" s="679"/>
      <c r="N64" s="679">
        <f t="shared" si="5"/>
        <v>0</v>
      </c>
      <c r="O64" s="679"/>
      <c r="P64" s="679"/>
      <c r="Q64" s="679">
        <v>0</v>
      </c>
      <c r="R64" s="679"/>
      <c r="S64" s="679"/>
      <c r="T64" s="679"/>
      <c r="U64" s="676" t="e">
        <f t="shared" si="2"/>
        <v>#DIV/0!</v>
      </c>
      <c r="V64" s="656"/>
      <c r="W64" s="669"/>
      <c r="X64" s="669"/>
    </row>
    <row r="65" spans="1:24" s="416" customFormat="1" ht="22.5" hidden="1" customHeight="1" thickTop="1" thickBot="1" x14ac:dyDescent="0.3">
      <c r="A65" s="668">
        <v>1</v>
      </c>
      <c r="B65" s="668" t="s">
        <v>1421</v>
      </c>
      <c r="C65" s="658" t="s">
        <v>1434</v>
      </c>
      <c r="D65" s="658" t="s">
        <v>1434</v>
      </c>
      <c r="E65" s="668" t="s">
        <v>1434</v>
      </c>
      <c r="F65" s="656" t="s">
        <v>1458</v>
      </c>
      <c r="G65" s="658"/>
      <c r="H65" s="658"/>
      <c r="I65" s="658"/>
      <c r="J65" s="671" t="s">
        <v>1487</v>
      </c>
      <c r="K65" s="678">
        <f>+K66+K67</f>
        <v>0</v>
      </c>
      <c r="L65" s="678">
        <f>+L66+L67</f>
        <v>0</v>
      </c>
      <c r="M65" s="678">
        <f>+M66+M67</f>
        <v>0</v>
      </c>
      <c r="N65" s="678">
        <f t="shared" si="5"/>
        <v>0</v>
      </c>
      <c r="O65" s="678">
        <f t="shared" ref="O65:S65" si="43">+O66+O67</f>
        <v>0</v>
      </c>
      <c r="P65" s="678">
        <f t="shared" si="43"/>
        <v>0</v>
      </c>
      <c r="Q65" s="678">
        <f t="shared" si="43"/>
        <v>0</v>
      </c>
      <c r="R65" s="678">
        <f t="shared" si="43"/>
        <v>0</v>
      </c>
      <c r="S65" s="678">
        <f t="shared" si="43"/>
        <v>0</v>
      </c>
      <c r="T65" s="678">
        <f t="shared" ref="T65" si="44">+T66+T67</f>
        <v>0</v>
      </c>
      <c r="U65" s="673" t="e">
        <f t="shared" si="2"/>
        <v>#DIV/0!</v>
      </c>
      <c r="V65" s="656"/>
      <c r="W65" s="669"/>
      <c r="X65" s="669"/>
    </row>
    <row r="66" spans="1:24" s="416" customFormat="1" ht="22.5" hidden="1" customHeight="1" thickTop="1" thickBot="1" x14ac:dyDescent="0.3">
      <c r="A66" s="668">
        <v>1</v>
      </c>
      <c r="B66" s="668" t="s">
        <v>1421</v>
      </c>
      <c r="C66" s="658" t="s">
        <v>1434</v>
      </c>
      <c r="D66" s="658" t="s">
        <v>1434</v>
      </c>
      <c r="E66" s="668" t="s">
        <v>1434</v>
      </c>
      <c r="F66" s="658" t="s">
        <v>1458</v>
      </c>
      <c r="G66" s="656" t="s">
        <v>1421</v>
      </c>
      <c r="H66" s="658"/>
      <c r="I66" s="658"/>
      <c r="J66" s="674" t="s">
        <v>1488</v>
      </c>
      <c r="K66" s="679"/>
      <c r="L66" s="679"/>
      <c r="M66" s="679"/>
      <c r="N66" s="679">
        <f t="shared" si="5"/>
        <v>0</v>
      </c>
      <c r="O66" s="679">
        <v>0</v>
      </c>
      <c r="P66" s="679"/>
      <c r="Q66" s="679"/>
      <c r="R66" s="679"/>
      <c r="S66" s="679"/>
      <c r="T66" s="679"/>
      <c r="U66" s="676" t="e">
        <f t="shared" si="2"/>
        <v>#DIV/0!</v>
      </c>
      <c r="V66" s="656"/>
      <c r="W66" s="669"/>
      <c r="X66" s="669"/>
    </row>
    <row r="67" spans="1:24" s="416" customFormat="1" ht="22.5" hidden="1" customHeight="1" thickTop="1" thickBot="1" x14ac:dyDescent="0.3">
      <c r="A67" s="668">
        <v>1</v>
      </c>
      <c r="B67" s="668" t="s">
        <v>1421</v>
      </c>
      <c r="C67" s="658" t="s">
        <v>1434</v>
      </c>
      <c r="D67" s="658" t="s">
        <v>1434</v>
      </c>
      <c r="E67" s="668" t="s">
        <v>1434</v>
      </c>
      <c r="F67" s="658" t="s">
        <v>1458</v>
      </c>
      <c r="G67" s="656" t="s">
        <v>1434</v>
      </c>
      <c r="H67" s="658"/>
      <c r="I67" s="658"/>
      <c r="J67" s="674" t="s">
        <v>1489</v>
      </c>
      <c r="K67" s="679"/>
      <c r="L67" s="679"/>
      <c r="M67" s="679"/>
      <c r="N67" s="679">
        <f t="shared" si="5"/>
        <v>0</v>
      </c>
      <c r="O67" s="679"/>
      <c r="P67" s="679"/>
      <c r="Q67" s="679"/>
      <c r="R67" s="679"/>
      <c r="S67" s="679"/>
      <c r="T67" s="679"/>
      <c r="U67" s="676" t="e">
        <f t="shared" si="2"/>
        <v>#DIV/0!</v>
      </c>
      <c r="V67" s="656"/>
      <c r="W67" s="669"/>
      <c r="X67" s="669"/>
    </row>
    <row r="68" spans="1:24" s="416" customFormat="1" ht="22.5" hidden="1" customHeight="1" thickTop="1" thickBot="1" x14ac:dyDescent="0.3">
      <c r="A68" s="668">
        <v>1</v>
      </c>
      <c r="B68" s="668" t="s">
        <v>1421</v>
      </c>
      <c r="C68" s="658" t="s">
        <v>1434</v>
      </c>
      <c r="D68" s="658" t="s">
        <v>1434</v>
      </c>
      <c r="E68" s="668" t="s">
        <v>1434</v>
      </c>
      <c r="F68" s="656" t="s">
        <v>1462</v>
      </c>
      <c r="G68" s="658"/>
      <c r="H68" s="658"/>
      <c r="I68" s="658"/>
      <c r="J68" s="671" t="s">
        <v>1490</v>
      </c>
      <c r="K68" s="678">
        <f>+K69+K70</f>
        <v>0</v>
      </c>
      <c r="L68" s="678">
        <f>+L69+L70</f>
        <v>0</v>
      </c>
      <c r="M68" s="678">
        <f>+M69+M70</f>
        <v>0</v>
      </c>
      <c r="N68" s="678">
        <f t="shared" si="5"/>
        <v>0</v>
      </c>
      <c r="O68" s="678">
        <f t="shared" ref="O68:S68" si="45">+O69+O70</f>
        <v>0</v>
      </c>
      <c r="P68" s="678">
        <f t="shared" si="45"/>
        <v>0</v>
      </c>
      <c r="Q68" s="678">
        <f t="shared" si="45"/>
        <v>0</v>
      </c>
      <c r="R68" s="678">
        <f t="shared" si="45"/>
        <v>0</v>
      </c>
      <c r="S68" s="678">
        <f t="shared" si="45"/>
        <v>0</v>
      </c>
      <c r="T68" s="678">
        <f t="shared" ref="T68" si="46">+T69+T70</f>
        <v>0</v>
      </c>
      <c r="U68" s="673" t="e">
        <f t="shared" si="2"/>
        <v>#DIV/0!</v>
      </c>
      <c r="V68" s="656"/>
      <c r="W68" s="669"/>
      <c r="X68" s="669"/>
    </row>
    <row r="69" spans="1:24" s="416" customFormat="1" ht="22.5" hidden="1" customHeight="1" thickTop="1" thickBot="1" x14ac:dyDescent="0.3">
      <c r="A69" s="668">
        <v>1</v>
      </c>
      <c r="B69" s="668" t="s">
        <v>1421</v>
      </c>
      <c r="C69" s="658" t="s">
        <v>1434</v>
      </c>
      <c r="D69" s="658" t="s">
        <v>1434</v>
      </c>
      <c r="E69" s="668" t="s">
        <v>1434</v>
      </c>
      <c r="F69" s="658" t="s">
        <v>1462</v>
      </c>
      <c r="G69" s="656" t="s">
        <v>1421</v>
      </c>
      <c r="H69" s="658"/>
      <c r="I69" s="658"/>
      <c r="J69" s="674" t="s">
        <v>1491</v>
      </c>
      <c r="K69" s="679"/>
      <c r="L69" s="679"/>
      <c r="M69" s="679"/>
      <c r="N69" s="679">
        <f t="shared" si="5"/>
        <v>0</v>
      </c>
      <c r="O69" s="679"/>
      <c r="P69" s="679"/>
      <c r="Q69" s="679"/>
      <c r="R69" s="679"/>
      <c r="S69" s="679"/>
      <c r="T69" s="679"/>
      <c r="U69" s="676" t="e">
        <f t="shared" si="2"/>
        <v>#DIV/0!</v>
      </c>
      <c r="V69" s="656"/>
      <c r="W69" s="669"/>
      <c r="X69" s="669"/>
    </row>
    <row r="70" spans="1:24" s="416" customFormat="1" ht="22.5" hidden="1" customHeight="1" thickTop="1" thickBot="1" x14ac:dyDescent="0.3">
      <c r="A70" s="668">
        <v>1</v>
      </c>
      <c r="B70" s="668" t="s">
        <v>1421</v>
      </c>
      <c r="C70" s="658" t="s">
        <v>1434</v>
      </c>
      <c r="D70" s="658" t="s">
        <v>1434</v>
      </c>
      <c r="E70" s="668" t="s">
        <v>1434</v>
      </c>
      <c r="F70" s="658" t="s">
        <v>1462</v>
      </c>
      <c r="G70" s="656" t="s">
        <v>1434</v>
      </c>
      <c r="H70" s="658"/>
      <c r="I70" s="658"/>
      <c r="J70" s="674" t="s">
        <v>1492</v>
      </c>
      <c r="K70" s="679"/>
      <c r="L70" s="679"/>
      <c r="M70" s="679"/>
      <c r="N70" s="679">
        <f t="shared" si="5"/>
        <v>0</v>
      </c>
      <c r="O70" s="679"/>
      <c r="P70" s="679"/>
      <c r="Q70" s="679"/>
      <c r="R70" s="679"/>
      <c r="S70" s="679"/>
      <c r="T70" s="679"/>
      <c r="U70" s="676" t="e">
        <f t="shared" si="2"/>
        <v>#DIV/0!</v>
      </c>
      <c r="V70" s="656"/>
      <c r="W70" s="669"/>
      <c r="X70" s="669"/>
    </row>
    <row r="71" spans="1:24" s="416" customFormat="1" ht="22.5" hidden="1" customHeight="1" thickTop="1" thickBot="1" x14ac:dyDescent="0.3">
      <c r="A71" s="668">
        <v>1</v>
      </c>
      <c r="B71" s="668" t="s">
        <v>1421</v>
      </c>
      <c r="C71" s="658" t="s">
        <v>1434</v>
      </c>
      <c r="D71" s="658" t="s">
        <v>1434</v>
      </c>
      <c r="E71" s="668" t="s">
        <v>1434</v>
      </c>
      <c r="F71" s="656" t="s">
        <v>1478</v>
      </c>
      <c r="G71" s="658"/>
      <c r="H71" s="658"/>
      <c r="I71" s="658"/>
      <c r="J71" s="671" t="s">
        <v>1493</v>
      </c>
      <c r="K71" s="678">
        <f>+K72+K73</f>
        <v>0</v>
      </c>
      <c r="L71" s="678">
        <f>+L72+L73</f>
        <v>0</v>
      </c>
      <c r="M71" s="678">
        <f>+M72+M73</f>
        <v>0</v>
      </c>
      <c r="N71" s="678">
        <f t="shared" si="5"/>
        <v>0</v>
      </c>
      <c r="O71" s="678">
        <f t="shared" ref="O71:S71" si="47">+O72+O73</f>
        <v>0</v>
      </c>
      <c r="P71" s="678">
        <f t="shared" si="47"/>
        <v>0</v>
      </c>
      <c r="Q71" s="678">
        <f t="shared" si="47"/>
        <v>0</v>
      </c>
      <c r="R71" s="678">
        <f t="shared" si="47"/>
        <v>0</v>
      </c>
      <c r="S71" s="678">
        <f t="shared" si="47"/>
        <v>0</v>
      </c>
      <c r="T71" s="678">
        <f t="shared" ref="T71" si="48">+T72+T73</f>
        <v>0</v>
      </c>
      <c r="U71" s="673" t="e">
        <f t="shared" si="2"/>
        <v>#DIV/0!</v>
      </c>
      <c r="V71" s="656"/>
      <c r="W71" s="669"/>
      <c r="X71" s="669"/>
    </row>
    <row r="72" spans="1:24" s="416" customFormat="1" ht="22.5" hidden="1" customHeight="1" thickTop="1" thickBot="1" x14ac:dyDescent="0.3">
      <c r="A72" s="668">
        <v>1</v>
      </c>
      <c r="B72" s="668" t="s">
        <v>1421</v>
      </c>
      <c r="C72" s="658" t="s">
        <v>1434</v>
      </c>
      <c r="D72" s="658" t="s">
        <v>1434</v>
      </c>
      <c r="E72" s="668" t="s">
        <v>1434</v>
      </c>
      <c r="F72" s="658" t="s">
        <v>1478</v>
      </c>
      <c r="G72" s="656" t="s">
        <v>1421</v>
      </c>
      <c r="H72" s="658"/>
      <c r="I72" s="658"/>
      <c r="J72" s="674" t="s">
        <v>1494</v>
      </c>
      <c r="K72" s="679"/>
      <c r="L72" s="679"/>
      <c r="M72" s="679"/>
      <c r="N72" s="679">
        <f t="shared" si="5"/>
        <v>0</v>
      </c>
      <c r="O72" s="679"/>
      <c r="P72" s="679"/>
      <c r="Q72" s="679"/>
      <c r="R72" s="679"/>
      <c r="S72" s="679"/>
      <c r="T72" s="679"/>
      <c r="U72" s="676" t="e">
        <f t="shared" si="2"/>
        <v>#DIV/0!</v>
      </c>
      <c r="V72" s="656"/>
      <c r="W72" s="669"/>
      <c r="X72" s="669"/>
    </row>
    <row r="73" spans="1:24" s="416" customFormat="1" ht="22.5" hidden="1" customHeight="1" thickTop="1" thickBot="1" x14ac:dyDescent="0.3">
      <c r="A73" s="668">
        <v>1</v>
      </c>
      <c r="B73" s="668" t="s">
        <v>1421</v>
      </c>
      <c r="C73" s="658" t="s">
        <v>1434</v>
      </c>
      <c r="D73" s="658" t="s">
        <v>1434</v>
      </c>
      <c r="E73" s="668" t="s">
        <v>1434</v>
      </c>
      <c r="F73" s="658" t="s">
        <v>1478</v>
      </c>
      <c r="G73" s="656" t="s">
        <v>1434</v>
      </c>
      <c r="H73" s="658"/>
      <c r="I73" s="658"/>
      <c r="J73" s="674" t="s">
        <v>1495</v>
      </c>
      <c r="K73" s="679"/>
      <c r="L73" s="679"/>
      <c r="M73" s="679"/>
      <c r="N73" s="679">
        <f t="shared" si="5"/>
        <v>0</v>
      </c>
      <c r="O73" s="679"/>
      <c r="P73" s="679"/>
      <c r="Q73" s="679"/>
      <c r="R73" s="679"/>
      <c r="S73" s="679"/>
      <c r="T73" s="679"/>
      <c r="U73" s="676" t="e">
        <f t="shared" si="2"/>
        <v>#DIV/0!</v>
      </c>
      <c r="V73" s="656"/>
      <c r="W73" s="669"/>
      <c r="X73" s="669"/>
    </row>
    <row r="74" spans="1:24" s="416" customFormat="1" ht="22.5" hidden="1" customHeight="1" thickTop="1" thickBot="1" x14ac:dyDescent="0.3">
      <c r="A74" s="668">
        <v>1</v>
      </c>
      <c r="B74" s="668" t="s">
        <v>1421</v>
      </c>
      <c r="C74" s="658" t="s">
        <v>1434</v>
      </c>
      <c r="D74" s="658" t="s">
        <v>1434</v>
      </c>
      <c r="E74" s="668" t="s">
        <v>1434</v>
      </c>
      <c r="F74" s="656" t="s">
        <v>1496</v>
      </c>
      <c r="G74" s="658"/>
      <c r="H74" s="658"/>
      <c r="I74" s="658"/>
      <c r="J74" s="671" t="s">
        <v>1497</v>
      </c>
      <c r="K74" s="678">
        <f>+K75+K76</f>
        <v>0</v>
      </c>
      <c r="L74" s="678">
        <f>+L75+L76</f>
        <v>0</v>
      </c>
      <c r="M74" s="678">
        <f>+M75+M76</f>
        <v>0</v>
      </c>
      <c r="N74" s="678">
        <f t="shared" si="5"/>
        <v>0</v>
      </c>
      <c r="O74" s="678">
        <f t="shared" ref="O74:S74" si="49">+O75+O76</f>
        <v>0</v>
      </c>
      <c r="P74" s="678">
        <f t="shared" si="49"/>
        <v>0</v>
      </c>
      <c r="Q74" s="678">
        <f t="shared" si="49"/>
        <v>0</v>
      </c>
      <c r="R74" s="678">
        <f t="shared" si="49"/>
        <v>0</v>
      </c>
      <c r="S74" s="678">
        <f t="shared" si="49"/>
        <v>0</v>
      </c>
      <c r="T74" s="678">
        <f t="shared" ref="T74" si="50">+T75+T76</f>
        <v>0</v>
      </c>
      <c r="U74" s="673" t="e">
        <f t="shared" si="2"/>
        <v>#DIV/0!</v>
      </c>
      <c r="V74" s="656"/>
      <c r="W74" s="669"/>
      <c r="X74" s="669"/>
    </row>
    <row r="75" spans="1:24" s="416" customFormat="1" ht="22.5" hidden="1" customHeight="1" thickTop="1" thickBot="1" x14ac:dyDescent="0.3">
      <c r="A75" s="668">
        <v>1</v>
      </c>
      <c r="B75" s="668" t="s">
        <v>1421</v>
      </c>
      <c r="C75" s="658" t="s">
        <v>1434</v>
      </c>
      <c r="D75" s="658" t="s">
        <v>1434</v>
      </c>
      <c r="E75" s="668" t="s">
        <v>1434</v>
      </c>
      <c r="F75" s="658" t="s">
        <v>1496</v>
      </c>
      <c r="G75" s="656" t="s">
        <v>1421</v>
      </c>
      <c r="H75" s="658"/>
      <c r="I75" s="658"/>
      <c r="J75" s="674" t="s">
        <v>1498</v>
      </c>
      <c r="K75" s="679"/>
      <c r="L75" s="679"/>
      <c r="M75" s="679"/>
      <c r="N75" s="679">
        <f t="shared" si="5"/>
        <v>0</v>
      </c>
      <c r="O75" s="679"/>
      <c r="P75" s="679"/>
      <c r="Q75" s="679"/>
      <c r="R75" s="679"/>
      <c r="S75" s="679"/>
      <c r="T75" s="679"/>
      <c r="U75" s="676" t="e">
        <f t="shared" si="2"/>
        <v>#DIV/0!</v>
      </c>
      <c r="V75" s="656"/>
      <c r="W75" s="669"/>
      <c r="X75" s="669"/>
    </row>
    <row r="76" spans="1:24" s="416" customFormat="1" ht="22.5" hidden="1" customHeight="1" thickTop="1" thickBot="1" x14ac:dyDescent="0.3">
      <c r="A76" s="668">
        <v>1</v>
      </c>
      <c r="B76" s="668" t="s">
        <v>1421</v>
      </c>
      <c r="C76" s="658" t="s">
        <v>1434</v>
      </c>
      <c r="D76" s="658" t="s">
        <v>1434</v>
      </c>
      <c r="E76" s="668" t="s">
        <v>1434</v>
      </c>
      <c r="F76" s="658" t="s">
        <v>1496</v>
      </c>
      <c r="G76" s="656" t="s">
        <v>1434</v>
      </c>
      <c r="H76" s="658"/>
      <c r="I76" s="658"/>
      <c r="J76" s="674" t="s">
        <v>1499</v>
      </c>
      <c r="K76" s="679"/>
      <c r="L76" s="679"/>
      <c r="M76" s="679"/>
      <c r="N76" s="679">
        <f t="shared" si="5"/>
        <v>0</v>
      </c>
      <c r="O76" s="679"/>
      <c r="P76" s="679"/>
      <c r="Q76" s="679"/>
      <c r="R76" s="679"/>
      <c r="S76" s="679"/>
      <c r="T76" s="679"/>
      <c r="U76" s="676" t="e">
        <f t="shared" si="2"/>
        <v>#DIV/0!</v>
      </c>
      <c r="V76" s="656"/>
      <c r="W76" s="669"/>
      <c r="X76" s="669"/>
    </row>
    <row r="77" spans="1:24" s="416" customFormat="1" ht="22.5" hidden="1" customHeight="1" thickTop="1" thickBot="1" x14ac:dyDescent="0.3">
      <c r="A77" s="668">
        <v>1</v>
      </c>
      <c r="B77" s="668" t="s">
        <v>1421</v>
      </c>
      <c r="C77" s="658" t="s">
        <v>1434</v>
      </c>
      <c r="D77" s="658" t="s">
        <v>1434</v>
      </c>
      <c r="E77" s="668" t="s">
        <v>1434</v>
      </c>
      <c r="F77" s="656" t="s">
        <v>1500</v>
      </c>
      <c r="G77" s="658"/>
      <c r="H77" s="658"/>
      <c r="I77" s="658"/>
      <c r="J77" s="671" t="s">
        <v>1501</v>
      </c>
      <c r="K77" s="678">
        <f>+K78+K79</f>
        <v>0</v>
      </c>
      <c r="L77" s="678">
        <f>+L78+L79</f>
        <v>0</v>
      </c>
      <c r="M77" s="678">
        <f>+M78+M79</f>
        <v>0</v>
      </c>
      <c r="N77" s="678">
        <f t="shared" si="5"/>
        <v>0</v>
      </c>
      <c r="O77" s="678">
        <f t="shared" ref="O77:S77" si="51">+O78+O79</f>
        <v>0</v>
      </c>
      <c r="P77" s="678">
        <f t="shared" si="51"/>
        <v>0</v>
      </c>
      <c r="Q77" s="678">
        <f t="shared" si="51"/>
        <v>0</v>
      </c>
      <c r="R77" s="678">
        <f t="shared" si="51"/>
        <v>0</v>
      </c>
      <c r="S77" s="678">
        <f t="shared" si="51"/>
        <v>0</v>
      </c>
      <c r="T77" s="678">
        <f t="shared" ref="T77" si="52">+T78+T79</f>
        <v>0</v>
      </c>
      <c r="U77" s="673" t="e">
        <f t="shared" si="2"/>
        <v>#DIV/0!</v>
      </c>
      <c r="V77" s="656"/>
      <c r="W77" s="669"/>
      <c r="X77" s="669"/>
    </row>
    <row r="78" spans="1:24" s="416" customFormat="1" ht="22.5" hidden="1" customHeight="1" thickTop="1" thickBot="1" x14ac:dyDescent="0.3">
      <c r="A78" s="668">
        <v>1</v>
      </c>
      <c r="B78" s="668" t="s">
        <v>1421</v>
      </c>
      <c r="C78" s="658" t="s">
        <v>1434</v>
      </c>
      <c r="D78" s="658" t="s">
        <v>1434</v>
      </c>
      <c r="E78" s="668" t="s">
        <v>1434</v>
      </c>
      <c r="F78" s="658" t="s">
        <v>1500</v>
      </c>
      <c r="G78" s="656" t="s">
        <v>1421</v>
      </c>
      <c r="H78" s="658"/>
      <c r="I78" s="658"/>
      <c r="J78" s="674" t="s">
        <v>1502</v>
      </c>
      <c r="K78" s="679"/>
      <c r="L78" s="679"/>
      <c r="M78" s="679"/>
      <c r="N78" s="679">
        <f t="shared" ref="N78:N141" si="53">K78+L78-M78</f>
        <v>0</v>
      </c>
      <c r="O78" s="679"/>
      <c r="P78" s="679"/>
      <c r="Q78" s="679"/>
      <c r="R78" s="679"/>
      <c r="S78" s="679"/>
      <c r="T78" s="679"/>
      <c r="U78" s="676" t="e">
        <f t="shared" si="2"/>
        <v>#DIV/0!</v>
      </c>
      <c r="V78" s="656"/>
      <c r="W78" s="669"/>
      <c r="X78" s="669"/>
    </row>
    <row r="79" spans="1:24" s="416" customFormat="1" ht="22.5" hidden="1" customHeight="1" thickTop="1" thickBot="1" x14ac:dyDescent="0.3">
      <c r="A79" s="668">
        <v>1</v>
      </c>
      <c r="B79" s="668" t="s">
        <v>1421</v>
      </c>
      <c r="C79" s="658" t="s">
        <v>1434</v>
      </c>
      <c r="D79" s="658" t="s">
        <v>1434</v>
      </c>
      <c r="E79" s="668" t="s">
        <v>1434</v>
      </c>
      <c r="F79" s="658" t="s">
        <v>1500</v>
      </c>
      <c r="G79" s="656" t="s">
        <v>1434</v>
      </c>
      <c r="H79" s="658"/>
      <c r="I79" s="658"/>
      <c r="J79" s="674" t="s">
        <v>1503</v>
      </c>
      <c r="K79" s="679"/>
      <c r="L79" s="679"/>
      <c r="M79" s="679"/>
      <c r="N79" s="679">
        <f t="shared" si="53"/>
        <v>0</v>
      </c>
      <c r="O79" s="679"/>
      <c r="P79" s="679"/>
      <c r="Q79" s="679"/>
      <c r="R79" s="679"/>
      <c r="S79" s="679"/>
      <c r="T79" s="679"/>
      <c r="U79" s="676" t="e">
        <f t="shared" ref="U79:U136" si="54">T79/S79</f>
        <v>#DIV/0!</v>
      </c>
      <c r="V79" s="656"/>
      <c r="W79" s="669"/>
      <c r="X79" s="669"/>
    </row>
    <row r="80" spans="1:24" s="416" customFormat="1" ht="22.5" hidden="1" customHeight="1" thickTop="1" thickBot="1" x14ac:dyDescent="0.3">
      <c r="A80" s="668">
        <v>1</v>
      </c>
      <c r="B80" s="668" t="s">
        <v>1421</v>
      </c>
      <c r="C80" s="658" t="s">
        <v>1434</v>
      </c>
      <c r="D80" s="658" t="s">
        <v>1434</v>
      </c>
      <c r="E80" s="668" t="s">
        <v>1434</v>
      </c>
      <c r="F80" s="656" t="s">
        <v>1504</v>
      </c>
      <c r="G80" s="658"/>
      <c r="H80" s="658"/>
      <c r="I80" s="658"/>
      <c r="J80" s="671" t="s">
        <v>1505</v>
      </c>
      <c r="K80" s="678">
        <f>+K81+K82</f>
        <v>0</v>
      </c>
      <c r="L80" s="678">
        <f>+L81+L82</f>
        <v>0</v>
      </c>
      <c r="M80" s="678">
        <f>+M81+M82</f>
        <v>0</v>
      </c>
      <c r="N80" s="678">
        <f t="shared" si="53"/>
        <v>0</v>
      </c>
      <c r="O80" s="678">
        <f t="shared" ref="O80:S80" si="55">+O81+O82</f>
        <v>0</v>
      </c>
      <c r="P80" s="678">
        <f t="shared" si="55"/>
        <v>0</v>
      </c>
      <c r="Q80" s="678">
        <f t="shared" si="55"/>
        <v>0</v>
      </c>
      <c r="R80" s="678">
        <f t="shared" si="55"/>
        <v>0</v>
      </c>
      <c r="S80" s="678">
        <f t="shared" si="55"/>
        <v>0</v>
      </c>
      <c r="T80" s="678">
        <f t="shared" ref="T80" si="56">+T81+T82</f>
        <v>0</v>
      </c>
      <c r="U80" s="673" t="e">
        <f t="shared" si="54"/>
        <v>#DIV/0!</v>
      </c>
      <c r="V80" s="656"/>
      <c r="W80" s="669"/>
      <c r="X80" s="669"/>
    </row>
    <row r="81" spans="1:24" s="416" customFormat="1" ht="22.5" hidden="1" customHeight="1" thickTop="1" thickBot="1" x14ac:dyDescent="0.3">
      <c r="A81" s="668">
        <v>1</v>
      </c>
      <c r="B81" s="668" t="s">
        <v>1421</v>
      </c>
      <c r="C81" s="658" t="s">
        <v>1434</v>
      </c>
      <c r="D81" s="658" t="s">
        <v>1434</v>
      </c>
      <c r="E81" s="668" t="s">
        <v>1434</v>
      </c>
      <c r="F81" s="658" t="s">
        <v>1504</v>
      </c>
      <c r="G81" s="656" t="s">
        <v>1421</v>
      </c>
      <c r="H81" s="658"/>
      <c r="I81" s="658"/>
      <c r="J81" s="674" t="s">
        <v>1506</v>
      </c>
      <c r="K81" s="679"/>
      <c r="L81" s="679"/>
      <c r="M81" s="679"/>
      <c r="N81" s="679">
        <f t="shared" si="53"/>
        <v>0</v>
      </c>
      <c r="O81" s="679"/>
      <c r="P81" s="679"/>
      <c r="Q81" s="679"/>
      <c r="R81" s="679"/>
      <c r="S81" s="679"/>
      <c r="T81" s="679"/>
      <c r="U81" s="676" t="e">
        <f t="shared" si="54"/>
        <v>#DIV/0!</v>
      </c>
      <c r="V81" s="656"/>
      <c r="W81" s="669"/>
      <c r="X81" s="669"/>
    </row>
    <row r="82" spans="1:24" s="416" customFormat="1" ht="26.25" hidden="1" customHeight="1" thickTop="1" thickBot="1" x14ac:dyDescent="0.3">
      <c r="A82" s="668">
        <v>1</v>
      </c>
      <c r="B82" s="668" t="s">
        <v>1421</v>
      </c>
      <c r="C82" s="658" t="s">
        <v>1434</v>
      </c>
      <c r="D82" s="658" t="s">
        <v>1434</v>
      </c>
      <c r="E82" s="668" t="s">
        <v>1434</v>
      </c>
      <c r="F82" s="658" t="s">
        <v>1504</v>
      </c>
      <c r="G82" s="656" t="s">
        <v>1434</v>
      </c>
      <c r="H82" s="658"/>
      <c r="I82" s="658"/>
      <c r="J82" s="674" t="s">
        <v>1507</v>
      </c>
      <c r="K82" s="679"/>
      <c r="L82" s="679"/>
      <c r="M82" s="679"/>
      <c r="N82" s="679">
        <f t="shared" si="53"/>
        <v>0</v>
      </c>
      <c r="O82" s="679"/>
      <c r="P82" s="679"/>
      <c r="Q82" s="679"/>
      <c r="R82" s="679"/>
      <c r="S82" s="679"/>
      <c r="T82" s="679"/>
      <c r="U82" s="676" t="e">
        <f t="shared" si="54"/>
        <v>#DIV/0!</v>
      </c>
      <c r="V82" s="656"/>
      <c r="W82" s="669"/>
      <c r="X82" s="669"/>
    </row>
    <row r="83" spans="1:24" ht="36.75" customHeight="1" thickTop="1" thickBot="1" x14ac:dyDescent="0.2">
      <c r="A83" s="649" t="s">
        <v>1417</v>
      </c>
      <c r="B83" s="650" t="s">
        <v>1421</v>
      </c>
      <c r="C83" s="650" t="s">
        <v>1434</v>
      </c>
      <c r="D83" s="650" t="s">
        <v>1458</v>
      </c>
      <c r="E83" s="650"/>
      <c r="F83" s="651"/>
      <c r="G83" s="651"/>
      <c r="H83" s="651"/>
      <c r="I83" s="651"/>
      <c r="J83" s="794" t="s">
        <v>1508</v>
      </c>
      <c r="K83" s="653">
        <f>+K84+K88</f>
        <v>604806937</v>
      </c>
      <c r="L83" s="653">
        <f>+L84+L88</f>
        <v>57241574</v>
      </c>
      <c r="M83" s="653">
        <f>+M84+M88</f>
        <v>0</v>
      </c>
      <c r="N83" s="653">
        <f t="shared" si="53"/>
        <v>662048511</v>
      </c>
      <c r="O83" s="653">
        <f t="shared" ref="O83:S83" si="57">+O84+O88</f>
        <v>5000</v>
      </c>
      <c r="P83" s="653">
        <f t="shared" si="57"/>
        <v>601562817.29999995</v>
      </c>
      <c r="Q83" s="653">
        <f t="shared" si="57"/>
        <v>60480693.700000003</v>
      </c>
      <c r="R83" s="653">
        <f t="shared" si="57"/>
        <v>0</v>
      </c>
      <c r="S83" s="653">
        <f t="shared" si="57"/>
        <v>662048511</v>
      </c>
      <c r="T83" s="672">
        <f>+T84+T88</f>
        <v>282202994</v>
      </c>
      <c r="U83" s="823">
        <f t="shared" si="54"/>
        <v>0.42625727467273167</v>
      </c>
      <c r="V83" s="650"/>
      <c r="W83" s="814" t="s">
        <v>1509</v>
      </c>
      <c r="X83" s="814" t="s">
        <v>1510</v>
      </c>
    </row>
    <row r="84" spans="1:24" s="784" customFormat="1" ht="36" customHeight="1" thickTop="1" thickBot="1" x14ac:dyDescent="0.2">
      <c r="A84" s="770" t="s">
        <v>1417</v>
      </c>
      <c r="B84" s="770" t="s">
        <v>1421</v>
      </c>
      <c r="C84" s="770" t="s">
        <v>1434</v>
      </c>
      <c r="D84" s="770" t="s">
        <v>1458</v>
      </c>
      <c r="E84" s="657" t="s">
        <v>1421</v>
      </c>
      <c r="F84" s="770"/>
      <c r="G84" s="770"/>
      <c r="H84" s="658"/>
      <c r="I84" s="658"/>
      <c r="J84" s="796" t="s">
        <v>1340</v>
      </c>
      <c r="K84" s="678">
        <f t="shared" ref="K84:T84" si="58">+K85</f>
        <v>604806937</v>
      </c>
      <c r="L84" s="678">
        <f>+L85</f>
        <v>57241574</v>
      </c>
      <c r="M84" s="678">
        <f>+M85</f>
        <v>0</v>
      </c>
      <c r="N84" s="678">
        <f t="shared" si="53"/>
        <v>662048511</v>
      </c>
      <c r="O84" s="678">
        <f t="shared" ref="O84:S84" si="59">+O85</f>
        <v>5000</v>
      </c>
      <c r="P84" s="678">
        <f t="shared" si="59"/>
        <v>601562817.29999995</v>
      </c>
      <c r="Q84" s="678">
        <f t="shared" si="59"/>
        <v>60480693.700000003</v>
      </c>
      <c r="R84" s="678">
        <f t="shared" si="59"/>
        <v>0</v>
      </c>
      <c r="S84" s="678">
        <f t="shared" si="59"/>
        <v>662048511</v>
      </c>
      <c r="T84" s="678">
        <f t="shared" si="58"/>
        <v>282202994</v>
      </c>
      <c r="U84" s="827">
        <f t="shared" si="54"/>
        <v>0.42625727467273167</v>
      </c>
      <c r="V84" s="662"/>
      <c r="W84" s="773" t="s">
        <v>1511</v>
      </c>
      <c r="X84" s="773" t="s">
        <v>1512</v>
      </c>
    </row>
    <row r="85" spans="1:24" ht="50.25" customHeight="1" thickTop="1" thickBot="1" x14ac:dyDescent="0.2">
      <c r="A85" s="668" t="s">
        <v>1417</v>
      </c>
      <c r="B85" s="658" t="s">
        <v>1421</v>
      </c>
      <c r="C85" s="658" t="s">
        <v>1434</v>
      </c>
      <c r="D85" s="658" t="s">
        <v>1458</v>
      </c>
      <c r="E85" s="658" t="s">
        <v>1421</v>
      </c>
      <c r="F85" s="770" t="s">
        <v>2034</v>
      </c>
      <c r="G85" s="658"/>
      <c r="H85" s="658"/>
      <c r="I85" s="658"/>
      <c r="J85" s="796" t="s">
        <v>1513</v>
      </c>
      <c r="K85" s="678">
        <f>+K86+K87</f>
        <v>604806937</v>
      </c>
      <c r="L85" s="678">
        <f>+L86+L87</f>
        <v>57241574</v>
      </c>
      <c r="M85" s="678">
        <f>+M86+M87</f>
        <v>0</v>
      </c>
      <c r="N85" s="678">
        <f t="shared" si="53"/>
        <v>662048511</v>
      </c>
      <c r="O85" s="678">
        <f t="shared" ref="O85:S85" si="60">+O86+O87</f>
        <v>5000</v>
      </c>
      <c r="P85" s="678">
        <f t="shared" si="60"/>
        <v>601562817.29999995</v>
      </c>
      <c r="Q85" s="678">
        <f t="shared" si="60"/>
        <v>60480693.700000003</v>
      </c>
      <c r="R85" s="678">
        <f t="shared" si="60"/>
        <v>0</v>
      </c>
      <c r="S85" s="678">
        <f t="shared" si="60"/>
        <v>662048511</v>
      </c>
      <c r="T85" s="678">
        <f t="shared" ref="T85" si="61">+T86+T87</f>
        <v>282202994</v>
      </c>
      <c r="U85" s="827">
        <f t="shared" si="54"/>
        <v>0.42625727467273167</v>
      </c>
      <c r="V85" s="668"/>
      <c r="W85" s="773" t="s">
        <v>1514</v>
      </c>
      <c r="X85" s="773" t="s">
        <v>1515</v>
      </c>
    </row>
    <row r="86" spans="1:24" ht="22.5" customHeight="1" thickTop="1" thickBot="1" x14ac:dyDescent="0.2">
      <c r="A86" s="668" t="s">
        <v>1417</v>
      </c>
      <c r="B86" s="658" t="s">
        <v>1421</v>
      </c>
      <c r="C86" s="658" t="s">
        <v>1434</v>
      </c>
      <c r="D86" s="658" t="s">
        <v>1458</v>
      </c>
      <c r="E86" s="658" t="s">
        <v>1421</v>
      </c>
      <c r="F86" s="658" t="s">
        <v>2034</v>
      </c>
      <c r="G86" s="770" t="s">
        <v>1421</v>
      </c>
      <c r="H86" s="658"/>
      <c r="I86" s="658"/>
      <c r="J86" s="795" t="s">
        <v>1516</v>
      </c>
      <c r="K86" s="678">
        <v>101673205</v>
      </c>
      <c r="L86" s="678">
        <v>0</v>
      </c>
      <c r="M86" s="678"/>
      <c r="N86" s="678">
        <f t="shared" si="53"/>
        <v>101673205</v>
      </c>
      <c r="O86" s="678"/>
      <c r="P86" s="666">
        <f>+N86-O86-Q86</f>
        <v>91505884.5</v>
      </c>
      <c r="Q86" s="678">
        <f>+K86*0.1</f>
        <v>10167320.5</v>
      </c>
      <c r="R86" s="678"/>
      <c r="S86" s="678">
        <f>+N86</f>
        <v>101673205</v>
      </c>
      <c r="T86" s="678">
        <v>47596872</v>
      </c>
      <c r="U86" s="827">
        <f t="shared" si="54"/>
        <v>0.46813584759130983</v>
      </c>
      <c r="V86" s="668"/>
      <c r="W86" s="773"/>
      <c r="X86" s="773"/>
    </row>
    <row r="87" spans="1:24" ht="22.5" customHeight="1" thickTop="1" thickBot="1" x14ac:dyDescent="0.2">
      <c r="A87" s="668" t="s">
        <v>1417</v>
      </c>
      <c r="B87" s="658" t="s">
        <v>1421</v>
      </c>
      <c r="C87" s="658" t="s">
        <v>1434</v>
      </c>
      <c r="D87" s="658" t="s">
        <v>1458</v>
      </c>
      <c r="E87" s="658" t="s">
        <v>1421</v>
      </c>
      <c r="F87" s="658" t="s">
        <v>2034</v>
      </c>
      <c r="G87" s="770" t="s">
        <v>1434</v>
      </c>
      <c r="H87" s="658"/>
      <c r="I87" s="658"/>
      <c r="J87" s="795" t="s">
        <v>1517</v>
      </c>
      <c r="K87" s="679">
        <v>503133732</v>
      </c>
      <c r="L87" s="679">
        <v>57241574</v>
      </c>
      <c r="M87" s="679"/>
      <c r="N87" s="679">
        <f t="shared" si="53"/>
        <v>560375306</v>
      </c>
      <c r="O87" s="679">
        <v>5000</v>
      </c>
      <c r="P87" s="666">
        <f>+N87-O87-Q87</f>
        <v>510056932.80000001</v>
      </c>
      <c r="Q87" s="679">
        <f>+K87*0.1</f>
        <v>50313373.200000003</v>
      </c>
      <c r="R87" s="679"/>
      <c r="S87" s="679">
        <f>+N87</f>
        <v>560375306</v>
      </c>
      <c r="T87" s="679">
        <v>234606122</v>
      </c>
      <c r="U87" s="826">
        <f t="shared" si="54"/>
        <v>0.41865892284696787</v>
      </c>
      <c r="V87" s="668"/>
      <c r="W87" s="773"/>
      <c r="X87" s="773"/>
    </row>
    <row r="88" spans="1:24" s="416" customFormat="1" ht="22.5" hidden="1" customHeight="1" thickTop="1" thickBot="1" x14ac:dyDescent="0.3">
      <c r="A88" s="668" t="s">
        <v>1417</v>
      </c>
      <c r="B88" s="658" t="s">
        <v>1421</v>
      </c>
      <c r="C88" s="658" t="s">
        <v>1434</v>
      </c>
      <c r="D88" s="658" t="s">
        <v>1458</v>
      </c>
      <c r="E88" s="658" t="s">
        <v>1421</v>
      </c>
      <c r="F88" s="657" t="s">
        <v>1434</v>
      </c>
      <c r="G88" s="658"/>
      <c r="H88" s="658"/>
      <c r="I88" s="658"/>
      <c r="J88" s="671" t="s">
        <v>1518</v>
      </c>
      <c r="K88" s="679">
        <f>+K89+K90</f>
        <v>0</v>
      </c>
      <c r="L88" s="679">
        <f>+L89+L90</f>
        <v>0</v>
      </c>
      <c r="M88" s="679">
        <f>+M89+M90</f>
        <v>0</v>
      </c>
      <c r="N88" s="679">
        <f t="shared" si="53"/>
        <v>0</v>
      </c>
      <c r="O88" s="679">
        <f t="shared" ref="O88:S88" si="62">+O89+O90</f>
        <v>0</v>
      </c>
      <c r="P88" s="679">
        <f t="shared" si="62"/>
        <v>0</v>
      </c>
      <c r="Q88" s="679">
        <f t="shared" si="62"/>
        <v>0</v>
      </c>
      <c r="R88" s="679">
        <f t="shared" si="62"/>
        <v>0</v>
      </c>
      <c r="S88" s="679">
        <f t="shared" si="62"/>
        <v>0</v>
      </c>
      <c r="T88" s="679">
        <f t="shared" ref="T88" si="63">+T89+T90</f>
        <v>0</v>
      </c>
      <c r="U88" s="676" t="e">
        <f t="shared" si="54"/>
        <v>#DIV/0!</v>
      </c>
      <c r="V88" s="668"/>
      <c r="W88" s="669" t="s">
        <v>1519</v>
      </c>
      <c r="X88" s="669" t="s">
        <v>1520</v>
      </c>
    </row>
    <row r="89" spans="1:24" s="416" customFormat="1" ht="22.5" hidden="1" customHeight="1" thickTop="1" thickBot="1" x14ac:dyDescent="0.3">
      <c r="A89" s="668" t="s">
        <v>1417</v>
      </c>
      <c r="B89" s="658" t="s">
        <v>1421</v>
      </c>
      <c r="C89" s="658" t="s">
        <v>1434</v>
      </c>
      <c r="D89" s="658" t="s">
        <v>1458</v>
      </c>
      <c r="E89" s="658" t="s">
        <v>1421</v>
      </c>
      <c r="F89" s="658" t="s">
        <v>1434</v>
      </c>
      <c r="G89" s="656" t="s">
        <v>1421</v>
      </c>
      <c r="H89" s="658"/>
      <c r="I89" s="658"/>
      <c r="J89" s="665" t="s">
        <v>1521</v>
      </c>
      <c r="K89" s="679"/>
      <c r="L89" s="679"/>
      <c r="M89" s="679"/>
      <c r="N89" s="679">
        <f t="shared" si="53"/>
        <v>0</v>
      </c>
      <c r="O89" s="679"/>
      <c r="P89" s="679"/>
      <c r="Q89" s="679"/>
      <c r="R89" s="679"/>
      <c r="S89" s="679"/>
      <c r="T89" s="679"/>
      <c r="U89" s="676" t="e">
        <f t="shared" si="54"/>
        <v>#DIV/0!</v>
      </c>
      <c r="V89" s="668"/>
      <c r="W89" s="669"/>
      <c r="X89" s="669"/>
    </row>
    <row r="90" spans="1:24" s="416" customFormat="1" ht="22.5" hidden="1" customHeight="1" thickTop="1" thickBot="1" x14ac:dyDescent="0.3">
      <c r="A90" s="668" t="s">
        <v>1417</v>
      </c>
      <c r="B90" s="658" t="s">
        <v>1421</v>
      </c>
      <c r="C90" s="658" t="s">
        <v>1434</v>
      </c>
      <c r="D90" s="658" t="s">
        <v>1458</v>
      </c>
      <c r="E90" s="658" t="s">
        <v>1421</v>
      </c>
      <c r="F90" s="658" t="s">
        <v>1434</v>
      </c>
      <c r="G90" s="656" t="s">
        <v>1434</v>
      </c>
      <c r="H90" s="658"/>
      <c r="I90" s="658"/>
      <c r="J90" s="665" t="s">
        <v>1522</v>
      </c>
      <c r="K90" s="679"/>
      <c r="L90" s="679"/>
      <c r="M90" s="679"/>
      <c r="N90" s="679">
        <f t="shared" si="53"/>
        <v>0</v>
      </c>
      <c r="O90" s="679"/>
      <c r="P90" s="679"/>
      <c r="Q90" s="679"/>
      <c r="R90" s="679"/>
      <c r="S90" s="679"/>
      <c r="T90" s="679"/>
      <c r="U90" s="676" t="e">
        <f t="shared" si="54"/>
        <v>#DIV/0!</v>
      </c>
      <c r="V90" s="668"/>
      <c r="W90" s="669"/>
      <c r="X90" s="669"/>
    </row>
    <row r="91" spans="1:24" s="416" customFormat="1" ht="22.5" hidden="1" customHeight="1" thickTop="1" thickBot="1" x14ac:dyDescent="0.3">
      <c r="A91" s="649" t="s">
        <v>1417</v>
      </c>
      <c r="B91" s="650" t="s">
        <v>1421</v>
      </c>
      <c r="C91" s="650" t="s">
        <v>1434</v>
      </c>
      <c r="D91" s="650" t="s">
        <v>1462</v>
      </c>
      <c r="E91" s="650"/>
      <c r="F91" s="651"/>
      <c r="G91" s="651"/>
      <c r="H91" s="651"/>
      <c r="I91" s="651"/>
      <c r="J91" s="652" t="s">
        <v>1523</v>
      </c>
      <c r="K91" s="677">
        <f>+K92+K104</f>
        <v>0</v>
      </c>
      <c r="L91" s="677">
        <f>+L92+L104</f>
        <v>0</v>
      </c>
      <c r="M91" s="677">
        <f>+M92+M104</f>
        <v>0</v>
      </c>
      <c r="N91" s="677">
        <f t="shared" si="53"/>
        <v>0</v>
      </c>
      <c r="O91" s="677">
        <f t="shared" ref="O91:R91" si="64">+O92+O104</f>
        <v>0</v>
      </c>
      <c r="P91" s="677">
        <f t="shared" si="64"/>
        <v>0</v>
      </c>
      <c r="Q91" s="677">
        <f t="shared" si="64"/>
        <v>0</v>
      </c>
      <c r="R91" s="677">
        <f t="shared" si="64"/>
        <v>0</v>
      </c>
      <c r="S91" s="677">
        <f>+S92+S104</f>
        <v>0</v>
      </c>
      <c r="T91" s="677">
        <f t="shared" ref="T91" si="65">+T92+T104</f>
        <v>0</v>
      </c>
      <c r="U91" s="654" t="e">
        <f t="shared" si="54"/>
        <v>#DIV/0!</v>
      </c>
      <c r="V91" s="650"/>
      <c r="W91" s="655" t="s">
        <v>1482</v>
      </c>
      <c r="X91" s="655" t="s">
        <v>1483</v>
      </c>
    </row>
    <row r="92" spans="1:24" s="185" customFormat="1" ht="22.5" hidden="1" customHeight="1" thickTop="1" thickBot="1" x14ac:dyDescent="0.3">
      <c r="A92" s="662" t="s">
        <v>1417</v>
      </c>
      <c r="B92" s="662" t="s">
        <v>1421</v>
      </c>
      <c r="C92" s="656" t="s">
        <v>1434</v>
      </c>
      <c r="D92" s="656" t="s">
        <v>1462</v>
      </c>
      <c r="E92" s="657" t="s">
        <v>1421</v>
      </c>
      <c r="F92" s="656"/>
      <c r="G92" s="656"/>
      <c r="H92" s="658"/>
      <c r="I92" s="658"/>
      <c r="J92" s="659" t="s">
        <v>1524</v>
      </c>
      <c r="K92" s="678">
        <f>+K93+K101</f>
        <v>0</v>
      </c>
      <c r="L92" s="678">
        <f>+L93+L101</f>
        <v>0</v>
      </c>
      <c r="M92" s="678">
        <f>+M93+M101</f>
        <v>0</v>
      </c>
      <c r="N92" s="678">
        <f t="shared" si="53"/>
        <v>0</v>
      </c>
      <c r="O92" s="678">
        <f t="shared" ref="O92:R92" si="66">+O93+O101</f>
        <v>0</v>
      </c>
      <c r="P92" s="678">
        <f t="shared" si="66"/>
        <v>0</v>
      </c>
      <c r="Q92" s="678">
        <f t="shared" si="66"/>
        <v>0</v>
      </c>
      <c r="R92" s="678">
        <f t="shared" si="66"/>
        <v>0</v>
      </c>
      <c r="S92" s="678">
        <f>+S93+S101</f>
        <v>0</v>
      </c>
      <c r="T92" s="678">
        <f t="shared" ref="T92" si="67">+T93+T101</f>
        <v>0</v>
      </c>
      <c r="U92" s="673" t="e">
        <f t="shared" si="54"/>
        <v>#DIV/0!</v>
      </c>
      <c r="V92" s="656"/>
      <c r="W92" s="663" t="s">
        <v>1525</v>
      </c>
      <c r="X92" s="663"/>
    </row>
    <row r="93" spans="1:24" s="185" customFormat="1" ht="22.5" hidden="1" customHeight="1" thickTop="1" thickBot="1" x14ac:dyDescent="0.3">
      <c r="A93" s="668" t="s">
        <v>1417</v>
      </c>
      <c r="B93" s="668" t="s">
        <v>1421</v>
      </c>
      <c r="C93" s="658" t="s">
        <v>1434</v>
      </c>
      <c r="D93" s="658" t="s">
        <v>1462</v>
      </c>
      <c r="E93" s="668" t="s">
        <v>1421</v>
      </c>
      <c r="F93" s="656" t="s">
        <v>1421</v>
      </c>
      <c r="G93" s="656"/>
      <c r="H93" s="658"/>
      <c r="I93" s="658"/>
      <c r="J93" s="659" t="s">
        <v>1526</v>
      </c>
      <c r="K93" s="678">
        <f>+K94</f>
        <v>0</v>
      </c>
      <c r="L93" s="678">
        <f>+L94</f>
        <v>0</v>
      </c>
      <c r="M93" s="678">
        <f>+M94</f>
        <v>0</v>
      </c>
      <c r="N93" s="678">
        <f t="shared" si="53"/>
        <v>0</v>
      </c>
      <c r="O93" s="678">
        <f t="shared" ref="O93:R93" si="68">+O94</f>
        <v>0</v>
      </c>
      <c r="P93" s="678">
        <f t="shared" si="68"/>
        <v>0</v>
      </c>
      <c r="Q93" s="678">
        <f t="shared" si="68"/>
        <v>0</v>
      </c>
      <c r="R93" s="678">
        <f t="shared" si="68"/>
        <v>0</v>
      </c>
      <c r="S93" s="678">
        <f>+S94</f>
        <v>0</v>
      </c>
      <c r="T93" s="678">
        <f t="shared" ref="T93" si="69">+T94</f>
        <v>0</v>
      </c>
      <c r="U93" s="673" t="e">
        <f t="shared" si="54"/>
        <v>#DIV/0!</v>
      </c>
      <c r="V93" s="656"/>
      <c r="W93" s="663"/>
      <c r="X93" s="663"/>
    </row>
    <row r="94" spans="1:24" s="416" customFormat="1" ht="22.5" hidden="1" customHeight="1" thickTop="1" thickBot="1" x14ac:dyDescent="0.3">
      <c r="A94" s="668" t="s">
        <v>1417</v>
      </c>
      <c r="B94" s="668" t="s">
        <v>1421</v>
      </c>
      <c r="C94" s="658" t="s">
        <v>1434</v>
      </c>
      <c r="D94" s="658" t="s">
        <v>1462</v>
      </c>
      <c r="E94" s="668" t="s">
        <v>1421</v>
      </c>
      <c r="F94" s="658" t="s">
        <v>1421</v>
      </c>
      <c r="G94" s="656" t="s">
        <v>1421</v>
      </c>
      <c r="H94" s="658"/>
      <c r="I94" s="658"/>
      <c r="J94" s="671" t="s">
        <v>1527</v>
      </c>
      <c r="K94" s="678">
        <f>+K95+K98</f>
        <v>0</v>
      </c>
      <c r="L94" s="678">
        <f>+L95+L98</f>
        <v>0</v>
      </c>
      <c r="M94" s="678">
        <f>+M95+M98</f>
        <v>0</v>
      </c>
      <c r="N94" s="678">
        <f t="shared" si="53"/>
        <v>0</v>
      </c>
      <c r="O94" s="678">
        <f t="shared" ref="O94:R94" si="70">+O95+O98</f>
        <v>0</v>
      </c>
      <c r="P94" s="678">
        <f t="shared" si="70"/>
        <v>0</v>
      </c>
      <c r="Q94" s="678">
        <f t="shared" si="70"/>
        <v>0</v>
      </c>
      <c r="R94" s="678">
        <f t="shared" si="70"/>
        <v>0</v>
      </c>
      <c r="S94" s="678">
        <f>+S95+S98</f>
        <v>0</v>
      </c>
      <c r="T94" s="678">
        <f t="shared" ref="T94" si="71">+T95+T98</f>
        <v>0</v>
      </c>
      <c r="U94" s="673" t="e">
        <f t="shared" si="54"/>
        <v>#DIV/0!</v>
      </c>
      <c r="V94" s="656"/>
      <c r="W94" s="669" t="s">
        <v>1484</v>
      </c>
      <c r="X94" s="669"/>
    </row>
    <row r="95" spans="1:24" s="416" customFormat="1" ht="22.5" hidden="1" customHeight="1" thickTop="1" thickBot="1" x14ac:dyDescent="0.3">
      <c r="A95" s="668" t="s">
        <v>1417</v>
      </c>
      <c r="B95" s="668" t="s">
        <v>1421</v>
      </c>
      <c r="C95" s="658" t="s">
        <v>1434</v>
      </c>
      <c r="D95" s="658" t="s">
        <v>1462</v>
      </c>
      <c r="E95" s="668" t="s">
        <v>1421</v>
      </c>
      <c r="F95" s="658" t="s">
        <v>1421</v>
      </c>
      <c r="G95" s="658" t="s">
        <v>1421</v>
      </c>
      <c r="H95" s="658" t="s">
        <v>1421</v>
      </c>
      <c r="I95" s="658"/>
      <c r="J95" s="671" t="s">
        <v>1528</v>
      </c>
      <c r="K95" s="679">
        <f>+K96+K97</f>
        <v>0</v>
      </c>
      <c r="L95" s="679">
        <f>+L96+L97</f>
        <v>0</v>
      </c>
      <c r="M95" s="679">
        <f>+M96+M97</f>
        <v>0</v>
      </c>
      <c r="N95" s="679">
        <f t="shared" si="53"/>
        <v>0</v>
      </c>
      <c r="O95" s="679">
        <f t="shared" ref="O95:R95" si="72">+O96+O97</f>
        <v>0</v>
      </c>
      <c r="P95" s="679">
        <f t="shared" si="72"/>
        <v>0</v>
      </c>
      <c r="Q95" s="679">
        <f t="shared" si="72"/>
        <v>0</v>
      </c>
      <c r="R95" s="679">
        <f t="shared" si="72"/>
        <v>0</v>
      </c>
      <c r="S95" s="679">
        <f>+S96+S97</f>
        <v>0</v>
      </c>
      <c r="T95" s="679">
        <f t="shared" ref="T95" si="73">+T96+T97</f>
        <v>0</v>
      </c>
      <c r="U95" s="673" t="e">
        <f t="shared" si="54"/>
        <v>#DIV/0!</v>
      </c>
      <c r="V95" s="656"/>
      <c r="W95" s="669"/>
      <c r="X95" s="669"/>
    </row>
    <row r="96" spans="1:24" s="416" customFormat="1" ht="22.5" hidden="1" customHeight="1" thickTop="1" thickBot="1" x14ac:dyDescent="0.3">
      <c r="A96" s="668" t="s">
        <v>1417</v>
      </c>
      <c r="B96" s="668" t="s">
        <v>1421</v>
      </c>
      <c r="C96" s="658" t="s">
        <v>1434</v>
      </c>
      <c r="D96" s="658" t="s">
        <v>1462</v>
      </c>
      <c r="E96" s="668" t="s">
        <v>1421</v>
      </c>
      <c r="F96" s="658" t="s">
        <v>1421</v>
      </c>
      <c r="G96" s="658" t="s">
        <v>1421</v>
      </c>
      <c r="H96" s="658" t="s">
        <v>1421</v>
      </c>
      <c r="I96" s="658" t="s">
        <v>1421</v>
      </c>
      <c r="J96" s="674" t="s">
        <v>1529</v>
      </c>
      <c r="K96" s="679"/>
      <c r="L96" s="679"/>
      <c r="M96" s="679"/>
      <c r="N96" s="679">
        <f t="shared" si="53"/>
        <v>0</v>
      </c>
      <c r="O96" s="679"/>
      <c r="P96" s="679"/>
      <c r="Q96" s="679"/>
      <c r="R96" s="679"/>
      <c r="S96" s="679"/>
      <c r="T96" s="679"/>
      <c r="U96" s="676" t="e">
        <f t="shared" si="54"/>
        <v>#DIV/0!</v>
      </c>
      <c r="V96" s="656"/>
      <c r="W96" s="669"/>
      <c r="X96" s="669"/>
    </row>
    <row r="97" spans="1:24" s="416" customFormat="1" ht="22.5" hidden="1" customHeight="1" thickTop="1" thickBot="1" x14ac:dyDescent="0.3">
      <c r="A97" s="668" t="s">
        <v>1417</v>
      </c>
      <c r="B97" s="668" t="s">
        <v>1421</v>
      </c>
      <c r="C97" s="658" t="s">
        <v>1434</v>
      </c>
      <c r="D97" s="658" t="s">
        <v>1462</v>
      </c>
      <c r="E97" s="668" t="s">
        <v>1421</v>
      </c>
      <c r="F97" s="658" t="s">
        <v>1421</v>
      </c>
      <c r="G97" s="658" t="s">
        <v>1421</v>
      </c>
      <c r="H97" s="658" t="s">
        <v>1421</v>
      </c>
      <c r="I97" s="658" t="s">
        <v>1434</v>
      </c>
      <c r="J97" s="674" t="s">
        <v>1530</v>
      </c>
      <c r="K97" s="679"/>
      <c r="L97" s="679"/>
      <c r="M97" s="679"/>
      <c r="N97" s="679">
        <f t="shared" si="53"/>
        <v>0</v>
      </c>
      <c r="O97" s="679"/>
      <c r="P97" s="679"/>
      <c r="Q97" s="679"/>
      <c r="R97" s="679"/>
      <c r="S97" s="679"/>
      <c r="T97" s="679"/>
      <c r="U97" s="676" t="e">
        <f t="shared" si="54"/>
        <v>#DIV/0!</v>
      </c>
      <c r="V97" s="656"/>
      <c r="W97" s="669"/>
      <c r="X97" s="669"/>
    </row>
    <row r="98" spans="1:24" s="416" customFormat="1" ht="22.5" hidden="1" customHeight="1" thickTop="1" thickBot="1" x14ac:dyDescent="0.3">
      <c r="A98" s="668" t="s">
        <v>1417</v>
      </c>
      <c r="B98" s="668" t="s">
        <v>1421</v>
      </c>
      <c r="C98" s="658" t="s">
        <v>1434</v>
      </c>
      <c r="D98" s="658" t="s">
        <v>1462</v>
      </c>
      <c r="E98" s="668" t="s">
        <v>1421</v>
      </c>
      <c r="F98" s="658" t="s">
        <v>1421</v>
      </c>
      <c r="G98" s="658" t="s">
        <v>1421</v>
      </c>
      <c r="H98" s="658" t="s">
        <v>1434</v>
      </c>
      <c r="I98" s="658"/>
      <c r="J98" s="671" t="s">
        <v>1531</v>
      </c>
      <c r="K98" s="679">
        <f>+K99+K100</f>
        <v>0</v>
      </c>
      <c r="L98" s="679">
        <f>+L99+L100</f>
        <v>0</v>
      </c>
      <c r="M98" s="679">
        <f>+M99+M100</f>
        <v>0</v>
      </c>
      <c r="N98" s="679">
        <f t="shared" si="53"/>
        <v>0</v>
      </c>
      <c r="O98" s="679">
        <f t="shared" ref="O98:R98" si="74">+O99+O100</f>
        <v>0</v>
      </c>
      <c r="P98" s="679">
        <f t="shared" si="74"/>
        <v>0</v>
      </c>
      <c r="Q98" s="679">
        <f t="shared" si="74"/>
        <v>0</v>
      </c>
      <c r="R98" s="679">
        <f t="shared" si="74"/>
        <v>0</v>
      </c>
      <c r="S98" s="679">
        <f>+S99+S100</f>
        <v>0</v>
      </c>
      <c r="T98" s="679">
        <f t="shared" ref="T98" si="75">+T99+T100</f>
        <v>0</v>
      </c>
      <c r="U98" s="673" t="e">
        <f t="shared" si="54"/>
        <v>#DIV/0!</v>
      </c>
      <c r="V98" s="656"/>
      <c r="W98" s="669"/>
      <c r="X98" s="669"/>
    </row>
    <row r="99" spans="1:24" s="416" customFormat="1" ht="22.5" hidden="1" customHeight="1" thickTop="1" thickBot="1" x14ac:dyDescent="0.3">
      <c r="A99" s="668" t="s">
        <v>1417</v>
      </c>
      <c r="B99" s="668" t="s">
        <v>1421</v>
      </c>
      <c r="C99" s="658" t="s">
        <v>1434</v>
      </c>
      <c r="D99" s="658" t="s">
        <v>1462</v>
      </c>
      <c r="E99" s="668" t="s">
        <v>1421</v>
      </c>
      <c r="F99" s="658" t="s">
        <v>1421</v>
      </c>
      <c r="G99" s="658" t="s">
        <v>1421</v>
      </c>
      <c r="H99" s="658" t="s">
        <v>1434</v>
      </c>
      <c r="I99" s="658" t="s">
        <v>1421</v>
      </c>
      <c r="J99" s="674" t="s">
        <v>1532</v>
      </c>
      <c r="K99" s="679"/>
      <c r="L99" s="679"/>
      <c r="M99" s="679"/>
      <c r="N99" s="679">
        <f t="shared" si="53"/>
        <v>0</v>
      </c>
      <c r="O99" s="679"/>
      <c r="P99" s="679"/>
      <c r="Q99" s="679"/>
      <c r="R99" s="679"/>
      <c r="S99" s="679"/>
      <c r="T99" s="679"/>
      <c r="U99" s="676" t="e">
        <f t="shared" si="54"/>
        <v>#DIV/0!</v>
      </c>
      <c r="V99" s="656"/>
      <c r="W99" s="669"/>
      <c r="X99" s="669"/>
    </row>
    <row r="100" spans="1:24" s="416" customFormat="1" ht="22.5" hidden="1" customHeight="1" thickTop="1" thickBot="1" x14ac:dyDescent="0.3">
      <c r="A100" s="668" t="s">
        <v>1417</v>
      </c>
      <c r="B100" s="668" t="s">
        <v>1421</v>
      </c>
      <c r="C100" s="658" t="s">
        <v>1434</v>
      </c>
      <c r="D100" s="658" t="s">
        <v>1462</v>
      </c>
      <c r="E100" s="668" t="s">
        <v>1421</v>
      </c>
      <c r="F100" s="658" t="s">
        <v>1421</v>
      </c>
      <c r="G100" s="658" t="s">
        <v>1421</v>
      </c>
      <c r="H100" s="658" t="s">
        <v>1434</v>
      </c>
      <c r="I100" s="658" t="s">
        <v>1434</v>
      </c>
      <c r="J100" s="674" t="s">
        <v>1533</v>
      </c>
      <c r="K100" s="679"/>
      <c r="L100" s="679"/>
      <c r="M100" s="679"/>
      <c r="N100" s="679">
        <f t="shared" si="53"/>
        <v>0</v>
      </c>
      <c r="O100" s="679"/>
      <c r="P100" s="679"/>
      <c r="Q100" s="679"/>
      <c r="R100" s="679"/>
      <c r="S100" s="679"/>
      <c r="T100" s="679"/>
      <c r="U100" s="676" t="e">
        <f t="shared" si="54"/>
        <v>#DIV/0!</v>
      </c>
      <c r="V100" s="656"/>
      <c r="W100" s="669"/>
      <c r="X100" s="669"/>
    </row>
    <row r="101" spans="1:24" s="416" customFormat="1" ht="22.5" hidden="1" customHeight="1" thickTop="1" thickBot="1" x14ac:dyDescent="0.3">
      <c r="A101" s="668" t="s">
        <v>1417</v>
      </c>
      <c r="B101" s="668" t="s">
        <v>1421</v>
      </c>
      <c r="C101" s="658" t="s">
        <v>1434</v>
      </c>
      <c r="D101" s="658" t="s">
        <v>1462</v>
      </c>
      <c r="E101" s="668" t="s">
        <v>1421</v>
      </c>
      <c r="F101" s="656" t="s">
        <v>1434</v>
      </c>
      <c r="G101" s="658"/>
      <c r="H101" s="658"/>
      <c r="I101" s="658"/>
      <c r="J101" s="671" t="s">
        <v>1534</v>
      </c>
      <c r="K101" s="679">
        <f>+K102+K103</f>
        <v>0</v>
      </c>
      <c r="L101" s="679">
        <f>+L102+L103</f>
        <v>0</v>
      </c>
      <c r="M101" s="679">
        <f>+M102+M103</f>
        <v>0</v>
      </c>
      <c r="N101" s="679">
        <f t="shared" si="53"/>
        <v>0</v>
      </c>
      <c r="O101" s="679">
        <f t="shared" ref="O101:R101" si="76">+O102+O103</f>
        <v>0</v>
      </c>
      <c r="P101" s="679">
        <f t="shared" si="76"/>
        <v>0</v>
      </c>
      <c r="Q101" s="679">
        <f t="shared" si="76"/>
        <v>0</v>
      </c>
      <c r="R101" s="679">
        <f t="shared" si="76"/>
        <v>0</v>
      </c>
      <c r="S101" s="679">
        <f>+S102+S103</f>
        <v>0</v>
      </c>
      <c r="T101" s="679">
        <f t="shared" ref="T101" si="77">+T102+T103</f>
        <v>0</v>
      </c>
      <c r="U101" s="673" t="e">
        <f t="shared" si="54"/>
        <v>#DIV/0!</v>
      </c>
      <c r="V101" s="656"/>
      <c r="W101" s="669"/>
      <c r="X101" s="669"/>
    </row>
    <row r="102" spans="1:24" s="416" customFormat="1" ht="22.5" hidden="1" customHeight="1" thickTop="1" thickBot="1" x14ac:dyDescent="0.3">
      <c r="A102" s="668" t="s">
        <v>1417</v>
      </c>
      <c r="B102" s="668" t="s">
        <v>1421</v>
      </c>
      <c r="C102" s="658" t="s">
        <v>1434</v>
      </c>
      <c r="D102" s="658" t="s">
        <v>1462</v>
      </c>
      <c r="E102" s="668" t="s">
        <v>1421</v>
      </c>
      <c r="F102" s="658" t="s">
        <v>1434</v>
      </c>
      <c r="G102" s="656" t="s">
        <v>1421</v>
      </c>
      <c r="H102" s="658"/>
      <c r="I102" s="658"/>
      <c r="J102" s="674" t="s">
        <v>1535</v>
      </c>
      <c r="K102" s="679"/>
      <c r="L102" s="679"/>
      <c r="M102" s="679"/>
      <c r="N102" s="679">
        <f t="shared" si="53"/>
        <v>0</v>
      </c>
      <c r="O102" s="679"/>
      <c r="P102" s="679"/>
      <c r="Q102" s="679"/>
      <c r="R102" s="679"/>
      <c r="S102" s="679"/>
      <c r="T102" s="679"/>
      <c r="U102" s="676" t="e">
        <f t="shared" si="54"/>
        <v>#DIV/0!</v>
      </c>
      <c r="V102" s="656"/>
      <c r="W102" s="669"/>
      <c r="X102" s="669"/>
    </row>
    <row r="103" spans="1:24" s="416" customFormat="1" ht="22.5" hidden="1" customHeight="1" thickTop="1" thickBot="1" x14ac:dyDescent="0.3">
      <c r="A103" s="668" t="s">
        <v>1417</v>
      </c>
      <c r="B103" s="668" t="s">
        <v>1421</v>
      </c>
      <c r="C103" s="658" t="s">
        <v>1434</v>
      </c>
      <c r="D103" s="658" t="s">
        <v>1462</v>
      </c>
      <c r="E103" s="668" t="s">
        <v>1421</v>
      </c>
      <c r="F103" s="658" t="s">
        <v>1434</v>
      </c>
      <c r="G103" s="656" t="s">
        <v>1434</v>
      </c>
      <c r="H103" s="658"/>
      <c r="I103" s="658"/>
      <c r="J103" s="674" t="s">
        <v>1536</v>
      </c>
      <c r="K103" s="679"/>
      <c r="L103" s="679"/>
      <c r="M103" s="679"/>
      <c r="N103" s="679">
        <f t="shared" si="53"/>
        <v>0</v>
      </c>
      <c r="O103" s="679"/>
      <c r="P103" s="679"/>
      <c r="Q103" s="679"/>
      <c r="R103" s="679"/>
      <c r="S103" s="679"/>
      <c r="T103" s="679"/>
      <c r="U103" s="676" t="e">
        <f t="shared" si="54"/>
        <v>#DIV/0!</v>
      </c>
      <c r="V103" s="656"/>
      <c r="W103" s="669"/>
      <c r="X103" s="669"/>
    </row>
    <row r="104" spans="1:24" s="185" customFormat="1" ht="22.5" hidden="1" customHeight="1" thickTop="1" thickBot="1" x14ac:dyDescent="0.3">
      <c r="A104" s="662" t="s">
        <v>1417</v>
      </c>
      <c r="B104" s="662" t="s">
        <v>1421</v>
      </c>
      <c r="C104" s="656" t="s">
        <v>1434</v>
      </c>
      <c r="D104" s="656" t="s">
        <v>1462</v>
      </c>
      <c r="E104" s="657" t="s">
        <v>1434</v>
      </c>
      <c r="F104" s="656"/>
      <c r="G104" s="656"/>
      <c r="H104" s="658"/>
      <c r="I104" s="658"/>
      <c r="J104" s="671" t="s">
        <v>1537</v>
      </c>
      <c r="K104" s="680">
        <f>+K105+K108+K111+K114</f>
        <v>0</v>
      </c>
      <c r="L104" s="680">
        <f>+L105+L108+L111+L114</f>
        <v>0</v>
      </c>
      <c r="M104" s="680">
        <f>+M105+M108+M111+M114</f>
        <v>0</v>
      </c>
      <c r="N104" s="680">
        <f t="shared" si="53"/>
        <v>0</v>
      </c>
      <c r="O104" s="680">
        <f t="shared" ref="O104:R104" si="78">+O105+O108+O111+O114</f>
        <v>0</v>
      </c>
      <c r="P104" s="680">
        <f t="shared" si="78"/>
        <v>0</v>
      </c>
      <c r="Q104" s="680">
        <f t="shared" si="78"/>
        <v>0</v>
      </c>
      <c r="R104" s="680">
        <f t="shared" si="78"/>
        <v>0</v>
      </c>
      <c r="S104" s="680">
        <f>+S105+S108+S111+S114</f>
        <v>0</v>
      </c>
      <c r="T104" s="680">
        <f t="shared" ref="T104" si="79">+T105+T108+T111+T114</f>
        <v>0</v>
      </c>
      <c r="U104" s="661" t="e">
        <f t="shared" si="54"/>
        <v>#DIV/0!</v>
      </c>
      <c r="V104" s="656"/>
      <c r="W104" s="663" t="s">
        <v>1538</v>
      </c>
      <c r="X104" s="663"/>
    </row>
    <row r="105" spans="1:24" s="416" customFormat="1" ht="22.5" hidden="1" customHeight="1" thickTop="1" thickBot="1" x14ac:dyDescent="0.3">
      <c r="A105" s="658" t="s">
        <v>1417</v>
      </c>
      <c r="B105" s="668" t="s">
        <v>1421</v>
      </c>
      <c r="C105" s="658" t="s">
        <v>1434</v>
      </c>
      <c r="D105" s="658" t="s">
        <v>1462</v>
      </c>
      <c r="E105" s="658" t="s">
        <v>1434</v>
      </c>
      <c r="F105" s="656" t="s">
        <v>1421</v>
      </c>
      <c r="G105" s="658"/>
      <c r="H105" s="658"/>
      <c r="I105" s="658"/>
      <c r="J105" s="671" t="s">
        <v>1539</v>
      </c>
      <c r="K105" s="678">
        <f t="shared" ref="K105:T105" si="80">+K106+K107</f>
        <v>0</v>
      </c>
      <c r="L105" s="678">
        <f>+L106+L107</f>
        <v>0</v>
      </c>
      <c r="M105" s="678">
        <f>+M106+M107</f>
        <v>0</v>
      </c>
      <c r="N105" s="678">
        <f t="shared" si="53"/>
        <v>0</v>
      </c>
      <c r="O105" s="678">
        <f t="shared" ref="O105:S105" si="81">+O106+O107</f>
        <v>0</v>
      </c>
      <c r="P105" s="678">
        <f t="shared" si="81"/>
        <v>0</v>
      </c>
      <c r="Q105" s="678">
        <f t="shared" si="81"/>
        <v>0</v>
      </c>
      <c r="R105" s="678">
        <f t="shared" si="81"/>
        <v>0</v>
      </c>
      <c r="S105" s="678">
        <f t="shared" si="81"/>
        <v>0</v>
      </c>
      <c r="T105" s="678">
        <f t="shared" si="80"/>
        <v>0</v>
      </c>
      <c r="U105" s="673" t="e">
        <f t="shared" si="54"/>
        <v>#DIV/0!</v>
      </c>
      <c r="V105" s="656"/>
      <c r="W105" s="669" t="s">
        <v>1540</v>
      </c>
      <c r="X105" s="669" t="s">
        <v>1541</v>
      </c>
    </row>
    <row r="106" spans="1:24" s="416" customFormat="1" ht="22.5" hidden="1" customHeight="1" thickTop="1" thickBot="1" x14ac:dyDescent="0.3">
      <c r="A106" s="668" t="s">
        <v>1417</v>
      </c>
      <c r="B106" s="668" t="s">
        <v>1421</v>
      </c>
      <c r="C106" s="658" t="s">
        <v>1434</v>
      </c>
      <c r="D106" s="658" t="s">
        <v>1462</v>
      </c>
      <c r="E106" s="658" t="s">
        <v>1434</v>
      </c>
      <c r="F106" s="658" t="s">
        <v>1421</v>
      </c>
      <c r="G106" s="656" t="s">
        <v>1421</v>
      </c>
      <c r="H106" s="658"/>
      <c r="I106" s="658"/>
      <c r="J106" s="674" t="s">
        <v>1542</v>
      </c>
      <c r="K106" s="679"/>
      <c r="L106" s="679"/>
      <c r="M106" s="679"/>
      <c r="N106" s="679">
        <f t="shared" si="53"/>
        <v>0</v>
      </c>
      <c r="O106" s="679"/>
      <c r="P106" s="679"/>
      <c r="Q106" s="679"/>
      <c r="R106" s="679"/>
      <c r="S106" s="679"/>
      <c r="T106" s="679"/>
      <c r="U106" s="676" t="e">
        <f t="shared" si="54"/>
        <v>#DIV/0!</v>
      </c>
      <c r="V106" s="656"/>
      <c r="W106" s="669"/>
      <c r="X106" s="669"/>
    </row>
    <row r="107" spans="1:24" s="416" customFormat="1" ht="22.5" hidden="1" customHeight="1" thickTop="1" thickBot="1" x14ac:dyDescent="0.3">
      <c r="A107" s="668" t="s">
        <v>1417</v>
      </c>
      <c r="B107" s="668" t="s">
        <v>1421</v>
      </c>
      <c r="C107" s="658" t="s">
        <v>1434</v>
      </c>
      <c r="D107" s="658" t="s">
        <v>1462</v>
      </c>
      <c r="E107" s="658" t="s">
        <v>1434</v>
      </c>
      <c r="F107" s="658" t="s">
        <v>1421</v>
      </c>
      <c r="G107" s="656" t="s">
        <v>1434</v>
      </c>
      <c r="H107" s="658"/>
      <c r="I107" s="658"/>
      <c r="J107" s="674" t="s">
        <v>1543</v>
      </c>
      <c r="K107" s="679"/>
      <c r="L107" s="679"/>
      <c r="M107" s="679"/>
      <c r="N107" s="679">
        <f t="shared" si="53"/>
        <v>0</v>
      </c>
      <c r="O107" s="679"/>
      <c r="P107" s="679"/>
      <c r="Q107" s="679"/>
      <c r="R107" s="679"/>
      <c r="S107" s="679"/>
      <c r="T107" s="679"/>
      <c r="U107" s="676" t="e">
        <f t="shared" si="54"/>
        <v>#DIV/0!</v>
      </c>
      <c r="V107" s="656"/>
      <c r="W107" s="669"/>
      <c r="X107" s="669"/>
    </row>
    <row r="108" spans="1:24" s="416" customFormat="1" ht="22.5" hidden="1" customHeight="1" thickTop="1" thickBot="1" x14ac:dyDescent="0.3">
      <c r="A108" s="668" t="s">
        <v>1417</v>
      </c>
      <c r="B108" s="668" t="s">
        <v>1421</v>
      </c>
      <c r="C108" s="658" t="s">
        <v>1434</v>
      </c>
      <c r="D108" s="658" t="s">
        <v>1462</v>
      </c>
      <c r="E108" s="658" t="s">
        <v>1434</v>
      </c>
      <c r="F108" s="656" t="s">
        <v>1434</v>
      </c>
      <c r="G108" s="658"/>
      <c r="H108" s="658"/>
      <c r="I108" s="658"/>
      <c r="J108" s="671" t="s">
        <v>1544</v>
      </c>
      <c r="K108" s="678">
        <f t="shared" ref="K108:T108" si="82">+K109+K110</f>
        <v>0</v>
      </c>
      <c r="L108" s="678">
        <f>+L109+L110</f>
        <v>0</v>
      </c>
      <c r="M108" s="678">
        <f>+M109+M110</f>
        <v>0</v>
      </c>
      <c r="N108" s="678">
        <f t="shared" si="53"/>
        <v>0</v>
      </c>
      <c r="O108" s="678">
        <f t="shared" ref="O108:S108" si="83">+O109+O110</f>
        <v>0</v>
      </c>
      <c r="P108" s="678">
        <f t="shared" si="83"/>
        <v>0</v>
      </c>
      <c r="Q108" s="678">
        <f t="shared" si="83"/>
        <v>0</v>
      </c>
      <c r="R108" s="678">
        <f t="shared" si="83"/>
        <v>0</v>
      </c>
      <c r="S108" s="678">
        <f t="shared" si="83"/>
        <v>0</v>
      </c>
      <c r="T108" s="678">
        <f t="shared" si="82"/>
        <v>0</v>
      </c>
      <c r="U108" s="673" t="e">
        <f t="shared" si="54"/>
        <v>#DIV/0!</v>
      </c>
      <c r="V108" s="656"/>
      <c r="W108" s="669"/>
      <c r="X108" s="669"/>
    </row>
    <row r="109" spans="1:24" s="416" customFormat="1" ht="22.5" hidden="1" customHeight="1" thickTop="1" thickBot="1" x14ac:dyDescent="0.3">
      <c r="A109" s="668" t="s">
        <v>1417</v>
      </c>
      <c r="B109" s="668" t="s">
        <v>1421</v>
      </c>
      <c r="C109" s="658" t="s">
        <v>1434</v>
      </c>
      <c r="D109" s="658" t="s">
        <v>1462</v>
      </c>
      <c r="E109" s="658" t="s">
        <v>1434</v>
      </c>
      <c r="F109" s="658" t="s">
        <v>1434</v>
      </c>
      <c r="G109" s="656" t="s">
        <v>1421</v>
      </c>
      <c r="H109" s="658"/>
      <c r="I109" s="658"/>
      <c r="J109" s="674" t="s">
        <v>1545</v>
      </c>
      <c r="K109" s="679"/>
      <c r="L109" s="679"/>
      <c r="M109" s="679"/>
      <c r="N109" s="679">
        <f t="shared" si="53"/>
        <v>0</v>
      </c>
      <c r="O109" s="679"/>
      <c r="P109" s="679"/>
      <c r="Q109" s="679"/>
      <c r="R109" s="679"/>
      <c r="S109" s="679"/>
      <c r="T109" s="679"/>
      <c r="U109" s="676" t="e">
        <f t="shared" si="54"/>
        <v>#DIV/0!</v>
      </c>
      <c r="V109" s="656"/>
      <c r="W109" s="669"/>
      <c r="X109" s="669"/>
    </row>
    <row r="110" spans="1:24" s="416" customFormat="1" ht="22.5" hidden="1" customHeight="1" thickTop="1" thickBot="1" x14ac:dyDescent="0.3">
      <c r="A110" s="668" t="s">
        <v>1417</v>
      </c>
      <c r="B110" s="668" t="s">
        <v>1421</v>
      </c>
      <c r="C110" s="658" t="s">
        <v>1434</v>
      </c>
      <c r="D110" s="658" t="s">
        <v>1462</v>
      </c>
      <c r="E110" s="658" t="s">
        <v>1434</v>
      </c>
      <c r="F110" s="658" t="s">
        <v>1434</v>
      </c>
      <c r="G110" s="656" t="s">
        <v>1434</v>
      </c>
      <c r="H110" s="658"/>
      <c r="I110" s="658"/>
      <c r="J110" s="674" t="s">
        <v>1546</v>
      </c>
      <c r="K110" s="679"/>
      <c r="L110" s="679"/>
      <c r="M110" s="679"/>
      <c r="N110" s="679">
        <f t="shared" si="53"/>
        <v>0</v>
      </c>
      <c r="O110" s="679"/>
      <c r="P110" s="679"/>
      <c r="Q110" s="679"/>
      <c r="R110" s="679"/>
      <c r="S110" s="679"/>
      <c r="T110" s="679"/>
      <c r="U110" s="676" t="e">
        <f t="shared" si="54"/>
        <v>#DIV/0!</v>
      </c>
      <c r="V110" s="656"/>
      <c r="W110" s="669"/>
      <c r="X110" s="669"/>
    </row>
    <row r="111" spans="1:24" s="416" customFormat="1" ht="22.5" hidden="1" customHeight="1" thickTop="1" thickBot="1" x14ac:dyDescent="0.3">
      <c r="A111" s="668" t="s">
        <v>1417</v>
      </c>
      <c r="B111" s="668" t="s">
        <v>1421</v>
      </c>
      <c r="C111" s="658" t="s">
        <v>1434</v>
      </c>
      <c r="D111" s="658" t="s">
        <v>1462</v>
      </c>
      <c r="E111" s="658" t="s">
        <v>1434</v>
      </c>
      <c r="F111" s="656" t="s">
        <v>1458</v>
      </c>
      <c r="G111" s="658"/>
      <c r="H111" s="658"/>
      <c r="I111" s="658"/>
      <c r="J111" s="671" t="s">
        <v>1547</v>
      </c>
      <c r="K111" s="678">
        <f t="shared" ref="K111:T111" si="84">+K112+K113</f>
        <v>0</v>
      </c>
      <c r="L111" s="678">
        <f>+L112+L113</f>
        <v>0</v>
      </c>
      <c r="M111" s="678">
        <f>+M112+M113</f>
        <v>0</v>
      </c>
      <c r="N111" s="678">
        <f t="shared" si="53"/>
        <v>0</v>
      </c>
      <c r="O111" s="678">
        <f t="shared" ref="O111:S111" si="85">+O112+O113</f>
        <v>0</v>
      </c>
      <c r="P111" s="678">
        <f t="shared" si="85"/>
        <v>0</v>
      </c>
      <c r="Q111" s="678">
        <f t="shared" si="85"/>
        <v>0</v>
      </c>
      <c r="R111" s="678">
        <f t="shared" si="85"/>
        <v>0</v>
      </c>
      <c r="S111" s="678">
        <f t="shared" si="85"/>
        <v>0</v>
      </c>
      <c r="T111" s="678">
        <f t="shared" si="84"/>
        <v>0</v>
      </c>
      <c r="U111" s="673" t="e">
        <f t="shared" si="54"/>
        <v>#DIV/0!</v>
      </c>
      <c r="V111" s="656"/>
      <c r="W111" s="669"/>
      <c r="X111" s="669"/>
    </row>
    <row r="112" spans="1:24" s="416" customFormat="1" ht="22.5" hidden="1" customHeight="1" thickTop="1" thickBot="1" x14ac:dyDescent="0.3">
      <c r="A112" s="668" t="s">
        <v>1417</v>
      </c>
      <c r="B112" s="668" t="s">
        <v>1421</v>
      </c>
      <c r="C112" s="658" t="s">
        <v>1434</v>
      </c>
      <c r="D112" s="658" t="s">
        <v>1462</v>
      </c>
      <c r="E112" s="658" t="s">
        <v>1434</v>
      </c>
      <c r="F112" s="658" t="s">
        <v>1458</v>
      </c>
      <c r="G112" s="656" t="s">
        <v>1421</v>
      </c>
      <c r="H112" s="658"/>
      <c r="I112" s="658"/>
      <c r="J112" s="674" t="s">
        <v>1548</v>
      </c>
      <c r="K112" s="679"/>
      <c r="L112" s="679"/>
      <c r="M112" s="679"/>
      <c r="N112" s="679">
        <f t="shared" si="53"/>
        <v>0</v>
      </c>
      <c r="O112" s="679"/>
      <c r="P112" s="679"/>
      <c r="Q112" s="679"/>
      <c r="R112" s="679"/>
      <c r="S112" s="679"/>
      <c r="T112" s="679"/>
      <c r="U112" s="676" t="e">
        <f t="shared" si="54"/>
        <v>#DIV/0!</v>
      </c>
      <c r="V112" s="656"/>
      <c r="W112" s="669"/>
      <c r="X112" s="669"/>
    </row>
    <row r="113" spans="1:24" s="416" customFormat="1" ht="22.5" hidden="1" customHeight="1" thickTop="1" thickBot="1" x14ac:dyDescent="0.3">
      <c r="A113" s="668" t="s">
        <v>1417</v>
      </c>
      <c r="B113" s="668" t="s">
        <v>1421</v>
      </c>
      <c r="C113" s="658" t="s">
        <v>1434</v>
      </c>
      <c r="D113" s="658" t="s">
        <v>1462</v>
      </c>
      <c r="E113" s="658" t="s">
        <v>1434</v>
      </c>
      <c r="F113" s="658" t="s">
        <v>1458</v>
      </c>
      <c r="G113" s="656" t="s">
        <v>1434</v>
      </c>
      <c r="H113" s="658"/>
      <c r="I113" s="658"/>
      <c r="J113" s="674" t="s">
        <v>1549</v>
      </c>
      <c r="K113" s="679"/>
      <c r="L113" s="679"/>
      <c r="M113" s="679"/>
      <c r="N113" s="679">
        <f t="shared" si="53"/>
        <v>0</v>
      </c>
      <c r="O113" s="679"/>
      <c r="P113" s="679"/>
      <c r="Q113" s="679"/>
      <c r="R113" s="679"/>
      <c r="S113" s="679"/>
      <c r="T113" s="679"/>
      <c r="U113" s="676" t="e">
        <f t="shared" si="54"/>
        <v>#DIV/0!</v>
      </c>
      <c r="V113" s="656"/>
      <c r="W113" s="669"/>
      <c r="X113" s="669"/>
    </row>
    <row r="114" spans="1:24" s="416" customFormat="1" ht="22.5" hidden="1" customHeight="1" thickTop="1" thickBot="1" x14ac:dyDescent="0.3">
      <c r="A114" s="668" t="s">
        <v>1417</v>
      </c>
      <c r="B114" s="668" t="s">
        <v>1421</v>
      </c>
      <c r="C114" s="658" t="s">
        <v>1434</v>
      </c>
      <c r="D114" s="658" t="s">
        <v>1462</v>
      </c>
      <c r="E114" s="658" t="s">
        <v>1434</v>
      </c>
      <c r="F114" s="656" t="s">
        <v>1462</v>
      </c>
      <c r="G114" s="658"/>
      <c r="H114" s="658"/>
      <c r="I114" s="658"/>
      <c r="J114" s="671" t="s">
        <v>1550</v>
      </c>
      <c r="K114" s="678">
        <f t="shared" ref="K114:T114" si="86">+K115+K116</f>
        <v>0</v>
      </c>
      <c r="L114" s="678">
        <f>+L115+L116</f>
        <v>0</v>
      </c>
      <c r="M114" s="678">
        <f>+M115+M116</f>
        <v>0</v>
      </c>
      <c r="N114" s="678">
        <f t="shared" si="53"/>
        <v>0</v>
      </c>
      <c r="O114" s="678">
        <f t="shared" ref="O114:S114" si="87">+O115+O116</f>
        <v>0</v>
      </c>
      <c r="P114" s="678">
        <f t="shared" si="87"/>
        <v>0</v>
      </c>
      <c r="Q114" s="678">
        <f t="shared" si="87"/>
        <v>0</v>
      </c>
      <c r="R114" s="678">
        <f t="shared" si="87"/>
        <v>0</v>
      </c>
      <c r="S114" s="678">
        <f t="shared" si="87"/>
        <v>0</v>
      </c>
      <c r="T114" s="678">
        <f t="shared" si="86"/>
        <v>0</v>
      </c>
      <c r="U114" s="673" t="e">
        <f t="shared" si="54"/>
        <v>#DIV/0!</v>
      </c>
      <c r="V114" s="656"/>
      <c r="W114" s="669"/>
      <c r="X114" s="669"/>
    </row>
    <row r="115" spans="1:24" s="416" customFormat="1" ht="22.5" hidden="1" customHeight="1" thickTop="1" thickBot="1" x14ac:dyDescent="0.3">
      <c r="A115" s="668" t="s">
        <v>1417</v>
      </c>
      <c r="B115" s="668" t="s">
        <v>1421</v>
      </c>
      <c r="C115" s="658" t="s">
        <v>1434</v>
      </c>
      <c r="D115" s="658" t="s">
        <v>1462</v>
      </c>
      <c r="E115" s="658" t="s">
        <v>1434</v>
      </c>
      <c r="F115" s="658" t="s">
        <v>1462</v>
      </c>
      <c r="G115" s="656" t="s">
        <v>1421</v>
      </c>
      <c r="H115" s="658"/>
      <c r="I115" s="658"/>
      <c r="J115" s="674" t="s">
        <v>1551</v>
      </c>
      <c r="K115" s="679"/>
      <c r="L115" s="679"/>
      <c r="M115" s="679"/>
      <c r="N115" s="679">
        <f t="shared" si="53"/>
        <v>0</v>
      </c>
      <c r="O115" s="679"/>
      <c r="P115" s="679"/>
      <c r="Q115" s="679"/>
      <c r="R115" s="679"/>
      <c r="S115" s="679"/>
      <c r="T115" s="679"/>
      <c r="U115" s="676" t="e">
        <f t="shared" si="54"/>
        <v>#DIV/0!</v>
      </c>
      <c r="V115" s="656"/>
      <c r="W115" s="669"/>
      <c r="X115" s="669"/>
    </row>
    <row r="116" spans="1:24" s="416" customFormat="1" ht="22.5" hidden="1" customHeight="1" thickTop="1" thickBot="1" x14ac:dyDescent="0.3">
      <c r="A116" s="668" t="s">
        <v>1417</v>
      </c>
      <c r="B116" s="668" t="s">
        <v>1421</v>
      </c>
      <c r="C116" s="658" t="s">
        <v>1434</v>
      </c>
      <c r="D116" s="658" t="s">
        <v>1462</v>
      </c>
      <c r="E116" s="658" t="s">
        <v>1434</v>
      </c>
      <c r="F116" s="658" t="s">
        <v>1462</v>
      </c>
      <c r="G116" s="656" t="s">
        <v>1434</v>
      </c>
      <c r="H116" s="658"/>
      <c r="I116" s="658"/>
      <c r="J116" s="674" t="s">
        <v>1552</v>
      </c>
      <c r="K116" s="679"/>
      <c r="L116" s="679"/>
      <c r="M116" s="679"/>
      <c r="N116" s="679">
        <f t="shared" si="53"/>
        <v>0</v>
      </c>
      <c r="O116" s="679"/>
      <c r="P116" s="679"/>
      <c r="Q116" s="679"/>
      <c r="R116" s="679"/>
      <c r="S116" s="679"/>
      <c r="T116" s="679"/>
      <c r="U116" s="676" t="e">
        <f t="shared" si="54"/>
        <v>#DIV/0!</v>
      </c>
      <c r="V116" s="656"/>
      <c r="W116" s="669"/>
      <c r="X116" s="669"/>
    </row>
    <row r="117" spans="1:24" s="784" customFormat="1" ht="22.5" customHeight="1" thickTop="1" thickBot="1" x14ac:dyDescent="0.2">
      <c r="A117" s="649" t="s">
        <v>1417</v>
      </c>
      <c r="B117" s="650" t="s">
        <v>1421</v>
      </c>
      <c r="C117" s="650" t="s">
        <v>1434</v>
      </c>
      <c r="D117" s="650" t="s">
        <v>1496</v>
      </c>
      <c r="E117" s="650"/>
      <c r="F117" s="650"/>
      <c r="G117" s="650"/>
      <c r="H117" s="651"/>
      <c r="I117" s="651"/>
      <c r="J117" s="794" t="s">
        <v>1553</v>
      </c>
      <c r="K117" s="677">
        <f>+K118+K123+K124</f>
        <v>10952624183</v>
      </c>
      <c r="L117" s="677">
        <f t="shared" ref="L117:S117" si="88">+L118+L123+L124</f>
        <v>3675900241</v>
      </c>
      <c r="M117" s="677">
        <f t="shared" si="88"/>
        <v>0</v>
      </c>
      <c r="N117" s="677">
        <f t="shared" si="88"/>
        <v>14628524424</v>
      </c>
      <c r="O117" s="677">
        <f t="shared" si="88"/>
        <v>3357413439</v>
      </c>
      <c r="P117" s="677">
        <f t="shared" si="88"/>
        <v>11271110985</v>
      </c>
      <c r="Q117" s="677">
        <f t="shared" si="88"/>
        <v>0</v>
      </c>
      <c r="R117" s="677">
        <f t="shared" si="88"/>
        <v>0</v>
      </c>
      <c r="S117" s="677">
        <f t="shared" si="88"/>
        <v>14628524424</v>
      </c>
      <c r="T117" s="678">
        <f>+T118+T123+T124</f>
        <v>8294033523</v>
      </c>
      <c r="U117" s="823">
        <f t="shared" si="54"/>
        <v>0.56697676967285626</v>
      </c>
      <c r="V117" s="650"/>
      <c r="W117" s="815"/>
      <c r="X117" s="815"/>
    </row>
    <row r="118" spans="1:24" s="784" customFormat="1" ht="22.5" customHeight="1" thickTop="1" thickBot="1" x14ac:dyDescent="0.2">
      <c r="A118" s="662" t="s">
        <v>1417</v>
      </c>
      <c r="B118" s="662" t="s">
        <v>1421</v>
      </c>
      <c r="C118" s="770" t="s">
        <v>1434</v>
      </c>
      <c r="D118" s="770" t="s">
        <v>1496</v>
      </c>
      <c r="E118" s="657" t="s">
        <v>1458</v>
      </c>
      <c r="F118" s="657"/>
      <c r="G118" s="657"/>
      <c r="H118" s="664"/>
      <c r="I118" s="664"/>
      <c r="J118" s="799" t="s">
        <v>2035</v>
      </c>
      <c r="K118" s="678">
        <f>+K119</f>
        <v>8605170183</v>
      </c>
      <c r="L118" s="678">
        <f t="shared" ref="L118:T118" si="89">+L119</f>
        <v>2345678900</v>
      </c>
      <c r="M118" s="678">
        <f t="shared" si="89"/>
        <v>0</v>
      </c>
      <c r="N118" s="678">
        <f t="shared" si="89"/>
        <v>10950849083</v>
      </c>
      <c r="O118" s="678">
        <f t="shared" si="89"/>
        <v>1009959439</v>
      </c>
      <c r="P118" s="678">
        <f t="shared" si="89"/>
        <v>9940889644</v>
      </c>
      <c r="Q118" s="678">
        <f t="shared" si="89"/>
        <v>0</v>
      </c>
      <c r="R118" s="678">
        <f t="shared" si="89"/>
        <v>0</v>
      </c>
      <c r="S118" s="678">
        <f t="shared" si="89"/>
        <v>10950849083</v>
      </c>
      <c r="T118" s="678">
        <f t="shared" si="89"/>
        <v>7380679594</v>
      </c>
      <c r="U118" s="824">
        <f t="shared" si="54"/>
        <v>0.67398240429207457</v>
      </c>
      <c r="V118" s="657"/>
      <c r="W118" s="776"/>
      <c r="X118" s="776"/>
    </row>
    <row r="119" spans="1:24" s="784" customFormat="1" ht="22.5" customHeight="1" thickTop="1" thickBot="1" x14ac:dyDescent="0.2">
      <c r="A119" s="662" t="s">
        <v>1417</v>
      </c>
      <c r="B119" s="662" t="s">
        <v>1421</v>
      </c>
      <c r="C119" s="770" t="s">
        <v>1434</v>
      </c>
      <c r="D119" s="770" t="s">
        <v>1496</v>
      </c>
      <c r="E119" s="657" t="s">
        <v>1458</v>
      </c>
      <c r="F119" s="657" t="s">
        <v>1421</v>
      </c>
      <c r="G119" s="657"/>
      <c r="H119" s="664"/>
      <c r="I119" s="664"/>
      <c r="J119" s="800" t="s">
        <v>2039</v>
      </c>
      <c r="K119" s="806">
        <f>+K120</f>
        <v>8605170183</v>
      </c>
      <c r="L119" s="767">
        <f t="shared" ref="L119:T119" si="90">+L120</f>
        <v>2345678900</v>
      </c>
      <c r="M119" s="678">
        <f t="shared" si="90"/>
        <v>0</v>
      </c>
      <c r="N119" s="806">
        <f t="shared" si="90"/>
        <v>10950849083</v>
      </c>
      <c r="O119" s="807">
        <f t="shared" si="90"/>
        <v>1009959439</v>
      </c>
      <c r="P119" s="767">
        <f t="shared" si="90"/>
        <v>9940889644</v>
      </c>
      <c r="Q119" s="767">
        <f t="shared" si="90"/>
        <v>0</v>
      </c>
      <c r="R119" s="806">
        <f t="shared" si="90"/>
        <v>0</v>
      </c>
      <c r="S119" s="767">
        <f t="shared" si="90"/>
        <v>10950849083</v>
      </c>
      <c r="T119" s="767">
        <f t="shared" si="90"/>
        <v>7380679594</v>
      </c>
      <c r="U119" s="824">
        <f t="shared" si="54"/>
        <v>0.67398240429207457</v>
      </c>
      <c r="V119" s="657"/>
      <c r="W119" s="776"/>
      <c r="X119" s="776"/>
    </row>
    <row r="120" spans="1:24" s="784" customFormat="1" ht="22.5" customHeight="1" thickTop="1" thickBot="1" x14ac:dyDescent="0.2">
      <c r="A120" s="662" t="s">
        <v>1417</v>
      </c>
      <c r="B120" s="662" t="s">
        <v>1421</v>
      </c>
      <c r="C120" s="770" t="s">
        <v>1434</v>
      </c>
      <c r="D120" s="770" t="s">
        <v>1496</v>
      </c>
      <c r="E120" s="657" t="s">
        <v>1458</v>
      </c>
      <c r="F120" s="657" t="s">
        <v>1421</v>
      </c>
      <c r="G120" s="657" t="s">
        <v>2038</v>
      </c>
      <c r="H120" s="664"/>
      <c r="I120" s="664"/>
      <c r="J120" s="800"/>
      <c r="K120" s="806">
        <f>+K121+K122</f>
        <v>8605170183</v>
      </c>
      <c r="L120" s="807">
        <f t="shared" ref="L120:T120" si="91">+L121+L122</f>
        <v>2345678900</v>
      </c>
      <c r="M120" s="767">
        <f t="shared" si="91"/>
        <v>0</v>
      </c>
      <c r="N120" s="806">
        <f t="shared" si="91"/>
        <v>10950849083</v>
      </c>
      <c r="O120" s="767">
        <f t="shared" si="91"/>
        <v>1009959439</v>
      </c>
      <c r="P120" s="806">
        <f t="shared" si="91"/>
        <v>9940889644</v>
      </c>
      <c r="Q120" s="807">
        <f t="shared" si="91"/>
        <v>0</v>
      </c>
      <c r="R120" s="767">
        <f t="shared" si="91"/>
        <v>0</v>
      </c>
      <c r="S120" s="767">
        <f t="shared" si="91"/>
        <v>10950849083</v>
      </c>
      <c r="T120" s="767">
        <f t="shared" si="91"/>
        <v>7380679594</v>
      </c>
      <c r="U120" s="824">
        <f t="shared" si="54"/>
        <v>0.67398240429207457</v>
      </c>
      <c r="V120" s="657"/>
      <c r="W120" s="776"/>
      <c r="X120" s="776"/>
    </row>
    <row r="121" spans="1:24" s="784" customFormat="1" ht="22.5" customHeight="1" thickTop="1" thickBot="1" x14ac:dyDescent="0.2">
      <c r="A121" s="662" t="s">
        <v>1417</v>
      </c>
      <c r="B121" s="662" t="s">
        <v>1421</v>
      </c>
      <c r="C121" s="770" t="s">
        <v>1434</v>
      </c>
      <c r="D121" s="770" t="s">
        <v>1496</v>
      </c>
      <c r="E121" s="657" t="s">
        <v>1458</v>
      </c>
      <c r="F121" s="657" t="s">
        <v>1421</v>
      </c>
      <c r="G121" s="657" t="s">
        <v>2038</v>
      </c>
      <c r="H121" s="664" t="s">
        <v>1421</v>
      </c>
      <c r="I121" s="664"/>
      <c r="J121" s="795" t="s">
        <v>1561</v>
      </c>
      <c r="K121" s="680">
        <f>5933250131+1747551962+147000000</f>
        <v>7827802093</v>
      </c>
      <c r="L121" s="680">
        <f>518993433+7830007+1638363093-7830007</f>
        <v>2157356526</v>
      </c>
      <c r="M121" s="680"/>
      <c r="N121" s="680">
        <f t="shared" ref="N121:N123" si="92">K121+L121-M121</f>
        <v>9985158619</v>
      </c>
      <c r="O121" s="680">
        <f>950515650+18998183+40445606</f>
        <v>1009959439</v>
      </c>
      <c r="P121" s="680">
        <f>+N121-O121</f>
        <v>8975199180</v>
      </c>
      <c r="Q121" s="680"/>
      <c r="R121" s="680"/>
      <c r="S121" s="680">
        <f>+N121</f>
        <v>9985158619</v>
      </c>
      <c r="T121" s="678">
        <f>6229403170+7830007</f>
        <v>6237233177</v>
      </c>
      <c r="U121" s="824">
        <f t="shared" si="54"/>
        <v>0.62465038513575966</v>
      </c>
      <c r="V121" s="657"/>
      <c r="W121" s="776"/>
      <c r="X121" s="776"/>
    </row>
    <row r="122" spans="1:24" s="784" customFormat="1" ht="22.5" customHeight="1" thickTop="1" thickBot="1" x14ac:dyDescent="0.2">
      <c r="A122" s="662" t="s">
        <v>1417</v>
      </c>
      <c r="B122" s="662" t="s">
        <v>1421</v>
      </c>
      <c r="C122" s="770" t="s">
        <v>1434</v>
      </c>
      <c r="D122" s="770" t="s">
        <v>1496</v>
      </c>
      <c r="E122" s="657" t="s">
        <v>1458</v>
      </c>
      <c r="F122" s="657" t="s">
        <v>1421</v>
      </c>
      <c r="G122" s="657" t="s">
        <v>2038</v>
      </c>
      <c r="H122" s="664" t="s">
        <v>1434</v>
      </c>
      <c r="I122" s="664"/>
      <c r="J122" s="795" t="s">
        <v>1562</v>
      </c>
      <c r="K122" s="680">
        <v>777368090</v>
      </c>
      <c r="L122" s="680">
        <v>188322374</v>
      </c>
      <c r="M122" s="680"/>
      <c r="N122" s="680">
        <f t="shared" si="92"/>
        <v>965690464</v>
      </c>
      <c r="O122" s="680"/>
      <c r="P122" s="680">
        <f>+N122</f>
        <v>965690464</v>
      </c>
      <c r="Q122" s="680"/>
      <c r="R122" s="680"/>
      <c r="S122" s="680">
        <f>+P122</f>
        <v>965690464</v>
      </c>
      <c r="T122" s="678">
        <v>1143446417</v>
      </c>
      <c r="U122" s="824">
        <f t="shared" si="54"/>
        <v>1.1840713558086871</v>
      </c>
      <c r="V122" s="657"/>
      <c r="W122" s="776"/>
      <c r="X122" s="776"/>
    </row>
    <row r="123" spans="1:24" s="784" customFormat="1" ht="22.5" customHeight="1" thickTop="1" thickBot="1" x14ac:dyDescent="0.2">
      <c r="A123" s="662" t="s">
        <v>1417</v>
      </c>
      <c r="B123" s="662" t="s">
        <v>1421</v>
      </c>
      <c r="C123" s="770" t="s">
        <v>1434</v>
      </c>
      <c r="D123" s="770" t="s">
        <v>1496</v>
      </c>
      <c r="E123" s="657" t="s">
        <v>1478</v>
      </c>
      <c r="F123" s="657"/>
      <c r="G123" s="657"/>
      <c r="H123" s="664"/>
      <c r="I123" s="664"/>
      <c r="J123" s="801" t="s">
        <v>2036</v>
      </c>
      <c r="K123" s="809"/>
      <c r="L123" s="818">
        <v>7830007</v>
      </c>
      <c r="M123" s="809"/>
      <c r="N123" s="680">
        <f t="shared" si="92"/>
        <v>7830007</v>
      </c>
      <c r="O123" s="785"/>
      <c r="P123" s="678">
        <f>+N123</f>
        <v>7830007</v>
      </c>
      <c r="Q123" s="678"/>
      <c r="R123" s="678"/>
      <c r="S123" s="680">
        <f>+P123</f>
        <v>7830007</v>
      </c>
      <c r="T123" s="678">
        <f>+S123</f>
        <v>7830007</v>
      </c>
      <c r="U123" s="824">
        <f t="shared" si="54"/>
        <v>1</v>
      </c>
      <c r="V123" s="657"/>
      <c r="W123" s="776"/>
      <c r="X123" s="776"/>
    </row>
    <row r="124" spans="1:24" s="784" customFormat="1" ht="43.5" customHeight="1" thickTop="1" thickBot="1" x14ac:dyDescent="0.2">
      <c r="A124" s="662" t="s">
        <v>1417</v>
      </c>
      <c r="B124" s="662" t="s">
        <v>1421</v>
      </c>
      <c r="C124" s="770" t="s">
        <v>1434</v>
      </c>
      <c r="D124" s="770" t="s">
        <v>1496</v>
      </c>
      <c r="E124" s="657" t="s">
        <v>1496</v>
      </c>
      <c r="F124" s="770"/>
      <c r="G124" s="770"/>
      <c r="H124" s="658"/>
      <c r="I124" s="658"/>
      <c r="J124" s="801" t="s">
        <v>2037</v>
      </c>
      <c r="K124" s="808">
        <f>+K125</f>
        <v>2347454000</v>
      </c>
      <c r="L124" s="810">
        <f t="shared" ref="L124:T124" si="93">+L125</f>
        <v>1322391334</v>
      </c>
      <c r="M124" s="808">
        <f t="shared" si="93"/>
        <v>0</v>
      </c>
      <c r="N124" s="810">
        <f t="shared" si="93"/>
        <v>3669845334</v>
      </c>
      <c r="O124" s="786">
        <f t="shared" si="93"/>
        <v>2347454000</v>
      </c>
      <c r="P124" s="808">
        <f t="shared" si="93"/>
        <v>1322391334</v>
      </c>
      <c r="Q124" s="808">
        <f t="shared" si="93"/>
        <v>0</v>
      </c>
      <c r="R124" s="808">
        <f t="shared" si="93"/>
        <v>0</v>
      </c>
      <c r="S124" s="786">
        <f t="shared" si="93"/>
        <v>3669845334</v>
      </c>
      <c r="T124" s="786">
        <f t="shared" si="93"/>
        <v>905523922</v>
      </c>
      <c r="U124" s="827">
        <f t="shared" si="54"/>
        <v>0.24674716223340437</v>
      </c>
      <c r="V124" s="770"/>
      <c r="W124" s="773" t="s">
        <v>1555</v>
      </c>
      <c r="X124" s="773"/>
    </row>
    <row r="125" spans="1:24" s="783" customFormat="1" ht="47.25" customHeight="1" thickTop="1" thickBot="1" x14ac:dyDescent="0.2">
      <c r="A125" s="682" t="s">
        <v>1417</v>
      </c>
      <c r="B125" s="657" t="s">
        <v>1421</v>
      </c>
      <c r="C125" s="657" t="s">
        <v>1434</v>
      </c>
      <c r="D125" s="657" t="s">
        <v>1496</v>
      </c>
      <c r="E125" s="657" t="s">
        <v>1496</v>
      </c>
      <c r="F125" s="657" t="s">
        <v>1421</v>
      </c>
      <c r="G125" s="657"/>
      <c r="H125" s="664"/>
      <c r="I125" s="664"/>
      <c r="J125" s="799" t="s">
        <v>1569</v>
      </c>
      <c r="K125" s="678">
        <f>+K126</f>
        <v>2347454000</v>
      </c>
      <c r="L125" s="678">
        <f t="shared" ref="L125:T125" si="94">+L126</f>
        <v>1322391334</v>
      </c>
      <c r="M125" s="678">
        <f t="shared" si="94"/>
        <v>0</v>
      </c>
      <c r="N125" s="678">
        <f t="shared" si="94"/>
        <v>3669845334</v>
      </c>
      <c r="O125" s="678">
        <f t="shared" si="94"/>
        <v>2347454000</v>
      </c>
      <c r="P125" s="678">
        <f t="shared" si="94"/>
        <v>1322391334</v>
      </c>
      <c r="Q125" s="678">
        <f t="shared" si="94"/>
        <v>0</v>
      </c>
      <c r="R125" s="678">
        <f t="shared" si="94"/>
        <v>0</v>
      </c>
      <c r="S125" s="678">
        <f t="shared" si="94"/>
        <v>3669845334</v>
      </c>
      <c r="T125" s="678">
        <f t="shared" si="94"/>
        <v>905523922</v>
      </c>
      <c r="U125" s="819">
        <f t="shared" si="54"/>
        <v>0.24674716223340437</v>
      </c>
      <c r="V125" s="657"/>
      <c r="W125" s="776" t="s">
        <v>1570</v>
      </c>
      <c r="X125" s="776"/>
    </row>
    <row r="126" spans="1:24" ht="22.5" customHeight="1" thickTop="1" thickBot="1" x14ac:dyDescent="0.2">
      <c r="A126" s="682" t="s">
        <v>1417</v>
      </c>
      <c r="B126" s="657" t="s">
        <v>1421</v>
      </c>
      <c r="C126" s="657" t="s">
        <v>1434</v>
      </c>
      <c r="D126" s="657" t="s">
        <v>1496</v>
      </c>
      <c r="E126" s="657" t="s">
        <v>1496</v>
      </c>
      <c r="F126" s="657" t="s">
        <v>1421</v>
      </c>
      <c r="G126" s="658" t="s">
        <v>898</v>
      </c>
      <c r="H126" s="658"/>
      <c r="I126" s="658"/>
      <c r="J126" s="796" t="s">
        <v>1571</v>
      </c>
      <c r="K126" s="680">
        <f>+K127+K128+K129+K130</f>
        <v>2347454000</v>
      </c>
      <c r="L126" s="680">
        <f t="shared" ref="L126:T126" si="95">+L127+L128+L129+L130</f>
        <v>1322391334</v>
      </c>
      <c r="M126" s="680">
        <f t="shared" si="95"/>
        <v>0</v>
      </c>
      <c r="N126" s="680">
        <f t="shared" si="95"/>
        <v>3669845334</v>
      </c>
      <c r="O126" s="680">
        <f t="shared" si="95"/>
        <v>2347454000</v>
      </c>
      <c r="P126" s="680">
        <f t="shared" si="95"/>
        <v>1322391334</v>
      </c>
      <c r="Q126" s="680">
        <f t="shared" si="95"/>
        <v>0</v>
      </c>
      <c r="R126" s="680">
        <f t="shared" si="95"/>
        <v>0</v>
      </c>
      <c r="S126" s="680">
        <f t="shared" si="95"/>
        <v>3669845334</v>
      </c>
      <c r="T126" s="678">
        <f t="shared" si="95"/>
        <v>905523922</v>
      </c>
      <c r="U126" s="824">
        <f t="shared" si="54"/>
        <v>0.24674716223340437</v>
      </c>
      <c r="V126" s="770"/>
      <c r="W126" s="773"/>
      <c r="X126" s="773"/>
    </row>
    <row r="127" spans="1:24" ht="22.5" customHeight="1" thickTop="1" thickBot="1" x14ac:dyDescent="0.2">
      <c r="A127" s="682" t="s">
        <v>1417</v>
      </c>
      <c r="B127" s="657" t="s">
        <v>1421</v>
      </c>
      <c r="C127" s="657" t="s">
        <v>1434</v>
      </c>
      <c r="D127" s="657" t="s">
        <v>1496</v>
      </c>
      <c r="E127" s="657" t="s">
        <v>1496</v>
      </c>
      <c r="F127" s="657" t="s">
        <v>1421</v>
      </c>
      <c r="G127" s="658" t="s">
        <v>1421</v>
      </c>
      <c r="H127" s="658" t="s">
        <v>898</v>
      </c>
      <c r="I127" s="658"/>
      <c r="J127" s="795" t="s">
        <v>1572</v>
      </c>
      <c r="K127" s="681">
        <f>2347454000-23279000</f>
        <v>2324175000</v>
      </c>
      <c r="L127" s="681"/>
      <c r="M127" s="681"/>
      <c r="N127" s="681">
        <f t="shared" si="53"/>
        <v>2324175000</v>
      </c>
      <c r="O127" s="681">
        <f>+N127</f>
        <v>2324175000</v>
      </c>
      <c r="P127" s="681"/>
      <c r="Q127" s="681"/>
      <c r="R127" s="681"/>
      <c r="S127" s="681">
        <f>+N127</f>
        <v>2324175000</v>
      </c>
      <c r="T127" s="679">
        <v>442686955</v>
      </c>
      <c r="U127" s="825">
        <f t="shared" si="54"/>
        <v>0.19047057773188336</v>
      </c>
      <c r="V127" s="770"/>
      <c r="W127" s="773"/>
      <c r="X127" s="773"/>
    </row>
    <row r="128" spans="1:24" ht="17.25" customHeight="1" thickTop="1" thickBot="1" x14ac:dyDescent="0.2">
      <c r="A128" s="682" t="s">
        <v>1417</v>
      </c>
      <c r="B128" s="657" t="s">
        <v>1421</v>
      </c>
      <c r="C128" s="657" t="s">
        <v>1434</v>
      </c>
      <c r="D128" s="657" t="s">
        <v>1496</v>
      </c>
      <c r="E128" s="657" t="s">
        <v>1496</v>
      </c>
      <c r="F128" s="657" t="s">
        <v>1421</v>
      </c>
      <c r="G128" s="658" t="s">
        <v>1434</v>
      </c>
      <c r="H128" s="658" t="s">
        <v>898</v>
      </c>
      <c r="I128" s="658"/>
      <c r="J128" s="795" t="s">
        <v>1573</v>
      </c>
      <c r="K128" s="681">
        <v>23279000</v>
      </c>
      <c r="L128" s="681"/>
      <c r="M128" s="681"/>
      <c r="N128" s="681">
        <f t="shared" si="53"/>
        <v>23279000</v>
      </c>
      <c r="O128" s="681">
        <f>+N128</f>
        <v>23279000</v>
      </c>
      <c r="P128" s="681"/>
      <c r="Q128" s="681"/>
      <c r="R128" s="681"/>
      <c r="S128" s="681">
        <f>+O128</f>
        <v>23279000</v>
      </c>
      <c r="T128" s="679"/>
      <c r="U128" s="824">
        <f t="shared" si="54"/>
        <v>0</v>
      </c>
      <c r="V128" s="770"/>
      <c r="W128" s="773"/>
      <c r="X128" s="773"/>
    </row>
    <row r="129" spans="1:24" ht="18" customHeight="1" thickTop="1" thickBot="1" x14ac:dyDescent="0.2">
      <c r="A129" s="682" t="s">
        <v>1417</v>
      </c>
      <c r="B129" s="657" t="s">
        <v>1421</v>
      </c>
      <c r="C129" s="657" t="s">
        <v>1434</v>
      </c>
      <c r="D129" s="657" t="s">
        <v>1496</v>
      </c>
      <c r="E129" s="657" t="s">
        <v>1496</v>
      </c>
      <c r="F129" s="657" t="s">
        <v>1421</v>
      </c>
      <c r="G129" s="658" t="s">
        <v>1458</v>
      </c>
      <c r="H129" s="658" t="s">
        <v>898</v>
      </c>
      <c r="I129" s="658"/>
      <c r="J129" s="795" t="s">
        <v>1574</v>
      </c>
      <c r="K129" s="681"/>
      <c r="L129" s="681"/>
      <c r="M129" s="681"/>
      <c r="N129" s="681">
        <f t="shared" si="53"/>
        <v>0</v>
      </c>
      <c r="O129" s="681"/>
      <c r="P129" s="681"/>
      <c r="Q129" s="681"/>
      <c r="R129" s="681"/>
      <c r="S129" s="681"/>
      <c r="T129" s="679"/>
      <c r="U129" s="825" t="s">
        <v>898</v>
      </c>
      <c r="V129" s="770"/>
      <c r="W129" s="773"/>
      <c r="X129" s="773"/>
    </row>
    <row r="130" spans="1:24" ht="22.5" customHeight="1" thickTop="1" thickBot="1" x14ac:dyDescent="0.2">
      <c r="A130" s="682" t="s">
        <v>1417</v>
      </c>
      <c r="B130" s="657" t="s">
        <v>1421</v>
      </c>
      <c r="C130" s="657" t="s">
        <v>1434</v>
      </c>
      <c r="D130" s="657" t="s">
        <v>1496</v>
      </c>
      <c r="E130" s="657" t="s">
        <v>1496</v>
      </c>
      <c r="F130" s="657" t="s">
        <v>1421</v>
      </c>
      <c r="G130" s="658" t="s">
        <v>1462</v>
      </c>
      <c r="H130" s="658"/>
      <c r="I130" s="658"/>
      <c r="J130" s="795" t="s">
        <v>1579</v>
      </c>
      <c r="K130" s="680"/>
      <c r="L130" s="680">
        <v>1322391334</v>
      </c>
      <c r="M130" s="680"/>
      <c r="N130" s="680">
        <f>K130+L130-M130</f>
        <v>1322391334</v>
      </c>
      <c r="O130" s="680"/>
      <c r="P130" s="680">
        <f>+N130</f>
        <v>1322391334</v>
      </c>
      <c r="Q130" s="680"/>
      <c r="R130" s="680"/>
      <c r="S130" s="680">
        <f>+N130</f>
        <v>1322391334</v>
      </c>
      <c r="T130" s="678">
        <v>462836967</v>
      </c>
      <c r="U130" s="824">
        <f>T130/S130</f>
        <v>0.3500000000756206</v>
      </c>
      <c r="V130" s="770"/>
      <c r="W130" s="773"/>
      <c r="X130" s="773"/>
    </row>
    <row r="131" spans="1:24" s="416" customFormat="1" ht="22.5" hidden="1" customHeight="1" thickTop="1" thickBot="1" x14ac:dyDescent="0.3">
      <c r="A131" s="668" t="s">
        <v>1417</v>
      </c>
      <c r="B131" s="668" t="s">
        <v>1421</v>
      </c>
      <c r="C131" s="658" t="s">
        <v>1434</v>
      </c>
      <c r="D131" s="658" t="s">
        <v>1478</v>
      </c>
      <c r="E131" s="668" t="s">
        <v>1421</v>
      </c>
      <c r="F131" s="658" t="s">
        <v>1434</v>
      </c>
      <c r="G131" s="658"/>
      <c r="H131" s="658"/>
      <c r="I131" s="658"/>
      <c r="J131" s="659" t="s">
        <v>1961</v>
      </c>
      <c r="K131" s="680">
        <f>+K132+K136</f>
        <v>0</v>
      </c>
      <c r="L131" s="680">
        <f t="shared" ref="L131:T131" si="96">+L132+L136</f>
        <v>0</v>
      </c>
      <c r="M131" s="680">
        <f t="shared" si="96"/>
        <v>0</v>
      </c>
      <c r="N131" s="680">
        <f t="shared" si="53"/>
        <v>0</v>
      </c>
      <c r="O131" s="680">
        <f t="shared" ref="O131:S131" si="97">+O132+O136</f>
        <v>0</v>
      </c>
      <c r="P131" s="680">
        <f t="shared" si="97"/>
        <v>0</v>
      </c>
      <c r="Q131" s="680">
        <f t="shared" si="97"/>
        <v>0</v>
      </c>
      <c r="R131" s="680">
        <f t="shared" si="97"/>
        <v>0</v>
      </c>
      <c r="S131" s="680">
        <f t="shared" si="97"/>
        <v>0</v>
      </c>
      <c r="T131" s="680">
        <f t="shared" si="96"/>
        <v>0</v>
      </c>
      <c r="U131" s="661"/>
      <c r="V131" s="750"/>
      <c r="W131" s="669"/>
      <c r="X131" s="669"/>
    </row>
    <row r="132" spans="1:24" s="416" customFormat="1" ht="22.5" hidden="1" customHeight="1" thickTop="1" thickBot="1" x14ac:dyDescent="0.3">
      <c r="A132" s="668" t="s">
        <v>1417</v>
      </c>
      <c r="B132" s="668" t="s">
        <v>1421</v>
      </c>
      <c r="C132" s="658" t="s">
        <v>1434</v>
      </c>
      <c r="D132" s="658" t="s">
        <v>1478</v>
      </c>
      <c r="E132" s="668" t="s">
        <v>1421</v>
      </c>
      <c r="F132" s="658" t="s">
        <v>1434</v>
      </c>
      <c r="G132" s="658" t="s">
        <v>1421</v>
      </c>
      <c r="H132" s="658"/>
      <c r="I132" s="658"/>
      <c r="J132" s="671" t="s">
        <v>1575</v>
      </c>
      <c r="K132" s="680">
        <f t="shared" ref="K132" si="98">+K133+K134+K135</f>
        <v>0</v>
      </c>
      <c r="L132" s="680">
        <f t="shared" ref="L132:T132" si="99">+L133+L134+L135</f>
        <v>0</v>
      </c>
      <c r="M132" s="680">
        <f t="shared" si="99"/>
        <v>0</v>
      </c>
      <c r="N132" s="680">
        <f t="shared" si="53"/>
        <v>0</v>
      </c>
      <c r="O132" s="680">
        <f t="shared" ref="O132:S132" si="100">+O133+O134+O135</f>
        <v>0</v>
      </c>
      <c r="P132" s="680">
        <f t="shared" si="100"/>
        <v>0</v>
      </c>
      <c r="Q132" s="680">
        <f t="shared" si="100"/>
        <v>0</v>
      </c>
      <c r="R132" s="680">
        <f t="shared" si="100"/>
        <v>0</v>
      </c>
      <c r="S132" s="680">
        <f t="shared" si="100"/>
        <v>0</v>
      </c>
      <c r="T132" s="680">
        <f t="shared" si="99"/>
        <v>0</v>
      </c>
      <c r="U132" s="661" t="e">
        <f t="shared" si="54"/>
        <v>#DIV/0!</v>
      </c>
      <c r="V132" s="656"/>
      <c r="W132" s="669"/>
      <c r="X132" s="669"/>
    </row>
    <row r="133" spans="1:24" s="416" customFormat="1" ht="22.5" hidden="1" customHeight="1" thickTop="1" thickBot="1" x14ac:dyDescent="0.3">
      <c r="A133" s="668" t="s">
        <v>1417</v>
      </c>
      <c r="B133" s="668" t="s">
        <v>1421</v>
      </c>
      <c r="C133" s="658" t="s">
        <v>1434</v>
      </c>
      <c r="D133" s="658" t="s">
        <v>1478</v>
      </c>
      <c r="E133" s="668" t="s">
        <v>1421</v>
      </c>
      <c r="F133" s="658" t="s">
        <v>1434</v>
      </c>
      <c r="G133" s="658" t="s">
        <v>1421</v>
      </c>
      <c r="H133" s="658" t="s">
        <v>1421</v>
      </c>
      <c r="I133" s="658"/>
      <c r="J133" s="665" t="s">
        <v>1576</v>
      </c>
      <c r="K133" s="681"/>
      <c r="L133" s="681"/>
      <c r="M133" s="681"/>
      <c r="N133" s="681">
        <f t="shared" si="53"/>
        <v>0</v>
      </c>
      <c r="O133" s="681"/>
      <c r="P133" s="681"/>
      <c r="Q133" s="681"/>
      <c r="R133" s="681"/>
      <c r="S133" s="681"/>
      <c r="T133" s="681"/>
      <c r="U133" s="667" t="e">
        <f t="shared" si="54"/>
        <v>#DIV/0!</v>
      </c>
      <c r="V133" s="656"/>
      <c r="W133" s="669"/>
      <c r="X133" s="669"/>
    </row>
    <row r="134" spans="1:24" s="416" customFormat="1" ht="22.5" hidden="1" customHeight="1" thickTop="1" thickBot="1" x14ac:dyDescent="0.3">
      <c r="A134" s="668" t="s">
        <v>1417</v>
      </c>
      <c r="B134" s="668" t="s">
        <v>1421</v>
      </c>
      <c r="C134" s="658" t="s">
        <v>1434</v>
      </c>
      <c r="D134" s="658" t="s">
        <v>1478</v>
      </c>
      <c r="E134" s="668" t="s">
        <v>1421</v>
      </c>
      <c r="F134" s="658" t="s">
        <v>1434</v>
      </c>
      <c r="G134" s="658" t="s">
        <v>1421</v>
      </c>
      <c r="H134" s="658" t="s">
        <v>1434</v>
      </c>
      <c r="I134" s="658"/>
      <c r="J134" s="665" t="s">
        <v>1577</v>
      </c>
      <c r="K134" s="681"/>
      <c r="L134" s="681"/>
      <c r="M134" s="681"/>
      <c r="N134" s="681">
        <f t="shared" si="53"/>
        <v>0</v>
      </c>
      <c r="O134" s="681"/>
      <c r="P134" s="681"/>
      <c r="Q134" s="681"/>
      <c r="R134" s="681"/>
      <c r="S134" s="681"/>
      <c r="T134" s="681"/>
      <c r="U134" s="667" t="e">
        <f t="shared" si="54"/>
        <v>#DIV/0!</v>
      </c>
      <c r="V134" s="656"/>
      <c r="W134" s="669"/>
      <c r="X134" s="669"/>
    </row>
    <row r="135" spans="1:24" s="416" customFormat="1" ht="22.5" hidden="1" customHeight="1" thickTop="1" thickBot="1" x14ac:dyDescent="0.3">
      <c r="A135" s="668" t="s">
        <v>1417</v>
      </c>
      <c r="B135" s="668" t="s">
        <v>1421</v>
      </c>
      <c r="C135" s="658" t="s">
        <v>1434</v>
      </c>
      <c r="D135" s="658" t="s">
        <v>1478</v>
      </c>
      <c r="E135" s="668" t="s">
        <v>1421</v>
      </c>
      <c r="F135" s="658" t="s">
        <v>1434</v>
      </c>
      <c r="G135" s="658" t="s">
        <v>1421</v>
      </c>
      <c r="H135" s="658" t="s">
        <v>1458</v>
      </c>
      <c r="I135" s="658"/>
      <c r="J135" s="665" t="s">
        <v>1578</v>
      </c>
      <c r="K135" s="681"/>
      <c r="L135" s="681"/>
      <c r="M135" s="681"/>
      <c r="N135" s="681">
        <f t="shared" si="53"/>
        <v>0</v>
      </c>
      <c r="O135" s="681"/>
      <c r="P135" s="681"/>
      <c r="Q135" s="681"/>
      <c r="R135" s="681"/>
      <c r="S135" s="681"/>
      <c r="T135" s="681"/>
      <c r="U135" s="667" t="e">
        <f t="shared" si="54"/>
        <v>#DIV/0!</v>
      </c>
      <c r="V135" s="656"/>
      <c r="W135" s="669"/>
      <c r="X135" s="669"/>
    </row>
    <row r="136" spans="1:24" s="416" customFormat="1" ht="22.5" hidden="1" customHeight="1" thickTop="1" thickBot="1" x14ac:dyDescent="0.3">
      <c r="A136" s="668" t="s">
        <v>1417</v>
      </c>
      <c r="B136" s="668" t="s">
        <v>1421</v>
      </c>
      <c r="C136" s="658" t="s">
        <v>1434</v>
      </c>
      <c r="D136" s="658" t="s">
        <v>1478</v>
      </c>
      <c r="E136" s="668" t="s">
        <v>1421</v>
      </c>
      <c r="F136" s="658" t="s">
        <v>1434</v>
      </c>
      <c r="G136" s="658" t="s">
        <v>1434</v>
      </c>
      <c r="H136" s="658"/>
      <c r="I136" s="658"/>
      <c r="J136" s="659" t="s">
        <v>1580</v>
      </c>
      <c r="K136" s="680">
        <v>0</v>
      </c>
      <c r="L136" s="680">
        <v>0</v>
      </c>
      <c r="M136" s="680">
        <v>0</v>
      </c>
      <c r="N136" s="680">
        <f t="shared" si="53"/>
        <v>0</v>
      </c>
      <c r="O136" s="680">
        <v>0</v>
      </c>
      <c r="P136" s="680">
        <v>0</v>
      </c>
      <c r="Q136" s="680">
        <v>0</v>
      </c>
      <c r="R136" s="680">
        <v>0</v>
      </c>
      <c r="S136" s="680">
        <v>0</v>
      </c>
      <c r="T136" s="680">
        <v>0</v>
      </c>
      <c r="U136" s="661" t="e">
        <f t="shared" si="54"/>
        <v>#DIV/0!</v>
      </c>
      <c r="V136" s="656"/>
      <c r="W136" s="669"/>
      <c r="X136" s="669"/>
    </row>
    <row r="137" spans="1:24" s="416" customFormat="1" ht="22.5" hidden="1" customHeight="1" thickTop="1" thickBot="1" x14ac:dyDescent="0.3">
      <c r="A137" s="668" t="s">
        <v>1417</v>
      </c>
      <c r="B137" s="668" t="s">
        <v>1421</v>
      </c>
      <c r="C137" s="658" t="s">
        <v>1434</v>
      </c>
      <c r="D137" s="658" t="s">
        <v>1478</v>
      </c>
      <c r="E137" s="668" t="s">
        <v>1421</v>
      </c>
      <c r="F137" s="658" t="s">
        <v>1458</v>
      </c>
      <c r="G137" s="658"/>
      <c r="H137" s="658"/>
      <c r="I137" s="658"/>
      <c r="J137" s="659" t="s">
        <v>1581</v>
      </c>
      <c r="K137" s="680">
        <v>0</v>
      </c>
      <c r="L137" s="680">
        <v>0</v>
      </c>
      <c r="M137" s="680">
        <v>0</v>
      </c>
      <c r="N137" s="680">
        <f t="shared" si="53"/>
        <v>0</v>
      </c>
      <c r="O137" s="680">
        <v>0</v>
      </c>
      <c r="P137" s="680">
        <v>0</v>
      </c>
      <c r="Q137" s="680">
        <v>0</v>
      </c>
      <c r="R137" s="680">
        <v>0</v>
      </c>
      <c r="S137" s="680">
        <v>0</v>
      </c>
      <c r="T137" s="680">
        <v>0</v>
      </c>
      <c r="U137" s="661" t="e">
        <f t="shared" ref="U137:U141" si="101">T137/S137</f>
        <v>#DIV/0!</v>
      </c>
      <c r="V137" s="656"/>
      <c r="W137" s="669"/>
      <c r="X137" s="669"/>
    </row>
    <row r="138" spans="1:24" s="416" customFormat="1" ht="22.5" hidden="1" customHeight="1" thickTop="1" thickBot="1" x14ac:dyDescent="0.3">
      <c r="A138" s="668" t="s">
        <v>1417</v>
      </c>
      <c r="B138" s="668" t="s">
        <v>1421</v>
      </c>
      <c r="C138" s="658" t="s">
        <v>1434</v>
      </c>
      <c r="D138" s="658" t="s">
        <v>1478</v>
      </c>
      <c r="E138" s="668" t="s">
        <v>1421</v>
      </c>
      <c r="F138" s="658" t="s">
        <v>1462</v>
      </c>
      <c r="G138" s="658"/>
      <c r="H138" s="658"/>
      <c r="I138" s="658"/>
      <c r="J138" s="683" t="s">
        <v>1582</v>
      </c>
      <c r="K138" s="680">
        <f>SUM(K139:K141)</f>
        <v>0</v>
      </c>
      <c r="L138" s="680">
        <f t="shared" ref="L138:T138" si="102">SUM(L139:L141)</f>
        <v>0</v>
      </c>
      <c r="M138" s="680">
        <f t="shared" si="102"/>
        <v>0</v>
      </c>
      <c r="N138" s="680">
        <f t="shared" si="53"/>
        <v>0</v>
      </c>
      <c r="O138" s="680">
        <f t="shared" ref="O138:S138" si="103">SUM(O139:O141)</f>
        <v>0</v>
      </c>
      <c r="P138" s="680">
        <f t="shared" si="103"/>
        <v>0</v>
      </c>
      <c r="Q138" s="680">
        <f t="shared" si="103"/>
        <v>0</v>
      </c>
      <c r="R138" s="680">
        <f t="shared" si="103"/>
        <v>0</v>
      </c>
      <c r="S138" s="680">
        <f t="shared" si="103"/>
        <v>0</v>
      </c>
      <c r="T138" s="680">
        <f t="shared" si="102"/>
        <v>0</v>
      </c>
      <c r="U138" s="680" t="e">
        <f t="shared" si="101"/>
        <v>#DIV/0!</v>
      </c>
      <c r="V138" s="680"/>
      <c r="W138" s="669"/>
      <c r="X138" s="669"/>
    </row>
    <row r="139" spans="1:24" s="416" customFormat="1" ht="22.5" hidden="1" customHeight="1" thickTop="1" thickBot="1" x14ac:dyDescent="0.3">
      <c r="A139" s="668" t="s">
        <v>1417</v>
      </c>
      <c r="B139" s="668" t="s">
        <v>1421</v>
      </c>
      <c r="C139" s="658" t="s">
        <v>1434</v>
      </c>
      <c r="D139" s="658" t="s">
        <v>1478</v>
      </c>
      <c r="E139" s="668" t="s">
        <v>1421</v>
      </c>
      <c r="F139" s="658" t="s">
        <v>1462</v>
      </c>
      <c r="G139" s="658" t="s">
        <v>1421</v>
      </c>
      <c r="H139" s="658"/>
      <c r="I139" s="658"/>
      <c r="J139" s="684" t="s">
        <v>1583</v>
      </c>
      <c r="K139" s="680"/>
      <c r="L139" s="680"/>
      <c r="M139" s="680"/>
      <c r="N139" s="680">
        <f t="shared" si="53"/>
        <v>0</v>
      </c>
      <c r="O139" s="680"/>
      <c r="P139" s="680"/>
      <c r="Q139" s="680"/>
      <c r="R139" s="680"/>
      <c r="S139" s="680"/>
      <c r="T139" s="680"/>
      <c r="U139" s="667" t="e">
        <f t="shared" si="101"/>
        <v>#DIV/0!</v>
      </c>
      <c r="V139" s="656"/>
      <c r="W139" s="669"/>
      <c r="X139" s="669"/>
    </row>
    <row r="140" spans="1:24" s="416" customFormat="1" ht="22.5" hidden="1" customHeight="1" thickTop="1" thickBot="1" x14ac:dyDescent="0.3">
      <c r="A140" s="668" t="s">
        <v>1417</v>
      </c>
      <c r="B140" s="668" t="s">
        <v>1421</v>
      </c>
      <c r="C140" s="658" t="s">
        <v>1434</v>
      </c>
      <c r="D140" s="658" t="s">
        <v>1478</v>
      </c>
      <c r="E140" s="668" t="s">
        <v>1421</v>
      </c>
      <c r="F140" s="658" t="s">
        <v>1462</v>
      </c>
      <c r="G140" s="658" t="s">
        <v>1434</v>
      </c>
      <c r="H140" s="658"/>
      <c r="I140" s="658"/>
      <c r="J140" s="684" t="s">
        <v>1584</v>
      </c>
      <c r="K140" s="680"/>
      <c r="L140" s="680"/>
      <c r="M140" s="680"/>
      <c r="N140" s="680">
        <f t="shared" si="53"/>
        <v>0</v>
      </c>
      <c r="O140" s="680"/>
      <c r="P140" s="680"/>
      <c r="Q140" s="680"/>
      <c r="R140" s="680"/>
      <c r="S140" s="680"/>
      <c r="T140" s="680"/>
      <c r="U140" s="667" t="e">
        <f t="shared" si="101"/>
        <v>#DIV/0!</v>
      </c>
      <c r="V140" s="656"/>
      <c r="W140" s="669"/>
      <c r="X140" s="669"/>
    </row>
    <row r="141" spans="1:24" s="416" customFormat="1" ht="22.5" hidden="1" customHeight="1" thickTop="1" thickBot="1" x14ac:dyDescent="0.3">
      <c r="A141" s="668" t="s">
        <v>1417</v>
      </c>
      <c r="B141" s="668" t="s">
        <v>1421</v>
      </c>
      <c r="C141" s="658" t="s">
        <v>1434</v>
      </c>
      <c r="D141" s="658" t="s">
        <v>1478</v>
      </c>
      <c r="E141" s="668" t="s">
        <v>1421</v>
      </c>
      <c r="F141" s="658" t="s">
        <v>1462</v>
      </c>
      <c r="G141" s="658" t="s">
        <v>1458</v>
      </c>
      <c r="H141" s="658"/>
      <c r="I141" s="658"/>
      <c r="J141" s="684" t="s">
        <v>1585</v>
      </c>
      <c r="K141" s="680"/>
      <c r="L141" s="680"/>
      <c r="M141" s="680"/>
      <c r="N141" s="680">
        <f t="shared" si="53"/>
        <v>0</v>
      </c>
      <c r="O141" s="680"/>
      <c r="P141" s="680"/>
      <c r="Q141" s="680"/>
      <c r="R141" s="680"/>
      <c r="S141" s="680"/>
      <c r="T141" s="680"/>
      <c r="U141" s="667" t="e">
        <f t="shared" si="101"/>
        <v>#DIV/0!</v>
      </c>
      <c r="V141" s="656"/>
      <c r="W141" s="669"/>
      <c r="X141" s="669"/>
    </row>
    <row r="142" spans="1:24" s="784" customFormat="1" ht="39.75" customHeight="1" thickTop="1" thickBot="1" x14ac:dyDescent="0.2">
      <c r="A142" s="640" t="s">
        <v>1417</v>
      </c>
      <c r="B142" s="641" t="s">
        <v>1434</v>
      </c>
      <c r="C142" s="641"/>
      <c r="D142" s="641"/>
      <c r="E142" s="641"/>
      <c r="F142" s="641"/>
      <c r="G142" s="641"/>
      <c r="H142" s="642"/>
      <c r="I142" s="642"/>
      <c r="J142" s="792" t="s">
        <v>1586</v>
      </c>
      <c r="K142" s="643">
        <f>+K143+K152+K189+K195+K214+K244+K257</f>
        <v>0</v>
      </c>
      <c r="L142" s="643">
        <f>+L143+L152+L189+L195+L214+L244+L257</f>
        <v>0</v>
      </c>
      <c r="M142" s="643">
        <f>+M143+M152+M189+M195+M214+M244+M257</f>
        <v>0</v>
      </c>
      <c r="N142" s="643">
        <f t="shared" ref="N142:N202" si="104">K142+L142-M142</f>
        <v>0</v>
      </c>
      <c r="O142" s="643">
        <f t="shared" ref="O142:R142" si="105">+O143+O152+O189+O195+O214+O244+O257</f>
        <v>0</v>
      </c>
      <c r="P142" s="643">
        <f t="shared" si="105"/>
        <v>0</v>
      </c>
      <c r="Q142" s="643">
        <f>+Q143+Q152+Q189+Q195+Q214+Q244+Q257</f>
        <v>0</v>
      </c>
      <c r="R142" s="643">
        <f t="shared" si="105"/>
        <v>0</v>
      </c>
      <c r="S142" s="643">
        <f>+S143+S152+S189+S195+S214+S244+S257</f>
        <v>0</v>
      </c>
      <c r="T142" s="672">
        <f>+T143+T152+T189+T195+T214+T244+T257</f>
        <v>0</v>
      </c>
      <c r="U142" s="821"/>
      <c r="V142" s="640"/>
      <c r="W142" s="812" t="s">
        <v>1587</v>
      </c>
      <c r="X142" s="812"/>
    </row>
    <row r="143" spans="1:24" s="784" customFormat="1" ht="49.5" customHeight="1" thickTop="1" thickBot="1" x14ac:dyDescent="0.2">
      <c r="A143" s="644" t="s">
        <v>1417</v>
      </c>
      <c r="B143" s="645" t="s">
        <v>1434</v>
      </c>
      <c r="C143" s="645" t="s">
        <v>1421</v>
      </c>
      <c r="D143" s="645"/>
      <c r="E143" s="645"/>
      <c r="F143" s="645"/>
      <c r="G143" s="645"/>
      <c r="H143" s="646"/>
      <c r="I143" s="646"/>
      <c r="J143" s="793" t="s">
        <v>1588</v>
      </c>
      <c r="K143" s="647">
        <f>+K144</f>
        <v>0</v>
      </c>
      <c r="L143" s="647">
        <f>+L144</f>
        <v>0</v>
      </c>
      <c r="M143" s="647">
        <f>+M144</f>
        <v>0</v>
      </c>
      <c r="N143" s="647">
        <f t="shared" si="104"/>
        <v>0</v>
      </c>
      <c r="O143" s="647">
        <f t="shared" ref="O143:R143" si="106">+O144</f>
        <v>0</v>
      </c>
      <c r="P143" s="647">
        <f t="shared" si="106"/>
        <v>0</v>
      </c>
      <c r="Q143" s="647">
        <f>+Q144</f>
        <v>0</v>
      </c>
      <c r="R143" s="647">
        <f t="shared" si="106"/>
        <v>0</v>
      </c>
      <c r="S143" s="647">
        <f>+S144</f>
        <v>0</v>
      </c>
      <c r="T143" s="672">
        <f t="shared" ref="T143" si="107">+T144</f>
        <v>0</v>
      </c>
      <c r="U143" s="822"/>
      <c r="V143" s="645"/>
      <c r="W143" s="816" t="s">
        <v>1589</v>
      </c>
      <c r="X143" s="817"/>
    </row>
    <row r="144" spans="1:24" s="784" customFormat="1" ht="45" customHeight="1" thickTop="1" thickBot="1" x14ac:dyDescent="0.2">
      <c r="A144" s="649" t="s">
        <v>1417</v>
      </c>
      <c r="B144" s="650" t="s">
        <v>1434</v>
      </c>
      <c r="C144" s="650" t="s">
        <v>1421</v>
      </c>
      <c r="D144" s="650" t="s">
        <v>1421</v>
      </c>
      <c r="E144" s="650"/>
      <c r="F144" s="650"/>
      <c r="G144" s="650"/>
      <c r="H144" s="651"/>
      <c r="I144" s="651"/>
      <c r="J144" s="794" t="s">
        <v>1590</v>
      </c>
      <c r="K144" s="653">
        <f>+K145+K150</f>
        <v>0</v>
      </c>
      <c r="L144" s="653">
        <f>+L145+L150</f>
        <v>0</v>
      </c>
      <c r="M144" s="653">
        <f>+M145+M150</f>
        <v>0</v>
      </c>
      <c r="N144" s="653">
        <f t="shared" si="104"/>
        <v>0</v>
      </c>
      <c r="O144" s="653">
        <f t="shared" ref="O144:R144" si="108">+O145+O150</f>
        <v>0</v>
      </c>
      <c r="P144" s="653">
        <f t="shared" si="108"/>
        <v>0</v>
      </c>
      <c r="Q144" s="653">
        <f t="shared" si="108"/>
        <v>0</v>
      </c>
      <c r="R144" s="653">
        <f t="shared" si="108"/>
        <v>0</v>
      </c>
      <c r="S144" s="653">
        <f>+S145+S150</f>
        <v>0</v>
      </c>
      <c r="T144" s="672">
        <f t="shared" ref="T144" si="109">+T145+T150</f>
        <v>0</v>
      </c>
      <c r="U144" s="823"/>
      <c r="V144" s="650"/>
      <c r="W144" s="814" t="s">
        <v>1591</v>
      </c>
      <c r="X144" s="814"/>
    </row>
    <row r="145" spans="1:24" s="784" customFormat="1" ht="45" customHeight="1" thickTop="1" thickBot="1" x14ac:dyDescent="0.2">
      <c r="A145" s="662" t="s">
        <v>1417</v>
      </c>
      <c r="B145" s="770" t="s">
        <v>1434</v>
      </c>
      <c r="C145" s="770" t="s">
        <v>1421</v>
      </c>
      <c r="D145" s="657" t="s">
        <v>1421</v>
      </c>
      <c r="E145" s="657" t="s">
        <v>1421</v>
      </c>
      <c r="F145" s="657"/>
      <c r="G145" s="657"/>
      <c r="H145" s="664"/>
      <c r="I145" s="664"/>
      <c r="J145" s="796" t="s">
        <v>1592</v>
      </c>
      <c r="K145" s="660">
        <f>+K146+K147+K148</f>
        <v>0</v>
      </c>
      <c r="L145" s="660">
        <f>+L146+L147+L148</f>
        <v>0</v>
      </c>
      <c r="M145" s="660">
        <f>+M146+M147+M148</f>
        <v>0</v>
      </c>
      <c r="N145" s="660">
        <f t="shared" si="104"/>
        <v>0</v>
      </c>
      <c r="O145" s="660">
        <f t="shared" ref="O145:R145" si="110">+O146+O147+O148</f>
        <v>0</v>
      </c>
      <c r="P145" s="660">
        <f t="shared" si="110"/>
        <v>0</v>
      </c>
      <c r="Q145" s="660">
        <f t="shared" si="110"/>
        <v>0</v>
      </c>
      <c r="R145" s="660">
        <f t="shared" si="110"/>
        <v>0</v>
      </c>
      <c r="S145" s="660">
        <f>+S146+S147+S148</f>
        <v>0</v>
      </c>
      <c r="T145" s="672">
        <f t="shared" ref="T145" si="111">+T146+T147+T148</f>
        <v>0</v>
      </c>
      <c r="U145" s="824"/>
      <c r="V145" s="770"/>
      <c r="W145" s="773" t="s">
        <v>1593</v>
      </c>
      <c r="X145" s="773"/>
    </row>
    <row r="146" spans="1:24" ht="51" customHeight="1" thickTop="1" thickBot="1" x14ac:dyDescent="0.2">
      <c r="A146" s="668" t="s">
        <v>1417</v>
      </c>
      <c r="B146" s="658" t="s">
        <v>1434</v>
      </c>
      <c r="C146" s="658" t="s">
        <v>1421</v>
      </c>
      <c r="D146" s="664" t="s">
        <v>1421</v>
      </c>
      <c r="E146" s="664" t="s">
        <v>1421</v>
      </c>
      <c r="F146" s="657" t="s">
        <v>1421</v>
      </c>
      <c r="G146" s="664"/>
      <c r="H146" s="664"/>
      <c r="I146" s="664"/>
      <c r="J146" s="795" t="s">
        <v>1594</v>
      </c>
      <c r="K146" s="666"/>
      <c r="L146" s="666"/>
      <c r="M146" s="666"/>
      <c r="N146" s="666">
        <f t="shared" si="104"/>
        <v>0</v>
      </c>
      <c r="O146" s="666"/>
      <c r="P146" s="666"/>
      <c r="Q146" s="666"/>
      <c r="R146" s="666"/>
      <c r="S146" s="666"/>
      <c r="T146" s="675"/>
      <c r="U146" s="667"/>
      <c r="V146" s="770"/>
      <c r="W146" s="773" t="s">
        <v>1595</v>
      </c>
      <c r="X146" s="773"/>
    </row>
    <row r="147" spans="1:24" ht="47.25" customHeight="1" thickTop="1" thickBot="1" x14ac:dyDescent="0.2">
      <c r="A147" s="668" t="s">
        <v>1417</v>
      </c>
      <c r="B147" s="658" t="s">
        <v>1434</v>
      </c>
      <c r="C147" s="658" t="s">
        <v>1421</v>
      </c>
      <c r="D147" s="664" t="s">
        <v>1421</v>
      </c>
      <c r="E147" s="664" t="s">
        <v>1421</v>
      </c>
      <c r="F147" s="657" t="s">
        <v>1434</v>
      </c>
      <c r="G147" s="664"/>
      <c r="H147" s="664"/>
      <c r="I147" s="664"/>
      <c r="J147" s="795" t="s">
        <v>1596</v>
      </c>
      <c r="K147" s="666"/>
      <c r="L147" s="666"/>
      <c r="M147" s="666"/>
      <c r="N147" s="666">
        <f t="shared" si="104"/>
        <v>0</v>
      </c>
      <c r="O147" s="666"/>
      <c r="P147" s="666"/>
      <c r="Q147" s="666"/>
      <c r="R147" s="666"/>
      <c r="S147" s="666"/>
      <c r="T147" s="675"/>
      <c r="U147" s="667"/>
      <c r="V147" s="770"/>
      <c r="W147" s="773" t="s">
        <v>1597</v>
      </c>
      <c r="X147" s="773"/>
    </row>
    <row r="148" spans="1:24" ht="51" customHeight="1" thickTop="1" thickBot="1" x14ac:dyDescent="0.2">
      <c r="A148" s="668" t="s">
        <v>1417</v>
      </c>
      <c r="B148" s="658" t="s">
        <v>1434</v>
      </c>
      <c r="C148" s="658" t="s">
        <v>1421</v>
      </c>
      <c r="D148" s="664" t="s">
        <v>1421</v>
      </c>
      <c r="E148" s="664" t="s">
        <v>1421</v>
      </c>
      <c r="F148" s="657" t="s">
        <v>1458</v>
      </c>
      <c r="G148" s="664"/>
      <c r="H148" s="664"/>
      <c r="I148" s="664"/>
      <c r="J148" s="795" t="s">
        <v>1598</v>
      </c>
      <c r="K148" s="666">
        <f>+K149</f>
        <v>0</v>
      </c>
      <c r="L148" s="666">
        <f>+L149</f>
        <v>0</v>
      </c>
      <c r="M148" s="666">
        <f>+M149</f>
        <v>0</v>
      </c>
      <c r="N148" s="666">
        <f t="shared" si="104"/>
        <v>0</v>
      </c>
      <c r="O148" s="666">
        <f t="shared" ref="O148:R148" si="112">+O149</f>
        <v>0</v>
      </c>
      <c r="P148" s="666">
        <f t="shared" si="112"/>
        <v>0</v>
      </c>
      <c r="Q148" s="666">
        <f t="shared" si="112"/>
        <v>0</v>
      </c>
      <c r="R148" s="666">
        <f t="shared" si="112"/>
        <v>0</v>
      </c>
      <c r="S148" s="666">
        <f>+S149</f>
        <v>0</v>
      </c>
      <c r="T148" s="675">
        <f t="shared" ref="T148" si="113">+T149</f>
        <v>0</v>
      </c>
      <c r="U148" s="667"/>
      <c r="V148" s="770"/>
      <c r="W148" s="773" t="s">
        <v>1599</v>
      </c>
      <c r="X148" s="773"/>
    </row>
    <row r="149" spans="1:24" ht="40.5" customHeight="1" thickTop="1" thickBot="1" x14ac:dyDescent="0.2">
      <c r="A149" s="668" t="s">
        <v>1417</v>
      </c>
      <c r="B149" s="658" t="s">
        <v>1434</v>
      </c>
      <c r="C149" s="658" t="s">
        <v>1421</v>
      </c>
      <c r="D149" s="664" t="s">
        <v>1421</v>
      </c>
      <c r="E149" s="664" t="s">
        <v>1421</v>
      </c>
      <c r="F149" s="664" t="s">
        <v>1458</v>
      </c>
      <c r="G149" s="657" t="s">
        <v>1421</v>
      </c>
      <c r="H149" s="664"/>
      <c r="I149" s="664"/>
      <c r="J149" s="795" t="s">
        <v>1600</v>
      </c>
      <c r="K149" s="660"/>
      <c r="L149" s="660"/>
      <c r="M149" s="660"/>
      <c r="N149" s="660">
        <f t="shared" si="104"/>
        <v>0</v>
      </c>
      <c r="O149" s="660"/>
      <c r="P149" s="660"/>
      <c r="Q149" s="660"/>
      <c r="R149" s="660"/>
      <c r="S149" s="660"/>
      <c r="T149" s="672"/>
      <c r="U149" s="661"/>
      <c r="V149" s="770"/>
      <c r="W149" s="773" t="s">
        <v>1601</v>
      </c>
      <c r="X149" s="773"/>
    </row>
    <row r="150" spans="1:24" s="784" customFormat="1" ht="48.75" customHeight="1" thickTop="1" thickBot="1" x14ac:dyDescent="0.2">
      <c r="A150" s="662" t="s">
        <v>1417</v>
      </c>
      <c r="B150" s="770" t="s">
        <v>1434</v>
      </c>
      <c r="C150" s="770" t="s">
        <v>1421</v>
      </c>
      <c r="D150" s="657" t="s">
        <v>1421</v>
      </c>
      <c r="E150" s="657" t="s">
        <v>1434</v>
      </c>
      <c r="F150" s="657"/>
      <c r="G150" s="657"/>
      <c r="H150" s="664"/>
      <c r="I150" s="664"/>
      <c r="J150" s="796" t="s">
        <v>1602</v>
      </c>
      <c r="K150" s="660">
        <v>0</v>
      </c>
      <c r="L150" s="660">
        <f>+L151</f>
        <v>0</v>
      </c>
      <c r="M150" s="660">
        <f>+M151</f>
        <v>0</v>
      </c>
      <c r="N150" s="660">
        <f t="shared" si="104"/>
        <v>0</v>
      </c>
      <c r="O150" s="660">
        <f t="shared" ref="O150:R150" si="114">+O151</f>
        <v>0</v>
      </c>
      <c r="P150" s="660">
        <f t="shared" si="114"/>
        <v>0</v>
      </c>
      <c r="Q150" s="660">
        <f t="shared" si="114"/>
        <v>0</v>
      </c>
      <c r="R150" s="660">
        <f t="shared" si="114"/>
        <v>0</v>
      </c>
      <c r="S150" s="660">
        <f>+S151</f>
        <v>0</v>
      </c>
      <c r="T150" s="672">
        <f t="shared" ref="T150" si="115">+T151</f>
        <v>0</v>
      </c>
      <c r="U150" s="661"/>
      <c r="V150" s="770"/>
      <c r="W150" s="773" t="s">
        <v>1603</v>
      </c>
      <c r="X150" s="773"/>
    </row>
    <row r="151" spans="1:24" ht="45" customHeight="1" thickTop="1" thickBot="1" x14ac:dyDescent="0.2">
      <c r="A151" s="668" t="s">
        <v>1417</v>
      </c>
      <c r="B151" s="658" t="s">
        <v>1434</v>
      </c>
      <c r="C151" s="658" t="s">
        <v>1421</v>
      </c>
      <c r="D151" s="664" t="s">
        <v>1421</v>
      </c>
      <c r="E151" s="664" t="s">
        <v>1434</v>
      </c>
      <c r="F151" s="657" t="s">
        <v>1421</v>
      </c>
      <c r="G151" s="664"/>
      <c r="H151" s="664"/>
      <c r="I151" s="664"/>
      <c r="J151" s="795" t="s">
        <v>1604</v>
      </c>
      <c r="K151" s="666"/>
      <c r="L151" s="666"/>
      <c r="M151" s="666"/>
      <c r="N151" s="666">
        <f t="shared" si="104"/>
        <v>0</v>
      </c>
      <c r="O151" s="666"/>
      <c r="P151" s="666"/>
      <c r="Q151" s="666"/>
      <c r="R151" s="666"/>
      <c r="S151" s="666"/>
      <c r="T151" s="675"/>
      <c r="U151" s="667"/>
      <c r="V151" s="770"/>
      <c r="W151" s="773" t="s">
        <v>1605</v>
      </c>
      <c r="X151" s="773"/>
    </row>
    <row r="152" spans="1:24" s="784" customFormat="1" ht="51.75" customHeight="1" thickTop="1" thickBot="1" x14ac:dyDescent="0.2">
      <c r="A152" s="644" t="s">
        <v>1417</v>
      </c>
      <c r="B152" s="645" t="s">
        <v>1434</v>
      </c>
      <c r="C152" s="645" t="s">
        <v>1434</v>
      </c>
      <c r="D152" s="645"/>
      <c r="E152" s="645"/>
      <c r="F152" s="645"/>
      <c r="G152" s="645"/>
      <c r="H152" s="646"/>
      <c r="I152" s="646"/>
      <c r="J152" s="793" t="s">
        <v>1606</v>
      </c>
      <c r="K152" s="685">
        <f>+K153+K154+K171+K187+K188</f>
        <v>0</v>
      </c>
      <c r="L152" s="685">
        <f>+L153+L154+L171+L187+L188</f>
        <v>0</v>
      </c>
      <c r="M152" s="685">
        <f>+M153+M154+M171+M187+M188</f>
        <v>0</v>
      </c>
      <c r="N152" s="685">
        <f t="shared" si="104"/>
        <v>0</v>
      </c>
      <c r="O152" s="685">
        <f t="shared" ref="O152:R152" si="116">+O153+O154+O171+O187+O188</f>
        <v>0</v>
      </c>
      <c r="P152" s="685">
        <f t="shared" si="116"/>
        <v>0</v>
      </c>
      <c r="Q152" s="685">
        <f>+Q153+Q154+Q171+Q187+Q188</f>
        <v>0</v>
      </c>
      <c r="R152" s="685">
        <f t="shared" si="116"/>
        <v>0</v>
      </c>
      <c r="S152" s="685">
        <f>+S153+S154+S171+S187+S188</f>
        <v>0</v>
      </c>
      <c r="T152" s="678">
        <f>+T153+T154+T171+T187+T188</f>
        <v>0</v>
      </c>
      <c r="U152" s="648"/>
      <c r="V152" s="645"/>
      <c r="W152" s="817" t="s">
        <v>1607</v>
      </c>
      <c r="X152" s="817"/>
    </row>
    <row r="153" spans="1:24" s="784" customFormat="1" ht="48" customHeight="1" thickTop="1" thickBot="1" x14ac:dyDescent="0.2">
      <c r="A153" s="649" t="s">
        <v>1417</v>
      </c>
      <c r="B153" s="650" t="s">
        <v>1434</v>
      </c>
      <c r="C153" s="650" t="s">
        <v>1434</v>
      </c>
      <c r="D153" s="650" t="s">
        <v>1421</v>
      </c>
      <c r="E153" s="650"/>
      <c r="F153" s="650"/>
      <c r="G153" s="650"/>
      <c r="H153" s="651"/>
      <c r="I153" s="651"/>
      <c r="J153" s="794" t="s">
        <v>1608</v>
      </c>
      <c r="K153" s="677"/>
      <c r="L153" s="677"/>
      <c r="M153" s="677"/>
      <c r="N153" s="677">
        <f t="shared" si="104"/>
        <v>0</v>
      </c>
      <c r="O153" s="677"/>
      <c r="P153" s="677"/>
      <c r="Q153" s="677"/>
      <c r="R153" s="677"/>
      <c r="S153" s="677"/>
      <c r="T153" s="678"/>
      <c r="U153" s="654"/>
      <c r="V153" s="650"/>
      <c r="W153" s="814" t="s">
        <v>1609</v>
      </c>
      <c r="X153" s="814"/>
    </row>
    <row r="154" spans="1:24" s="784" customFormat="1" ht="51" customHeight="1" thickTop="1" thickBot="1" x14ac:dyDescent="0.2">
      <c r="A154" s="649" t="s">
        <v>1417</v>
      </c>
      <c r="B154" s="650" t="s">
        <v>1434</v>
      </c>
      <c r="C154" s="650" t="s">
        <v>1434</v>
      </c>
      <c r="D154" s="650" t="s">
        <v>1434</v>
      </c>
      <c r="E154" s="650"/>
      <c r="F154" s="650"/>
      <c r="G154" s="650"/>
      <c r="H154" s="651"/>
      <c r="I154" s="651"/>
      <c r="J154" s="794" t="s">
        <v>1610</v>
      </c>
      <c r="K154" s="677">
        <f>+K155+K156+K159+K165+K166+K167+K168+K168+K169</f>
        <v>0</v>
      </c>
      <c r="L154" s="677">
        <f t="shared" ref="L154:T154" si="117">+L155+L156+L159+L165+L166+L167+L168+L168+L169</f>
        <v>0</v>
      </c>
      <c r="M154" s="677">
        <f t="shared" si="117"/>
        <v>0</v>
      </c>
      <c r="N154" s="677">
        <f t="shared" si="117"/>
        <v>0</v>
      </c>
      <c r="O154" s="677">
        <f t="shared" si="117"/>
        <v>0</v>
      </c>
      <c r="P154" s="677">
        <f t="shared" si="117"/>
        <v>0</v>
      </c>
      <c r="Q154" s="677">
        <f t="shared" si="117"/>
        <v>0</v>
      </c>
      <c r="R154" s="677">
        <f t="shared" si="117"/>
        <v>0</v>
      </c>
      <c r="S154" s="677">
        <f t="shared" si="117"/>
        <v>0</v>
      </c>
      <c r="T154" s="678">
        <f t="shared" si="117"/>
        <v>0</v>
      </c>
      <c r="U154" s="654"/>
      <c r="V154" s="650"/>
      <c r="W154" s="814" t="s">
        <v>1611</v>
      </c>
      <c r="X154" s="814"/>
    </row>
    <row r="155" spans="1:24" s="784" customFormat="1" ht="37.5" customHeight="1" thickTop="1" thickBot="1" x14ac:dyDescent="0.2">
      <c r="A155" s="662" t="s">
        <v>1417</v>
      </c>
      <c r="B155" s="770" t="s">
        <v>1434</v>
      </c>
      <c r="C155" s="770" t="s">
        <v>1434</v>
      </c>
      <c r="D155" s="770" t="s">
        <v>1434</v>
      </c>
      <c r="E155" s="657" t="s">
        <v>1421</v>
      </c>
      <c r="F155" s="770"/>
      <c r="G155" s="770"/>
      <c r="H155" s="658"/>
      <c r="I155" s="658"/>
      <c r="J155" s="796" t="s">
        <v>1612</v>
      </c>
      <c r="K155" s="680">
        <f>+K156+K157+K158+K159+K165+K166+K171</f>
        <v>0</v>
      </c>
      <c r="L155" s="680">
        <f>+L156+L157+L158+L159+L165+L166+L171</f>
        <v>0</v>
      </c>
      <c r="M155" s="680">
        <f>+M156+M157+M158+M159+M165+M166+M171</f>
        <v>0</v>
      </c>
      <c r="N155" s="680">
        <f t="shared" si="104"/>
        <v>0</v>
      </c>
      <c r="O155" s="680">
        <f t="shared" ref="O155:R155" si="118">+O156+O157+O158+O159+O165+O166+O171</f>
        <v>0</v>
      </c>
      <c r="P155" s="680">
        <f t="shared" si="118"/>
        <v>0</v>
      </c>
      <c r="Q155" s="680">
        <f t="shared" si="118"/>
        <v>0</v>
      </c>
      <c r="R155" s="680">
        <f t="shared" si="118"/>
        <v>0</v>
      </c>
      <c r="S155" s="680">
        <f>+S156+S157+S158+S159+S165+S166+S171</f>
        <v>0</v>
      </c>
      <c r="T155" s="678">
        <f>+T156+T157+T158+T159+T165+T166+T171</f>
        <v>0</v>
      </c>
      <c r="U155" s="661"/>
      <c r="V155" s="662"/>
      <c r="W155" s="773" t="s">
        <v>1613</v>
      </c>
      <c r="X155" s="773"/>
    </row>
    <row r="156" spans="1:24" ht="22.5" customHeight="1" thickTop="1" thickBot="1" x14ac:dyDescent="0.2">
      <c r="A156" s="668" t="s">
        <v>1417</v>
      </c>
      <c r="B156" s="658" t="s">
        <v>1434</v>
      </c>
      <c r="C156" s="658" t="s">
        <v>1434</v>
      </c>
      <c r="D156" s="658" t="s">
        <v>1434</v>
      </c>
      <c r="E156" s="664" t="s">
        <v>1421</v>
      </c>
      <c r="F156" s="770" t="s">
        <v>1421</v>
      </c>
      <c r="G156" s="658"/>
      <c r="H156" s="658"/>
      <c r="I156" s="658"/>
      <c r="J156" s="796" t="s">
        <v>1614</v>
      </c>
      <c r="K156" s="681"/>
      <c r="L156" s="681"/>
      <c r="M156" s="681"/>
      <c r="N156" s="681">
        <f t="shared" si="104"/>
        <v>0</v>
      </c>
      <c r="O156" s="681"/>
      <c r="P156" s="681"/>
      <c r="Q156" s="681"/>
      <c r="R156" s="681"/>
      <c r="S156" s="681"/>
      <c r="T156" s="679"/>
      <c r="U156" s="667"/>
      <c r="V156" s="668"/>
      <c r="W156" s="773"/>
      <c r="X156" s="773"/>
    </row>
    <row r="157" spans="1:24" ht="22.5" customHeight="1" thickTop="1" thickBot="1" x14ac:dyDescent="0.2">
      <c r="A157" s="668" t="s">
        <v>1417</v>
      </c>
      <c r="B157" s="658" t="s">
        <v>1434</v>
      </c>
      <c r="C157" s="658" t="s">
        <v>1434</v>
      </c>
      <c r="D157" s="658" t="s">
        <v>1434</v>
      </c>
      <c r="E157" s="664" t="s">
        <v>1421</v>
      </c>
      <c r="F157" s="658" t="s">
        <v>1421</v>
      </c>
      <c r="G157" s="770" t="s">
        <v>1421</v>
      </c>
      <c r="H157" s="658"/>
      <c r="I157" s="658"/>
      <c r="J157" s="795" t="s">
        <v>1615</v>
      </c>
      <c r="K157" s="681"/>
      <c r="L157" s="681"/>
      <c r="M157" s="681"/>
      <c r="N157" s="681">
        <f t="shared" si="104"/>
        <v>0</v>
      </c>
      <c r="O157" s="681"/>
      <c r="P157" s="681"/>
      <c r="Q157" s="681"/>
      <c r="R157" s="681"/>
      <c r="S157" s="681"/>
      <c r="T157" s="679"/>
      <c r="U157" s="667"/>
      <c r="V157" s="668"/>
      <c r="W157" s="773"/>
      <c r="X157" s="773"/>
    </row>
    <row r="158" spans="1:24" ht="22.5" customHeight="1" thickTop="1" thickBot="1" x14ac:dyDescent="0.2">
      <c r="A158" s="668" t="s">
        <v>1417</v>
      </c>
      <c r="B158" s="658" t="s">
        <v>1434</v>
      </c>
      <c r="C158" s="658" t="s">
        <v>1434</v>
      </c>
      <c r="D158" s="658" t="s">
        <v>1434</v>
      </c>
      <c r="E158" s="664" t="s">
        <v>1421</v>
      </c>
      <c r="F158" s="657" t="s">
        <v>1434</v>
      </c>
      <c r="G158" s="658"/>
      <c r="H158" s="658"/>
      <c r="I158" s="658"/>
      <c r="J158" s="799" t="s">
        <v>1616</v>
      </c>
      <c r="K158" s="681"/>
      <c r="L158" s="681"/>
      <c r="M158" s="681"/>
      <c r="N158" s="681">
        <f t="shared" si="104"/>
        <v>0</v>
      </c>
      <c r="O158" s="681"/>
      <c r="P158" s="681"/>
      <c r="Q158" s="681"/>
      <c r="R158" s="681"/>
      <c r="S158" s="681"/>
      <c r="T158" s="679"/>
      <c r="U158" s="667"/>
      <c r="V158" s="668"/>
      <c r="W158" s="773"/>
      <c r="X158" s="773"/>
    </row>
    <row r="159" spans="1:24" ht="34.5" customHeight="1" thickTop="1" thickBot="1" x14ac:dyDescent="0.2">
      <c r="A159" s="668" t="s">
        <v>1417</v>
      </c>
      <c r="B159" s="658" t="s">
        <v>1434</v>
      </c>
      <c r="C159" s="658" t="s">
        <v>1434</v>
      </c>
      <c r="D159" s="658" t="s">
        <v>1434</v>
      </c>
      <c r="E159" s="664" t="s">
        <v>1421</v>
      </c>
      <c r="F159" s="770" t="s">
        <v>1458</v>
      </c>
      <c r="G159" s="658"/>
      <c r="H159" s="658"/>
      <c r="I159" s="658"/>
      <c r="J159" s="796" t="s">
        <v>1617</v>
      </c>
      <c r="K159" s="680">
        <f>SUM(K160:K164)</f>
        <v>0</v>
      </c>
      <c r="L159" s="680">
        <f>SUM(L160:L164)</f>
        <v>0</v>
      </c>
      <c r="M159" s="680">
        <f>SUM(M160:M164)</f>
        <v>0</v>
      </c>
      <c r="N159" s="680">
        <f t="shared" si="104"/>
        <v>0</v>
      </c>
      <c r="O159" s="680">
        <f t="shared" ref="O159:R159" si="119">SUM(O160:O164)</f>
        <v>0</v>
      </c>
      <c r="P159" s="680">
        <f t="shared" si="119"/>
        <v>0</v>
      </c>
      <c r="Q159" s="680">
        <f t="shared" si="119"/>
        <v>0</v>
      </c>
      <c r="R159" s="680">
        <f t="shared" si="119"/>
        <v>0</v>
      </c>
      <c r="S159" s="680">
        <f>SUM(S160:S164)</f>
        <v>0</v>
      </c>
      <c r="T159" s="678">
        <f t="shared" ref="T159" si="120">SUM(T160:T164)</f>
        <v>0</v>
      </c>
      <c r="U159" s="661"/>
      <c r="V159" s="668"/>
      <c r="W159" s="773"/>
      <c r="X159" s="773"/>
    </row>
    <row r="160" spans="1:24" ht="22.5" customHeight="1" thickTop="1" thickBot="1" x14ac:dyDescent="0.2">
      <c r="A160" s="668" t="s">
        <v>1417</v>
      </c>
      <c r="B160" s="658" t="s">
        <v>1434</v>
      </c>
      <c r="C160" s="658" t="s">
        <v>1434</v>
      </c>
      <c r="D160" s="658" t="s">
        <v>1434</v>
      </c>
      <c r="E160" s="664" t="s">
        <v>1421</v>
      </c>
      <c r="F160" s="658" t="s">
        <v>1458</v>
      </c>
      <c r="G160" s="770" t="s">
        <v>1421</v>
      </c>
      <c r="H160" s="658"/>
      <c r="I160" s="658"/>
      <c r="J160" s="795" t="s">
        <v>1618</v>
      </c>
      <c r="K160" s="681">
        <v>0</v>
      </c>
      <c r="L160" s="681"/>
      <c r="M160" s="681"/>
      <c r="N160" s="681">
        <f t="shared" si="104"/>
        <v>0</v>
      </c>
      <c r="O160" s="681"/>
      <c r="P160" s="681"/>
      <c r="Q160" s="681"/>
      <c r="R160" s="681"/>
      <c r="S160" s="681"/>
      <c r="T160" s="679"/>
      <c r="U160" s="667"/>
      <c r="V160" s="668"/>
      <c r="W160" s="773"/>
      <c r="X160" s="773"/>
    </row>
    <row r="161" spans="1:24" ht="22.5" customHeight="1" thickTop="1" thickBot="1" x14ac:dyDescent="0.2">
      <c r="A161" s="668" t="s">
        <v>1417</v>
      </c>
      <c r="B161" s="658" t="s">
        <v>1434</v>
      </c>
      <c r="C161" s="658" t="s">
        <v>1434</v>
      </c>
      <c r="D161" s="658" t="s">
        <v>1434</v>
      </c>
      <c r="E161" s="664" t="s">
        <v>1421</v>
      </c>
      <c r="F161" s="658" t="s">
        <v>1458</v>
      </c>
      <c r="G161" s="770" t="s">
        <v>1434</v>
      </c>
      <c r="H161" s="658"/>
      <c r="I161" s="658"/>
      <c r="J161" s="795" t="s">
        <v>1619</v>
      </c>
      <c r="K161" s="681"/>
      <c r="L161" s="681"/>
      <c r="M161" s="681"/>
      <c r="N161" s="681">
        <f t="shared" si="104"/>
        <v>0</v>
      </c>
      <c r="O161" s="681"/>
      <c r="P161" s="681"/>
      <c r="Q161" s="681"/>
      <c r="R161" s="681"/>
      <c r="S161" s="681"/>
      <c r="T161" s="679"/>
      <c r="U161" s="667"/>
      <c r="V161" s="668"/>
      <c r="W161" s="773"/>
      <c r="X161" s="773"/>
    </row>
    <row r="162" spans="1:24" ht="22.5" customHeight="1" thickTop="1" thickBot="1" x14ac:dyDescent="0.2">
      <c r="A162" s="668" t="s">
        <v>1417</v>
      </c>
      <c r="B162" s="658" t="s">
        <v>1434</v>
      </c>
      <c r="C162" s="658" t="s">
        <v>1434</v>
      </c>
      <c r="D162" s="658" t="s">
        <v>1434</v>
      </c>
      <c r="E162" s="664" t="s">
        <v>1421</v>
      </c>
      <c r="F162" s="658" t="s">
        <v>1458</v>
      </c>
      <c r="G162" s="770" t="s">
        <v>1458</v>
      </c>
      <c r="H162" s="658"/>
      <c r="I162" s="658"/>
      <c r="J162" s="795" t="s">
        <v>1620</v>
      </c>
      <c r="K162" s="681"/>
      <c r="L162" s="681"/>
      <c r="M162" s="681"/>
      <c r="N162" s="681">
        <f t="shared" si="104"/>
        <v>0</v>
      </c>
      <c r="O162" s="681"/>
      <c r="P162" s="681"/>
      <c r="Q162" s="681"/>
      <c r="R162" s="681"/>
      <c r="S162" s="681"/>
      <c r="T162" s="679"/>
      <c r="U162" s="667"/>
      <c r="V162" s="668"/>
      <c r="W162" s="773"/>
      <c r="X162" s="773"/>
    </row>
    <row r="163" spans="1:24" ht="22.5" customHeight="1" thickTop="1" thickBot="1" x14ac:dyDescent="0.2">
      <c r="A163" s="668" t="s">
        <v>1417</v>
      </c>
      <c r="B163" s="658" t="s">
        <v>1434</v>
      </c>
      <c r="C163" s="658" t="s">
        <v>1434</v>
      </c>
      <c r="D163" s="658" t="s">
        <v>1434</v>
      </c>
      <c r="E163" s="664" t="s">
        <v>1421</v>
      </c>
      <c r="F163" s="658" t="s">
        <v>1458</v>
      </c>
      <c r="G163" s="770" t="s">
        <v>1462</v>
      </c>
      <c r="H163" s="658"/>
      <c r="I163" s="658"/>
      <c r="J163" s="795" t="s">
        <v>1621</v>
      </c>
      <c r="K163" s="681"/>
      <c r="L163" s="681"/>
      <c r="M163" s="681"/>
      <c r="N163" s="681">
        <f t="shared" si="104"/>
        <v>0</v>
      </c>
      <c r="O163" s="681"/>
      <c r="P163" s="681"/>
      <c r="Q163" s="681"/>
      <c r="R163" s="681"/>
      <c r="S163" s="681"/>
      <c r="T163" s="679"/>
      <c r="U163" s="667"/>
      <c r="V163" s="668"/>
      <c r="W163" s="773"/>
      <c r="X163" s="773"/>
    </row>
    <row r="164" spans="1:24" ht="22.5" customHeight="1" thickTop="1" thickBot="1" x14ac:dyDescent="0.2">
      <c r="A164" s="668" t="s">
        <v>1417</v>
      </c>
      <c r="B164" s="658" t="s">
        <v>1434</v>
      </c>
      <c r="C164" s="658" t="s">
        <v>1434</v>
      </c>
      <c r="D164" s="658" t="s">
        <v>1434</v>
      </c>
      <c r="E164" s="664" t="s">
        <v>1421</v>
      </c>
      <c r="F164" s="658" t="s">
        <v>1458</v>
      </c>
      <c r="G164" s="770" t="s">
        <v>1478</v>
      </c>
      <c r="H164" s="658"/>
      <c r="I164" s="658"/>
      <c r="J164" s="795" t="s">
        <v>1622</v>
      </c>
      <c r="K164" s="681"/>
      <c r="L164" s="681"/>
      <c r="M164" s="681"/>
      <c r="N164" s="681">
        <f t="shared" si="104"/>
        <v>0</v>
      </c>
      <c r="O164" s="681"/>
      <c r="P164" s="681"/>
      <c r="Q164" s="681"/>
      <c r="R164" s="681"/>
      <c r="S164" s="681"/>
      <c r="T164" s="679"/>
      <c r="U164" s="667"/>
      <c r="V164" s="668"/>
      <c r="W164" s="773"/>
      <c r="X164" s="773"/>
    </row>
    <row r="165" spans="1:24" ht="22.5" customHeight="1" thickTop="1" thickBot="1" x14ac:dyDescent="0.2">
      <c r="A165" s="668" t="s">
        <v>1417</v>
      </c>
      <c r="B165" s="658" t="s">
        <v>1434</v>
      </c>
      <c r="C165" s="658" t="s">
        <v>1434</v>
      </c>
      <c r="D165" s="658" t="s">
        <v>1434</v>
      </c>
      <c r="E165" s="664" t="s">
        <v>1421</v>
      </c>
      <c r="F165" s="770" t="s">
        <v>1462</v>
      </c>
      <c r="G165" s="658"/>
      <c r="H165" s="658"/>
      <c r="I165" s="658"/>
      <c r="J165" s="796" t="s">
        <v>1623</v>
      </c>
      <c r="K165" s="680"/>
      <c r="L165" s="680"/>
      <c r="M165" s="680"/>
      <c r="N165" s="680">
        <f t="shared" si="104"/>
        <v>0</v>
      </c>
      <c r="O165" s="680"/>
      <c r="P165" s="680"/>
      <c r="Q165" s="680"/>
      <c r="R165" s="680"/>
      <c r="S165" s="680"/>
      <c r="T165" s="678"/>
      <c r="U165" s="661"/>
      <c r="V165" s="668"/>
      <c r="W165" s="773"/>
      <c r="X165" s="773"/>
    </row>
    <row r="166" spans="1:24" ht="22.5" customHeight="1" thickTop="1" thickBot="1" x14ac:dyDescent="0.2">
      <c r="A166" s="668" t="s">
        <v>1417</v>
      </c>
      <c r="B166" s="658" t="s">
        <v>1434</v>
      </c>
      <c r="C166" s="658" t="s">
        <v>1434</v>
      </c>
      <c r="D166" s="658" t="s">
        <v>1434</v>
      </c>
      <c r="E166" s="664" t="s">
        <v>1421</v>
      </c>
      <c r="F166" s="770" t="s">
        <v>1478</v>
      </c>
      <c r="G166" s="658"/>
      <c r="H166" s="658"/>
      <c r="I166" s="658"/>
      <c r="J166" s="796" t="s">
        <v>1624</v>
      </c>
      <c r="K166" s="680"/>
      <c r="L166" s="680"/>
      <c r="M166" s="680"/>
      <c r="N166" s="680">
        <f t="shared" si="104"/>
        <v>0</v>
      </c>
      <c r="O166" s="680"/>
      <c r="P166" s="680"/>
      <c r="Q166" s="680"/>
      <c r="R166" s="680"/>
      <c r="S166" s="680"/>
      <c r="T166" s="678"/>
      <c r="U166" s="661"/>
      <c r="V166" s="668"/>
      <c r="W166" s="773"/>
      <c r="X166" s="773"/>
    </row>
    <row r="167" spans="1:24" ht="22.5" customHeight="1" thickTop="1" thickBot="1" x14ac:dyDescent="0.2">
      <c r="A167" s="668" t="s">
        <v>1417</v>
      </c>
      <c r="B167" s="658" t="s">
        <v>1434</v>
      </c>
      <c r="C167" s="658" t="s">
        <v>1434</v>
      </c>
      <c r="D167" s="658" t="s">
        <v>1434</v>
      </c>
      <c r="E167" s="664" t="s">
        <v>1421</v>
      </c>
      <c r="F167" s="770" t="s">
        <v>1496</v>
      </c>
      <c r="G167" s="658"/>
      <c r="H167" s="658"/>
      <c r="I167" s="658"/>
      <c r="J167" s="796" t="s">
        <v>1625</v>
      </c>
      <c r="K167" s="680"/>
      <c r="L167" s="680"/>
      <c r="M167" s="680"/>
      <c r="N167" s="680">
        <f t="shared" si="104"/>
        <v>0</v>
      </c>
      <c r="O167" s="680"/>
      <c r="P167" s="680"/>
      <c r="Q167" s="680"/>
      <c r="R167" s="680"/>
      <c r="S167" s="680"/>
      <c r="T167" s="678"/>
      <c r="U167" s="661"/>
      <c r="V167" s="668"/>
      <c r="W167" s="773"/>
      <c r="X167" s="773"/>
    </row>
    <row r="168" spans="1:24" ht="22.5" customHeight="1" thickTop="1" thickBot="1" x14ac:dyDescent="0.2">
      <c r="A168" s="668" t="s">
        <v>1417</v>
      </c>
      <c r="B168" s="658" t="s">
        <v>1434</v>
      </c>
      <c r="C168" s="658" t="s">
        <v>1434</v>
      </c>
      <c r="D168" s="658" t="s">
        <v>1434</v>
      </c>
      <c r="E168" s="664" t="s">
        <v>1421</v>
      </c>
      <c r="F168" s="770" t="s">
        <v>1500</v>
      </c>
      <c r="G168" s="658"/>
      <c r="H168" s="658"/>
      <c r="I168" s="658"/>
      <c r="J168" s="796" t="s">
        <v>1626</v>
      </c>
      <c r="K168" s="680"/>
      <c r="L168" s="680"/>
      <c r="M168" s="680"/>
      <c r="N168" s="680">
        <f t="shared" si="104"/>
        <v>0</v>
      </c>
      <c r="O168" s="680"/>
      <c r="P168" s="680"/>
      <c r="Q168" s="680"/>
      <c r="R168" s="680"/>
      <c r="S168" s="680"/>
      <c r="T168" s="678"/>
      <c r="U168" s="661"/>
      <c r="V168" s="668"/>
      <c r="W168" s="773"/>
      <c r="X168" s="773"/>
    </row>
    <row r="169" spans="1:24" ht="22.5" customHeight="1" thickTop="1" thickBot="1" x14ac:dyDescent="0.2">
      <c r="A169" s="668" t="s">
        <v>1417</v>
      </c>
      <c r="B169" s="658" t="s">
        <v>1434</v>
      </c>
      <c r="C169" s="658" t="s">
        <v>1434</v>
      </c>
      <c r="D169" s="658" t="s">
        <v>1434</v>
      </c>
      <c r="E169" s="664" t="s">
        <v>1421</v>
      </c>
      <c r="F169" s="658" t="s">
        <v>1504</v>
      </c>
      <c r="G169" s="686"/>
      <c r="H169" s="687"/>
      <c r="I169" s="658"/>
      <c r="J169" s="799" t="s">
        <v>1627</v>
      </c>
      <c r="K169" s="678">
        <f>+K170</f>
        <v>0</v>
      </c>
      <c r="L169" s="678">
        <f>+L170</f>
        <v>0</v>
      </c>
      <c r="M169" s="678">
        <f>+M170</f>
        <v>0</v>
      </c>
      <c r="N169" s="678">
        <f t="shared" si="104"/>
        <v>0</v>
      </c>
      <c r="O169" s="678">
        <f t="shared" ref="O169:R169" si="121">+O170</f>
        <v>0</v>
      </c>
      <c r="P169" s="678">
        <f t="shared" si="121"/>
        <v>0</v>
      </c>
      <c r="Q169" s="678">
        <f t="shared" si="121"/>
        <v>0</v>
      </c>
      <c r="R169" s="678">
        <f t="shared" si="121"/>
        <v>0</v>
      </c>
      <c r="S169" s="678">
        <f>+S170</f>
        <v>0</v>
      </c>
      <c r="T169" s="678">
        <f t="shared" ref="T169" si="122">+T170</f>
        <v>0</v>
      </c>
      <c r="U169" s="673"/>
      <c r="V169" s="668"/>
      <c r="W169" s="773"/>
      <c r="X169" s="773"/>
    </row>
    <row r="170" spans="1:24" ht="22.5" customHeight="1" thickTop="1" thickBot="1" x14ac:dyDescent="0.2">
      <c r="A170" s="668" t="s">
        <v>1417</v>
      </c>
      <c r="B170" s="658" t="s">
        <v>1434</v>
      </c>
      <c r="C170" s="658" t="s">
        <v>1434</v>
      </c>
      <c r="D170" s="658" t="s">
        <v>1434</v>
      </c>
      <c r="E170" s="664" t="s">
        <v>1421</v>
      </c>
      <c r="F170" s="658" t="s">
        <v>1504</v>
      </c>
      <c r="G170" s="687" t="s">
        <v>1421</v>
      </c>
      <c r="H170" s="687"/>
      <c r="I170" s="658"/>
      <c r="J170" s="802" t="s">
        <v>1628</v>
      </c>
      <c r="K170" s="680"/>
      <c r="L170" s="680"/>
      <c r="M170" s="680"/>
      <c r="N170" s="680">
        <f t="shared" si="104"/>
        <v>0</v>
      </c>
      <c r="O170" s="680"/>
      <c r="P170" s="680"/>
      <c r="Q170" s="680"/>
      <c r="R170" s="680"/>
      <c r="S170" s="680"/>
      <c r="T170" s="678"/>
      <c r="U170" s="661"/>
      <c r="V170" s="668"/>
      <c r="W170" s="773"/>
      <c r="X170" s="773"/>
    </row>
    <row r="171" spans="1:24" s="784" customFormat="1" ht="22.5" customHeight="1" thickTop="1" thickBot="1" x14ac:dyDescent="0.2">
      <c r="A171" s="649" t="s">
        <v>1417</v>
      </c>
      <c r="B171" s="650" t="s">
        <v>1434</v>
      </c>
      <c r="C171" s="650" t="s">
        <v>1434</v>
      </c>
      <c r="D171" s="650" t="s">
        <v>1458</v>
      </c>
      <c r="E171" s="650"/>
      <c r="F171" s="650"/>
      <c r="G171" s="650"/>
      <c r="H171" s="651"/>
      <c r="I171" s="651"/>
      <c r="J171" s="794" t="s">
        <v>1629</v>
      </c>
      <c r="K171" s="677">
        <f>+K172+K176+K177+K178+K179+K180+K181+K182+K183+K184+K185+K186</f>
        <v>0</v>
      </c>
      <c r="L171" s="677">
        <f>+L172+L176+L177+L178+L179+L180+L181+L182+L183+L184+L185+L186</f>
        <v>0</v>
      </c>
      <c r="M171" s="677">
        <f>+M172+M176+M177+M178+M179+M180+M181+M182+M183+M184+M185+M186</f>
        <v>0</v>
      </c>
      <c r="N171" s="677">
        <f t="shared" si="104"/>
        <v>0</v>
      </c>
      <c r="O171" s="677">
        <f t="shared" ref="O171:R171" si="123">+O172+O176+O177+O178+O179+O180+O181+O182+O183+O184+O185+O186</f>
        <v>0</v>
      </c>
      <c r="P171" s="677">
        <f t="shared" si="123"/>
        <v>0</v>
      </c>
      <c r="Q171" s="677">
        <f t="shared" si="123"/>
        <v>0</v>
      </c>
      <c r="R171" s="677">
        <f t="shared" si="123"/>
        <v>0</v>
      </c>
      <c r="S171" s="677">
        <f>+S172+S176+S177+S178+S179+S180+S181+S182+S183+S184+S185+S186</f>
        <v>0</v>
      </c>
      <c r="T171" s="678">
        <f t="shared" ref="T171" si="124">+T172+T176+T177+T178+T179+T180+T181+T182+T183+T184+T185+T186</f>
        <v>0</v>
      </c>
      <c r="U171" s="654"/>
      <c r="V171" s="650"/>
      <c r="W171" s="814"/>
      <c r="X171" s="814"/>
    </row>
    <row r="172" spans="1:24" s="784" customFormat="1" ht="22.5" customHeight="1" thickTop="1" thickBot="1" x14ac:dyDescent="0.2">
      <c r="A172" s="662">
        <v>1</v>
      </c>
      <c r="B172" s="770" t="s">
        <v>1434</v>
      </c>
      <c r="C172" s="770" t="s">
        <v>1434</v>
      </c>
      <c r="D172" s="770" t="s">
        <v>1458</v>
      </c>
      <c r="E172" s="657" t="s">
        <v>1421</v>
      </c>
      <c r="F172" s="770"/>
      <c r="G172" s="770"/>
      <c r="H172" s="658"/>
      <c r="I172" s="658"/>
      <c r="J172" s="799" t="s">
        <v>1630</v>
      </c>
      <c r="K172" s="678">
        <f>+K173+K174+K175</f>
        <v>0</v>
      </c>
      <c r="L172" s="678">
        <f>+L173+L174+L175</f>
        <v>0</v>
      </c>
      <c r="M172" s="678">
        <f>+M173+M174+M175</f>
        <v>0</v>
      </c>
      <c r="N172" s="678">
        <f t="shared" si="104"/>
        <v>0</v>
      </c>
      <c r="O172" s="678">
        <f t="shared" ref="O172:R172" si="125">+O173+O174+O175</f>
        <v>0</v>
      </c>
      <c r="P172" s="678">
        <f t="shared" si="125"/>
        <v>0</v>
      </c>
      <c r="Q172" s="678">
        <f t="shared" si="125"/>
        <v>0</v>
      </c>
      <c r="R172" s="678">
        <f t="shared" si="125"/>
        <v>0</v>
      </c>
      <c r="S172" s="678">
        <f>+S173+S174+S175</f>
        <v>0</v>
      </c>
      <c r="T172" s="678">
        <f t="shared" ref="T172" si="126">+T173+T174+T175</f>
        <v>0</v>
      </c>
      <c r="U172" s="673"/>
      <c r="V172" s="662"/>
      <c r="W172" s="773"/>
      <c r="X172" s="773"/>
    </row>
    <row r="173" spans="1:24" ht="22.5" customHeight="1" thickTop="1" thickBot="1" x14ac:dyDescent="0.2">
      <c r="A173" s="668">
        <v>1</v>
      </c>
      <c r="B173" s="658" t="s">
        <v>1434</v>
      </c>
      <c r="C173" s="658" t="s">
        <v>1434</v>
      </c>
      <c r="D173" s="658" t="s">
        <v>1458</v>
      </c>
      <c r="E173" s="664" t="s">
        <v>1421</v>
      </c>
      <c r="F173" s="770" t="s">
        <v>1421</v>
      </c>
      <c r="G173" s="658"/>
      <c r="H173" s="658"/>
      <c r="I173" s="658"/>
      <c r="J173" s="803" t="s">
        <v>1631</v>
      </c>
      <c r="K173" s="678"/>
      <c r="L173" s="678"/>
      <c r="M173" s="678"/>
      <c r="N173" s="678">
        <f t="shared" si="104"/>
        <v>0</v>
      </c>
      <c r="O173" s="678"/>
      <c r="P173" s="678"/>
      <c r="Q173" s="678"/>
      <c r="R173" s="678"/>
      <c r="S173" s="678"/>
      <c r="T173" s="678"/>
      <c r="U173" s="673"/>
      <c r="V173" s="668"/>
      <c r="W173" s="773"/>
      <c r="X173" s="773"/>
    </row>
    <row r="174" spans="1:24" ht="22.5" customHeight="1" thickTop="1" thickBot="1" x14ac:dyDescent="0.2">
      <c r="A174" s="668">
        <v>1</v>
      </c>
      <c r="B174" s="658" t="s">
        <v>1434</v>
      </c>
      <c r="C174" s="658" t="s">
        <v>1434</v>
      </c>
      <c r="D174" s="658" t="s">
        <v>1458</v>
      </c>
      <c r="E174" s="664" t="s">
        <v>1421</v>
      </c>
      <c r="F174" s="770" t="s">
        <v>1434</v>
      </c>
      <c r="G174" s="658"/>
      <c r="H174" s="658"/>
      <c r="I174" s="658"/>
      <c r="J174" s="803" t="s">
        <v>1632</v>
      </c>
      <c r="K174" s="678"/>
      <c r="L174" s="678"/>
      <c r="M174" s="678"/>
      <c r="N174" s="678">
        <f t="shared" si="104"/>
        <v>0</v>
      </c>
      <c r="O174" s="678"/>
      <c r="P174" s="678"/>
      <c r="Q174" s="678"/>
      <c r="R174" s="678"/>
      <c r="S174" s="678"/>
      <c r="T174" s="678"/>
      <c r="U174" s="673"/>
      <c r="V174" s="668"/>
      <c r="W174" s="773"/>
      <c r="X174" s="773"/>
    </row>
    <row r="175" spans="1:24" ht="22.5" customHeight="1" thickTop="1" thickBot="1" x14ac:dyDescent="0.2">
      <c r="A175" s="668">
        <v>1</v>
      </c>
      <c r="B175" s="658" t="s">
        <v>1434</v>
      </c>
      <c r="C175" s="658" t="s">
        <v>1434</v>
      </c>
      <c r="D175" s="658" t="s">
        <v>1458</v>
      </c>
      <c r="E175" s="664" t="s">
        <v>1421</v>
      </c>
      <c r="F175" s="770" t="s">
        <v>1458</v>
      </c>
      <c r="G175" s="658"/>
      <c r="H175" s="658"/>
      <c r="I175" s="658"/>
      <c r="J175" s="803" t="s">
        <v>1633</v>
      </c>
      <c r="K175" s="678"/>
      <c r="L175" s="678"/>
      <c r="M175" s="678"/>
      <c r="N175" s="678">
        <f t="shared" si="104"/>
        <v>0</v>
      </c>
      <c r="O175" s="678"/>
      <c r="P175" s="678"/>
      <c r="Q175" s="678"/>
      <c r="R175" s="678"/>
      <c r="S175" s="678"/>
      <c r="T175" s="678"/>
      <c r="U175" s="673"/>
      <c r="V175" s="668"/>
      <c r="W175" s="773"/>
      <c r="X175" s="773"/>
    </row>
    <row r="176" spans="1:24" s="784" customFormat="1" ht="22.5" customHeight="1" thickTop="1" thickBot="1" x14ac:dyDescent="0.2">
      <c r="A176" s="662">
        <v>1</v>
      </c>
      <c r="B176" s="770" t="s">
        <v>1434</v>
      </c>
      <c r="C176" s="770" t="s">
        <v>1434</v>
      </c>
      <c r="D176" s="770" t="s">
        <v>1458</v>
      </c>
      <c r="E176" s="657" t="s">
        <v>1434</v>
      </c>
      <c r="F176" s="770"/>
      <c r="G176" s="770"/>
      <c r="H176" s="658"/>
      <c r="I176" s="658"/>
      <c r="J176" s="796" t="s">
        <v>1634</v>
      </c>
      <c r="K176" s="680"/>
      <c r="L176" s="680"/>
      <c r="M176" s="680"/>
      <c r="N176" s="680">
        <f t="shared" si="104"/>
        <v>0</v>
      </c>
      <c r="O176" s="680"/>
      <c r="P176" s="680"/>
      <c r="Q176" s="680"/>
      <c r="R176" s="680"/>
      <c r="S176" s="680"/>
      <c r="T176" s="678"/>
      <c r="U176" s="661"/>
      <c r="V176" s="662"/>
      <c r="W176" s="773"/>
      <c r="X176" s="773"/>
    </row>
    <row r="177" spans="1:24" s="784" customFormat="1" ht="33" customHeight="1" thickTop="1" thickBot="1" x14ac:dyDescent="0.2">
      <c r="A177" s="662" t="s">
        <v>1417</v>
      </c>
      <c r="B177" s="770" t="s">
        <v>1434</v>
      </c>
      <c r="C177" s="770" t="s">
        <v>1434</v>
      </c>
      <c r="D177" s="770" t="s">
        <v>1458</v>
      </c>
      <c r="E177" s="657" t="s">
        <v>1458</v>
      </c>
      <c r="F177" s="770"/>
      <c r="G177" s="770"/>
      <c r="H177" s="658"/>
      <c r="I177" s="658"/>
      <c r="J177" s="796" t="s">
        <v>1635</v>
      </c>
      <c r="K177" s="680"/>
      <c r="L177" s="680"/>
      <c r="M177" s="680"/>
      <c r="N177" s="680">
        <f t="shared" si="104"/>
        <v>0</v>
      </c>
      <c r="O177" s="680"/>
      <c r="P177" s="680"/>
      <c r="Q177" s="680"/>
      <c r="R177" s="680"/>
      <c r="S177" s="680"/>
      <c r="T177" s="678"/>
      <c r="U177" s="661"/>
      <c r="V177" s="662"/>
      <c r="W177" s="773"/>
      <c r="X177" s="773"/>
    </row>
    <row r="178" spans="1:24" s="784" customFormat="1" ht="29.25" customHeight="1" thickTop="1" thickBot="1" x14ac:dyDescent="0.2">
      <c r="A178" s="662" t="s">
        <v>1417</v>
      </c>
      <c r="B178" s="770" t="s">
        <v>1434</v>
      </c>
      <c r="C178" s="770" t="s">
        <v>1434</v>
      </c>
      <c r="D178" s="770" t="s">
        <v>1458</v>
      </c>
      <c r="E178" s="657" t="s">
        <v>1462</v>
      </c>
      <c r="F178" s="770"/>
      <c r="G178" s="770"/>
      <c r="H178" s="658"/>
      <c r="I178" s="658"/>
      <c r="J178" s="796" t="s">
        <v>1636</v>
      </c>
      <c r="K178" s="680"/>
      <c r="L178" s="680"/>
      <c r="M178" s="680"/>
      <c r="N178" s="680">
        <f t="shared" si="104"/>
        <v>0</v>
      </c>
      <c r="O178" s="680"/>
      <c r="P178" s="680"/>
      <c r="Q178" s="680"/>
      <c r="R178" s="680"/>
      <c r="S178" s="680"/>
      <c r="T178" s="678"/>
      <c r="U178" s="661"/>
      <c r="V178" s="662"/>
      <c r="W178" s="773"/>
      <c r="X178" s="773"/>
    </row>
    <row r="179" spans="1:24" s="784" customFormat="1" ht="22.5" customHeight="1" thickTop="1" thickBot="1" x14ac:dyDescent="0.2">
      <c r="A179" s="662" t="s">
        <v>1417</v>
      </c>
      <c r="B179" s="770" t="s">
        <v>1434</v>
      </c>
      <c r="C179" s="770" t="s">
        <v>1434</v>
      </c>
      <c r="D179" s="770" t="s">
        <v>1458</v>
      </c>
      <c r="E179" s="657" t="s">
        <v>1478</v>
      </c>
      <c r="F179" s="770"/>
      <c r="G179" s="770"/>
      <c r="H179" s="658"/>
      <c r="I179" s="658"/>
      <c r="J179" s="796" t="s">
        <v>1637</v>
      </c>
      <c r="K179" s="680"/>
      <c r="L179" s="680"/>
      <c r="M179" s="680"/>
      <c r="N179" s="680">
        <f t="shared" si="104"/>
        <v>0</v>
      </c>
      <c r="O179" s="680"/>
      <c r="P179" s="680"/>
      <c r="Q179" s="680"/>
      <c r="R179" s="680"/>
      <c r="S179" s="680"/>
      <c r="T179" s="678"/>
      <c r="U179" s="661"/>
      <c r="V179" s="662"/>
      <c r="W179" s="773"/>
      <c r="X179" s="773"/>
    </row>
    <row r="180" spans="1:24" s="784" customFormat="1" ht="39.75" customHeight="1" thickTop="1" thickBot="1" x14ac:dyDescent="0.2">
      <c r="A180" s="662" t="s">
        <v>1417</v>
      </c>
      <c r="B180" s="770" t="s">
        <v>1434</v>
      </c>
      <c r="C180" s="770" t="s">
        <v>1434</v>
      </c>
      <c r="D180" s="770" t="s">
        <v>1458</v>
      </c>
      <c r="E180" s="657" t="s">
        <v>1496</v>
      </c>
      <c r="F180" s="770"/>
      <c r="G180" s="770"/>
      <c r="H180" s="658"/>
      <c r="I180" s="658"/>
      <c r="J180" s="796" t="s">
        <v>1638</v>
      </c>
      <c r="K180" s="680"/>
      <c r="L180" s="680"/>
      <c r="M180" s="680"/>
      <c r="N180" s="680">
        <f t="shared" si="104"/>
        <v>0</v>
      </c>
      <c r="O180" s="680"/>
      <c r="P180" s="680"/>
      <c r="Q180" s="680"/>
      <c r="R180" s="680"/>
      <c r="S180" s="680"/>
      <c r="T180" s="678"/>
      <c r="U180" s="661"/>
      <c r="V180" s="662"/>
      <c r="W180" s="773"/>
      <c r="X180" s="773"/>
    </row>
    <row r="181" spans="1:24" s="784" customFormat="1" ht="36" customHeight="1" thickTop="1" thickBot="1" x14ac:dyDescent="0.2">
      <c r="A181" s="662" t="s">
        <v>1417</v>
      </c>
      <c r="B181" s="770" t="s">
        <v>1434</v>
      </c>
      <c r="C181" s="770" t="s">
        <v>1434</v>
      </c>
      <c r="D181" s="770" t="s">
        <v>1458</v>
      </c>
      <c r="E181" s="657" t="s">
        <v>1500</v>
      </c>
      <c r="F181" s="770"/>
      <c r="G181" s="770"/>
      <c r="H181" s="658"/>
      <c r="I181" s="658"/>
      <c r="J181" s="796" t="s">
        <v>1639</v>
      </c>
      <c r="K181" s="680"/>
      <c r="L181" s="680"/>
      <c r="M181" s="680"/>
      <c r="N181" s="680">
        <f t="shared" si="104"/>
        <v>0</v>
      </c>
      <c r="O181" s="680"/>
      <c r="P181" s="680"/>
      <c r="Q181" s="680"/>
      <c r="R181" s="680"/>
      <c r="S181" s="680"/>
      <c r="T181" s="678"/>
      <c r="U181" s="661"/>
      <c r="V181" s="662"/>
      <c r="W181" s="773"/>
      <c r="X181" s="773"/>
    </row>
    <row r="182" spans="1:24" s="784" customFormat="1" ht="30" customHeight="1" thickTop="1" thickBot="1" x14ac:dyDescent="0.2">
      <c r="A182" s="662" t="s">
        <v>1417</v>
      </c>
      <c r="B182" s="770" t="s">
        <v>1434</v>
      </c>
      <c r="C182" s="770" t="s">
        <v>1434</v>
      </c>
      <c r="D182" s="770" t="s">
        <v>1458</v>
      </c>
      <c r="E182" s="657" t="s">
        <v>1504</v>
      </c>
      <c r="F182" s="770"/>
      <c r="G182" s="770"/>
      <c r="H182" s="658"/>
      <c r="I182" s="658"/>
      <c r="J182" s="796" t="s">
        <v>1640</v>
      </c>
      <c r="K182" s="680"/>
      <c r="L182" s="680"/>
      <c r="M182" s="680"/>
      <c r="N182" s="680">
        <f t="shared" si="104"/>
        <v>0</v>
      </c>
      <c r="O182" s="680"/>
      <c r="P182" s="680"/>
      <c r="Q182" s="680"/>
      <c r="R182" s="680"/>
      <c r="S182" s="680"/>
      <c r="T182" s="678"/>
      <c r="U182" s="661"/>
      <c r="V182" s="662"/>
      <c r="W182" s="773"/>
      <c r="X182" s="773"/>
    </row>
    <row r="183" spans="1:24" s="784" customFormat="1" ht="33" customHeight="1" thickTop="1" thickBot="1" x14ac:dyDescent="0.2">
      <c r="A183" s="662" t="s">
        <v>1417</v>
      </c>
      <c r="B183" s="770" t="s">
        <v>1434</v>
      </c>
      <c r="C183" s="770" t="s">
        <v>1434</v>
      </c>
      <c r="D183" s="770" t="s">
        <v>1458</v>
      </c>
      <c r="E183" s="657" t="s">
        <v>1641</v>
      </c>
      <c r="F183" s="770"/>
      <c r="G183" s="770"/>
      <c r="H183" s="658"/>
      <c r="I183" s="658"/>
      <c r="J183" s="796" t="s">
        <v>1642</v>
      </c>
      <c r="K183" s="680"/>
      <c r="L183" s="680"/>
      <c r="M183" s="680"/>
      <c r="N183" s="680">
        <f t="shared" si="104"/>
        <v>0</v>
      </c>
      <c r="O183" s="680"/>
      <c r="P183" s="680"/>
      <c r="Q183" s="680"/>
      <c r="R183" s="680"/>
      <c r="S183" s="680"/>
      <c r="T183" s="678"/>
      <c r="U183" s="661"/>
      <c r="V183" s="662"/>
      <c r="W183" s="773"/>
      <c r="X183" s="773"/>
    </row>
    <row r="184" spans="1:24" s="784" customFormat="1" ht="27" customHeight="1" thickTop="1" thickBot="1" x14ac:dyDescent="0.2">
      <c r="A184" s="662" t="s">
        <v>1417</v>
      </c>
      <c r="B184" s="770" t="s">
        <v>1434</v>
      </c>
      <c r="C184" s="770" t="s">
        <v>1434</v>
      </c>
      <c r="D184" s="770" t="s">
        <v>1458</v>
      </c>
      <c r="E184" s="657" t="s">
        <v>1643</v>
      </c>
      <c r="F184" s="770"/>
      <c r="G184" s="770"/>
      <c r="H184" s="658"/>
      <c r="I184" s="658"/>
      <c r="J184" s="796" t="s">
        <v>1644</v>
      </c>
      <c r="K184" s="680"/>
      <c r="L184" s="680"/>
      <c r="M184" s="680"/>
      <c r="N184" s="680">
        <f t="shared" si="104"/>
        <v>0</v>
      </c>
      <c r="O184" s="680"/>
      <c r="P184" s="680"/>
      <c r="Q184" s="680"/>
      <c r="R184" s="680"/>
      <c r="S184" s="680"/>
      <c r="T184" s="678"/>
      <c r="U184" s="661"/>
      <c r="V184" s="662"/>
      <c r="W184" s="773"/>
      <c r="X184" s="773"/>
    </row>
    <row r="185" spans="1:24" s="784" customFormat="1" ht="22.5" customHeight="1" thickTop="1" thickBot="1" x14ac:dyDescent="0.2">
      <c r="A185" s="662" t="s">
        <v>1417</v>
      </c>
      <c r="B185" s="770" t="s">
        <v>1434</v>
      </c>
      <c r="C185" s="770" t="s">
        <v>1434</v>
      </c>
      <c r="D185" s="770" t="s">
        <v>1458</v>
      </c>
      <c r="E185" s="657" t="s">
        <v>1645</v>
      </c>
      <c r="F185" s="770"/>
      <c r="G185" s="770"/>
      <c r="H185" s="658"/>
      <c r="I185" s="658"/>
      <c r="J185" s="796" t="s">
        <v>1646</v>
      </c>
      <c r="K185" s="680"/>
      <c r="L185" s="680"/>
      <c r="M185" s="680"/>
      <c r="N185" s="680">
        <f t="shared" si="104"/>
        <v>0</v>
      </c>
      <c r="O185" s="680"/>
      <c r="P185" s="680"/>
      <c r="Q185" s="680"/>
      <c r="R185" s="680"/>
      <c r="S185" s="680"/>
      <c r="T185" s="678"/>
      <c r="U185" s="661"/>
      <c r="V185" s="662"/>
      <c r="W185" s="773"/>
      <c r="X185" s="773"/>
    </row>
    <row r="186" spans="1:24" s="784" customFormat="1" ht="22.5" customHeight="1" thickTop="1" thickBot="1" x14ac:dyDescent="0.2">
      <c r="A186" s="662" t="s">
        <v>1417</v>
      </c>
      <c r="B186" s="770" t="s">
        <v>1434</v>
      </c>
      <c r="C186" s="770" t="s">
        <v>1434</v>
      </c>
      <c r="D186" s="770" t="s">
        <v>1458</v>
      </c>
      <c r="E186" s="657" t="s">
        <v>1647</v>
      </c>
      <c r="F186" s="770"/>
      <c r="G186" s="770"/>
      <c r="H186" s="658"/>
      <c r="I186" s="658"/>
      <c r="J186" s="796" t="s">
        <v>1648</v>
      </c>
      <c r="K186" s="680"/>
      <c r="L186" s="680"/>
      <c r="M186" s="680"/>
      <c r="N186" s="680">
        <f t="shared" si="104"/>
        <v>0</v>
      </c>
      <c r="O186" s="680"/>
      <c r="P186" s="680"/>
      <c r="Q186" s="680"/>
      <c r="R186" s="680"/>
      <c r="S186" s="680"/>
      <c r="T186" s="678"/>
      <c r="U186" s="661"/>
      <c r="V186" s="662"/>
      <c r="W186" s="773"/>
      <c r="X186" s="773"/>
    </row>
    <row r="187" spans="1:24" s="784" customFormat="1" ht="36.75" customHeight="1" thickTop="1" thickBot="1" x14ac:dyDescent="0.2">
      <c r="A187" s="649" t="s">
        <v>1417</v>
      </c>
      <c r="B187" s="650" t="s">
        <v>1434</v>
      </c>
      <c r="C187" s="650" t="s">
        <v>1434</v>
      </c>
      <c r="D187" s="650" t="s">
        <v>1462</v>
      </c>
      <c r="E187" s="650"/>
      <c r="F187" s="650"/>
      <c r="G187" s="650"/>
      <c r="H187" s="651"/>
      <c r="I187" s="651"/>
      <c r="J187" s="794" t="s">
        <v>1649</v>
      </c>
      <c r="K187" s="677"/>
      <c r="L187" s="677"/>
      <c r="M187" s="677"/>
      <c r="N187" s="677">
        <f t="shared" si="104"/>
        <v>0</v>
      </c>
      <c r="O187" s="677"/>
      <c r="P187" s="677"/>
      <c r="Q187" s="677"/>
      <c r="R187" s="677"/>
      <c r="S187" s="677"/>
      <c r="T187" s="678"/>
      <c r="U187" s="654"/>
      <c r="V187" s="650"/>
      <c r="W187" s="814" t="s">
        <v>1650</v>
      </c>
      <c r="X187" s="814"/>
    </row>
    <row r="188" spans="1:24" s="784" customFormat="1" ht="65.25" customHeight="1" thickTop="1" thickBot="1" x14ac:dyDescent="0.2">
      <c r="A188" s="649" t="s">
        <v>1417</v>
      </c>
      <c r="B188" s="650" t="s">
        <v>1434</v>
      </c>
      <c r="C188" s="650" t="s">
        <v>1434</v>
      </c>
      <c r="D188" s="650" t="s">
        <v>1478</v>
      </c>
      <c r="E188" s="650"/>
      <c r="F188" s="650"/>
      <c r="G188" s="650"/>
      <c r="H188" s="651"/>
      <c r="I188" s="651"/>
      <c r="J188" s="794" t="s">
        <v>1651</v>
      </c>
      <c r="K188" s="677"/>
      <c r="L188" s="677"/>
      <c r="M188" s="677"/>
      <c r="N188" s="677">
        <f t="shared" si="104"/>
        <v>0</v>
      </c>
      <c r="O188" s="677"/>
      <c r="P188" s="677"/>
      <c r="Q188" s="677"/>
      <c r="R188" s="677"/>
      <c r="S188" s="677"/>
      <c r="T188" s="678"/>
      <c r="U188" s="654"/>
      <c r="V188" s="650"/>
      <c r="W188" s="814" t="s">
        <v>1652</v>
      </c>
      <c r="X188" s="814"/>
    </row>
    <row r="189" spans="1:24" s="784" customFormat="1" ht="55.5" customHeight="1" thickTop="1" thickBot="1" x14ac:dyDescent="0.2">
      <c r="A189" s="644" t="s">
        <v>1417</v>
      </c>
      <c r="B189" s="645" t="s">
        <v>1434</v>
      </c>
      <c r="C189" s="645" t="s">
        <v>1458</v>
      </c>
      <c r="D189" s="645"/>
      <c r="E189" s="645"/>
      <c r="F189" s="645"/>
      <c r="G189" s="645"/>
      <c r="H189" s="646"/>
      <c r="I189" s="646"/>
      <c r="J189" s="793" t="s">
        <v>1653</v>
      </c>
      <c r="K189" s="685">
        <f>+K190+K193+K194</f>
        <v>0</v>
      </c>
      <c r="L189" s="685">
        <f>+L190+L193+L194</f>
        <v>0</v>
      </c>
      <c r="M189" s="685">
        <f>+M190+M193+M194</f>
        <v>0</v>
      </c>
      <c r="N189" s="685">
        <f t="shared" si="104"/>
        <v>0</v>
      </c>
      <c r="O189" s="685">
        <f t="shared" ref="O189:R189" si="127">+O190+O193+O194</f>
        <v>0</v>
      </c>
      <c r="P189" s="685">
        <f t="shared" si="127"/>
        <v>0</v>
      </c>
      <c r="Q189" s="685">
        <f t="shared" si="127"/>
        <v>0</v>
      </c>
      <c r="R189" s="685">
        <f t="shared" si="127"/>
        <v>0</v>
      </c>
      <c r="S189" s="685">
        <f>+S190+S193+S194</f>
        <v>0</v>
      </c>
      <c r="T189" s="678">
        <f t="shared" ref="T189" si="128">+T190+T193+T194</f>
        <v>0</v>
      </c>
      <c r="U189" s="648"/>
      <c r="V189" s="645"/>
      <c r="W189" s="817" t="s">
        <v>1654</v>
      </c>
      <c r="X189" s="817"/>
    </row>
    <row r="190" spans="1:24" s="784" customFormat="1" ht="48.75" customHeight="1" thickTop="1" thickBot="1" x14ac:dyDescent="0.2">
      <c r="A190" s="650" t="s">
        <v>1417</v>
      </c>
      <c r="B190" s="650" t="s">
        <v>1434</v>
      </c>
      <c r="C190" s="650" t="s">
        <v>1458</v>
      </c>
      <c r="D190" s="650" t="s">
        <v>1421</v>
      </c>
      <c r="E190" s="650"/>
      <c r="F190" s="650"/>
      <c r="G190" s="650"/>
      <c r="H190" s="651"/>
      <c r="I190" s="651"/>
      <c r="J190" s="794" t="s">
        <v>1655</v>
      </c>
      <c r="K190" s="677">
        <f>+K191+K192</f>
        <v>0</v>
      </c>
      <c r="L190" s="677">
        <f>+L191+L192</f>
        <v>0</v>
      </c>
      <c r="M190" s="677">
        <f>+M191+M192</f>
        <v>0</v>
      </c>
      <c r="N190" s="677">
        <f t="shared" si="104"/>
        <v>0</v>
      </c>
      <c r="O190" s="677">
        <f t="shared" ref="O190:R190" si="129">+O191+O192</f>
        <v>0</v>
      </c>
      <c r="P190" s="677">
        <f t="shared" si="129"/>
        <v>0</v>
      </c>
      <c r="Q190" s="677">
        <f t="shared" si="129"/>
        <v>0</v>
      </c>
      <c r="R190" s="677">
        <f t="shared" si="129"/>
        <v>0</v>
      </c>
      <c r="S190" s="677">
        <f>+S191+S192</f>
        <v>0</v>
      </c>
      <c r="T190" s="678">
        <f t="shared" ref="T190" si="130">+T191+T192</f>
        <v>0</v>
      </c>
      <c r="U190" s="654"/>
      <c r="V190" s="650"/>
      <c r="W190" s="814" t="s">
        <v>1656</v>
      </c>
      <c r="X190" s="814" t="s">
        <v>1657</v>
      </c>
    </row>
    <row r="191" spans="1:24" s="784" customFormat="1" ht="44.25" customHeight="1" thickTop="1" thickBot="1" x14ac:dyDescent="0.2">
      <c r="A191" s="662" t="s">
        <v>1417</v>
      </c>
      <c r="B191" s="770" t="s">
        <v>1434</v>
      </c>
      <c r="C191" s="770" t="s">
        <v>1458</v>
      </c>
      <c r="D191" s="770" t="s">
        <v>1421</v>
      </c>
      <c r="E191" s="657" t="s">
        <v>1421</v>
      </c>
      <c r="F191" s="770"/>
      <c r="G191" s="770"/>
      <c r="H191" s="658"/>
      <c r="I191" s="658"/>
      <c r="J191" s="796" t="s">
        <v>1658</v>
      </c>
      <c r="K191" s="680"/>
      <c r="L191" s="680"/>
      <c r="M191" s="680"/>
      <c r="N191" s="680">
        <f t="shared" si="104"/>
        <v>0</v>
      </c>
      <c r="O191" s="680"/>
      <c r="P191" s="680"/>
      <c r="Q191" s="680"/>
      <c r="R191" s="680"/>
      <c r="S191" s="680"/>
      <c r="T191" s="678"/>
      <c r="U191" s="661"/>
      <c r="V191" s="662"/>
      <c r="W191" s="773" t="s">
        <v>1659</v>
      </c>
      <c r="X191" s="773" t="s">
        <v>1660</v>
      </c>
    </row>
    <row r="192" spans="1:24" s="784" customFormat="1" ht="45.75" customHeight="1" thickTop="1" thickBot="1" x14ac:dyDescent="0.2">
      <c r="A192" s="662" t="s">
        <v>1417</v>
      </c>
      <c r="B192" s="770" t="s">
        <v>1434</v>
      </c>
      <c r="C192" s="770" t="s">
        <v>1458</v>
      </c>
      <c r="D192" s="770" t="s">
        <v>1421</v>
      </c>
      <c r="E192" s="657" t="s">
        <v>1434</v>
      </c>
      <c r="F192" s="770"/>
      <c r="G192" s="770"/>
      <c r="H192" s="658"/>
      <c r="I192" s="658"/>
      <c r="J192" s="796" t="s">
        <v>1661</v>
      </c>
      <c r="K192" s="680"/>
      <c r="L192" s="680"/>
      <c r="M192" s="680"/>
      <c r="N192" s="680">
        <f t="shared" si="104"/>
        <v>0</v>
      </c>
      <c r="O192" s="680"/>
      <c r="P192" s="680"/>
      <c r="Q192" s="680"/>
      <c r="R192" s="680"/>
      <c r="S192" s="680"/>
      <c r="T192" s="678"/>
      <c r="U192" s="661"/>
      <c r="V192" s="770"/>
      <c r="W192" s="773" t="s">
        <v>1662</v>
      </c>
      <c r="X192" s="773"/>
    </row>
    <row r="193" spans="1:24" s="784" customFormat="1" ht="49.5" customHeight="1" thickTop="1" thickBot="1" x14ac:dyDescent="0.2">
      <c r="A193" s="649" t="s">
        <v>1417</v>
      </c>
      <c r="B193" s="650" t="s">
        <v>1434</v>
      </c>
      <c r="C193" s="650" t="s">
        <v>1458</v>
      </c>
      <c r="D193" s="650" t="s">
        <v>1434</v>
      </c>
      <c r="E193" s="650"/>
      <c r="F193" s="650"/>
      <c r="G193" s="650"/>
      <c r="H193" s="651"/>
      <c r="I193" s="651"/>
      <c r="J193" s="794" t="s">
        <v>1663</v>
      </c>
      <c r="K193" s="677"/>
      <c r="L193" s="677"/>
      <c r="M193" s="677"/>
      <c r="N193" s="677">
        <f t="shared" si="104"/>
        <v>0</v>
      </c>
      <c r="O193" s="677"/>
      <c r="P193" s="677"/>
      <c r="Q193" s="677"/>
      <c r="R193" s="677"/>
      <c r="S193" s="677"/>
      <c r="T193" s="678"/>
      <c r="U193" s="654"/>
      <c r="V193" s="650"/>
      <c r="W193" s="814" t="s">
        <v>1664</v>
      </c>
      <c r="X193" s="814"/>
    </row>
    <row r="194" spans="1:24" s="784" customFormat="1" ht="51" customHeight="1" thickTop="1" thickBot="1" x14ac:dyDescent="0.2">
      <c r="A194" s="649" t="s">
        <v>1417</v>
      </c>
      <c r="B194" s="650" t="s">
        <v>1434</v>
      </c>
      <c r="C194" s="650" t="s">
        <v>1458</v>
      </c>
      <c r="D194" s="650" t="s">
        <v>1458</v>
      </c>
      <c r="E194" s="650"/>
      <c r="F194" s="650"/>
      <c r="G194" s="650"/>
      <c r="H194" s="651"/>
      <c r="I194" s="651"/>
      <c r="J194" s="794" t="s">
        <v>1665</v>
      </c>
      <c r="K194" s="677"/>
      <c r="L194" s="677"/>
      <c r="M194" s="677"/>
      <c r="N194" s="677">
        <f t="shared" si="104"/>
        <v>0</v>
      </c>
      <c r="O194" s="677"/>
      <c r="P194" s="677"/>
      <c r="Q194" s="677"/>
      <c r="R194" s="677"/>
      <c r="S194" s="677"/>
      <c r="T194" s="678"/>
      <c r="U194" s="654"/>
      <c r="V194" s="650"/>
      <c r="W194" s="814" t="s">
        <v>1666</v>
      </c>
      <c r="X194" s="814" t="s">
        <v>1667</v>
      </c>
    </row>
    <row r="195" spans="1:24" s="784" customFormat="1" ht="51" customHeight="1" thickTop="1" thickBot="1" x14ac:dyDescent="0.2">
      <c r="A195" s="644" t="s">
        <v>1417</v>
      </c>
      <c r="B195" s="645" t="s">
        <v>1434</v>
      </c>
      <c r="C195" s="645" t="s">
        <v>1462</v>
      </c>
      <c r="D195" s="645"/>
      <c r="E195" s="645"/>
      <c r="F195" s="645"/>
      <c r="G195" s="645"/>
      <c r="H195" s="646"/>
      <c r="I195" s="646"/>
      <c r="J195" s="793" t="s">
        <v>1668</v>
      </c>
      <c r="K195" s="685">
        <f>+K196+K207+K213</f>
        <v>0</v>
      </c>
      <c r="L195" s="685">
        <f>+L196+L207+L213</f>
        <v>0</v>
      </c>
      <c r="M195" s="685">
        <f>+M196+M207+M213</f>
        <v>0</v>
      </c>
      <c r="N195" s="685">
        <f t="shared" si="104"/>
        <v>0</v>
      </c>
      <c r="O195" s="685">
        <f t="shared" ref="O195:R195" si="131">+O196+O207+O213</f>
        <v>0</v>
      </c>
      <c r="P195" s="685">
        <f t="shared" si="131"/>
        <v>0</v>
      </c>
      <c r="Q195" s="685">
        <f t="shared" si="131"/>
        <v>0</v>
      </c>
      <c r="R195" s="685">
        <f t="shared" si="131"/>
        <v>0</v>
      </c>
      <c r="S195" s="685">
        <f>+S196+S207+S213</f>
        <v>0</v>
      </c>
      <c r="T195" s="678">
        <f t="shared" ref="T195" si="132">+T196+T207+T213</f>
        <v>0</v>
      </c>
      <c r="U195" s="648"/>
      <c r="V195" s="645"/>
      <c r="W195" s="817" t="s">
        <v>1669</v>
      </c>
      <c r="X195" s="817"/>
    </row>
    <row r="196" spans="1:24" s="784" customFormat="1" ht="47.25" customHeight="1" thickTop="1" thickBot="1" x14ac:dyDescent="0.2">
      <c r="A196" s="649" t="s">
        <v>1417</v>
      </c>
      <c r="B196" s="650" t="s">
        <v>1434</v>
      </c>
      <c r="C196" s="650" t="s">
        <v>1462</v>
      </c>
      <c r="D196" s="650" t="s">
        <v>1421</v>
      </c>
      <c r="E196" s="650"/>
      <c r="F196" s="650"/>
      <c r="G196" s="650"/>
      <c r="H196" s="651"/>
      <c r="I196" s="651"/>
      <c r="J196" s="794" t="s">
        <v>1670</v>
      </c>
      <c r="K196" s="677">
        <f>+K197+K200+K206</f>
        <v>0</v>
      </c>
      <c r="L196" s="677">
        <f>+L197+L200+L206</f>
        <v>0</v>
      </c>
      <c r="M196" s="677">
        <f>+M197+M200+M206</f>
        <v>0</v>
      </c>
      <c r="N196" s="677">
        <f t="shared" si="104"/>
        <v>0</v>
      </c>
      <c r="O196" s="677">
        <f t="shared" ref="O196:R196" si="133">+O197+O200+O206</f>
        <v>0</v>
      </c>
      <c r="P196" s="677">
        <f t="shared" si="133"/>
        <v>0</v>
      </c>
      <c r="Q196" s="677">
        <f t="shared" si="133"/>
        <v>0</v>
      </c>
      <c r="R196" s="677">
        <f t="shared" si="133"/>
        <v>0</v>
      </c>
      <c r="S196" s="677">
        <f>+S197+S200+S206</f>
        <v>0</v>
      </c>
      <c r="T196" s="678">
        <f t="shared" ref="T196" si="134">+T197+T200+T206</f>
        <v>0</v>
      </c>
      <c r="U196" s="654"/>
      <c r="V196" s="650"/>
      <c r="W196" s="814" t="s">
        <v>1671</v>
      </c>
      <c r="X196" s="814" t="s">
        <v>1672</v>
      </c>
    </row>
    <row r="197" spans="1:24" s="784" customFormat="1" ht="22.5" customHeight="1" thickTop="1" thickBot="1" x14ac:dyDescent="0.2">
      <c r="A197" s="662" t="s">
        <v>1417</v>
      </c>
      <c r="B197" s="770" t="s">
        <v>1434</v>
      </c>
      <c r="C197" s="770" t="s">
        <v>1462</v>
      </c>
      <c r="D197" s="770" t="s">
        <v>1421</v>
      </c>
      <c r="E197" s="657" t="s">
        <v>1421</v>
      </c>
      <c r="F197" s="770"/>
      <c r="G197" s="770"/>
      <c r="H197" s="658"/>
      <c r="I197" s="658"/>
      <c r="J197" s="796" t="s">
        <v>1673</v>
      </c>
      <c r="K197" s="680">
        <f>+K198+K199</f>
        <v>0</v>
      </c>
      <c r="L197" s="680">
        <f>+L198+L199</f>
        <v>0</v>
      </c>
      <c r="M197" s="680">
        <f>+M198+M199</f>
        <v>0</v>
      </c>
      <c r="N197" s="680">
        <f t="shared" si="104"/>
        <v>0</v>
      </c>
      <c r="O197" s="680">
        <f t="shared" ref="O197:R197" si="135">+O198+O199</f>
        <v>0</v>
      </c>
      <c r="P197" s="680">
        <f t="shared" si="135"/>
        <v>0</v>
      </c>
      <c r="Q197" s="680">
        <f t="shared" si="135"/>
        <v>0</v>
      </c>
      <c r="R197" s="680">
        <f t="shared" si="135"/>
        <v>0</v>
      </c>
      <c r="S197" s="680">
        <f>+S198+S199</f>
        <v>0</v>
      </c>
      <c r="T197" s="678">
        <f t="shared" ref="T197" si="136">+T198+T199</f>
        <v>0</v>
      </c>
      <c r="U197" s="661"/>
      <c r="V197" s="662"/>
      <c r="W197" s="773" t="s">
        <v>1674</v>
      </c>
      <c r="X197" s="773" t="s">
        <v>1660</v>
      </c>
    </row>
    <row r="198" spans="1:24" ht="22.5" customHeight="1" thickTop="1" thickBot="1" x14ac:dyDescent="0.2">
      <c r="A198" s="668" t="s">
        <v>1417</v>
      </c>
      <c r="B198" s="658" t="s">
        <v>1434</v>
      </c>
      <c r="C198" s="658" t="s">
        <v>1462</v>
      </c>
      <c r="D198" s="658" t="s">
        <v>1421</v>
      </c>
      <c r="E198" s="664" t="s">
        <v>1421</v>
      </c>
      <c r="F198" s="770" t="s">
        <v>1421</v>
      </c>
      <c r="G198" s="658"/>
      <c r="H198" s="658"/>
      <c r="I198" s="658"/>
      <c r="J198" s="795" t="s">
        <v>1675</v>
      </c>
      <c r="K198" s="681"/>
      <c r="L198" s="681"/>
      <c r="M198" s="681"/>
      <c r="N198" s="681">
        <f t="shared" si="104"/>
        <v>0</v>
      </c>
      <c r="O198" s="681"/>
      <c r="P198" s="681"/>
      <c r="Q198" s="681"/>
      <c r="R198" s="681"/>
      <c r="S198" s="681"/>
      <c r="T198" s="679"/>
      <c r="U198" s="667"/>
      <c r="V198" s="658"/>
      <c r="W198" s="773" t="s">
        <v>1676</v>
      </c>
      <c r="X198" s="773"/>
    </row>
    <row r="199" spans="1:24" ht="22.5" customHeight="1" thickTop="1" thickBot="1" x14ac:dyDescent="0.2">
      <c r="A199" s="668" t="s">
        <v>1417</v>
      </c>
      <c r="B199" s="658" t="s">
        <v>1434</v>
      </c>
      <c r="C199" s="658" t="s">
        <v>1462</v>
      </c>
      <c r="D199" s="658" t="s">
        <v>1421</v>
      </c>
      <c r="E199" s="664" t="s">
        <v>1421</v>
      </c>
      <c r="F199" s="770" t="s">
        <v>1434</v>
      </c>
      <c r="G199" s="658"/>
      <c r="H199" s="658"/>
      <c r="I199" s="658"/>
      <c r="J199" s="795" t="s">
        <v>1677</v>
      </c>
      <c r="K199" s="681"/>
      <c r="L199" s="681"/>
      <c r="M199" s="681"/>
      <c r="N199" s="681">
        <f t="shared" si="104"/>
        <v>0</v>
      </c>
      <c r="O199" s="681"/>
      <c r="P199" s="681"/>
      <c r="Q199" s="681"/>
      <c r="R199" s="681"/>
      <c r="S199" s="681"/>
      <c r="T199" s="679"/>
      <c r="U199" s="667"/>
      <c r="V199" s="668"/>
      <c r="W199" s="773" t="s">
        <v>1678</v>
      </c>
      <c r="X199" s="773"/>
    </row>
    <row r="200" spans="1:24" s="784" customFormat="1" ht="22.5" customHeight="1" thickTop="1" thickBot="1" x14ac:dyDescent="0.2">
      <c r="A200" s="662" t="s">
        <v>1417</v>
      </c>
      <c r="B200" s="770" t="s">
        <v>1434</v>
      </c>
      <c r="C200" s="770" t="s">
        <v>1462</v>
      </c>
      <c r="D200" s="770" t="s">
        <v>1421</v>
      </c>
      <c r="E200" s="657" t="s">
        <v>1434</v>
      </c>
      <c r="F200" s="770"/>
      <c r="G200" s="770"/>
      <c r="H200" s="658"/>
      <c r="I200" s="658"/>
      <c r="J200" s="796" t="s">
        <v>1679</v>
      </c>
      <c r="K200" s="680">
        <f>+K201+K202+K203+K204+K205</f>
        <v>0</v>
      </c>
      <c r="L200" s="680">
        <f>+L201+L202+L203+L204+L205</f>
        <v>0</v>
      </c>
      <c r="M200" s="680">
        <f>+M201+M202+M203+M204+M205</f>
        <v>0</v>
      </c>
      <c r="N200" s="680">
        <f t="shared" si="104"/>
        <v>0</v>
      </c>
      <c r="O200" s="680">
        <f t="shared" ref="O200:R200" si="137">+O201+O202+O203+O204+O205</f>
        <v>0</v>
      </c>
      <c r="P200" s="680">
        <f t="shared" si="137"/>
        <v>0</v>
      </c>
      <c r="Q200" s="680">
        <f t="shared" si="137"/>
        <v>0</v>
      </c>
      <c r="R200" s="680">
        <f t="shared" si="137"/>
        <v>0</v>
      </c>
      <c r="S200" s="680">
        <f>+S201+S202+S203+S204+S205</f>
        <v>0</v>
      </c>
      <c r="T200" s="678">
        <f t="shared" ref="T200" si="138">+T201+T202+T203+T204+T205</f>
        <v>0</v>
      </c>
      <c r="U200" s="661"/>
      <c r="V200" s="662"/>
      <c r="W200" s="773" t="s">
        <v>1680</v>
      </c>
      <c r="X200" s="773"/>
    </row>
    <row r="201" spans="1:24" ht="22.5" customHeight="1" thickTop="1" thickBot="1" x14ac:dyDescent="0.2">
      <c r="A201" s="668" t="s">
        <v>1417</v>
      </c>
      <c r="B201" s="658" t="s">
        <v>1434</v>
      </c>
      <c r="C201" s="658" t="s">
        <v>1462</v>
      </c>
      <c r="D201" s="658" t="s">
        <v>1421</v>
      </c>
      <c r="E201" s="664" t="s">
        <v>1434</v>
      </c>
      <c r="F201" s="770" t="s">
        <v>1421</v>
      </c>
      <c r="G201" s="658"/>
      <c r="H201" s="658"/>
      <c r="I201" s="658"/>
      <c r="J201" s="795" t="s">
        <v>1681</v>
      </c>
      <c r="K201" s="681"/>
      <c r="L201" s="681"/>
      <c r="M201" s="681"/>
      <c r="N201" s="681">
        <f t="shared" si="104"/>
        <v>0</v>
      </c>
      <c r="O201" s="681"/>
      <c r="P201" s="681"/>
      <c r="Q201" s="681"/>
      <c r="R201" s="681"/>
      <c r="S201" s="681"/>
      <c r="T201" s="679"/>
      <c r="U201" s="667"/>
      <c r="V201" s="668"/>
      <c r="W201" s="773" t="s">
        <v>1682</v>
      </c>
      <c r="X201" s="773"/>
    </row>
    <row r="202" spans="1:24" ht="22.5" customHeight="1" thickTop="1" thickBot="1" x14ac:dyDescent="0.2">
      <c r="A202" s="668" t="s">
        <v>1417</v>
      </c>
      <c r="B202" s="658" t="s">
        <v>1434</v>
      </c>
      <c r="C202" s="658" t="s">
        <v>1462</v>
      </c>
      <c r="D202" s="658" t="s">
        <v>1421</v>
      </c>
      <c r="E202" s="664" t="s">
        <v>1434</v>
      </c>
      <c r="F202" s="770" t="s">
        <v>1434</v>
      </c>
      <c r="G202" s="658"/>
      <c r="H202" s="658"/>
      <c r="I202" s="658"/>
      <c r="J202" s="795" t="s">
        <v>1683</v>
      </c>
      <c r="K202" s="681"/>
      <c r="L202" s="681"/>
      <c r="M202" s="681"/>
      <c r="N202" s="681">
        <f t="shared" si="104"/>
        <v>0</v>
      </c>
      <c r="O202" s="681"/>
      <c r="P202" s="681"/>
      <c r="Q202" s="681"/>
      <c r="R202" s="681"/>
      <c r="S202" s="681"/>
      <c r="T202" s="679"/>
      <c r="U202" s="667"/>
      <c r="V202" s="668"/>
      <c r="W202" s="773" t="s">
        <v>1684</v>
      </c>
      <c r="X202" s="773"/>
    </row>
    <row r="203" spans="1:24" ht="22.5" customHeight="1" thickTop="1" thickBot="1" x14ac:dyDescent="0.2">
      <c r="A203" s="668" t="s">
        <v>1417</v>
      </c>
      <c r="B203" s="658" t="s">
        <v>1434</v>
      </c>
      <c r="C203" s="658" t="s">
        <v>1462</v>
      </c>
      <c r="D203" s="658" t="s">
        <v>1421</v>
      </c>
      <c r="E203" s="664" t="s">
        <v>1434</v>
      </c>
      <c r="F203" s="770" t="s">
        <v>1458</v>
      </c>
      <c r="G203" s="658"/>
      <c r="H203" s="658"/>
      <c r="I203" s="658"/>
      <c r="J203" s="795" t="s">
        <v>1685</v>
      </c>
      <c r="K203" s="681"/>
      <c r="L203" s="681"/>
      <c r="M203" s="681"/>
      <c r="N203" s="681">
        <f t="shared" ref="N203:N243" si="139">K203+L203-M203</f>
        <v>0</v>
      </c>
      <c r="O203" s="681"/>
      <c r="P203" s="681"/>
      <c r="Q203" s="681"/>
      <c r="R203" s="681"/>
      <c r="S203" s="681"/>
      <c r="T203" s="679"/>
      <c r="U203" s="667"/>
      <c r="V203" s="668"/>
      <c r="W203" s="773" t="s">
        <v>1686</v>
      </c>
      <c r="X203" s="773"/>
    </row>
    <row r="204" spans="1:24" ht="22.5" customHeight="1" thickTop="1" thickBot="1" x14ac:dyDescent="0.2">
      <c r="A204" s="668" t="s">
        <v>1417</v>
      </c>
      <c r="B204" s="658" t="s">
        <v>1434</v>
      </c>
      <c r="C204" s="658" t="s">
        <v>1462</v>
      </c>
      <c r="D204" s="658" t="s">
        <v>1421</v>
      </c>
      <c r="E204" s="664" t="s">
        <v>1434</v>
      </c>
      <c r="F204" s="770" t="s">
        <v>1462</v>
      </c>
      <c r="G204" s="658"/>
      <c r="H204" s="658"/>
      <c r="I204" s="658"/>
      <c r="J204" s="795" t="s">
        <v>1687</v>
      </c>
      <c r="K204" s="681"/>
      <c r="L204" s="681"/>
      <c r="M204" s="681"/>
      <c r="N204" s="681">
        <f t="shared" si="139"/>
        <v>0</v>
      </c>
      <c r="O204" s="681"/>
      <c r="P204" s="681"/>
      <c r="Q204" s="681"/>
      <c r="R204" s="681"/>
      <c r="S204" s="681"/>
      <c r="T204" s="679"/>
      <c r="U204" s="667"/>
      <c r="V204" s="668"/>
      <c r="W204" s="773" t="s">
        <v>1688</v>
      </c>
      <c r="X204" s="773"/>
    </row>
    <row r="205" spans="1:24" ht="22.5" customHeight="1" thickTop="1" thickBot="1" x14ac:dyDescent="0.2">
      <c r="A205" s="668" t="s">
        <v>1417</v>
      </c>
      <c r="B205" s="658" t="s">
        <v>1434</v>
      </c>
      <c r="C205" s="658" t="s">
        <v>1462</v>
      </c>
      <c r="D205" s="658" t="s">
        <v>1421</v>
      </c>
      <c r="E205" s="664" t="s">
        <v>1434</v>
      </c>
      <c r="F205" s="770" t="s">
        <v>1478</v>
      </c>
      <c r="G205" s="658"/>
      <c r="H205" s="658"/>
      <c r="I205" s="658"/>
      <c r="J205" s="795" t="s">
        <v>1689</v>
      </c>
      <c r="K205" s="681"/>
      <c r="L205" s="681"/>
      <c r="M205" s="681"/>
      <c r="N205" s="681">
        <f t="shared" si="139"/>
        <v>0</v>
      </c>
      <c r="O205" s="681"/>
      <c r="P205" s="681"/>
      <c r="Q205" s="681"/>
      <c r="R205" s="681"/>
      <c r="S205" s="681"/>
      <c r="T205" s="679"/>
      <c r="U205" s="667"/>
      <c r="V205" s="668"/>
      <c r="W205" s="773" t="s">
        <v>1690</v>
      </c>
      <c r="X205" s="773" t="s">
        <v>1691</v>
      </c>
    </row>
    <row r="206" spans="1:24" s="784" customFormat="1" ht="22.5" customHeight="1" thickTop="1" thickBot="1" x14ac:dyDescent="0.2">
      <c r="A206" s="662" t="s">
        <v>1417</v>
      </c>
      <c r="B206" s="770" t="s">
        <v>1434</v>
      </c>
      <c r="C206" s="770" t="s">
        <v>1462</v>
      </c>
      <c r="D206" s="770" t="s">
        <v>1421</v>
      </c>
      <c r="E206" s="657" t="s">
        <v>1458</v>
      </c>
      <c r="F206" s="770"/>
      <c r="G206" s="770"/>
      <c r="H206" s="658"/>
      <c r="I206" s="658"/>
      <c r="J206" s="796" t="s">
        <v>1692</v>
      </c>
      <c r="K206" s="680"/>
      <c r="L206" s="680"/>
      <c r="M206" s="680"/>
      <c r="N206" s="680">
        <f t="shared" si="139"/>
        <v>0</v>
      </c>
      <c r="O206" s="680"/>
      <c r="P206" s="680"/>
      <c r="Q206" s="680"/>
      <c r="R206" s="680"/>
      <c r="S206" s="680"/>
      <c r="T206" s="678"/>
      <c r="U206" s="661"/>
      <c r="V206" s="662"/>
      <c r="W206" s="773" t="s">
        <v>1693</v>
      </c>
      <c r="X206" s="773"/>
    </row>
    <row r="207" spans="1:24" s="784" customFormat="1" ht="22.5" customHeight="1" thickTop="1" thickBot="1" x14ac:dyDescent="0.2">
      <c r="A207" s="649" t="s">
        <v>1417</v>
      </c>
      <c r="B207" s="650" t="s">
        <v>1434</v>
      </c>
      <c r="C207" s="650" t="s">
        <v>1462</v>
      </c>
      <c r="D207" s="650" t="s">
        <v>1434</v>
      </c>
      <c r="E207" s="650"/>
      <c r="F207" s="650"/>
      <c r="G207" s="650"/>
      <c r="H207" s="651"/>
      <c r="I207" s="651"/>
      <c r="J207" s="794" t="s">
        <v>1694</v>
      </c>
      <c r="K207" s="677">
        <f>+K208+K211+K212</f>
        <v>0</v>
      </c>
      <c r="L207" s="677">
        <f>+L208+L211+L212</f>
        <v>0</v>
      </c>
      <c r="M207" s="677">
        <f>+M208+M211+M212</f>
        <v>0</v>
      </c>
      <c r="N207" s="677">
        <f t="shared" si="139"/>
        <v>0</v>
      </c>
      <c r="O207" s="677">
        <f t="shared" ref="O207:R207" si="140">+O208+O211+O212</f>
        <v>0</v>
      </c>
      <c r="P207" s="677">
        <f t="shared" si="140"/>
        <v>0</v>
      </c>
      <c r="Q207" s="677">
        <f t="shared" si="140"/>
        <v>0</v>
      </c>
      <c r="R207" s="677">
        <f t="shared" si="140"/>
        <v>0</v>
      </c>
      <c r="S207" s="677">
        <f>+S208+S211+S212</f>
        <v>0</v>
      </c>
      <c r="T207" s="678">
        <f t="shared" ref="T207" si="141">+T208+T211+T212</f>
        <v>0</v>
      </c>
      <c r="U207" s="654"/>
      <c r="V207" s="650"/>
      <c r="W207" s="814" t="s">
        <v>1695</v>
      </c>
      <c r="X207" s="814" t="s">
        <v>1696</v>
      </c>
    </row>
    <row r="208" spans="1:24" s="784" customFormat="1" ht="22.5" customHeight="1" thickTop="1" thickBot="1" x14ac:dyDescent="0.2">
      <c r="A208" s="662" t="s">
        <v>1417</v>
      </c>
      <c r="B208" s="770" t="s">
        <v>1434</v>
      </c>
      <c r="C208" s="770" t="s">
        <v>1462</v>
      </c>
      <c r="D208" s="770" t="s">
        <v>1434</v>
      </c>
      <c r="E208" s="657" t="s">
        <v>1421</v>
      </c>
      <c r="F208" s="657"/>
      <c r="G208" s="770"/>
      <c r="H208" s="658"/>
      <c r="I208" s="658"/>
      <c r="J208" s="796" t="s">
        <v>1697</v>
      </c>
      <c r="K208" s="688">
        <f>+K209+K210</f>
        <v>0</v>
      </c>
      <c r="L208" s="688">
        <f>+L209+L210</f>
        <v>0</v>
      </c>
      <c r="M208" s="688">
        <f>+M209+M210</f>
        <v>0</v>
      </c>
      <c r="N208" s="688">
        <f t="shared" si="139"/>
        <v>0</v>
      </c>
      <c r="O208" s="688">
        <f t="shared" ref="O208:R208" si="142">+O209+O210</f>
        <v>0</v>
      </c>
      <c r="P208" s="688">
        <f t="shared" si="142"/>
        <v>0</v>
      </c>
      <c r="Q208" s="688">
        <f t="shared" si="142"/>
        <v>0</v>
      </c>
      <c r="R208" s="688">
        <f t="shared" si="142"/>
        <v>0</v>
      </c>
      <c r="S208" s="688">
        <f>+S209+S210</f>
        <v>0</v>
      </c>
      <c r="T208" s="698">
        <f t="shared" ref="T208" si="143">+T209+T210</f>
        <v>0</v>
      </c>
      <c r="U208" s="689"/>
      <c r="V208" s="770"/>
      <c r="W208" s="773" t="s">
        <v>1698</v>
      </c>
      <c r="X208" s="773"/>
    </row>
    <row r="209" spans="1:24" ht="22.5" customHeight="1" thickTop="1" thickBot="1" x14ac:dyDescent="0.2">
      <c r="A209" s="668" t="s">
        <v>1417</v>
      </c>
      <c r="B209" s="658" t="s">
        <v>1434</v>
      </c>
      <c r="C209" s="658" t="s">
        <v>1462</v>
      </c>
      <c r="D209" s="658" t="s">
        <v>1434</v>
      </c>
      <c r="E209" s="664" t="s">
        <v>1421</v>
      </c>
      <c r="F209" s="657" t="s">
        <v>1421</v>
      </c>
      <c r="G209" s="658"/>
      <c r="H209" s="658"/>
      <c r="I209" s="658"/>
      <c r="J209" s="795" t="s">
        <v>1699</v>
      </c>
      <c r="K209" s="690"/>
      <c r="L209" s="690"/>
      <c r="M209" s="690"/>
      <c r="N209" s="690">
        <f t="shared" si="139"/>
        <v>0</v>
      </c>
      <c r="O209" s="690"/>
      <c r="P209" s="690"/>
      <c r="Q209" s="690"/>
      <c r="R209" s="690"/>
      <c r="S209" s="690"/>
      <c r="T209" s="696"/>
      <c r="U209" s="691"/>
      <c r="V209" s="658"/>
      <c r="W209" s="773" t="s">
        <v>1700</v>
      </c>
      <c r="X209" s="773"/>
    </row>
    <row r="210" spans="1:24" ht="22.5" customHeight="1" thickTop="1" thickBot="1" x14ac:dyDescent="0.2">
      <c r="A210" s="668" t="s">
        <v>1417</v>
      </c>
      <c r="B210" s="658" t="s">
        <v>1434</v>
      </c>
      <c r="C210" s="658" t="s">
        <v>1462</v>
      </c>
      <c r="D210" s="658" t="s">
        <v>1434</v>
      </c>
      <c r="E210" s="664" t="s">
        <v>1421</v>
      </c>
      <c r="F210" s="657" t="s">
        <v>1434</v>
      </c>
      <c r="G210" s="658"/>
      <c r="H210" s="658"/>
      <c r="I210" s="658"/>
      <c r="J210" s="795" t="s">
        <v>1701</v>
      </c>
      <c r="K210" s="690"/>
      <c r="L210" s="690"/>
      <c r="M210" s="690"/>
      <c r="N210" s="690">
        <f t="shared" si="139"/>
        <v>0</v>
      </c>
      <c r="O210" s="690"/>
      <c r="P210" s="690"/>
      <c r="Q210" s="690"/>
      <c r="R210" s="690"/>
      <c r="S210" s="690"/>
      <c r="T210" s="696"/>
      <c r="U210" s="691"/>
      <c r="V210" s="658"/>
      <c r="W210" s="773" t="s">
        <v>1702</v>
      </c>
      <c r="X210" s="773"/>
    </row>
    <row r="211" spans="1:24" s="784" customFormat="1" ht="22.5" customHeight="1" thickTop="1" thickBot="1" x14ac:dyDescent="0.2">
      <c r="A211" s="662" t="s">
        <v>1417</v>
      </c>
      <c r="B211" s="770" t="s">
        <v>1434</v>
      </c>
      <c r="C211" s="770" t="s">
        <v>1462</v>
      </c>
      <c r="D211" s="770" t="s">
        <v>1434</v>
      </c>
      <c r="E211" s="657" t="s">
        <v>1434</v>
      </c>
      <c r="F211" s="770"/>
      <c r="G211" s="770"/>
      <c r="H211" s="658"/>
      <c r="I211" s="658"/>
      <c r="J211" s="796" t="s">
        <v>1703</v>
      </c>
      <c r="K211" s="688"/>
      <c r="L211" s="688"/>
      <c r="M211" s="688"/>
      <c r="N211" s="688">
        <f t="shared" si="139"/>
        <v>0</v>
      </c>
      <c r="O211" s="688"/>
      <c r="P211" s="688"/>
      <c r="Q211" s="688"/>
      <c r="R211" s="688"/>
      <c r="S211" s="688"/>
      <c r="T211" s="698"/>
      <c r="U211" s="689"/>
      <c r="V211" s="770"/>
      <c r="W211" s="773" t="s">
        <v>1704</v>
      </c>
      <c r="X211" s="773"/>
    </row>
    <row r="212" spans="1:24" s="784" customFormat="1" ht="22.5" customHeight="1" thickTop="1" thickBot="1" x14ac:dyDescent="0.2">
      <c r="A212" s="662" t="s">
        <v>1417</v>
      </c>
      <c r="B212" s="770" t="s">
        <v>1434</v>
      </c>
      <c r="C212" s="770" t="s">
        <v>1462</v>
      </c>
      <c r="D212" s="770" t="s">
        <v>1434</v>
      </c>
      <c r="E212" s="657" t="s">
        <v>1458</v>
      </c>
      <c r="F212" s="770"/>
      <c r="G212" s="770"/>
      <c r="H212" s="658"/>
      <c r="I212" s="658"/>
      <c r="J212" s="796" t="s">
        <v>1705</v>
      </c>
      <c r="K212" s="688"/>
      <c r="L212" s="688"/>
      <c r="M212" s="688"/>
      <c r="N212" s="688">
        <f t="shared" si="139"/>
        <v>0</v>
      </c>
      <c r="O212" s="688"/>
      <c r="P212" s="688"/>
      <c r="Q212" s="688"/>
      <c r="R212" s="688"/>
      <c r="S212" s="688"/>
      <c r="T212" s="698"/>
      <c r="U212" s="689"/>
      <c r="V212" s="770"/>
      <c r="W212" s="773" t="s">
        <v>1706</v>
      </c>
      <c r="X212" s="773"/>
    </row>
    <row r="213" spans="1:24" s="784" customFormat="1" ht="22.5" customHeight="1" thickTop="1" thickBot="1" x14ac:dyDescent="0.2">
      <c r="A213" s="649" t="s">
        <v>1417</v>
      </c>
      <c r="B213" s="650" t="s">
        <v>1434</v>
      </c>
      <c r="C213" s="650" t="s">
        <v>1462</v>
      </c>
      <c r="D213" s="650" t="s">
        <v>1458</v>
      </c>
      <c r="E213" s="650"/>
      <c r="F213" s="650"/>
      <c r="G213" s="650"/>
      <c r="H213" s="651"/>
      <c r="I213" s="651"/>
      <c r="J213" s="794" t="s">
        <v>1665</v>
      </c>
      <c r="K213" s="692"/>
      <c r="L213" s="692"/>
      <c r="M213" s="692"/>
      <c r="N213" s="692">
        <f t="shared" si="139"/>
        <v>0</v>
      </c>
      <c r="O213" s="692"/>
      <c r="P213" s="692"/>
      <c r="Q213" s="692"/>
      <c r="R213" s="692"/>
      <c r="S213" s="692"/>
      <c r="T213" s="698"/>
      <c r="U213" s="693"/>
      <c r="V213" s="650"/>
      <c r="W213" s="814" t="s">
        <v>1707</v>
      </c>
      <c r="X213" s="814" t="s">
        <v>1667</v>
      </c>
    </row>
    <row r="214" spans="1:24" s="784" customFormat="1" ht="22.5" customHeight="1" thickTop="1" thickBot="1" x14ac:dyDescent="0.2">
      <c r="A214" s="644" t="s">
        <v>1417</v>
      </c>
      <c r="B214" s="645" t="s">
        <v>1434</v>
      </c>
      <c r="C214" s="645" t="s">
        <v>1478</v>
      </c>
      <c r="D214" s="645"/>
      <c r="E214" s="645"/>
      <c r="F214" s="645"/>
      <c r="G214" s="645"/>
      <c r="H214" s="646"/>
      <c r="I214" s="646"/>
      <c r="J214" s="804" t="s">
        <v>1708</v>
      </c>
      <c r="K214" s="694">
        <f>+K215+K219+K221+K222+K223+K226+K227+K228+K229+K230+K231+K232+K236+K241</f>
        <v>0</v>
      </c>
      <c r="L214" s="694">
        <f>+L215+L219+L221+L222+L223+L226+L227+L228+L229+L230+L231+L232+L236+L241</f>
        <v>0</v>
      </c>
      <c r="M214" s="694">
        <f>+M215+M219+M221+M222+M223+M226+M227+M228+M229+M230+M231+M232+M236+M241</f>
        <v>0</v>
      </c>
      <c r="N214" s="694">
        <f t="shared" si="139"/>
        <v>0</v>
      </c>
      <c r="O214" s="694">
        <f t="shared" ref="O214:R214" si="144">+O215+O219+O221+O222+O223+O226+O227+O228+O229+O230+O231+O232+O236+O241</f>
        <v>0</v>
      </c>
      <c r="P214" s="694">
        <f t="shared" si="144"/>
        <v>0</v>
      </c>
      <c r="Q214" s="694">
        <f t="shared" si="144"/>
        <v>0</v>
      </c>
      <c r="R214" s="694">
        <f t="shared" si="144"/>
        <v>0</v>
      </c>
      <c r="S214" s="694">
        <f>+S215+S219+S221+S222+S223+S226+S227+S228+S229+S230+S231+S232+S236+S241</f>
        <v>0</v>
      </c>
      <c r="T214" s="768">
        <f t="shared" ref="T214" si="145">+T215+T219+T221+T222+T223+T226+T227+T228+T229+T230+T231+T232+T236+T241</f>
        <v>0</v>
      </c>
      <c r="U214" s="695"/>
      <c r="V214" s="645"/>
      <c r="W214" s="817" t="s">
        <v>1709</v>
      </c>
      <c r="X214" s="817"/>
    </row>
    <row r="215" spans="1:24" s="784" customFormat="1" ht="22.5" customHeight="1" thickTop="1" thickBot="1" x14ac:dyDescent="0.2">
      <c r="A215" s="649" t="s">
        <v>1417</v>
      </c>
      <c r="B215" s="650" t="s">
        <v>1434</v>
      </c>
      <c r="C215" s="650" t="s">
        <v>1478</v>
      </c>
      <c r="D215" s="650" t="s">
        <v>1421</v>
      </c>
      <c r="E215" s="650"/>
      <c r="F215" s="650"/>
      <c r="G215" s="650"/>
      <c r="H215" s="651"/>
      <c r="I215" s="651"/>
      <c r="J215" s="794" t="s">
        <v>1339</v>
      </c>
      <c r="K215" s="692">
        <f>+K216+K217+K218</f>
        <v>0</v>
      </c>
      <c r="L215" s="692">
        <f>+L216+L217+L218</f>
        <v>0</v>
      </c>
      <c r="M215" s="692">
        <f>+M216+M217+M218</f>
        <v>0</v>
      </c>
      <c r="N215" s="692">
        <f t="shared" si="139"/>
        <v>0</v>
      </c>
      <c r="O215" s="692">
        <f t="shared" ref="O215:R215" si="146">+O216+O217+O218</f>
        <v>0</v>
      </c>
      <c r="P215" s="692">
        <f t="shared" si="146"/>
        <v>0</v>
      </c>
      <c r="Q215" s="692">
        <f t="shared" si="146"/>
        <v>0</v>
      </c>
      <c r="R215" s="692">
        <f t="shared" si="146"/>
        <v>0</v>
      </c>
      <c r="S215" s="692">
        <f>+S216+S217+S218</f>
        <v>0</v>
      </c>
      <c r="T215" s="698">
        <f t="shared" ref="T215" si="147">+T216+T217+T218</f>
        <v>0</v>
      </c>
      <c r="U215" s="693"/>
      <c r="V215" s="650"/>
      <c r="W215" s="814"/>
      <c r="X215" s="814"/>
    </row>
    <row r="216" spans="1:24" s="783" customFormat="1" ht="22.5" customHeight="1" thickTop="1" thickBot="1" x14ac:dyDescent="0.2">
      <c r="A216" s="668" t="s">
        <v>1417</v>
      </c>
      <c r="B216" s="664" t="s">
        <v>1434</v>
      </c>
      <c r="C216" s="664" t="s">
        <v>1478</v>
      </c>
      <c r="D216" s="664" t="s">
        <v>1421</v>
      </c>
      <c r="E216" s="657" t="s">
        <v>1421</v>
      </c>
      <c r="F216" s="664"/>
      <c r="G216" s="664"/>
      <c r="H216" s="664"/>
      <c r="I216" s="664"/>
      <c r="J216" s="795" t="s">
        <v>1710</v>
      </c>
      <c r="K216" s="696"/>
      <c r="L216" s="696"/>
      <c r="M216" s="696"/>
      <c r="N216" s="696">
        <f t="shared" si="139"/>
        <v>0</v>
      </c>
      <c r="O216" s="696"/>
      <c r="P216" s="696"/>
      <c r="Q216" s="696"/>
      <c r="R216" s="696"/>
      <c r="S216" s="696"/>
      <c r="T216" s="696"/>
      <c r="U216" s="697"/>
      <c r="V216" s="664"/>
      <c r="W216" s="775"/>
      <c r="X216" s="775"/>
    </row>
    <row r="217" spans="1:24" s="783" customFormat="1" ht="22.5" customHeight="1" thickTop="1" thickBot="1" x14ac:dyDescent="0.2">
      <c r="A217" s="668" t="s">
        <v>1417</v>
      </c>
      <c r="B217" s="664" t="s">
        <v>1434</v>
      </c>
      <c r="C217" s="664" t="s">
        <v>1478</v>
      </c>
      <c r="D217" s="664" t="s">
        <v>1421</v>
      </c>
      <c r="E217" s="657" t="s">
        <v>1434</v>
      </c>
      <c r="F217" s="664"/>
      <c r="G217" s="664"/>
      <c r="H217" s="664"/>
      <c r="I217" s="664"/>
      <c r="J217" s="795" t="s">
        <v>1711</v>
      </c>
      <c r="K217" s="696"/>
      <c r="L217" s="696"/>
      <c r="M217" s="696"/>
      <c r="N217" s="696">
        <f t="shared" si="139"/>
        <v>0</v>
      </c>
      <c r="O217" s="696"/>
      <c r="P217" s="696"/>
      <c r="Q217" s="696"/>
      <c r="R217" s="696"/>
      <c r="S217" s="696"/>
      <c r="T217" s="696"/>
      <c r="U217" s="697"/>
      <c r="V217" s="664"/>
      <c r="W217" s="775"/>
      <c r="X217" s="775"/>
    </row>
    <row r="218" spans="1:24" s="783" customFormat="1" ht="22.5" customHeight="1" thickTop="1" thickBot="1" x14ac:dyDescent="0.2">
      <c r="A218" s="668" t="s">
        <v>1417</v>
      </c>
      <c r="B218" s="664" t="s">
        <v>1434</v>
      </c>
      <c r="C218" s="664" t="s">
        <v>1478</v>
      </c>
      <c r="D218" s="664" t="s">
        <v>1421</v>
      </c>
      <c r="E218" s="657" t="s">
        <v>1458</v>
      </c>
      <c r="F218" s="664"/>
      <c r="G218" s="664"/>
      <c r="H218" s="664"/>
      <c r="I218" s="664"/>
      <c r="J218" s="802" t="s">
        <v>1712</v>
      </c>
      <c r="K218" s="696"/>
      <c r="L218" s="696"/>
      <c r="M218" s="696"/>
      <c r="N218" s="696">
        <f t="shared" si="139"/>
        <v>0</v>
      </c>
      <c r="O218" s="696"/>
      <c r="P218" s="696"/>
      <c r="Q218" s="696"/>
      <c r="R218" s="696"/>
      <c r="S218" s="696"/>
      <c r="T218" s="696"/>
      <c r="U218" s="697"/>
      <c r="V218" s="664"/>
      <c r="W218" s="775"/>
      <c r="X218" s="775"/>
    </row>
    <row r="219" spans="1:24" s="784" customFormat="1" ht="22.5" customHeight="1" thickTop="1" thickBot="1" x14ac:dyDescent="0.2">
      <c r="A219" s="649" t="s">
        <v>1417</v>
      </c>
      <c r="B219" s="650" t="s">
        <v>1434</v>
      </c>
      <c r="C219" s="650" t="s">
        <v>1478</v>
      </c>
      <c r="D219" s="650" t="s">
        <v>1434</v>
      </c>
      <c r="E219" s="650"/>
      <c r="F219" s="650"/>
      <c r="G219" s="650"/>
      <c r="H219" s="651"/>
      <c r="I219" s="651"/>
      <c r="J219" s="794" t="s">
        <v>1554</v>
      </c>
      <c r="K219" s="692">
        <f>+K220</f>
        <v>0</v>
      </c>
      <c r="L219" s="692">
        <f>+L220</f>
        <v>0</v>
      </c>
      <c r="M219" s="692">
        <f>+M220</f>
        <v>0</v>
      </c>
      <c r="N219" s="692">
        <f t="shared" si="139"/>
        <v>0</v>
      </c>
      <c r="O219" s="692">
        <f t="shared" ref="O219:R219" si="148">+O220</f>
        <v>0</v>
      </c>
      <c r="P219" s="692">
        <f t="shared" si="148"/>
        <v>0</v>
      </c>
      <c r="Q219" s="692">
        <f t="shared" si="148"/>
        <v>0</v>
      </c>
      <c r="R219" s="692">
        <f t="shared" si="148"/>
        <v>0</v>
      </c>
      <c r="S219" s="692">
        <f>+S220</f>
        <v>0</v>
      </c>
      <c r="T219" s="698">
        <f t="shared" ref="T219" si="149">+T220</f>
        <v>0</v>
      </c>
      <c r="U219" s="693"/>
      <c r="V219" s="650"/>
      <c r="W219" s="814"/>
      <c r="X219" s="814"/>
    </row>
    <row r="220" spans="1:24" s="784" customFormat="1" ht="22.5" customHeight="1" thickTop="1" thickBot="1" x14ac:dyDescent="0.2">
      <c r="A220" s="662" t="s">
        <v>1417</v>
      </c>
      <c r="B220" s="770" t="s">
        <v>1434</v>
      </c>
      <c r="C220" s="770" t="s">
        <v>1478</v>
      </c>
      <c r="D220" s="770" t="s">
        <v>1434</v>
      </c>
      <c r="E220" s="657" t="s">
        <v>1421</v>
      </c>
      <c r="F220" s="770"/>
      <c r="G220" s="770"/>
      <c r="H220" s="658"/>
      <c r="I220" s="658"/>
      <c r="J220" s="796" t="s">
        <v>1713</v>
      </c>
      <c r="K220" s="688"/>
      <c r="L220" s="688"/>
      <c r="M220" s="688"/>
      <c r="N220" s="688">
        <f t="shared" si="139"/>
        <v>0</v>
      </c>
      <c r="O220" s="688"/>
      <c r="P220" s="688"/>
      <c r="Q220" s="688"/>
      <c r="R220" s="688"/>
      <c r="S220" s="688"/>
      <c r="T220" s="698"/>
      <c r="U220" s="689"/>
      <c r="V220" s="770"/>
      <c r="W220" s="773"/>
      <c r="X220" s="773"/>
    </row>
    <row r="221" spans="1:24" s="784" customFormat="1" ht="22.5" customHeight="1" thickTop="1" thickBot="1" x14ac:dyDescent="0.2">
      <c r="A221" s="649" t="s">
        <v>1417</v>
      </c>
      <c r="B221" s="650" t="s">
        <v>1434</v>
      </c>
      <c r="C221" s="650" t="s">
        <v>1478</v>
      </c>
      <c r="D221" s="650" t="s">
        <v>1458</v>
      </c>
      <c r="E221" s="650"/>
      <c r="F221" s="650"/>
      <c r="G221" s="650"/>
      <c r="H221" s="651"/>
      <c r="I221" s="651"/>
      <c r="J221" s="794" t="s">
        <v>1714</v>
      </c>
      <c r="K221" s="692"/>
      <c r="L221" s="692"/>
      <c r="M221" s="692"/>
      <c r="N221" s="692">
        <f t="shared" si="139"/>
        <v>0</v>
      </c>
      <c r="O221" s="692"/>
      <c r="P221" s="692"/>
      <c r="Q221" s="692"/>
      <c r="R221" s="692"/>
      <c r="S221" s="692"/>
      <c r="T221" s="698"/>
      <c r="U221" s="693"/>
      <c r="V221" s="650"/>
      <c r="W221" s="814"/>
      <c r="X221" s="814"/>
    </row>
    <row r="222" spans="1:24" s="784" customFormat="1" ht="22.5" customHeight="1" thickTop="1" thickBot="1" x14ac:dyDescent="0.2">
      <c r="A222" s="649" t="s">
        <v>1417</v>
      </c>
      <c r="B222" s="650" t="s">
        <v>1434</v>
      </c>
      <c r="C222" s="650" t="s">
        <v>1478</v>
      </c>
      <c r="D222" s="650" t="s">
        <v>1462</v>
      </c>
      <c r="E222" s="650"/>
      <c r="F222" s="650"/>
      <c r="G222" s="650"/>
      <c r="H222" s="651"/>
      <c r="I222" s="651"/>
      <c r="J222" s="794" t="s">
        <v>1715</v>
      </c>
      <c r="K222" s="692"/>
      <c r="L222" s="692"/>
      <c r="M222" s="692"/>
      <c r="N222" s="692">
        <f t="shared" si="139"/>
        <v>0</v>
      </c>
      <c r="O222" s="692"/>
      <c r="P222" s="692"/>
      <c r="Q222" s="692"/>
      <c r="R222" s="692"/>
      <c r="S222" s="692"/>
      <c r="T222" s="698"/>
      <c r="U222" s="693"/>
      <c r="V222" s="650"/>
      <c r="W222" s="814"/>
      <c r="X222" s="814"/>
    </row>
    <row r="223" spans="1:24" s="784" customFormat="1" ht="22.5" customHeight="1" thickTop="1" thickBot="1" x14ac:dyDescent="0.2">
      <c r="A223" s="649" t="s">
        <v>1417</v>
      </c>
      <c r="B223" s="650" t="s">
        <v>1434</v>
      </c>
      <c r="C223" s="650" t="s">
        <v>1478</v>
      </c>
      <c r="D223" s="650" t="s">
        <v>1478</v>
      </c>
      <c r="E223" s="650"/>
      <c r="F223" s="650"/>
      <c r="G223" s="650"/>
      <c r="H223" s="651"/>
      <c r="I223" s="651"/>
      <c r="J223" s="794" t="s">
        <v>1716</v>
      </c>
      <c r="K223" s="692">
        <f>+K224+K225</f>
        <v>0</v>
      </c>
      <c r="L223" s="692">
        <f>+L224+L225</f>
        <v>0</v>
      </c>
      <c r="M223" s="692">
        <f>+M224+M225</f>
        <v>0</v>
      </c>
      <c r="N223" s="692">
        <f t="shared" si="139"/>
        <v>0</v>
      </c>
      <c r="O223" s="692">
        <f t="shared" ref="O223:R223" si="150">+O224+O225</f>
        <v>0</v>
      </c>
      <c r="P223" s="692">
        <f t="shared" si="150"/>
        <v>0</v>
      </c>
      <c r="Q223" s="692">
        <f t="shared" si="150"/>
        <v>0</v>
      </c>
      <c r="R223" s="692">
        <f t="shared" si="150"/>
        <v>0</v>
      </c>
      <c r="S223" s="692">
        <f>+S224+S225</f>
        <v>0</v>
      </c>
      <c r="T223" s="698">
        <f t="shared" ref="T223" si="151">+T224+T225</f>
        <v>0</v>
      </c>
      <c r="U223" s="693"/>
      <c r="V223" s="650"/>
      <c r="W223" s="814"/>
      <c r="X223" s="814"/>
    </row>
    <row r="224" spans="1:24" s="784" customFormat="1" ht="22.5" customHeight="1" thickTop="1" thickBot="1" x14ac:dyDescent="0.2">
      <c r="A224" s="662" t="s">
        <v>1417</v>
      </c>
      <c r="B224" s="770" t="s">
        <v>1434</v>
      </c>
      <c r="C224" s="770" t="s">
        <v>1478</v>
      </c>
      <c r="D224" s="770" t="s">
        <v>1478</v>
      </c>
      <c r="E224" s="657" t="s">
        <v>1421</v>
      </c>
      <c r="F224" s="770"/>
      <c r="G224" s="770"/>
      <c r="H224" s="658"/>
      <c r="I224" s="658"/>
      <c r="J224" s="796" t="s">
        <v>1717</v>
      </c>
      <c r="K224" s="688"/>
      <c r="L224" s="688"/>
      <c r="M224" s="688"/>
      <c r="N224" s="688">
        <f t="shared" si="139"/>
        <v>0</v>
      </c>
      <c r="O224" s="688"/>
      <c r="P224" s="688"/>
      <c r="Q224" s="688"/>
      <c r="R224" s="688"/>
      <c r="S224" s="688"/>
      <c r="T224" s="698"/>
      <c r="U224" s="689"/>
      <c r="V224" s="770"/>
      <c r="W224" s="773"/>
      <c r="X224" s="773"/>
    </row>
    <row r="225" spans="1:24" s="784" customFormat="1" ht="22.5" customHeight="1" thickTop="1" thickBot="1" x14ac:dyDescent="0.2">
      <c r="A225" s="662" t="s">
        <v>1417</v>
      </c>
      <c r="B225" s="770" t="s">
        <v>1434</v>
      </c>
      <c r="C225" s="770" t="s">
        <v>1478</v>
      </c>
      <c r="D225" s="770" t="s">
        <v>1478</v>
      </c>
      <c r="E225" s="657" t="s">
        <v>1434</v>
      </c>
      <c r="F225" s="770"/>
      <c r="G225" s="770"/>
      <c r="H225" s="658"/>
      <c r="I225" s="658"/>
      <c r="J225" s="796" t="s">
        <v>1718</v>
      </c>
      <c r="K225" s="688"/>
      <c r="L225" s="688"/>
      <c r="M225" s="688"/>
      <c r="N225" s="688">
        <f t="shared" si="139"/>
        <v>0</v>
      </c>
      <c r="O225" s="688"/>
      <c r="P225" s="688"/>
      <c r="Q225" s="688"/>
      <c r="R225" s="688"/>
      <c r="S225" s="688"/>
      <c r="T225" s="698"/>
      <c r="U225" s="689"/>
      <c r="V225" s="662"/>
      <c r="W225" s="773"/>
      <c r="X225" s="773"/>
    </row>
    <row r="226" spans="1:24" s="784" customFormat="1" ht="22.5" customHeight="1" thickTop="1" thickBot="1" x14ac:dyDescent="0.2">
      <c r="A226" s="649" t="s">
        <v>1417</v>
      </c>
      <c r="B226" s="650" t="s">
        <v>1434</v>
      </c>
      <c r="C226" s="650" t="s">
        <v>1478</v>
      </c>
      <c r="D226" s="650" t="s">
        <v>1496</v>
      </c>
      <c r="E226" s="650"/>
      <c r="F226" s="650"/>
      <c r="G226" s="650"/>
      <c r="H226" s="651"/>
      <c r="I226" s="651"/>
      <c r="J226" s="794" t="s">
        <v>1719</v>
      </c>
      <c r="K226" s="692"/>
      <c r="L226" s="692"/>
      <c r="M226" s="692"/>
      <c r="N226" s="692">
        <f t="shared" si="139"/>
        <v>0</v>
      </c>
      <c r="O226" s="692"/>
      <c r="P226" s="692"/>
      <c r="Q226" s="692"/>
      <c r="R226" s="692"/>
      <c r="S226" s="692"/>
      <c r="T226" s="698"/>
      <c r="U226" s="693"/>
      <c r="V226" s="650"/>
      <c r="W226" s="814"/>
      <c r="X226" s="814"/>
    </row>
    <row r="227" spans="1:24" s="784" customFormat="1" ht="22.5" customHeight="1" thickTop="1" thickBot="1" x14ac:dyDescent="0.2">
      <c r="A227" s="649" t="s">
        <v>1417</v>
      </c>
      <c r="B227" s="650" t="s">
        <v>1434</v>
      </c>
      <c r="C227" s="650" t="s">
        <v>1478</v>
      </c>
      <c r="D227" s="650" t="s">
        <v>1500</v>
      </c>
      <c r="E227" s="650"/>
      <c r="F227" s="650"/>
      <c r="G227" s="650"/>
      <c r="H227" s="651"/>
      <c r="I227" s="651"/>
      <c r="J227" s="794" t="s">
        <v>1720</v>
      </c>
      <c r="K227" s="692">
        <v>0</v>
      </c>
      <c r="L227" s="692">
        <v>0</v>
      </c>
      <c r="M227" s="692"/>
      <c r="N227" s="692">
        <f t="shared" si="139"/>
        <v>0</v>
      </c>
      <c r="O227" s="692"/>
      <c r="P227" s="692"/>
      <c r="Q227" s="692"/>
      <c r="R227" s="692"/>
      <c r="S227" s="692"/>
      <c r="T227" s="698">
        <v>0</v>
      </c>
      <c r="U227" s="693"/>
      <c r="V227" s="650"/>
      <c r="W227" s="814"/>
      <c r="X227" s="814"/>
    </row>
    <row r="228" spans="1:24" s="784" customFormat="1" ht="22.5" customHeight="1" thickTop="1" thickBot="1" x14ac:dyDescent="0.2">
      <c r="A228" s="649" t="s">
        <v>1417</v>
      </c>
      <c r="B228" s="650" t="s">
        <v>1434</v>
      </c>
      <c r="C228" s="650" t="s">
        <v>1478</v>
      </c>
      <c r="D228" s="650" t="s">
        <v>1504</v>
      </c>
      <c r="E228" s="650"/>
      <c r="F228" s="650"/>
      <c r="G228" s="650"/>
      <c r="H228" s="651"/>
      <c r="I228" s="651"/>
      <c r="J228" s="794" t="s">
        <v>1721</v>
      </c>
      <c r="K228" s="692"/>
      <c r="L228" s="692"/>
      <c r="M228" s="692"/>
      <c r="N228" s="692">
        <f t="shared" si="139"/>
        <v>0</v>
      </c>
      <c r="O228" s="692"/>
      <c r="P228" s="692"/>
      <c r="Q228" s="692"/>
      <c r="R228" s="692"/>
      <c r="S228" s="692"/>
      <c r="T228" s="698"/>
      <c r="U228" s="693"/>
      <c r="V228" s="650"/>
      <c r="W228" s="814"/>
      <c r="X228" s="814"/>
    </row>
    <row r="229" spans="1:24" s="784" customFormat="1" ht="22.5" customHeight="1" thickTop="1" thickBot="1" x14ac:dyDescent="0.2">
      <c r="A229" s="649" t="s">
        <v>1417</v>
      </c>
      <c r="B229" s="650" t="s">
        <v>1434</v>
      </c>
      <c r="C229" s="650" t="s">
        <v>1478</v>
      </c>
      <c r="D229" s="650" t="s">
        <v>1641</v>
      </c>
      <c r="E229" s="650"/>
      <c r="F229" s="650"/>
      <c r="G229" s="650"/>
      <c r="H229" s="651"/>
      <c r="I229" s="651"/>
      <c r="J229" s="794" t="s">
        <v>1722</v>
      </c>
      <c r="K229" s="692"/>
      <c r="L229" s="692"/>
      <c r="M229" s="692"/>
      <c r="N229" s="692">
        <f t="shared" si="139"/>
        <v>0</v>
      </c>
      <c r="O229" s="692"/>
      <c r="P229" s="692"/>
      <c r="Q229" s="692"/>
      <c r="R229" s="692"/>
      <c r="S229" s="692"/>
      <c r="T229" s="698"/>
      <c r="U229" s="693"/>
      <c r="V229" s="650"/>
      <c r="W229" s="814"/>
      <c r="X229" s="814"/>
    </row>
    <row r="230" spans="1:24" s="784" customFormat="1" ht="22.5" customHeight="1" thickTop="1" thickBot="1" x14ac:dyDescent="0.2">
      <c r="A230" s="649" t="s">
        <v>1417</v>
      </c>
      <c r="B230" s="650" t="s">
        <v>1434</v>
      </c>
      <c r="C230" s="650" t="s">
        <v>1478</v>
      </c>
      <c r="D230" s="650" t="s">
        <v>1643</v>
      </c>
      <c r="E230" s="650"/>
      <c r="F230" s="650"/>
      <c r="G230" s="650"/>
      <c r="H230" s="651"/>
      <c r="I230" s="651"/>
      <c r="J230" s="794" t="s">
        <v>1723</v>
      </c>
      <c r="K230" s="692"/>
      <c r="L230" s="692"/>
      <c r="M230" s="692"/>
      <c r="N230" s="692">
        <f t="shared" si="139"/>
        <v>0</v>
      </c>
      <c r="O230" s="692"/>
      <c r="P230" s="692"/>
      <c r="Q230" s="692"/>
      <c r="R230" s="692"/>
      <c r="S230" s="692"/>
      <c r="T230" s="698"/>
      <c r="U230" s="693"/>
      <c r="V230" s="650"/>
      <c r="W230" s="814"/>
      <c r="X230" s="814"/>
    </row>
    <row r="231" spans="1:24" s="784" customFormat="1" ht="22.5" customHeight="1" thickTop="1" thickBot="1" x14ac:dyDescent="0.2">
      <c r="A231" s="649" t="s">
        <v>1417</v>
      </c>
      <c r="B231" s="650" t="s">
        <v>1434</v>
      </c>
      <c r="C231" s="650" t="s">
        <v>1478</v>
      </c>
      <c r="D231" s="650" t="s">
        <v>1645</v>
      </c>
      <c r="E231" s="650"/>
      <c r="F231" s="650"/>
      <c r="G231" s="650"/>
      <c r="H231" s="651"/>
      <c r="I231" s="651"/>
      <c r="J231" s="794" t="s">
        <v>1724</v>
      </c>
      <c r="K231" s="692"/>
      <c r="L231" s="692"/>
      <c r="M231" s="692"/>
      <c r="N231" s="692">
        <f t="shared" si="139"/>
        <v>0</v>
      </c>
      <c r="O231" s="692"/>
      <c r="P231" s="692"/>
      <c r="Q231" s="692"/>
      <c r="R231" s="692"/>
      <c r="S231" s="692"/>
      <c r="T231" s="698"/>
      <c r="U231" s="693"/>
      <c r="V231" s="650"/>
      <c r="W231" s="814" t="s">
        <v>1725</v>
      </c>
      <c r="X231" s="814"/>
    </row>
    <row r="232" spans="1:24" s="784" customFormat="1" ht="22.5" customHeight="1" thickTop="1" thickBot="1" x14ac:dyDescent="0.2">
      <c r="A232" s="649" t="s">
        <v>1417</v>
      </c>
      <c r="B232" s="650" t="s">
        <v>1434</v>
      </c>
      <c r="C232" s="650" t="s">
        <v>1478</v>
      </c>
      <c r="D232" s="650" t="s">
        <v>1647</v>
      </c>
      <c r="E232" s="650"/>
      <c r="F232" s="650"/>
      <c r="G232" s="650"/>
      <c r="H232" s="651"/>
      <c r="I232" s="651"/>
      <c r="J232" s="794" t="s">
        <v>1341</v>
      </c>
      <c r="K232" s="692">
        <f>+K233+K234+K235</f>
        <v>0</v>
      </c>
      <c r="L232" s="692">
        <f>+L233+L234+L235</f>
        <v>0</v>
      </c>
      <c r="M232" s="692">
        <f>+M233+M234+M235</f>
        <v>0</v>
      </c>
      <c r="N232" s="692">
        <f t="shared" si="139"/>
        <v>0</v>
      </c>
      <c r="O232" s="692">
        <f t="shared" ref="O232:R232" si="152">+O233+O234+O235</f>
        <v>0</v>
      </c>
      <c r="P232" s="692">
        <f t="shared" si="152"/>
        <v>0</v>
      </c>
      <c r="Q232" s="692">
        <f t="shared" si="152"/>
        <v>0</v>
      </c>
      <c r="R232" s="692">
        <f t="shared" si="152"/>
        <v>0</v>
      </c>
      <c r="S232" s="692">
        <f>+S233+S234+S235</f>
        <v>0</v>
      </c>
      <c r="T232" s="698">
        <f t="shared" ref="T232" si="153">+T233+T234+T235</f>
        <v>0</v>
      </c>
      <c r="U232" s="693"/>
      <c r="V232" s="650"/>
      <c r="W232" s="814" t="s">
        <v>1726</v>
      </c>
      <c r="X232" s="814"/>
    </row>
    <row r="233" spans="1:24" s="784" customFormat="1" ht="22.5" customHeight="1" thickTop="1" thickBot="1" x14ac:dyDescent="0.2">
      <c r="A233" s="662" t="s">
        <v>1417</v>
      </c>
      <c r="B233" s="770" t="s">
        <v>1434</v>
      </c>
      <c r="C233" s="770" t="s">
        <v>1478</v>
      </c>
      <c r="D233" s="770" t="s">
        <v>1647</v>
      </c>
      <c r="E233" s="657" t="s">
        <v>1421</v>
      </c>
      <c r="F233" s="770"/>
      <c r="G233" s="770"/>
      <c r="H233" s="658"/>
      <c r="I233" s="658"/>
      <c r="J233" s="796" t="s">
        <v>1727</v>
      </c>
      <c r="K233" s="688"/>
      <c r="L233" s="688"/>
      <c r="M233" s="688"/>
      <c r="N233" s="688">
        <f t="shared" si="139"/>
        <v>0</v>
      </c>
      <c r="O233" s="688"/>
      <c r="P233" s="688"/>
      <c r="Q233" s="688"/>
      <c r="R233" s="688"/>
      <c r="S233" s="688"/>
      <c r="T233" s="698"/>
      <c r="U233" s="689"/>
      <c r="V233" s="662"/>
      <c r="W233" s="773" t="s">
        <v>1728</v>
      </c>
      <c r="X233" s="773"/>
    </row>
    <row r="234" spans="1:24" s="784" customFormat="1" ht="22.5" customHeight="1" thickTop="1" thickBot="1" x14ac:dyDescent="0.2">
      <c r="A234" s="662" t="s">
        <v>1417</v>
      </c>
      <c r="B234" s="770" t="s">
        <v>1434</v>
      </c>
      <c r="C234" s="770" t="s">
        <v>1478</v>
      </c>
      <c r="D234" s="770" t="s">
        <v>1647</v>
      </c>
      <c r="E234" s="657" t="s">
        <v>1434</v>
      </c>
      <c r="F234" s="770"/>
      <c r="G234" s="770"/>
      <c r="H234" s="658"/>
      <c r="I234" s="658"/>
      <c r="J234" s="796" t="s">
        <v>1729</v>
      </c>
      <c r="K234" s="688"/>
      <c r="L234" s="688"/>
      <c r="M234" s="688"/>
      <c r="N234" s="688">
        <f t="shared" si="139"/>
        <v>0</v>
      </c>
      <c r="O234" s="688"/>
      <c r="P234" s="688"/>
      <c r="Q234" s="688"/>
      <c r="R234" s="688"/>
      <c r="S234" s="688"/>
      <c r="T234" s="698"/>
      <c r="U234" s="689"/>
      <c r="V234" s="770"/>
      <c r="W234" s="773" t="s">
        <v>1730</v>
      </c>
      <c r="X234" s="773"/>
    </row>
    <row r="235" spans="1:24" s="784" customFormat="1" ht="48" customHeight="1" thickTop="1" thickBot="1" x14ac:dyDescent="0.2">
      <c r="A235" s="662" t="s">
        <v>1417</v>
      </c>
      <c r="B235" s="770" t="s">
        <v>1434</v>
      </c>
      <c r="C235" s="770" t="s">
        <v>1478</v>
      </c>
      <c r="D235" s="770" t="s">
        <v>1647</v>
      </c>
      <c r="E235" s="657" t="s">
        <v>1458</v>
      </c>
      <c r="F235" s="770"/>
      <c r="G235" s="770"/>
      <c r="H235" s="658"/>
      <c r="I235" s="658"/>
      <c r="J235" s="796" t="s">
        <v>1731</v>
      </c>
      <c r="K235" s="688"/>
      <c r="L235" s="688"/>
      <c r="M235" s="688"/>
      <c r="N235" s="688">
        <f t="shared" si="139"/>
        <v>0</v>
      </c>
      <c r="O235" s="688"/>
      <c r="P235" s="688"/>
      <c r="Q235" s="688"/>
      <c r="R235" s="688"/>
      <c r="S235" s="688"/>
      <c r="T235" s="698"/>
      <c r="U235" s="689"/>
      <c r="V235" s="662"/>
      <c r="W235" s="773" t="s">
        <v>1732</v>
      </c>
      <c r="X235" s="773"/>
    </row>
    <row r="236" spans="1:24" s="784" customFormat="1" ht="49.5" customHeight="1" thickTop="1" thickBot="1" x14ac:dyDescent="0.2">
      <c r="A236" s="649" t="s">
        <v>1417</v>
      </c>
      <c r="B236" s="650" t="s">
        <v>1434</v>
      </c>
      <c r="C236" s="650" t="s">
        <v>1478</v>
      </c>
      <c r="D236" s="650" t="s">
        <v>1733</v>
      </c>
      <c r="E236" s="650"/>
      <c r="F236" s="650"/>
      <c r="G236" s="650"/>
      <c r="H236" s="651"/>
      <c r="I236" s="651"/>
      <c r="J236" s="794" t="s">
        <v>1734</v>
      </c>
      <c r="K236" s="692">
        <f>+K237+K240</f>
        <v>0</v>
      </c>
      <c r="L236" s="692">
        <f>+L237+L240</f>
        <v>0</v>
      </c>
      <c r="M236" s="692">
        <f>+M237+M240</f>
        <v>0</v>
      </c>
      <c r="N236" s="692">
        <f t="shared" si="139"/>
        <v>0</v>
      </c>
      <c r="O236" s="692">
        <f t="shared" ref="O236:R236" si="154">+O237+O240</f>
        <v>0</v>
      </c>
      <c r="P236" s="692">
        <f t="shared" si="154"/>
        <v>0</v>
      </c>
      <c r="Q236" s="692">
        <f t="shared" si="154"/>
        <v>0</v>
      </c>
      <c r="R236" s="692">
        <f t="shared" si="154"/>
        <v>0</v>
      </c>
      <c r="S236" s="692">
        <f>+S237+S240</f>
        <v>0</v>
      </c>
      <c r="T236" s="698">
        <f t="shared" ref="T236" si="155">+T237+T240</f>
        <v>0</v>
      </c>
      <c r="U236" s="693"/>
      <c r="V236" s="650"/>
      <c r="W236" s="815" t="s">
        <v>1735</v>
      </c>
      <c r="X236" s="815"/>
    </row>
    <row r="237" spans="1:24" s="787" customFormat="1" ht="48.75" customHeight="1" thickTop="1" thickBot="1" x14ac:dyDescent="0.2">
      <c r="A237" s="662" t="s">
        <v>1417</v>
      </c>
      <c r="B237" s="657" t="s">
        <v>1434</v>
      </c>
      <c r="C237" s="657" t="s">
        <v>1478</v>
      </c>
      <c r="D237" s="657" t="s">
        <v>1733</v>
      </c>
      <c r="E237" s="657" t="s">
        <v>1421</v>
      </c>
      <c r="F237" s="657"/>
      <c r="G237" s="657"/>
      <c r="H237" s="664"/>
      <c r="I237" s="664"/>
      <c r="J237" s="799" t="s">
        <v>1736</v>
      </c>
      <c r="K237" s="698">
        <f>+K238+K239</f>
        <v>0</v>
      </c>
      <c r="L237" s="698">
        <f>+L238+L239</f>
        <v>0</v>
      </c>
      <c r="M237" s="698">
        <f>+M238+M239</f>
        <v>0</v>
      </c>
      <c r="N237" s="698">
        <f t="shared" si="139"/>
        <v>0</v>
      </c>
      <c r="O237" s="698">
        <f t="shared" ref="O237:R237" si="156">+O238+O239</f>
        <v>0</v>
      </c>
      <c r="P237" s="698">
        <f t="shared" si="156"/>
        <v>0</v>
      </c>
      <c r="Q237" s="698">
        <f t="shared" si="156"/>
        <v>0</v>
      </c>
      <c r="R237" s="698">
        <f t="shared" si="156"/>
        <v>0</v>
      </c>
      <c r="S237" s="698">
        <f>+S238+S239</f>
        <v>0</v>
      </c>
      <c r="T237" s="698">
        <f t="shared" ref="T237" si="157">+T238+T239</f>
        <v>0</v>
      </c>
      <c r="U237" s="699"/>
      <c r="V237" s="657"/>
      <c r="W237" s="776" t="s">
        <v>1737</v>
      </c>
      <c r="X237" s="776"/>
    </row>
    <row r="238" spans="1:24" s="783" customFormat="1" ht="22.5" customHeight="1" thickTop="1" thickBot="1" x14ac:dyDescent="0.2">
      <c r="A238" s="668" t="s">
        <v>1417</v>
      </c>
      <c r="B238" s="664" t="s">
        <v>1434</v>
      </c>
      <c r="C238" s="664" t="s">
        <v>1478</v>
      </c>
      <c r="D238" s="664" t="s">
        <v>1733</v>
      </c>
      <c r="E238" s="664" t="s">
        <v>1421</v>
      </c>
      <c r="F238" s="657" t="s">
        <v>1421</v>
      </c>
      <c r="G238" s="664"/>
      <c r="H238" s="664"/>
      <c r="I238" s="664"/>
      <c r="J238" s="802" t="s">
        <v>1738</v>
      </c>
      <c r="K238" s="698"/>
      <c r="L238" s="698"/>
      <c r="M238" s="698"/>
      <c r="N238" s="698">
        <f t="shared" si="139"/>
        <v>0</v>
      </c>
      <c r="O238" s="698"/>
      <c r="P238" s="698"/>
      <c r="Q238" s="698"/>
      <c r="R238" s="698"/>
      <c r="S238" s="698"/>
      <c r="T238" s="698"/>
      <c r="U238" s="699"/>
      <c r="V238" s="657"/>
      <c r="W238" s="776"/>
      <c r="X238" s="776"/>
    </row>
    <row r="239" spans="1:24" s="783" customFormat="1" ht="22.5" customHeight="1" thickTop="1" thickBot="1" x14ac:dyDescent="0.2">
      <c r="A239" s="668" t="s">
        <v>1417</v>
      </c>
      <c r="B239" s="664" t="s">
        <v>1434</v>
      </c>
      <c r="C239" s="664" t="s">
        <v>1478</v>
      </c>
      <c r="D239" s="664" t="s">
        <v>1733</v>
      </c>
      <c r="E239" s="664" t="s">
        <v>1421</v>
      </c>
      <c r="F239" s="657" t="s">
        <v>1434</v>
      </c>
      <c r="G239" s="664"/>
      <c r="H239" s="664"/>
      <c r="I239" s="664"/>
      <c r="J239" s="802" t="s">
        <v>1739</v>
      </c>
      <c r="K239" s="698"/>
      <c r="L239" s="698"/>
      <c r="M239" s="698"/>
      <c r="N239" s="698">
        <f t="shared" si="139"/>
        <v>0</v>
      </c>
      <c r="O239" s="698"/>
      <c r="P239" s="698"/>
      <c r="Q239" s="698"/>
      <c r="R239" s="698"/>
      <c r="S239" s="698"/>
      <c r="T239" s="698"/>
      <c r="U239" s="699"/>
      <c r="V239" s="657"/>
      <c r="W239" s="776"/>
      <c r="X239" s="776"/>
    </row>
    <row r="240" spans="1:24" s="787" customFormat="1" ht="22.5" customHeight="1" thickTop="1" thickBot="1" x14ac:dyDescent="0.2">
      <c r="A240" s="662" t="s">
        <v>1417</v>
      </c>
      <c r="B240" s="657" t="s">
        <v>1434</v>
      </c>
      <c r="C240" s="657" t="s">
        <v>1478</v>
      </c>
      <c r="D240" s="657" t="s">
        <v>1733</v>
      </c>
      <c r="E240" s="657" t="s">
        <v>1434</v>
      </c>
      <c r="F240" s="657"/>
      <c r="G240" s="657"/>
      <c r="H240" s="664"/>
      <c r="I240" s="664"/>
      <c r="J240" s="799" t="s">
        <v>1740</v>
      </c>
      <c r="K240" s="698"/>
      <c r="L240" s="698"/>
      <c r="M240" s="698"/>
      <c r="N240" s="698">
        <f t="shared" si="139"/>
        <v>0</v>
      </c>
      <c r="O240" s="698"/>
      <c r="P240" s="698"/>
      <c r="Q240" s="698"/>
      <c r="R240" s="698"/>
      <c r="S240" s="698"/>
      <c r="T240" s="698"/>
      <c r="U240" s="699"/>
      <c r="V240" s="657"/>
      <c r="W240" s="776"/>
      <c r="X240" s="776"/>
    </row>
    <row r="241" spans="1:24" s="784" customFormat="1" ht="22.5" customHeight="1" thickTop="1" thickBot="1" x14ac:dyDescent="0.2">
      <c r="A241" s="649">
        <v>1</v>
      </c>
      <c r="B241" s="650" t="s">
        <v>1434</v>
      </c>
      <c r="C241" s="650" t="s">
        <v>1478</v>
      </c>
      <c r="D241" s="650" t="s">
        <v>1741</v>
      </c>
      <c r="E241" s="650"/>
      <c r="F241" s="650"/>
      <c r="G241" s="650"/>
      <c r="H241" s="651"/>
      <c r="I241" s="651"/>
      <c r="J241" s="794" t="s">
        <v>1742</v>
      </c>
      <c r="K241" s="692">
        <f>+K242+K243</f>
        <v>0</v>
      </c>
      <c r="L241" s="692">
        <f>+L242+L243</f>
        <v>0</v>
      </c>
      <c r="M241" s="692">
        <f>+M242+M243</f>
        <v>0</v>
      </c>
      <c r="N241" s="692">
        <f t="shared" si="139"/>
        <v>0</v>
      </c>
      <c r="O241" s="692">
        <f t="shared" ref="O241:R241" si="158">+O242+O243</f>
        <v>0</v>
      </c>
      <c r="P241" s="692">
        <f t="shared" si="158"/>
        <v>0</v>
      </c>
      <c r="Q241" s="692">
        <f t="shared" si="158"/>
        <v>0</v>
      </c>
      <c r="R241" s="692">
        <f t="shared" si="158"/>
        <v>0</v>
      </c>
      <c r="S241" s="692">
        <f>+S242+S243</f>
        <v>0</v>
      </c>
      <c r="T241" s="698">
        <f t="shared" ref="T241" si="159">+T242+T243</f>
        <v>0</v>
      </c>
      <c r="U241" s="693"/>
      <c r="V241" s="650"/>
      <c r="W241" s="815"/>
      <c r="X241" s="815"/>
    </row>
    <row r="242" spans="1:24" s="783" customFormat="1" ht="22.5" customHeight="1" thickTop="1" thickBot="1" x14ac:dyDescent="0.2">
      <c r="A242" s="668">
        <v>1</v>
      </c>
      <c r="B242" s="664" t="s">
        <v>1434</v>
      </c>
      <c r="C242" s="664" t="s">
        <v>1478</v>
      </c>
      <c r="D242" s="664" t="s">
        <v>1741</v>
      </c>
      <c r="E242" s="657" t="s">
        <v>1421</v>
      </c>
      <c r="F242" s="664"/>
      <c r="G242" s="664"/>
      <c r="H242" s="664"/>
      <c r="I242" s="664"/>
      <c r="J242" s="802" t="s">
        <v>1743</v>
      </c>
      <c r="K242" s="696"/>
      <c r="L242" s="696"/>
      <c r="M242" s="696"/>
      <c r="N242" s="696">
        <f t="shared" si="139"/>
        <v>0</v>
      </c>
      <c r="O242" s="696"/>
      <c r="P242" s="696"/>
      <c r="Q242" s="696"/>
      <c r="R242" s="696"/>
      <c r="S242" s="696"/>
      <c r="T242" s="696"/>
      <c r="U242" s="697"/>
      <c r="V242" s="664"/>
      <c r="W242" s="776"/>
      <c r="X242" s="776"/>
    </row>
    <row r="243" spans="1:24" s="783" customFormat="1" ht="22.5" customHeight="1" thickTop="1" thickBot="1" x14ac:dyDescent="0.2">
      <c r="A243" s="668">
        <v>1</v>
      </c>
      <c r="B243" s="664" t="s">
        <v>1434</v>
      </c>
      <c r="C243" s="664" t="s">
        <v>1478</v>
      </c>
      <c r="D243" s="664" t="s">
        <v>1741</v>
      </c>
      <c r="E243" s="657" t="s">
        <v>1434</v>
      </c>
      <c r="F243" s="664"/>
      <c r="G243" s="664"/>
      <c r="H243" s="664"/>
      <c r="I243" s="664"/>
      <c r="J243" s="802" t="s">
        <v>1744</v>
      </c>
      <c r="K243" s="696"/>
      <c r="L243" s="696"/>
      <c r="M243" s="696"/>
      <c r="N243" s="696">
        <f t="shared" si="139"/>
        <v>0</v>
      </c>
      <c r="O243" s="696"/>
      <c r="P243" s="696"/>
      <c r="Q243" s="696"/>
      <c r="R243" s="696"/>
      <c r="S243" s="696"/>
      <c r="T243" s="696"/>
      <c r="U243" s="697"/>
      <c r="V243" s="664"/>
      <c r="W243" s="776"/>
      <c r="X243" s="776"/>
    </row>
    <row r="244" spans="1:24" s="784" customFormat="1" ht="55.5" customHeight="1" thickTop="1" thickBot="1" x14ac:dyDescent="0.2">
      <c r="A244" s="644" t="s">
        <v>1417</v>
      </c>
      <c r="B244" s="645" t="s">
        <v>1434</v>
      </c>
      <c r="C244" s="645" t="s">
        <v>1496</v>
      </c>
      <c r="D244" s="645"/>
      <c r="E244" s="645"/>
      <c r="F244" s="645"/>
      <c r="G244" s="645"/>
      <c r="H244" s="646"/>
      <c r="I244" s="646"/>
      <c r="J244" s="793" t="s">
        <v>1745</v>
      </c>
      <c r="K244" s="700">
        <f t="shared" ref="K244:T244" si="160">+K245+K247+K248+K254+K255+K256</f>
        <v>0</v>
      </c>
      <c r="L244" s="700">
        <f t="shared" si="160"/>
        <v>0</v>
      </c>
      <c r="M244" s="700">
        <f t="shared" si="160"/>
        <v>0</v>
      </c>
      <c r="N244" s="700">
        <f t="shared" si="160"/>
        <v>0</v>
      </c>
      <c r="O244" s="700">
        <f t="shared" si="160"/>
        <v>0</v>
      </c>
      <c r="P244" s="700">
        <f t="shared" si="160"/>
        <v>0</v>
      </c>
      <c r="Q244" s="700">
        <f t="shared" si="160"/>
        <v>0</v>
      </c>
      <c r="R244" s="700">
        <f t="shared" si="160"/>
        <v>0</v>
      </c>
      <c r="S244" s="700">
        <f t="shared" si="160"/>
        <v>0</v>
      </c>
      <c r="T244" s="698">
        <f t="shared" si="160"/>
        <v>0</v>
      </c>
      <c r="U244" s="701"/>
      <c r="V244" s="645"/>
      <c r="W244" s="817" t="s">
        <v>1746</v>
      </c>
      <c r="X244" s="817" t="s">
        <v>1747</v>
      </c>
    </row>
    <row r="245" spans="1:24" s="784" customFormat="1" ht="22.5" customHeight="1" thickTop="1" thickBot="1" x14ac:dyDescent="0.2">
      <c r="A245" s="649" t="s">
        <v>1417</v>
      </c>
      <c r="B245" s="650" t="s">
        <v>1434</v>
      </c>
      <c r="C245" s="650" t="s">
        <v>1496</v>
      </c>
      <c r="D245" s="650" t="s">
        <v>1421</v>
      </c>
      <c r="E245" s="650"/>
      <c r="F245" s="650"/>
      <c r="G245" s="650"/>
      <c r="H245" s="651"/>
      <c r="I245" s="651"/>
      <c r="J245" s="794" t="s">
        <v>1748</v>
      </c>
      <c r="K245" s="692">
        <f>+K246</f>
        <v>0</v>
      </c>
      <c r="L245" s="692">
        <f>+L246</f>
        <v>0</v>
      </c>
      <c r="M245" s="692">
        <f>+M246</f>
        <v>0</v>
      </c>
      <c r="N245" s="692">
        <f t="shared" ref="N245:N302" si="161">K245+L245-M245</f>
        <v>0</v>
      </c>
      <c r="O245" s="692">
        <f t="shared" ref="O245:S245" si="162">+O246</f>
        <v>0</v>
      </c>
      <c r="P245" s="692">
        <f t="shared" si="162"/>
        <v>0</v>
      </c>
      <c r="Q245" s="692">
        <f t="shared" si="162"/>
        <v>0</v>
      </c>
      <c r="R245" s="692">
        <f t="shared" si="162"/>
        <v>0</v>
      </c>
      <c r="S245" s="692">
        <f t="shared" si="162"/>
        <v>0</v>
      </c>
      <c r="T245" s="698">
        <f t="shared" ref="T245" si="163">+T246</f>
        <v>0</v>
      </c>
      <c r="U245" s="693"/>
      <c r="V245" s="650"/>
      <c r="W245" s="814"/>
      <c r="X245" s="814"/>
    </row>
    <row r="246" spans="1:24" s="784" customFormat="1" ht="22.5" customHeight="1" thickTop="1" thickBot="1" x14ac:dyDescent="0.2">
      <c r="A246" s="662" t="s">
        <v>1417</v>
      </c>
      <c r="B246" s="770" t="s">
        <v>1434</v>
      </c>
      <c r="C246" s="770" t="s">
        <v>1496</v>
      </c>
      <c r="D246" s="770" t="s">
        <v>1421</v>
      </c>
      <c r="E246" s="657" t="s">
        <v>1421</v>
      </c>
      <c r="F246" s="770"/>
      <c r="G246" s="770"/>
      <c r="H246" s="658"/>
      <c r="I246" s="658"/>
      <c r="J246" s="796" t="s">
        <v>1749</v>
      </c>
      <c r="K246" s="688"/>
      <c r="L246" s="688"/>
      <c r="M246" s="688"/>
      <c r="N246" s="688">
        <f t="shared" si="161"/>
        <v>0</v>
      </c>
      <c r="O246" s="688"/>
      <c r="P246" s="688"/>
      <c r="Q246" s="688"/>
      <c r="R246" s="688"/>
      <c r="S246" s="688"/>
      <c r="T246" s="698"/>
      <c r="U246" s="689"/>
      <c r="V246" s="770"/>
      <c r="W246" s="773"/>
      <c r="X246" s="773"/>
    </row>
    <row r="247" spans="1:24" s="784" customFormat="1" ht="22.5" customHeight="1" thickTop="1" thickBot="1" x14ac:dyDescent="0.2">
      <c r="A247" s="649" t="s">
        <v>1417</v>
      </c>
      <c r="B247" s="650" t="s">
        <v>1434</v>
      </c>
      <c r="C247" s="650" t="s">
        <v>1496</v>
      </c>
      <c r="D247" s="650" t="s">
        <v>1434</v>
      </c>
      <c r="E247" s="650"/>
      <c r="F247" s="650"/>
      <c r="G247" s="650"/>
      <c r="H247" s="651"/>
      <c r="I247" s="651"/>
      <c r="J247" s="794" t="s">
        <v>1750</v>
      </c>
      <c r="K247" s="692"/>
      <c r="L247" s="692"/>
      <c r="M247" s="692"/>
      <c r="N247" s="692">
        <f t="shared" si="161"/>
        <v>0</v>
      </c>
      <c r="O247" s="692"/>
      <c r="P247" s="692"/>
      <c r="Q247" s="692"/>
      <c r="R247" s="692"/>
      <c r="S247" s="692"/>
      <c r="T247" s="698"/>
      <c r="U247" s="693"/>
      <c r="V247" s="650"/>
      <c r="W247" s="814"/>
      <c r="X247" s="814"/>
    </row>
    <row r="248" spans="1:24" s="784" customFormat="1" ht="22.5" customHeight="1" thickTop="1" thickBot="1" x14ac:dyDescent="0.2">
      <c r="A248" s="649" t="s">
        <v>1417</v>
      </c>
      <c r="B248" s="650" t="s">
        <v>1434</v>
      </c>
      <c r="C248" s="650" t="s">
        <v>1496</v>
      </c>
      <c r="D248" s="650" t="s">
        <v>1458</v>
      </c>
      <c r="E248" s="650"/>
      <c r="F248" s="650"/>
      <c r="G248" s="650"/>
      <c r="H248" s="651"/>
      <c r="I248" s="651"/>
      <c r="J248" s="794" t="s">
        <v>1751</v>
      </c>
      <c r="K248" s="692">
        <f>+K249+K250+K251+K252+K253</f>
        <v>0</v>
      </c>
      <c r="L248" s="692">
        <f>+L249+L250+L251+L252+L253</f>
        <v>0</v>
      </c>
      <c r="M248" s="692">
        <f>+M249+M250+M251+M252+M253</f>
        <v>0</v>
      </c>
      <c r="N248" s="692">
        <f t="shared" si="161"/>
        <v>0</v>
      </c>
      <c r="O248" s="692">
        <f t="shared" ref="O248:S248" si="164">+O249+O250+O251+O252+O253</f>
        <v>0</v>
      </c>
      <c r="P248" s="692">
        <f t="shared" si="164"/>
        <v>0</v>
      </c>
      <c r="Q248" s="692">
        <f t="shared" si="164"/>
        <v>0</v>
      </c>
      <c r="R248" s="692">
        <f t="shared" si="164"/>
        <v>0</v>
      </c>
      <c r="S248" s="692">
        <f t="shared" si="164"/>
        <v>0</v>
      </c>
      <c r="T248" s="698">
        <f t="shared" ref="T248" si="165">+T249+T250+T251+T252+T253</f>
        <v>0</v>
      </c>
      <c r="U248" s="693"/>
      <c r="V248" s="650"/>
      <c r="W248" s="814"/>
      <c r="X248" s="814"/>
    </row>
    <row r="249" spans="1:24" ht="22.5" customHeight="1" thickTop="1" thickBot="1" x14ac:dyDescent="0.2">
      <c r="A249" s="668" t="s">
        <v>1417</v>
      </c>
      <c r="B249" s="658" t="s">
        <v>1434</v>
      </c>
      <c r="C249" s="658" t="s">
        <v>1496</v>
      </c>
      <c r="D249" s="658" t="s">
        <v>1458</v>
      </c>
      <c r="E249" s="657" t="s">
        <v>1421</v>
      </c>
      <c r="F249" s="658"/>
      <c r="G249" s="658"/>
      <c r="H249" s="658"/>
      <c r="I249" s="658"/>
      <c r="J249" s="795" t="s">
        <v>1752</v>
      </c>
      <c r="K249" s="690"/>
      <c r="L249" s="690"/>
      <c r="M249" s="690"/>
      <c r="N249" s="690">
        <f t="shared" si="161"/>
        <v>0</v>
      </c>
      <c r="O249" s="690"/>
      <c r="P249" s="690"/>
      <c r="Q249" s="690"/>
      <c r="R249" s="690"/>
      <c r="S249" s="690"/>
      <c r="T249" s="696"/>
      <c r="U249" s="691"/>
      <c r="V249" s="668"/>
      <c r="W249" s="773"/>
      <c r="X249" s="773"/>
    </row>
    <row r="250" spans="1:24" ht="22.5" customHeight="1" thickTop="1" thickBot="1" x14ac:dyDescent="0.2">
      <c r="A250" s="668" t="s">
        <v>1417</v>
      </c>
      <c r="B250" s="658" t="s">
        <v>1434</v>
      </c>
      <c r="C250" s="658" t="s">
        <v>1496</v>
      </c>
      <c r="D250" s="658" t="s">
        <v>1458</v>
      </c>
      <c r="E250" s="657" t="s">
        <v>1434</v>
      </c>
      <c r="F250" s="658"/>
      <c r="G250" s="658"/>
      <c r="H250" s="658"/>
      <c r="I250" s="658"/>
      <c r="J250" s="795" t="s">
        <v>1753</v>
      </c>
      <c r="K250" s="690"/>
      <c r="L250" s="690"/>
      <c r="M250" s="690"/>
      <c r="N250" s="690">
        <f t="shared" si="161"/>
        <v>0</v>
      </c>
      <c r="O250" s="690"/>
      <c r="P250" s="690"/>
      <c r="Q250" s="690"/>
      <c r="R250" s="690"/>
      <c r="S250" s="690"/>
      <c r="T250" s="696"/>
      <c r="U250" s="691"/>
      <c r="V250" s="668"/>
      <c r="W250" s="773"/>
      <c r="X250" s="773"/>
    </row>
    <row r="251" spans="1:24" ht="22.5" customHeight="1" thickTop="1" thickBot="1" x14ac:dyDescent="0.2">
      <c r="A251" s="668" t="s">
        <v>1417</v>
      </c>
      <c r="B251" s="658" t="s">
        <v>1434</v>
      </c>
      <c r="C251" s="658" t="s">
        <v>1496</v>
      </c>
      <c r="D251" s="658" t="s">
        <v>1458</v>
      </c>
      <c r="E251" s="657" t="s">
        <v>1458</v>
      </c>
      <c r="F251" s="658"/>
      <c r="G251" s="658"/>
      <c r="H251" s="658"/>
      <c r="I251" s="658"/>
      <c r="J251" s="795" t="s">
        <v>1754</v>
      </c>
      <c r="K251" s="690"/>
      <c r="L251" s="690"/>
      <c r="M251" s="690"/>
      <c r="N251" s="690">
        <f t="shared" si="161"/>
        <v>0</v>
      </c>
      <c r="O251" s="690"/>
      <c r="P251" s="690"/>
      <c r="Q251" s="690"/>
      <c r="R251" s="690"/>
      <c r="S251" s="690"/>
      <c r="T251" s="696"/>
      <c r="U251" s="691"/>
      <c r="V251" s="668"/>
      <c r="W251" s="773"/>
      <c r="X251" s="773"/>
    </row>
    <row r="252" spans="1:24" ht="22.5" customHeight="1" thickTop="1" thickBot="1" x14ac:dyDescent="0.2">
      <c r="A252" s="668" t="s">
        <v>1417</v>
      </c>
      <c r="B252" s="658" t="s">
        <v>1434</v>
      </c>
      <c r="C252" s="658" t="s">
        <v>1496</v>
      </c>
      <c r="D252" s="658" t="s">
        <v>1458</v>
      </c>
      <c r="E252" s="657" t="s">
        <v>1462</v>
      </c>
      <c r="F252" s="658"/>
      <c r="G252" s="658"/>
      <c r="H252" s="658"/>
      <c r="I252" s="658"/>
      <c r="J252" s="795" t="s">
        <v>1755</v>
      </c>
      <c r="K252" s="690"/>
      <c r="L252" s="690"/>
      <c r="M252" s="690"/>
      <c r="N252" s="690">
        <f t="shared" si="161"/>
        <v>0</v>
      </c>
      <c r="O252" s="690"/>
      <c r="P252" s="690"/>
      <c r="Q252" s="690"/>
      <c r="R252" s="690"/>
      <c r="S252" s="690"/>
      <c r="T252" s="696"/>
      <c r="U252" s="691"/>
      <c r="V252" s="668"/>
      <c r="W252" s="773"/>
      <c r="X252" s="773"/>
    </row>
    <row r="253" spans="1:24" ht="22.5" customHeight="1" thickTop="1" thickBot="1" x14ac:dyDescent="0.2">
      <c r="A253" s="668" t="s">
        <v>1417</v>
      </c>
      <c r="B253" s="658" t="s">
        <v>1434</v>
      </c>
      <c r="C253" s="658" t="s">
        <v>1496</v>
      </c>
      <c r="D253" s="658" t="s">
        <v>1458</v>
      </c>
      <c r="E253" s="657" t="s">
        <v>1478</v>
      </c>
      <c r="F253" s="658"/>
      <c r="G253" s="658"/>
      <c r="H253" s="658"/>
      <c r="I253" s="658"/>
      <c r="J253" s="795" t="s">
        <v>1756</v>
      </c>
      <c r="K253" s="690"/>
      <c r="L253" s="690"/>
      <c r="M253" s="690"/>
      <c r="N253" s="690">
        <f t="shared" si="161"/>
        <v>0</v>
      </c>
      <c r="O253" s="690"/>
      <c r="P253" s="690"/>
      <c r="Q253" s="690"/>
      <c r="R253" s="690"/>
      <c r="S253" s="690"/>
      <c r="T253" s="696"/>
      <c r="U253" s="691"/>
      <c r="V253" s="668"/>
      <c r="W253" s="773"/>
      <c r="X253" s="773"/>
    </row>
    <row r="254" spans="1:24" s="784" customFormat="1" ht="22.5" customHeight="1" thickTop="1" thickBot="1" x14ac:dyDescent="0.2">
      <c r="A254" s="649" t="s">
        <v>1417</v>
      </c>
      <c r="B254" s="650" t="s">
        <v>1434</v>
      </c>
      <c r="C254" s="650" t="s">
        <v>1496</v>
      </c>
      <c r="D254" s="650" t="s">
        <v>1462</v>
      </c>
      <c r="E254" s="650"/>
      <c r="F254" s="650"/>
      <c r="G254" s="650"/>
      <c r="H254" s="651"/>
      <c r="I254" s="651"/>
      <c r="J254" s="794" t="s">
        <v>1757</v>
      </c>
      <c r="K254" s="692"/>
      <c r="L254" s="692"/>
      <c r="M254" s="692"/>
      <c r="N254" s="692">
        <f t="shared" si="161"/>
        <v>0</v>
      </c>
      <c r="O254" s="692"/>
      <c r="P254" s="692"/>
      <c r="Q254" s="692"/>
      <c r="R254" s="692"/>
      <c r="S254" s="692"/>
      <c r="T254" s="698"/>
      <c r="U254" s="693"/>
      <c r="V254" s="650"/>
      <c r="W254" s="814"/>
      <c r="X254" s="814"/>
    </row>
    <row r="255" spans="1:24" s="784" customFormat="1" ht="22.5" customHeight="1" thickTop="1" thickBot="1" x14ac:dyDescent="0.2">
      <c r="A255" s="649" t="s">
        <v>1417</v>
      </c>
      <c r="B255" s="650" t="s">
        <v>1434</v>
      </c>
      <c r="C255" s="650" t="s">
        <v>1496</v>
      </c>
      <c r="D255" s="650" t="s">
        <v>1478</v>
      </c>
      <c r="E255" s="650"/>
      <c r="F255" s="650"/>
      <c r="G255" s="650"/>
      <c r="H255" s="651"/>
      <c r="I255" s="651"/>
      <c r="J255" s="794" t="s">
        <v>1758</v>
      </c>
      <c r="K255" s="692"/>
      <c r="L255" s="692"/>
      <c r="M255" s="692"/>
      <c r="N255" s="692">
        <f t="shared" si="161"/>
        <v>0</v>
      </c>
      <c r="O255" s="692"/>
      <c r="P255" s="692"/>
      <c r="Q255" s="692"/>
      <c r="R255" s="692"/>
      <c r="S255" s="692"/>
      <c r="T255" s="698"/>
      <c r="U255" s="693"/>
      <c r="V255" s="650"/>
      <c r="W255" s="814"/>
      <c r="X255" s="814"/>
    </row>
    <row r="256" spans="1:24" s="784" customFormat="1" ht="22.5" customHeight="1" thickTop="1" thickBot="1" x14ac:dyDescent="0.2">
      <c r="A256" s="649">
        <v>1</v>
      </c>
      <c r="B256" s="650" t="s">
        <v>1434</v>
      </c>
      <c r="C256" s="650" t="s">
        <v>1496</v>
      </c>
      <c r="D256" s="650" t="s">
        <v>1496</v>
      </c>
      <c r="E256" s="650"/>
      <c r="F256" s="650"/>
      <c r="G256" s="650"/>
      <c r="H256" s="651"/>
      <c r="I256" s="651"/>
      <c r="J256" s="794" t="s">
        <v>1759</v>
      </c>
      <c r="K256" s="692"/>
      <c r="L256" s="692"/>
      <c r="M256" s="692"/>
      <c r="N256" s="692">
        <f t="shared" si="161"/>
        <v>0</v>
      </c>
      <c r="O256" s="692"/>
      <c r="P256" s="692"/>
      <c r="Q256" s="692"/>
      <c r="R256" s="692"/>
      <c r="S256" s="692"/>
      <c r="T256" s="698"/>
      <c r="U256" s="693"/>
      <c r="V256" s="650"/>
      <c r="W256" s="814"/>
      <c r="X256" s="814"/>
    </row>
    <row r="257" spans="1:16372" s="784" customFormat="1" ht="60" customHeight="1" thickTop="1" thickBot="1" x14ac:dyDescent="0.2">
      <c r="A257" s="644" t="s">
        <v>1417</v>
      </c>
      <c r="B257" s="645" t="s">
        <v>1434</v>
      </c>
      <c r="C257" s="645" t="s">
        <v>1500</v>
      </c>
      <c r="D257" s="645"/>
      <c r="E257" s="645"/>
      <c r="F257" s="645"/>
      <c r="G257" s="645"/>
      <c r="H257" s="646"/>
      <c r="I257" s="646"/>
      <c r="J257" s="793" t="s">
        <v>1760</v>
      </c>
      <c r="K257" s="685">
        <f>+K258+K270+K282</f>
        <v>0</v>
      </c>
      <c r="L257" s="685">
        <f>+L258+L270+L282</f>
        <v>0</v>
      </c>
      <c r="M257" s="685">
        <f>+M258+M270+M282</f>
        <v>0</v>
      </c>
      <c r="N257" s="685">
        <f t="shared" si="161"/>
        <v>0</v>
      </c>
      <c r="O257" s="685">
        <f t="shared" ref="O257:T257" si="166">+O258+O270+O282</f>
        <v>0</v>
      </c>
      <c r="P257" s="685">
        <f t="shared" si="166"/>
        <v>0</v>
      </c>
      <c r="Q257" s="685">
        <f t="shared" si="166"/>
        <v>0</v>
      </c>
      <c r="R257" s="685">
        <f t="shared" si="166"/>
        <v>0</v>
      </c>
      <c r="S257" s="685">
        <f t="shared" si="166"/>
        <v>0</v>
      </c>
      <c r="T257" s="678">
        <f t="shared" si="166"/>
        <v>0</v>
      </c>
      <c r="U257" s="648"/>
      <c r="V257" s="645"/>
      <c r="W257" s="817" t="s">
        <v>1761</v>
      </c>
      <c r="X257" s="817"/>
    </row>
    <row r="258" spans="1:16372" s="784" customFormat="1" ht="22.5" customHeight="1" thickTop="1" thickBot="1" x14ac:dyDescent="0.2">
      <c r="A258" s="649" t="s">
        <v>1417</v>
      </c>
      <c r="B258" s="650" t="s">
        <v>1434</v>
      </c>
      <c r="C258" s="650" t="s">
        <v>1500</v>
      </c>
      <c r="D258" s="650" t="s">
        <v>1421</v>
      </c>
      <c r="E258" s="650"/>
      <c r="F258" s="650"/>
      <c r="G258" s="650"/>
      <c r="H258" s="651"/>
      <c r="I258" s="651"/>
      <c r="J258" s="794" t="s">
        <v>1762</v>
      </c>
      <c r="K258" s="677">
        <f>+K259+K261+K262+K268+K269</f>
        <v>0</v>
      </c>
      <c r="L258" s="677">
        <f>+L259+L261+L262+L268+L269</f>
        <v>0</v>
      </c>
      <c r="M258" s="677">
        <f>+M259+M261+M262+M268+M269</f>
        <v>0</v>
      </c>
      <c r="N258" s="677">
        <f t="shared" si="161"/>
        <v>0</v>
      </c>
      <c r="O258" s="677">
        <f t="shared" ref="O258:T258" si="167">+O259+O261+O262+O268+O269</f>
        <v>0</v>
      </c>
      <c r="P258" s="677">
        <f t="shared" si="167"/>
        <v>0</v>
      </c>
      <c r="Q258" s="677">
        <f t="shared" si="167"/>
        <v>0</v>
      </c>
      <c r="R258" s="677">
        <f t="shared" si="167"/>
        <v>0</v>
      </c>
      <c r="S258" s="677">
        <f t="shared" si="167"/>
        <v>0</v>
      </c>
      <c r="T258" s="678">
        <f t="shared" si="167"/>
        <v>0</v>
      </c>
      <c r="U258" s="654"/>
      <c r="V258" s="650"/>
      <c r="W258" s="815"/>
      <c r="X258" s="815"/>
    </row>
    <row r="259" spans="1:16372" s="784" customFormat="1" ht="22.5" customHeight="1" thickTop="1" thickBot="1" x14ac:dyDescent="0.2">
      <c r="A259" s="662" t="s">
        <v>1417</v>
      </c>
      <c r="B259" s="770" t="s">
        <v>1434</v>
      </c>
      <c r="C259" s="770" t="s">
        <v>1500</v>
      </c>
      <c r="D259" s="770" t="s">
        <v>1421</v>
      </c>
      <c r="E259" s="657" t="s">
        <v>1421</v>
      </c>
      <c r="F259" s="770"/>
      <c r="G259" s="770"/>
      <c r="H259" s="658"/>
      <c r="I259" s="658"/>
      <c r="J259" s="796" t="s">
        <v>1763</v>
      </c>
      <c r="K259" s="680">
        <f t="shared" ref="K259:T259" si="168">+K260</f>
        <v>0</v>
      </c>
      <c r="L259" s="680">
        <f>+L260</f>
        <v>0</v>
      </c>
      <c r="M259" s="680">
        <f>+M260</f>
        <v>0</v>
      </c>
      <c r="N259" s="680">
        <f t="shared" si="161"/>
        <v>0</v>
      </c>
      <c r="O259" s="680">
        <f t="shared" ref="O259:S259" si="169">+O260</f>
        <v>0</v>
      </c>
      <c r="P259" s="680">
        <f t="shared" si="169"/>
        <v>0</v>
      </c>
      <c r="Q259" s="680">
        <f t="shared" si="169"/>
        <v>0</v>
      </c>
      <c r="R259" s="680">
        <f t="shared" si="169"/>
        <v>0</v>
      </c>
      <c r="S259" s="680">
        <f t="shared" si="169"/>
        <v>0</v>
      </c>
      <c r="T259" s="678">
        <f t="shared" si="168"/>
        <v>0</v>
      </c>
      <c r="U259" s="661"/>
      <c r="V259" s="770"/>
      <c r="W259" s="773"/>
      <c r="X259" s="773"/>
    </row>
    <row r="260" spans="1:16372" ht="22.5" customHeight="1" thickTop="1" thickBot="1" x14ac:dyDescent="0.2">
      <c r="A260" s="668" t="s">
        <v>1417</v>
      </c>
      <c r="B260" s="658" t="s">
        <v>1434</v>
      </c>
      <c r="C260" s="658" t="s">
        <v>1500</v>
      </c>
      <c r="D260" s="658" t="s">
        <v>1421</v>
      </c>
      <c r="E260" s="664" t="s">
        <v>1421</v>
      </c>
      <c r="F260" s="770" t="s">
        <v>1421</v>
      </c>
      <c r="G260" s="658"/>
      <c r="H260" s="658"/>
      <c r="I260" s="658"/>
      <c r="J260" s="795" t="s">
        <v>1764</v>
      </c>
      <c r="K260" s="681"/>
      <c r="L260" s="681"/>
      <c r="M260" s="681"/>
      <c r="N260" s="681">
        <f t="shared" si="161"/>
        <v>0</v>
      </c>
      <c r="O260" s="681"/>
      <c r="P260" s="681"/>
      <c r="Q260" s="681"/>
      <c r="R260" s="681"/>
      <c r="S260" s="681"/>
      <c r="T260" s="679"/>
      <c r="U260" s="667"/>
      <c r="V260" s="658"/>
      <c r="W260" s="773"/>
      <c r="X260" s="773"/>
    </row>
    <row r="261" spans="1:16372" s="787" customFormat="1" ht="22.5" customHeight="1" thickTop="1" thickBot="1" x14ac:dyDescent="0.2">
      <c r="A261" s="662" t="s">
        <v>1417</v>
      </c>
      <c r="B261" s="770" t="s">
        <v>1434</v>
      </c>
      <c r="C261" s="770" t="s">
        <v>1500</v>
      </c>
      <c r="D261" s="770" t="s">
        <v>1421</v>
      </c>
      <c r="E261" s="657" t="s">
        <v>1434</v>
      </c>
      <c r="F261" s="657"/>
      <c r="G261" s="657"/>
      <c r="H261" s="664"/>
      <c r="I261" s="664"/>
      <c r="J261" s="796" t="s">
        <v>1765</v>
      </c>
      <c r="K261" s="680"/>
      <c r="L261" s="680"/>
      <c r="M261" s="680"/>
      <c r="N261" s="680">
        <f t="shared" si="161"/>
        <v>0</v>
      </c>
      <c r="O261" s="680"/>
      <c r="P261" s="680"/>
      <c r="Q261" s="680"/>
      <c r="R261" s="680"/>
      <c r="S261" s="680"/>
      <c r="T261" s="678"/>
      <c r="U261" s="661"/>
      <c r="V261" s="770"/>
      <c r="W261" s="776"/>
      <c r="X261" s="776"/>
      <c r="Y261" s="639"/>
      <c r="Z261" s="639"/>
      <c r="AA261" s="639"/>
      <c r="AB261" s="639"/>
      <c r="AC261" s="639"/>
      <c r="AD261" s="639"/>
      <c r="AE261" s="639"/>
      <c r="AF261" s="639"/>
      <c r="AG261" s="639"/>
      <c r="AH261" s="639"/>
      <c r="AI261" s="639"/>
      <c r="AJ261" s="639"/>
      <c r="AK261" s="639"/>
      <c r="AL261" s="639"/>
      <c r="AM261" s="702"/>
      <c r="AN261" s="639"/>
      <c r="AO261" s="639"/>
      <c r="AP261" s="639"/>
      <c r="AQ261" s="639"/>
      <c r="AR261" s="639"/>
      <c r="AS261" s="639"/>
      <c r="AT261" s="639"/>
      <c r="AU261" s="639"/>
      <c r="AV261" s="639"/>
      <c r="AW261" s="639"/>
      <c r="AX261" s="639"/>
      <c r="AY261" s="639"/>
      <c r="AZ261" s="639"/>
      <c r="BA261" s="639"/>
      <c r="BB261" s="639"/>
      <c r="BC261" s="639"/>
      <c r="BD261" s="639"/>
      <c r="BE261" s="639"/>
      <c r="BF261" s="639"/>
      <c r="BG261" s="702"/>
      <c r="BH261" s="639"/>
      <c r="BI261" s="639"/>
      <c r="BJ261" s="639"/>
      <c r="BK261" s="639"/>
      <c r="BL261" s="639"/>
      <c r="BM261" s="639"/>
      <c r="BN261" s="639"/>
      <c r="BO261" s="639"/>
      <c r="BP261" s="639"/>
      <c r="BQ261" s="639"/>
      <c r="BR261" s="639"/>
      <c r="BS261" s="639"/>
      <c r="BT261" s="639"/>
      <c r="BU261" s="639"/>
      <c r="BV261" s="639"/>
      <c r="BW261" s="639"/>
      <c r="BX261" s="639"/>
      <c r="BY261" s="639"/>
      <c r="BZ261" s="639"/>
      <c r="CA261" s="702"/>
      <c r="CB261" s="639"/>
      <c r="CC261" s="703"/>
      <c r="CD261" s="657"/>
      <c r="CE261" s="657"/>
      <c r="CF261" s="657"/>
      <c r="CG261" s="657"/>
      <c r="CH261" s="657"/>
      <c r="CI261" s="657"/>
      <c r="CJ261" s="657"/>
      <c r="CK261" s="657"/>
      <c r="CL261" s="657"/>
      <c r="CM261" s="657"/>
      <c r="CN261" s="657"/>
      <c r="CO261" s="657"/>
      <c r="CP261" s="657"/>
      <c r="CQ261" s="657"/>
      <c r="CR261" s="657"/>
      <c r="CS261" s="657"/>
      <c r="CT261" s="657"/>
      <c r="CU261" s="671"/>
      <c r="CV261" s="657"/>
      <c r="CW261" s="657"/>
      <c r="CX261" s="657"/>
      <c r="CY261" s="657"/>
      <c r="CZ261" s="657"/>
      <c r="DA261" s="657"/>
      <c r="DB261" s="657"/>
      <c r="DC261" s="657"/>
      <c r="DD261" s="657"/>
      <c r="DE261" s="657"/>
      <c r="DF261" s="657"/>
      <c r="DG261" s="657"/>
      <c r="DH261" s="657"/>
      <c r="DI261" s="657"/>
      <c r="DJ261" s="657"/>
      <c r="DK261" s="657"/>
      <c r="DL261" s="657"/>
      <c r="DM261" s="657"/>
      <c r="DN261" s="657"/>
      <c r="DO261" s="671"/>
      <c r="DP261" s="657"/>
      <c r="DQ261" s="657"/>
      <c r="DR261" s="657"/>
      <c r="DS261" s="657"/>
      <c r="DT261" s="657"/>
      <c r="DU261" s="657"/>
      <c r="DV261" s="657"/>
      <c r="DW261" s="657"/>
      <c r="DX261" s="657"/>
      <c r="DY261" s="657"/>
      <c r="DZ261" s="657"/>
      <c r="EA261" s="657"/>
      <c r="EB261" s="657"/>
      <c r="EC261" s="657"/>
      <c r="ED261" s="657"/>
      <c r="EE261" s="657"/>
      <c r="EF261" s="657"/>
      <c r="EG261" s="657"/>
      <c r="EH261" s="657"/>
      <c r="EI261" s="671"/>
      <c r="EJ261" s="657"/>
      <c r="EK261" s="657"/>
      <c r="EL261" s="657"/>
      <c r="EM261" s="657"/>
      <c r="EN261" s="657"/>
      <c r="EO261" s="657"/>
      <c r="EP261" s="657"/>
      <c r="EQ261" s="657"/>
      <c r="ER261" s="657"/>
      <c r="ES261" s="657"/>
      <c r="ET261" s="657"/>
      <c r="EU261" s="657"/>
      <c r="EV261" s="657"/>
      <c r="EW261" s="657"/>
      <c r="EX261" s="657"/>
      <c r="EY261" s="657"/>
      <c r="EZ261" s="657"/>
      <c r="FA261" s="657"/>
      <c r="FB261" s="657"/>
      <c r="FC261" s="671"/>
      <c r="FD261" s="657"/>
      <c r="FE261" s="657"/>
      <c r="FF261" s="657"/>
      <c r="FG261" s="657"/>
      <c r="FH261" s="657"/>
      <c r="FI261" s="657"/>
      <c r="FJ261" s="657"/>
      <c r="FK261" s="657"/>
      <c r="FL261" s="657"/>
      <c r="FM261" s="657"/>
      <c r="FN261" s="657"/>
      <c r="FO261" s="657"/>
      <c r="FP261" s="657"/>
      <c r="FQ261" s="657"/>
      <c r="FR261" s="657"/>
      <c r="FS261" s="657"/>
      <c r="FT261" s="657"/>
      <c r="FU261" s="657"/>
      <c r="FV261" s="657"/>
      <c r="FW261" s="671"/>
      <c r="FX261" s="657"/>
      <c r="FY261" s="657"/>
      <c r="FZ261" s="657"/>
      <c r="GA261" s="657"/>
      <c r="GB261" s="657"/>
      <c r="GC261" s="657"/>
      <c r="GD261" s="657"/>
      <c r="GE261" s="657"/>
      <c r="GF261" s="657"/>
      <c r="GG261" s="657"/>
      <c r="GH261" s="657"/>
      <c r="GI261" s="657"/>
      <c r="GJ261" s="657"/>
      <c r="GK261" s="657"/>
      <c r="GL261" s="657"/>
      <c r="GM261" s="657"/>
      <c r="GN261" s="657"/>
      <c r="GO261" s="657"/>
      <c r="GP261" s="657"/>
      <c r="GQ261" s="671"/>
      <c r="GR261" s="657"/>
      <c r="GS261" s="657"/>
      <c r="GT261" s="657"/>
      <c r="GU261" s="657"/>
      <c r="GV261" s="657"/>
      <c r="GW261" s="657"/>
      <c r="GX261" s="657"/>
      <c r="GY261" s="657"/>
      <c r="GZ261" s="657"/>
      <c r="HA261" s="657"/>
      <c r="HB261" s="657"/>
      <c r="HC261" s="657"/>
      <c r="HD261" s="657"/>
      <c r="HE261" s="657"/>
      <c r="HF261" s="657"/>
      <c r="HG261" s="657"/>
      <c r="HH261" s="657"/>
      <c r="HI261" s="657"/>
      <c r="HJ261" s="657"/>
      <c r="HK261" s="671"/>
      <c r="HL261" s="657"/>
      <c r="HM261" s="657"/>
      <c r="HN261" s="657"/>
      <c r="HO261" s="657"/>
      <c r="HP261" s="657"/>
      <c r="HQ261" s="657"/>
      <c r="HR261" s="657"/>
      <c r="HS261" s="657"/>
      <c r="HT261" s="657"/>
      <c r="HU261" s="657"/>
      <c r="HV261" s="657"/>
      <c r="HW261" s="657"/>
      <c r="HX261" s="657"/>
      <c r="HY261" s="657"/>
      <c r="HZ261" s="657"/>
      <c r="IA261" s="657"/>
      <c r="IB261" s="657"/>
      <c r="IC261" s="657"/>
      <c r="ID261" s="657"/>
      <c r="IE261" s="671"/>
      <c r="IF261" s="657"/>
      <c r="IG261" s="657"/>
      <c r="IH261" s="657"/>
      <c r="II261" s="657"/>
      <c r="IJ261" s="657"/>
      <c r="IK261" s="657"/>
      <c r="IL261" s="657"/>
      <c r="IM261" s="657"/>
      <c r="IN261" s="657"/>
      <c r="IO261" s="657"/>
      <c r="IP261" s="657"/>
      <c r="IQ261" s="657"/>
      <c r="IR261" s="657"/>
      <c r="IS261" s="657"/>
      <c r="IT261" s="657"/>
      <c r="IU261" s="657"/>
      <c r="IV261" s="657"/>
      <c r="IW261" s="657"/>
      <c r="IX261" s="657"/>
      <c r="IY261" s="671"/>
      <c r="IZ261" s="657"/>
      <c r="JA261" s="657"/>
      <c r="JB261" s="657"/>
      <c r="JC261" s="657"/>
      <c r="JD261" s="657"/>
      <c r="JE261" s="657"/>
      <c r="JF261" s="657"/>
      <c r="JG261" s="657"/>
      <c r="JH261" s="657"/>
      <c r="JI261" s="657"/>
      <c r="JJ261" s="657"/>
      <c r="JK261" s="657"/>
      <c r="JL261" s="657"/>
      <c r="JM261" s="657"/>
      <c r="JN261" s="657"/>
      <c r="JO261" s="657"/>
      <c r="JP261" s="657"/>
      <c r="JQ261" s="657"/>
      <c r="JR261" s="657"/>
      <c r="JS261" s="671"/>
      <c r="JT261" s="657"/>
      <c r="JU261" s="657"/>
      <c r="JV261" s="657"/>
      <c r="JW261" s="657"/>
      <c r="JX261" s="657"/>
      <c r="JY261" s="657"/>
      <c r="JZ261" s="657"/>
      <c r="KA261" s="657"/>
      <c r="KB261" s="657"/>
      <c r="KC261" s="657"/>
      <c r="KD261" s="657"/>
      <c r="KE261" s="657"/>
      <c r="KF261" s="657"/>
      <c r="KG261" s="657"/>
      <c r="KH261" s="657"/>
      <c r="KI261" s="657"/>
      <c r="KJ261" s="657"/>
      <c r="KK261" s="657"/>
      <c r="KL261" s="657"/>
      <c r="KM261" s="671"/>
      <c r="KN261" s="657"/>
      <c r="KO261" s="657"/>
      <c r="KP261" s="657"/>
      <c r="KQ261" s="657"/>
      <c r="KR261" s="657"/>
      <c r="KS261" s="657"/>
      <c r="KT261" s="657"/>
      <c r="KU261" s="657"/>
      <c r="KV261" s="657"/>
      <c r="KW261" s="657"/>
      <c r="KX261" s="657"/>
      <c r="KY261" s="657"/>
      <c r="KZ261" s="657"/>
      <c r="LA261" s="657"/>
      <c r="LB261" s="657"/>
      <c r="LC261" s="657"/>
      <c r="LD261" s="657"/>
      <c r="LE261" s="657"/>
      <c r="LF261" s="657"/>
      <c r="LG261" s="671"/>
      <c r="LH261" s="657"/>
      <c r="LI261" s="657"/>
      <c r="LJ261" s="657"/>
      <c r="LK261" s="657"/>
      <c r="LL261" s="657"/>
      <c r="LM261" s="657"/>
      <c r="LN261" s="657"/>
      <c r="LO261" s="657"/>
      <c r="LP261" s="657"/>
      <c r="LQ261" s="657"/>
      <c r="LR261" s="657"/>
      <c r="LS261" s="657"/>
      <c r="LT261" s="657"/>
      <c r="LU261" s="657"/>
      <c r="LV261" s="657"/>
      <c r="LW261" s="657"/>
      <c r="LX261" s="657"/>
      <c r="LY261" s="657"/>
      <c r="LZ261" s="657"/>
      <c r="MA261" s="671"/>
      <c r="MB261" s="657"/>
      <c r="MC261" s="657"/>
      <c r="MD261" s="657"/>
      <c r="ME261" s="657"/>
      <c r="MF261" s="657"/>
      <c r="MG261" s="657"/>
      <c r="MH261" s="657"/>
      <c r="MI261" s="657"/>
      <c r="MJ261" s="657"/>
      <c r="MK261" s="657"/>
      <c r="ML261" s="657"/>
      <c r="MM261" s="657"/>
      <c r="MN261" s="657"/>
      <c r="MO261" s="657"/>
      <c r="MP261" s="657"/>
      <c r="MQ261" s="657"/>
      <c r="MR261" s="657"/>
      <c r="MS261" s="657"/>
      <c r="MT261" s="657"/>
      <c r="MU261" s="671"/>
      <c r="MV261" s="657"/>
      <c r="MW261" s="657"/>
      <c r="MX261" s="657"/>
      <c r="MY261" s="657"/>
      <c r="MZ261" s="657"/>
      <c r="NA261" s="657"/>
      <c r="NB261" s="657"/>
      <c r="NC261" s="657"/>
      <c r="ND261" s="657"/>
      <c r="NE261" s="657"/>
      <c r="NF261" s="657"/>
      <c r="NG261" s="657"/>
      <c r="NH261" s="657"/>
      <c r="NI261" s="657"/>
      <c r="NJ261" s="657"/>
      <c r="NK261" s="657"/>
      <c r="NL261" s="657"/>
      <c r="NM261" s="657"/>
      <c r="NN261" s="657"/>
      <c r="NO261" s="671"/>
      <c r="NP261" s="657"/>
      <c r="NQ261" s="657"/>
      <c r="NR261" s="657"/>
      <c r="NS261" s="657"/>
      <c r="NT261" s="657"/>
      <c r="NU261" s="657"/>
      <c r="NV261" s="657"/>
      <c r="NW261" s="657"/>
      <c r="NX261" s="657"/>
      <c r="NY261" s="657"/>
      <c r="NZ261" s="657"/>
      <c r="OA261" s="657"/>
      <c r="OB261" s="657"/>
      <c r="OC261" s="657"/>
      <c r="OD261" s="657"/>
      <c r="OE261" s="657"/>
      <c r="OF261" s="657"/>
      <c r="OG261" s="657"/>
      <c r="OH261" s="657"/>
      <c r="OI261" s="671"/>
      <c r="OJ261" s="657"/>
      <c r="OK261" s="657"/>
      <c r="OL261" s="657"/>
      <c r="OM261" s="657"/>
      <c r="ON261" s="657"/>
      <c r="OO261" s="657"/>
      <c r="OP261" s="657"/>
      <c r="OQ261" s="657"/>
      <c r="OR261" s="657"/>
      <c r="OS261" s="657"/>
      <c r="OT261" s="657"/>
      <c r="OU261" s="657"/>
      <c r="OV261" s="657"/>
      <c r="OW261" s="657"/>
      <c r="OX261" s="657"/>
      <c r="OY261" s="657"/>
      <c r="OZ261" s="657"/>
      <c r="PA261" s="657"/>
      <c r="PB261" s="657"/>
      <c r="PC261" s="671"/>
      <c r="PD261" s="657"/>
      <c r="PE261" s="657"/>
      <c r="PF261" s="657"/>
      <c r="PG261" s="657"/>
      <c r="PH261" s="657"/>
      <c r="PI261" s="657"/>
      <c r="PJ261" s="657"/>
      <c r="PK261" s="657"/>
      <c r="PL261" s="657"/>
      <c r="PM261" s="657"/>
      <c r="PN261" s="657"/>
      <c r="PO261" s="657"/>
      <c r="PP261" s="657"/>
      <c r="PQ261" s="657"/>
      <c r="PR261" s="657"/>
      <c r="PS261" s="657"/>
      <c r="PT261" s="657"/>
      <c r="PU261" s="657"/>
      <c r="PV261" s="657"/>
      <c r="PW261" s="671"/>
      <c r="PX261" s="657"/>
      <c r="PY261" s="657"/>
      <c r="PZ261" s="657"/>
      <c r="QA261" s="657"/>
      <c r="QB261" s="657"/>
      <c r="QC261" s="657"/>
      <c r="QD261" s="657"/>
      <c r="QE261" s="657"/>
      <c r="QF261" s="657"/>
      <c r="QG261" s="657"/>
      <c r="QH261" s="657"/>
      <c r="QI261" s="657"/>
      <c r="QJ261" s="657"/>
      <c r="QK261" s="657"/>
      <c r="QL261" s="657"/>
      <c r="QM261" s="657"/>
      <c r="QN261" s="657"/>
      <c r="QO261" s="657"/>
      <c r="QP261" s="657"/>
      <c r="QQ261" s="671"/>
      <c r="QR261" s="657"/>
      <c r="QS261" s="657"/>
      <c r="QT261" s="657"/>
      <c r="QU261" s="657"/>
      <c r="QV261" s="657"/>
      <c r="QW261" s="657"/>
      <c r="QX261" s="657"/>
      <c r="QY261" s="657"/>
      <c r="QZ261" s="657"/>
      <c r="RA261" s="657"/>
      <c r="RB261" s="657"/>
      <c r="RC261" s="657"/>
      <c r="RD261" s="657"/>
      <c r="RE261" s="657"/>
      <c r="RF261" s="657"/>
      <c r="RG261" s="657"/>
      <c r="RH261" s="657"/>
      <c r="RI261" s="657"/>
      <c r="RJ261" s="657"/>
      <c r="RK261" s="671"/>
      <c r="RL261" s="657"/>
      <c r="RM261" s="657"/>
      <c r="RN261" s="657"/>
      <c r="RO261" s="657"/>
      <c r="RP261" s="657"/>
      <c r="RQ261" s="657"/>
      <c r="RR261" s="657"/>
      <c r="RS261" s="657"/>
      <c r="RT261" s="657"/>
      <c r="RU261" s="657"/>
      <c r="RV261" s="657"/>
      <c r="RW261" s="657"/>
      <c r="RX261" s="657"/>
      <c r="RY261" s="657"/>
      <c r="RZ261" s="657"/>
      <c r="SA261" s="657"/>
      <c r="SB261" s="657"/>
      <c r="SC261" s="657"/>
      <c r="SD261" s="657"/>
      <c r="SE261" s="671"/>
      <c r="SF261" s="657"/>
      <c r="SG261" s="657"/>
      <c r="SH261" s="657"/>
      <c r="SI261" s="657"/>
      <c r="SJ261" s="657"/>
      <c r="SK261" s="657"/>
      <c r="SL261" s="657"/>
      <c r="SM261" s="657"/>
      <c r="SN261" s="657"/>
      <c r="SO261" s="657"/>
      <c r="SP261" s="657"/>
      <c r="SQ261" s="657"/>
      <c r="SR261" s="657"/>
      <c r="SS261" s="657"/>
      <c r="ST261" s="657"/>
      <c r="SU261" s="657"/>
      <c r="SV261" s="657"/>
      <c r="SW261" s="657"/>
      <c r="SX261" s="657"/>
      <c r="SY261" s="671"/>
      <c r="SZ261" s="657"/>
      <c r="TA261" s="657"/>
      <c r="TB261" s="657"/>
      <c r="TC261" s="657"/>
      <c r="TD261" s="657"/>
      <c r="TE261" s="657"/>
      <c r="TF261" s="657"/>
      <c r="TG261" s="657"/>
      <c r="TH261" s="657"/>
      <c r="TI261" s="657"/>
      <c r="TJ261" s="657"/>
      <c r="TK261" s="657"/>
      <c r="TL261" s="657"/>
      <c r="TM261" s="657"/>
      <c r="TN261" s="657"/>
      <c r="TO261" s="657"/>
      <c r="TP261" s="657"/>
      <c r="TQ261" s="657"/>
      <c r="TR261" s="657"/>
      <c r="TS261" s="671"/>
      <c r="TT261" s="657"/>
      <c r="TU261" s="657"/>
      <c r="TV261" s="657"/>
      <c r="TW261" s="657"/>
      <c r="TX261" s="657"/>
      <c r="TY261" s="657"/>
      <c r="TZ261" s="657"/>
      <c r="UA261" s="657"/>
      <c r="UB261" s="657"/>
      <c r="UC261" s="657"/>
      <c r="UD261" s="657"/>
      <c r="UE261" s="657"/>
      <c r="UF261" s="657"/>
      <c r="UG261" s="657"/>
      <c r="UH261" s="657"/>
      <c r="UI261" s="657"/>
      <c r="UJ261" s="657"/>
      <c r="UK261" s="657"/>
      <c r="UL261" s="657"/>
      <c r="UM261" s="671"/>
      <c r="UN261" s="657"/>
      <c r="UO261" s="657"/>
      <c r="UP261" s="657"/>
      <c r="UQ261" s="657"/>
      <c r="UR261" s="657"/>
      <c r="US261" s="657"/>
      <c r="UT261" s="657"/>
      <c r="UU261" s="657"/>
      <c r="UV261" s="657"/>
      <c r="UW261" s="657"/>
      <c r="UX261" s="657"/>
      <c r="UY261" s="657"/>
      <c r="UZ261" s="657"/>
      <c r="VA261" s="657"/>
      <c r="VB261" s="657"/>
      <c r="VC261" s="657"/>
      <c r="VD261" s="657"/>
      <c r="VE261" s="657"/>
      <c r="VF261" s="657"/>
      <c r="VG261" s="671"/>
      <c r="VH261" s="657"/>
      <c r="VI261" s="657"/>
      <c r="VJ261" s="657"/>
      <c r="VK261" s="657"/>
      <c r="VL261" s="657"/>
      <c r="VM261" s="657"/>
      <c r="VN261" s="657"/>
      <c r="VO261" s="657"/>
      <c r="VP261" s="657"/>
      <c r="VQ261" s="657"/>
      <c r="VR261" s="657"/>
      <c r="VS261" s="657"/>
      <c r="VT261" s="657"/>
      <c r="VU261" s="657"/>
      <c r="VV261" s="657"/>
      <c r="VW261" s="657"/>
      <c r="VX261" s="657"/>
      <c r="VY261" s="657"/>
      <c r="VZ261" s="657"/>
      <c r="WA261" s="671"/>
      <c r="WB261" s="657"/>
      <c r="WC261" s="657"/>
      <c r="WD261" s="657"/>
      <c r="WE261" s="657"/>
      <c r="WF261" s="657"/>
      <c r="WG261" s="657"/>
      <c r="WH261" s="657"/>
      <c r="WI261" s="657"/>
      <c r="WJ261" s="657"/>
      <c r="WK261" s="657"/>
      <c r="WL261" s="657"/>
      <c r="WM261" s="657"/>
      <c r="WN261" s="657"/>
      <c r="WO261" s="657"/>
      <c r="WP261" s="657"/>
      <c r="WQ261" s="657"/>
      <c r="WR261" s="657"/>
      <c r="WS261" s="657"/>
      <c r="WT261" s="657"/>
      <c r="WU261" s="671"/>
      <c r="WV261" s="657"/>
      <c r="WW261" s="657"/>
      <c r="WX261" s="657"/>
      <c r="WY261" s="657"/>
      <c r="WZ261" s="657"/>
      <c r="XA261" s="657"/>
      <c r="XB261" s="657"/>
      <c r="XC261" s="657"/>
      <c r="XD261" s="657"/>
      <c r="XE261" s="657"/>
      <c r="XF261" s="657"/>
      <c r="XG261" s="657"/>
      <c r="XH261" s="657"/>
      <c r="XI261" s="657"/>
      <c r="XJ261" s="657"/>
      <c r="XK261" s="657"/>
      <c r="XL261" s="657"/>
      <c r="XM261" s="657"/>
      <c r="XN261" s="657"/>
      <c r="XO261" s="671"/>
      <c r="XP261" s="657"/>
      <c r="XQ261" s="657"/>
      <c r="XR261" s="657"/>
      <c r="XS261" s="657"/>
      <c r="XT261" s="657"/>
      <c r="XU261" s="657"/>
      <c r="XV261" s="657"/>
      <c r="XW261" s="657"/>
      <c r="XX261" s="657"/>
      <c r="XY261" s="657"/>
      <c r="XZ261" s="657"/>
      <c r="YA261" s="657"/>
      <c r="YB261" s="657"/>
      <c r="YC261" s="657"/>
      <c r="YD261" s="657"/>
      <c r="YE261" s="657"/>
      <c r="YF261" s="657"/>
      <c r="YG261" s="657"/>
      <c r="YH261" s="657"/>
      <c r="YI261" s="671"/>
      <c r="YJ261" s="657"/>
      <c r="YK261" s="657"/>
      <c r="YL261" s="657"/>
      <c r="YM261" s="657"/>
      <c r="YN261" s="657"/>
      <c r="YO261" s="657"/>
      <c r="YP261" s="657"/>
      <c r="YQ261" s="657"/>
      <c r="YR261" s="657"/>
      <c r="YS261" s="657"/>
      <c r="YT261" s="657"/>
      <c r="YU261" s="657"/>
      <c r="YV261" s="657"/>
      <c r="YW261" s="657"/>
      <c r="YX261" s="657"/>
      <c r="YY261" s="657"/>
      <c r="YZ261" s="657"/>
      <c r="ZA261" s="657"/>
      <c r="ZB261" s="657"/>
      <c r="ZC261" s="671"/>
      <c r="ZD261" s="657"/>
      <c r="ZE261" s="657"/>
      <c r="ZF261" s="657"/>
      <c r="ZG261" s="657"/>
      <c r="ZH261" s="657"/>
      <c r="ZI261" s="657"/>
      <c r="ZJ261" s="657"/>
      <c r="ZK261" s="657"/>
      <c r="ZL261" s="657"/>
      <c r="ZM261" s="657"/>
      <c r="ZN261" s="657"/>
      <c r="ZO261" s="657"/>
      <c r="ZP261" s="657"/>
      <c r="ZQ261" s="657"/>
      <c r="ZR261" s="657"/>
      <c r="ZS261" s="657"/>
      <c r="ZT261" s="657"/>
      <c r="ZU261" s="657"/>
      <c r="ZV261" s="657"/>
      <c r="ZW261" s="671"/>
      <c r="ZX261" s="657"/>
      <c r="ZY261" s="657"/>
      <c r="ZZ261" s="657"/>
      <c r="AAA261" s="657"/>
      <c r="AAB261" s="657"/>
      <c r="AAC261" s="657"/>
      <c r="AAD261" s="657"/>
      <c r="AAE261" s="657"/>
      <c r="AAF261" s="657"/>
      <c r="AAG261" s="657"/>
      <c r="AAH261" s="657"/>
      <c r="AAI261" s="657"/>
      <c r="AAJ261" s="657"/>
      <c r="AAK261" s="657"/>
      <c r="AAL261" s="657"/>
      <c r="AAM261" s="657"/>
      <c r="AAN261" s="657"/>
      <c r="AAO261" s="657"/>
      <c r="AAP261" s="657"/>
      <c r="AAQ261" s="671"/>
      <c r="AAR261" s="657"/>
      <c r="AAS261" s="657"/>
      <c r="AAT261" s="657"/>
      <c r="AAU261" s="657"/>
      <c r="AAV261" s="657"/>
      <c r="AAW261" s="657"/>
      <c r="AAX261" s="657"/>
      <c r="AAY261" s="657"/>
      <c r="AAZ261" s="657"/>
      <c r="ABA261" s="657"/>
      <c r="ABB261" s="657"/>
      <c r="ABC261" s="657"/>
      <c r="ABD261" s="657"/>
      <c r="ABE261" s="657"/>
      <c r="ABF261" s="657"/>
      <c r="ABG261" s="657"/>
      <c r="ABH261" s="657"/>
      <c r="ABI261" s="657"/>
      <c r="ABJ261" s="657"/>
      <c r="ABK261" s="671"/>
      <c r="ABL261" s="657"/>
      <c r="ABM261" s="657"/>
      <c r="ABN261" s="657"/>
      <c r="ABO261" s="657"/>
      <c r="ABP261" s="657"/>
      <c r="ABQ261" s="657"/>
      <c r="ABR261" s="657"/>
      <c r="ABS261" s="657"/>
      <c r="ABT261" s="657"/>
      <c r="ABU261" s="657"/>
      <c r="ABV261" s="657"/>
      <c r="ABW261" s="657"/>
      <c r="ABX261" s="657"/>
      <c r="ABY261" s="657"/>
      <c r="ABZ261" s="657"/>
      <c r="ACA261" s="657"/>
      <c r="ACB261" s="657"/>
      <c r="ACC261" s="657"/>
      <c r="ACD261" s="657"/>
      <c r="ACE261" s="671"/>
      <c r="ACF261" s="657"/>
      <c r="ACG261" s="657"/>
      <c r="ACH261" s="657"/>
      <c r="ACI261" s="657"/>
      <c r="ACJ261" s="657"/>
      <c r="ACK261" s="657"/>
      <c r="ACL261" s="657"/>
      <c r="ACM261" s="657"/>
      <c r="ACN261" s="657"/>
      <c r="ACO261" s="657"/>
      <c r="ACP261" s="657"/>
      <c r="ACQ261" s="657"/>
      <c r="ACR261" s="657"/>
      <c r="ACS261" s="657"/>
      <c r="ACT261" s="657"/>
      <c r="ACU261" s="657"/>
      <c r="ACV261" s="657"/>
      <c r="ACW261" s="657"/>
      <c r="ACX261" s="657"/>
      <c r="ACY261" s="671"/>
      <c r="ACZ261" s="657"/>
      <c r="ADA261" s="657"/>
      <c r="ADB261" s="657"/>
      <c r="ADC261" s="657"/>
      <c r="ADD261" s="657"/>
      <c r="ADE261" s="657"/>
      <c r="ADF261" s="657"/>
      <c r="ADG261" s="657"/>
      <c r="ADH261" s="657"/>
      <c r="ADI261" s="657"/>
      <c r="ADJ261" s="657"/>
      <c r="ADK261" s="657"/>
      <c r="ADL261" s="657"/>
      <c r="ADM261" s="657"/>
      <c r="ADN261" s="657"/>
      <c r="ADO261" s="657"/>
      <c r="ADP261" s="657"/>
      <c r="ADQ261" s="657"/>
      <c r="ADR261" s="657"/>
      <c r="ADS261" s="671"/>
      <c r="ADT261" s="657"/>
      <c r="ADU261" s="657"/>
      <c r="ADV261" s="657"/>
      <c r="ADW261" s="657"/>
      <c r="ADX261" s="657"/>
      <c r="ADY261" s="657"/>
      <c r="ADZ261" s="657"/>
      <c r="AEA261" s="657"/>
      <c r="AEB261" s="657"/>
      <c r="AEC261" s="657"/>
      <c r="AED261" s="657"/>
      <c r="AEE261" s="657"/>
      <c r="AEF261" s="657"/>
      <c r="AEG261" s="657"/>
      <c r="AEH261" s="657"/>
      <c r="AEI261" s="657"/>
      <c r="AEJ261" s="657"/>
      <c r="AEK261" s="657"/>
      <c r="AEL261" s="657"/>
      <c r="AEM261" s="671"/>
      <c r="AEN261" s="657"/>
      <c r="AEO261" s="657"/>
      <c r="AEP261" s="657"/>
      <c r="AEQ261" s="657"/>
      <c r="AER261" s="657"/>
      <c r="AES261" s="657"/>
      <c r="AET261" s="657"/>
      <c r="AEU261" s="657"/>
      <c r="AEV261" s="657"/>
      <c r="AEW261" s="657"/>
      <c r="AEX261" s="657"/>
      <c r="AEY261" s="657"/>
      <c r="AEZ261" s="657"/>
      <c r="AFA261" s="657"/>
      <c r="AFB261" s="657"/>
      <c r="AFC261" s="657"/>
      <c r="AFD261" s="657"/>
      <c r="AFE261" s="657"/>
      <c r="AFF261" s="657"/>
      <c r="AFG261" s="671"/>
      <c r="AFH261" s="657"/>
      <c r="AFI261" s="657"/>
      <c r="AFJ261" s="657"/>
      <c r="AFK261" s="657"/>
      <c r="AFL261" s="657"/>
      <c r="AFM261" s="657"/>
      <c r="AFN261" s="657"/>
      <c r="AFO261" s="657"/>
      <c r="AFP261" s="657"/>
      <c r="AFQ261" s="657"/>
      <c r="AFR261" s="657"/>
      <c r="AFS261" s="657"/>
      <c r="AFT261" s="657"/>
      <c r="AFU261" s="657"/>
      <c r="AFV261" s="657"/>
      <c r="AFW261" s="657"/>
      <c r="AFX261" s="657"/>
      <c r="AFY261" s="657"/>
      <c r="AFZ261" s="657"/>
      <c r="AGA261" s="671"/>
      <c r="AGB261" s="657"/>
      <c r="AGC261" s="657"/>
      <c r="AGD261" s="657"/>
      <c r="AGE261" s="657"/>
      <c r="AGF261" s="657"/>
      <c r="AGG261" s="657"/>
      <c r="AGH261" s="657"/>
      <c r="AGI261" s="657"/>
      <c r="AGJ261" s="657"/>
      <c r="AGK261" s="657"/>
      <c r="AGL261" s="657"/>
      <c r="AGM261" s="657"/>
      <c r="AGN261" s="657"/>
      <c r="AGO261" s="657"/>
      <c r="AGP261" s="657"/>
      <c r="AGQ261" s="657"/>
      <c r="AGR261" s="657"/>
      <c r="AGS261" s="657"/>
      <c r="AGT261" s="657"/>
      <c r="AGU261" s="671"/>
      <c r="AGV261" s="657"/>
      <c r="AGW261" s="657"/>
      <c r="AGX261" s="657"/>
      <c r="AGY261" s="657"/>
      <c r="AGZ261" s="657"/>
      <c r="AHA261" s="657"/>
      <c r="AHB261" s="657"/>
      <c r="AHC261" s="657"/>
      <c r="AHD261" s="657"/>
      <c r="AHE261" s="657"/>
      <c r="AHF261" s="657"/>
      <c r="AHG261" s="657"/>
      <c r="AHH261" s="657"/>
      <c r="AHI261" s="657"/>
      <c r="AHJ261" s="657"/>
      <c r="AHK261" s="657"/>
      <c r="AHL261" s="657"/>
      <c r="AHM261" s="657"/>
      <c r="AHN261" s="657"/>
      <c r="AHO261" s="671"/>
      <c r="AHP261" s="657"/>
      <c r="AHQ261" s="657"/>
      <c r="AHR261" s="657"/>
      <c r="AHS261" s="657"/>
      <c r="AHT261" s="657"/>
      <c r="AHU261" s="657"/>
      <c r="AHV261" s="657"/>
      <c r="AHW261" s="657"/>
      <c r="AHX261" s="657"/>
      <c r="AHY261" s="657"/>
      <c r="AHZ261" s="657"/>
      <c r="AIA261" s="657"/>
      <c r="AIB261" s="657"/>
      <c r="AIC261" s="657"/>
      <c r="AID261" s="657"/>
      <c r="AIE261" s="657"/>
      <c r="AIF261" s="657"/>
      <c r="AIG261" s="657"/>
      <c r="AIH261" s="657"/>
      <c r="AII261" s="671"/>
      <c r="AIJ261" s="657"/>
      <c r="AIK261" s="657"/>
      <c r="AIL261" s="657"/>
      <c r="AIM261" s="657"/>
      <c r="AIN261" s="657"/>
      <c r="AIO261" s="657"/>
      <c r="AIP261" s="657"/>
      <c r="AIQ261" s="657"/>
      <c r="AIR261" s="657"/>
      <c r="AIS261" s="657"/>
      <c r="AIT261" s="657"/>
      <c r="AIU261" s="657"/>
      <c r="AIV261" s="657"/>
      <c r="AIW261" s="657"/>
      <c r="AIX261" s="657"/>
      <c r="AIY261" s="657"/>
      <c r="AIZ261" s="657"/>
      <c r="AJA261" s="657"/>
      <c r="AJB261" s="657"/>
      <c r="AJC261" s="671"/>
      <c r="AJD261" s="657"/>
      <c r="AJE261" s="657"/>
      <c r="AJF261" s="657"/>
      <c r="AJG261" s="657"/>
      <c r="AJH261" s="657"/>
      <c r="AJI261" s="657"/>
      <c r="AJJ261" s="657"/>
      <c r="AJK261" s="657"/>
      <c r="AJL261" s="657"/>
      <c r="AJM261" s="657"/>
      <c r="AJN261" s="657"/>
      <c r="AJO261" s="657"/>
      <c r="AJP261" s="657"/>
      <c r="AJQ261" s="657"/>
      <c r="AJR261" s="657"/>
      <c r="AJS261" s="657"/>
      <c r="AJT261" s="657"/>
      <c r="AJU261" s="657"/>
      <c r="AJV261" s="657"/>
      <c r="AJW261" s="671"/>
      <c r="AJX261" s="657"/>
      <c r="AJY261" s="657"/>
      <c r="AJZ261" s="657"/>
      <c r="AKA261" s="657"/>
      <c r="AKB261" s="657"/>
      <c r="AKC261" s="657"/>
      <c r="AKD261" s="657"/>
      <c r="AKE261" s="657"/>
      <c r="AKF261" s="657"/>
      <c r="AKG261" s="657"/>
      <c r="AKH261" s="657"/>
      <c r="AKI261" s="657"/>
      <c r="AKJ261" s="657"/>
      <c r="AKK261" s="657"/>
      <c r="AKL261" s="657"/>
      <c r="AKM261" s="657"/>
      <c r="AKN261" s="657"/>
      <c r="AKO261" s="657"/>
      <c r="AKP261" s="657"/>
      <c r="AKQ261" s="671"/>
      <c r="AKR261" s="657"/>
      <c r="AKS261" s="657"/>
      <c r="AKT261" s="657"/>
      <c r="AKU261" s="657"/>
      <c r="AKV261" s="657"/>
      <c r="AKW261" s="657"/>
      <c r="AKX261" s="657"/>
      <c r="AKY261" s="657"/>
      <c r="AKZ261" s="657"/>
      <c r="ALA261" s="657"/>
      <c r="ALB261" s="657"/>
      <c r="ALC261" s="657"/>
      <c r="ALD261" s="657"/>
      <c r="ALE261" s="657"/>
      <c r="ALF261" s="657"/>
      <c r="ALG261" s="657"/>
      <c r="ALH261" s="657"/>
      <c r="ALI261" s="657"/>
      <c r="ALJ261" s="657"/>
      <c r="ALK261" s="671"/>
      <c r="ALL261" s="657"/>
      <c r="ALM261" s="657"/>
      <c r="ALN261" s="657"/>
      <c r="ALO261" s="657"/>
      <c r="ALP261" s="657"/>
      <c r="ALQ261" s="657"/>
      <c r="ALR261" s="657"/>
      <c r="ALS261" s="657"/>
      <c r="ALT261" s="657"/>
      <c r="ALU261" s="657"/>
      <c r="ALV261" s="657"/>
      <c r="ALW261" s="657"/>
      <c r="ALX261" s="657"/>
      <c r="ALY261" s="657"/>
      <c r="ALZ261" s="657"/>
      <c r="AMA261" s="657"/>
      <c r="AMB261" s="657"/>
      <c r="AMC261" s="657"/>
      <c r="AMD261" s="657"/>
      <c r="AME261" s="671"/>
      <c r="AMF261" s="657"/>
      <c r="AMG261" s="657"/>
      <c r="AMH261" s="657"/>
      <c r="AMI261" s="657"/>
      <c r="AMJ261" s="657"/>
      <c r="AMK261" s="657"/>
      <c r="AML261" s="657"/>
      <c r="AMM261" s="657"/>
      <c r="AMN261" s="657"/>
      <c r="AMO261" s="657"/>
      <c r="AMP261" s="657"/>
      <c r="AMQ261" s="657"/>
      <c r="AMR261" s="657"/>
      <c r="AMS261" s="657"/>
      <c r="AMT261" s="657"/>
      <c r="AMU261" s="657"/>
      <c r="AMV261" s="657"/>
      <c r="AMW261" s="657"/>
      <c r="AMX261" s="657"/>
      <c r="AMY261" s="671"/>
      <c r="AMZ261" s="657"/>
      <c r="ANA261" s="657"/>
      <c r="ANB261" s="657"/>
      <c r="ANC261" s="657"/>
      <c r="AND261" s="657"/>
      <c r="ANE261" s="657"/>
      <c r="ANF261" s="657"/>
      <c r="ANG261" s="657"/>
      <c r="ANH261" s="657"/>
      <c r="ANI261" s="657"/>
      <c r="ANJ261" s="657"/>
      <c r="ANK261" s="657"/>
      <c r="ANL261" s="657"/>
      <c r="ANM261" s="657"/>
      <c r="ANN261" s="657"/>
      <c r="ANO261" s="657"/>
      <c r="ANP261" s="657"/>
      <c r="ANQ261" s="657"/>
      <c r="ANR261" s="657"/>
      <c r="ANS261" s="671"/>
      <c r="ANT261" s="657"/>
      <c r="ANU261" s="657"/>
      <c r="ANV261" s="657"/>
      <c r="ANW261" s="657"/>
      <c r="ANX261" s="657"/>
      <c r="ANY261" s="657"/>
      <c r="ANZ261" s="657"/>
      <c r="AOA261" s="657"/>
      <c r="AOB261" s="657"/>
      <c r="AOC261" s="657"/>
      <c r="AOD261" s="657"/>
      <c r="AOE261" s="657"/>
      <c r="AOF261" s="657"/>
      <c r="AOG261" s="657"/>
      <c r="AOH261" s="657"/>
      <c r="AOI261" s="657"/>
      <c r="AOJ261" s="657"/>
      <c r="AOK261" s="657"/>
      <c r="AOL261" s="657"/>
      <c r="AOM261" s="671"/>
      <c r="AON261" s="657"/>
      <c r="AOO261" s="657"/>
      <c r="AOP261" s="657"/>
      <c r="AOQ261" s="657"/>
      <c r="AOR261" s="657"/>
      <c r="AOS261" s="657"/>
      <c r="AOT261" s="657"/>
      <c r="AOU261" s="657"/>
      <c r="AOV261" s="657"/>
      <c r="AOW261" s="657"/>
      <c r="AOX261" s="657"/>
      <c r="AOY261" s="657"/>
      <c r="AOZ261" s="657"/>
      <c r="APA261" s="657"/>
      <c r="APB261" s="657"/>
      <c r="APC261" s="657"/>
      <c r="APD261" s="657"/>
      <c r="APE261" s="657"/>
      <c r="APF261" s="657"/>
      <c r="APG261" s="671"/>
      <c r="APH261" s="657"/>
      <c r="API261" s="657"/>
      <c r="APJ261" s="657"/>
      <c r="APK261" s="657"/>
      <c r="APL261" s="657"/>
      <c r="APM261" s="657"/>
      <c r="APN261" s="657"/>
      <c r="APO261" s="657"/>
      <c r="APP261" s="657"/>
      <c r="APQ261" s="657"/>
      <c r="APR261" s="657"/>
      <c r="APS261" s="657"/>
      <c r="APT261" s="657"/>
      <c r="APU261" s="657"/>
      <c r="APV261" s="657"/>
      <c r="APW261" s="657"/>
      <c r="APX261" s="657"/>
      <c r="APY261" s="657"/>
      <c r="APZ261" s="657"/>
      <c r="AQA261" s="671"/>
      <c r="AQB261" s="657"/>
      <c r="AQC261" s="657"/>
      <c r="AQD261" s="657"/>
      <c r="AQE261" s="657"/>
      <c r="AQF261" s="657"/>
      <c r="AQG261" s="657"/>
      <c r="AQH261" s="657"/>
      <c r="AQI261" s="657"/>
      <c r="AQJ261" s="657"/>
      <c r="AQK261" s="657"/>
      <c r="AQL261" s="657"/>
      <c r="AQM261" s="657"/>
      <c r="AQN261" s="657"/>
      <c r="AQO261" s="657"/>
      <c r="AQP261" s="657"/>
      <c r="AQQ261" s="657"/>
      <c r="AQR261" s="657"/>
      <c r="AQS261" s="657"/>
      <c r="AQT261" s="657"/>
      <c r="AQU261" s="671"/>
      <c r="AQV261" s="657"/>
      <c r="AQW261" s="657"/>
      <c r="AQX261" s="657"/>
      <c r="AQY261" s="657"/>
      <c r="AQZ261" s="657"/>
      <c r="ARA261" s="657"/>
      <c r="ARB261" s="657"/>
      <c r="ARC261" s="657"/>
      <c r="ARD261" s="657"/>
      <c r="ARE261" s="657"/>
      <c r="ARF261" s="657"/>
      <c r="ARG261" s="657"/>
      <c r="ARH261" s="657"/>
      <c r="ARI261" s="657"/>
      <c r="ARJ261" s="657"/>
      <c r="ARK261" s="657"/>
      <c r="ARL261" s="657"/>
      <c r="ARM261" s="657"/>
      <c r="ARN261" s="657"/>
      <c r="ARO261" s="671"/>
      <c r="ARP261" s="657"/>
      <c r="ARQ261" s="657"/>
      <c r="ARR261" s="657"/>
      <c r="ARS261" s="657"/>
      <c r="ART261" s="657"/>
      <c r="ARU261" s="657"/>
      <c r="ARV261" s="657"/>
      <c r="ARW261" s="657"/>
      <c r="ARX261" s="657"/>
      <c r="ARY261" s="657"/>
      <c r="ARZ261" s="657"/>
      <c r="ASA261" s="657"/>
      <c r="ASB261" s="657"/>
      <c r="ASC261" s="657"/>
      <c r="ASD261" s="657"/>
      <c r="ASE261" s="657"/>
      <c r="ASF261" s="657"/>
      <c r="ASG261" s="657"/>
      <c r="ASH261" s="657"/>
      <c r="ASI261" s="671"/>
      <c r="ASJ261" s="657"/>
      <c r="ASK261" s="657"/>
      <c r="ASL261" s="657"/>
      <c r="ASM261" s="657"/>
      <c r="ASN261" s="657"/>
      <c r="ASO261" s="657"/>
      <c r="ASP261" s="657"/>
      <c r="ASQ261" s="657"/>
      <c r="ASR261" s="657"/>
      <c r="ASS261" s="657"/>
      <c r="AST261" s="657"/>
      <c r="ASU261" s="657"/>
      <c r="ASV261" s="657"/>
      <c r="ASW261" s="657"/>
      <c r="ASX261" s="657"/>
      <c r="ASY261" s="657"/>
      <c r="ASZ261" s="657"/>
      <c r="ATA261" s="657"/>
      <c r="ATB261" s="657"/>
      <c r="ATC261" s="671"/>
      <c r="ATD261" s="657"/>
      <c r="ATE261" s="657"/>
      <c r="ATF261" s="657"/>
      <c r="ATG261" s="657"/>
      <c r="ATH261" s="657"/>
      <c r="ATI261" s="657"/>
      <c r="ATJ261" s="657"/>
      <c r="ATK261" s="657"/>
      <c r="ATL261" s="657"/>
      <c r="ATM261" s="657"/>
      <c r="ATN261" s="657"/>
      <c r="ATO261" s="657"/>
      <c r="ATP261" s="657"/>
      <c r="ATQ261" s="657"/>
      <c r="ATR261" s="657"/>
      <c r="ATS261" s="657"/>
      <c r="ATT261" s="657"/>
      <c r="ATU261" s="657"/>
      <c r="ATV261" s="657"/>
      <c r="ATW261" s="671"/>
      <c r="ATX261" s="657"/>
      <c r="ATY261" s="657"/>
      <c r="ATZ261" s="657"/>
      <c r="AUA261" s="657"/>
      <c r="AUB261" s="657"/>
      <c r="AUC261" s="657"/>
      <c r="AUD261" s="657"/>
      <c r="AUE261" s="657"/>
      <c r="AUF261" s="657"/>
      <c r="AUG261" s="657"/>
      <c r="AUH261" s="657"/>
      <c r="AUI261" s="657"/>
      <c r="AUJ261" s="657"/>
      <c r="AUK261" s="657"/>
      <c r="AUL261" s="657"/>
      <c r="AUM261" s="657"/>
      <c r="AUN261" s="657"/>
      <c r="AUO261" s="657"/>
      <c r="AUP261" s="657"/>
      <c r="AUQ261" s="671"/>
      <c r="AUR261" s="657"/>
      <c r="AUS261" s="657"/>
      <c r="AUT261" s="657"/>
      <c r="AUU261" s="657"/>
      <c r="AUV261" s="657"/>
      <c r="AUW261" s="657"/>
      <c r="AUX261" s="657"/>
      <c r="AUY261" s="657"/>
      <c r="AUZ261" s="657"/>
      <c r="AVA261" s="657"/>
      <c r="AVB261" s="657"/>
      <c r="AVC261" s="657"/>
      <c r="AVD261" s="657"/>
      <c r="AVE261" s="657"/>
      <c r="AVF261" s="657"/>
      <c r="AVG261" s="657"/>
      <c r="AVH261" s="657"/>
      <c r="AVI261" s="657"/>
      <c r="AVJ261" s="657"/>
      <c r="AVK261" s="671"/>
      <c r="AVL261" s="657"/>
      <c r="AVM261" s="657"/>
      <c r="AVN261" s="657"/>
      <c r="AVO261" s="657"/>
      <c r="AVP261" s="657"/>
      <c r="AVQ261" s="657"/>
      <c r="AVR261" s="657"/>
      <c r="AVS261" s="657"/>
      <c r="AVT261" s="657"/>
      <c r="AVU261" s="657"/>
      <c r="AVV261" s="657"/>
      <c r="AVW261" s="657"/>
      <c r="AVX261" s="657"/>
      <c r="AVY261" s="657"/>
      <c r="AVZ261" s="657"/>
      <c r="AWA261" s="657"/>
      <c r="AWB261" s="657"/>
      <c r="AWC261" s="657"/>
      <c r="AWD261" s="657"/>
      <c r="AWE261" s="671"/>
      <c r="AWF261" s="657"/>
      <c r="AWG261" s="657"/>
      <c r="AWH261" s="657"/>
      <c r="AWI261" s="657"/>
      <c r="AWJ261" s="657"/>
      <c r="AWK261" s="657"/>
      <c r="AWL261" s="657"/>
      <c r="AWM261" s="657"/>
      <c r="AWN261" s="657"/>
      <c r="AWO261" s="657"/>
      <c r="AWP261" s="657"/>
      <c r="AWQ261" s="657"/>
      <c r="AWR261" s="657"/>
      <c r="AWS261" s="657"/>
      <c r="AWT261" s="657"/>
      <c r="AWU261" s="657"/>
      <c r="AWV261" s="657"/>
      <c r="AWW261" s="657"/>
      <c r="AWX261" s="657"/>
      <c r="AWY261" s="671"/>
      <c r="AWZ261" s="657"/>
      <c r="AXA261" s="657"/>
      <c r="AXB261" s="657"/>
      <c r="AXC261" s="657"/>
      <c r="AXD261" s="657"/>
      <c r="AXE261" s="657"/>
      <c r="AXF261" s="657"/>
      <c r="AXG261" s="657"/>
      <c r="AXH261" s="657"/>
      <c r="AXI261" s="657"/>
      <c r="AXJ261" s="657"/>
      <c r="AXK261" s="657"/>
      <c r="AXL261" s="657"/>
      <c r="AXM261" s="657"/>
      <c r="AXN261" s="657"/>
      <c r="AXO261" s="657"/>
      <c r="AXP261" s="657"/>
      <c r="AXQ261" s="657"/>
      <c r="AXR261" s="657"/>
      <c r="AXS261" s="671"/>
      <c r="AXT261" s="657"/>
      <c r="AXU261" s="657"/>
      <c r="AXV261" s="657"/>
      <c r="AXW261" s="657"/>
      <c r="AXX261" s="657"/>
      <c r="AXY261" s="657"/>
      <c r="AXZ261" s="657"/>
      <c r="AYA261" s="657"/>
      <c r="AYB261" s="657"/>
      <c r="AYC261" s="657"/>
      <c r="AYD261" s="657"/>
      <c r="AYE261" s="657"/>
      <c r="AYF261" s="657"/>
      <c r="AYG261" s="657"/>
      <c r="AYH261" s="657"/>
      <c r="AYI261" s="657"/>
      <c r="AYJ261" s="657"/>
      <c r="AYK261" s="657"/>
      <c r="AYL261" s="657"/>
      <c r="AYM261" s="671"/>
      <c r="AYN261" s="657"/>
      <c r="AYO261" s="657"/>
      <c r="AYP261" s="657"/>
      <c r="AYQ261" s="657"/>
      <c r="AYR261" s="657"/>
      <c r="AYS261" s="657"/>
      <c r="AYT261" s="657"/>
      <c r="AYU261" s="657"/>
      <c r="AYV261" s="657"/>
      <c r="AYW261" s="657"/>
      <c r="AYX261" s="657"/>
      <c r="AYY261" s="657"/>
      <c r="AYZ261" s="657"/>
      <c r="AZA261" s="657"/>
      <c r="AZB261" s="657"/>
      <c r="AZC261" s="657"/>
      <c r="AZD261" s="657"/>
      <c r="AZE261" s="657"/>
      <c r="AZF261" s="657"/>
      <c r="AZG261" s="671"/>
      <c r="AZH261" s="657"/>
      <c r="AZI261" s="657"/>
      <c r="AZJ261" s="657"/>
      <c r="AZK261" s="657"/>
      <c r="AZL261" s="657"/>
      <c r="AZM261" s="657"/>
      <c r="AZN261" s="657"/>
      <c r="AZO261" s="657"/>
      <c r="AZP261" s="657"/>
      <c r="AZQ261" s="657"/>
      <c r="AZR261" s="657"/>
      <c r="AZS261" s="657"/>
      <c r="AZT261" s="657"/>
      <c r="AZU261" s="657"/>
      <c r="AZV261" s="657"/>
      <c r="AZW261" s="657"/>
      <c r="AZX261" s="657"/>
      <c r="AZY261" s="657"/>
      <c r="AZZ261" s="657"/>
      <c r="BAA261" s="671"/>
      <c r="BAB261" s="657"/>
      <c r="BAC261" s="657"/>
      <c r="BAD261" s="657"/>
      <c r="BAE261" s="657"/>
      <c r="BAF261" s="657"/>
      <c r="BAG261" s="657"/>
      <c r="BAH261" s="657"/>
      <c r="BAI261" s="657"/>
      <c r="BAJ261" s="657"/>
      <c r="BAK261" s="657"/>
      <c r="BAL261" s="657"/>
      <c r="BAM261" s="657"/>
      <c r="BAN261" s="657"/>
      <c r="BAO261" s="657"/>
      <c r="BAP261" s="657"/>
      <c r="BAQ261" s="657"/>
      <c r="BAR261" s="657"/>
      <c r="BAS261" s="657"/>
      <c r="BAT261" s="657"/>
      <c r="BAU261" s="671"/>
      <c r="BAV261" s="657"/>
      <c r="BAW261" s="657"/>
      <c r="BAX261" s="657"/>
      <c r="BAY261" s="657"/>
      <c r="BAZ261" s="657"/>
      <c r="BBA261" s="657"/>
      <c r="BBB261" s="657"/>
      <c r="BBC261" s="657"/>
      <c r="BBD261" s="657"/>
      <c r="BBE261" s="657"/>
      <c r="BBF261" s="657"/>
      <c r="BBG261" s="657"/>
      <c r="BBH261" s="657"/>
      <c r="BBI261" s="657"/>
      <c r="BBJ261" s="657"/>
      <c r="BBK261" s="657"/>
      <c r="BBL261" s="657"/>
      <c r="BBM261" s="657"/>
      <c r="BBN261" s="657"/>
      <c r="BBO261" s="671"/>
      <c r="BBP261" s="657"/>
      <c r="BBQ261" s="657"/>
      <c r="BBR261" s="657"/>
      <c r="BBS261" s="657"/>
      <c r="BBT261" s="657"/>
      <c r="BBU261" s="657"/>
      <c r="BBV261" s="657"/>
      <c r="BBW261" s="657"/>
      <c r="BBX261" s="657"/>
      <c r="BBY261" s="657"/>
      <c r="BBZ261" s="657"/>
      <c r="BCA261" s="657"/>
      <c r="BCB261" s="657"/>
      <c r="BCC261" s="657"/>
      <c r="BCD261" s="657"/>
      <c r="BCE261" s="657"/>
      <c r="BCF261" s="657"/>
      <c r="BCG261" s="657"/>
      <c r="BCH261" s="657"/>
      <c r="BCI261" s="671"/>
      <c r="BCJ261" s="657"/>
      <c r="BCK261" s="657"/>
      <c r="BCL261" s="657"/>
      <c r="BCM261" s="657"/>
      <c r="BCN261" s="657"/>
      <c r="BCO261" s="657"/>
      <c r="BCP261" s="657"/>
      <c r="BCQ261" s="657"/>
      <c r="BCR261" s="657"/>
      <c r="BCS261" s="657"/>
      <c r="BCT261" s="657"/>
      <c r="BCU261" s="657"/>
      <c r="BCV261" s="657"/>
      <c r="BCW261" s="657"/>
      <c r="BCX261" s="657"/>
      <c r="BCY261" s="657"/>
      <c r="BCZ261" s="657"/>
      <c r="BDA261" s="657"/>
      <c r="BDB261" s="657"/>
      <c r="BDC261" s="671"/>
      <c r="BDD261" s="657"/>
      <c r="BDE261" s="657"/>
      <c r="BDF261" s="657"/>
      <c r="BDG261" s="657"/>
      <c r="BDH261" s="657"/>
      <c r="BDI261" s="657"/>
      <c r="BDJ261" s="657"/>
      <c r="BDK261" s="657"/>
      <c r="BDL261" s="657"/>
      <c r="BDM261" s="657"/>
      <c r="BDN261" s="657"/>
      <c r="BDO261" s="657"/>
      <c r="BDP261" s="657"/>
      <c r="BDQ261" s="657"/>
      <c r="BDR261" s="657"/>
      <c r="BDS261" s="657"/>
      <c r="BDT261" s="657"/>
      <c r="BDU261" s="657"/>
      <c r="BDV261" s="657"/>
      <c r="BDW261" s="671"/>
      <c r="BDX261" s="657"/>
      <c r="BDY261" s="657"/>
      <c r="BDZ261" s="657"/>
      <c r="BEA261" s="657"/>
      <c r="BEB261" s="657"/>
      <c r="BEC261" s="657"/>
      <c r="BED261" s="657"/>
      <c r="BEE261" s="657"/>
      <c r="BEF261" s="657"/>
      <c r="BEG261" s="657"/>
      <c r="BEH261" s="657"/>
      <c r="BEI261" s="657"/>
      <c r="BEJ261" s="657"/>
      <c r="BEK261" s="657"/>
      <c r="BEL261" s="657"/>
      <c r="BEM261" s="657"/>
      <c r="BEN261" s="657"/>
      <c r="BEO261" s="657"/>
      <c r="BEP261" s="657"/>
      <c r="BEQ261" s="671"/>
      <c r="BER261" s="657"/>
      <c r="BES261" s="657"/>
      <c r="BET261" s="657"/>
      <c r="BEU261" s="657"/>
      <c r="BEV261" s="657"/>
      <c r="BEW261" s="657"/>
      <c r="BEX261" s="657"/>
      <c r="BEY261" s="657"/>
      <c r="BEZ261" s="657"/>
      <c r="BFA261" s="657"/>
      <c r="BFB261" s="657"/>
      <c r="BFC261" s="657"/>
      <c r="BFD261" s="657"/>
      <c r="BFE261" s="657"/>
      <c r="BFF261" s="657"/>
      <c r="BFG261" s="657"/>
      <c r="BFH261" s="657"/>
      <c r="BFI261" s="657"/>
      <c r="BFJ261" s="657"/>
      <c r="BFK261" s="671"/>
      <c r="BFL261" s="657"/>
      <c r="BFM261" s="657"/>
      <c r="BFN261" s="657"/>
      <c r="BFO261" s="657"/>
      <c r="BFP261" s="657"/>
      <c r="BFQ261" s="657"/>
      <c r="BFR261" s="657"/>
      <c r="BFS261" s="657"/>
      <c r="BFT261" s="657"/>
      <c r="BFU261" s="657"/>
      <c r="BFV261" s="657"/>
      <c r="BFW261" s="657"/>
      <c r="BFX261" s="657"/>
      <c r="BFY261" s="657"/>
      <c r="BFZ261" s="657"/>
      <c r="BGA261" s="657"/>
      <c r="BGB261" s="657"/>
      <c r="BGC261" s="657"/>
      <c r="BGD261" s="657"/>
      <c r="BGE261" s="671"/>
      <c r="BGF261" s="657"/>
      <c r="BGG261" s="657"/>
      <c r="BGH261" s="657"/>
      <c r="BGI261" s="657"/>
      <c r="BGJ261" s="657"/>
      <c r="BGK261" s="657"/>
      <c r="BGL261" s="657"/>
      <c r="BGM261" s="657"/>
      <c r="BGN261" s="657"/>
      <c r="BGO261" s="657"/>
      <c r="BGP261" s="657"/>
      <c r="BGQ261" s="657"/>
      <c r="BGR261" s="657"/>
      <c r="BGS261" s="657"/>
      <c r="BGT261" s="657"/>
      <c r="BGU261" s="657"/>
      <c r="BGV261" s="657"/>
      <c r="BGW261" s="657"/>
      <c r="BGX261" s="657"/>
      <c r="BGY261" s="671"/>
      <c r="BGZ261" s="657"/>
      <c r="BHA261" s="657"/>
      <c r="BHB261" s="657"/>
      <c r="BHC261" s="657"/>
      <c r="BHD261" s="657"/>
      <c r="BHE261" s="657"/>
      <c r="BHF261" s="657"/>
      <c r="BHG261" s="657"/>
      <c r="BHH261" s="657"/>
      <c r="BHI261" s="657"/>
      <c r="BHJ261" s="657"/>
      <c r="BHK261" s="657"/>
      <c r="BHL261" s="657"/>
      <c r="BHM261" s="657"/>
      <c r="BHN261" s="657"/>
      <c r="BHO261" s="657"/>
      <c r="BHP261" s="657"/>
      <c r="BHQ261" s="657"/>
      <c r="BHR261" s="657"/>
      <c r="BHS261" s="671"/>
      <c r="BHT261" s="657"/>
      <c r="BHU261" s="657"/>
      <c r="BHV261" s="657"/>
      <c r="BHW261" s="657"/>
      <c r="BHX261" s="657"/>
      <c r="BHY261" s="657"/>
      <c r="BHZ261" s="657"/>
      <c r="BIA261" s="657"/>
      <c r="BIB261" s="657"/>
      <c r="BIC261" s="657"/>
      <c r="BID261" s="657"/>
      <c r="BIE261" s="657"/>
      <c r="BIF261" s="657"/>
      <c r="BIG261" s="657"/>
      <c r="BIH261" s="657"/>
      <c r="BII261" s="657"/>
      <c r="BIJ261" s="657"/>
      <c r="BIK261" s="657"/>
      <c r="BIL261" s="657"/>
      <c r="BIM261" s="671"/>
      <c r="BIN261" s="657"/>
      <c r="BIO261" s="657"/>
      <c r="BIP261" s="657"/>
      <c r="BIQ261" s="657"/>
      <c r="BIR261" s="657"/>
      <c r="BIS261" s="657"/>
      <c r="BIT261" s="657"/>
      <c r="BIU261" s="657"/>
      <c r="BIV261" s="657"/>
      <c r="BIW261" s="657"/>
      <c r="BIX261" s="657"/>
      <c r="BIY261" s="657"/>
      <c r="BIZ261" s="657"/>
      <c r="BJA261" s="657"/>
      <c r="BJB261" s="657"/>
      <c r="BJC261" s="657"/>
      <c r="BJD261" s="657"/>
      <c r="BJE261" s="657"/>
      <c r="BJF261" s="657"/>
      <c r="BJG261" s="671"/>
      <c r="BJH261" s="657"/>
      <c r="BJI261" s="657"/>
      <c r="BJJ261" s="657"/>
      <c r="BJK261" s="657"/>
      <c r="BJL261" s="657"/>
      <c r="BJM261" s="657"/>
      <c r="BJN261" s="657"/>
      <c r="BJO261" s="657"/>
      <c r="BJP261" s="657"/>
      <c r="BJQ261" s="657"/>
      <c r="BJR261" s="657"/>
      <c r="BJS261" s="657"/>
      <c r="BJT261" s="657"/>
      <c r="BJU261" s="657"/>
      <c r="BJV261" s="657"/>
      <c r="BJW261" s="657"/>
      <c r="BJX261" s="657"/>
      <c r="BJY261" s="657"/>
      <c r="BJZ261" s="657"/>
      <c r="BKA261" s="671"/>
      <c r="BKB261" s="657"/>
      <c r="BKC261" s="657"/>
      <c r="BKD261" s="657"/>
      <c r="BKE261" s="657"/>
      <c r="BKF261" s="657"/>
      <c r="BKG261" s="657"/>
      <c r="BKH261" s="657"/>
      <c r="BKI261" s="657"/>
      <c r="BKJ261" s="657"/>
      <c r="BKK261" s="657"/>
      <c r="BKL261" s="657"/>
      <c r="BKM261" s="657"/>
      <c r="BKN261" s="657"/>
      <c r="BKO261" s="657"/>
      <c r="BKP261" s="657"/>
      <c r="BKQ261" s="657"/>
      <c r="BKR261" s="657"/>
      <c r="BKS261" s="657"/>
      <c r="BKT261" s="657"/>
      <c r="BKU261" s="671"/>
      <c r="BKV261" s="657"/>
      <c r="BKW261" s="657"/>
      <c r="BKX261" s="657"/>
      <c r="BKY261" s="657"/>
      <c r="BKZ261" s="657"/>
      <c r="BLA261" s="657"/>
      <c r="BLB261" s="657"/>
      <c r="BLC261" s="657"/>
      <c r="BLD261" s="657"/>
      <c r="BLE261" s="657"/>
      <c r="BLF261" s="657"/>
      <c r="BLG261" s="657"/>
      <c r="BLH261" s="657"/>
      <c r="BLI261" s="657"/>
      <c r="BLJ261" s="657"/>
      <c r="BLK261" s="657"/>
      <c r="BLL261" s="657"/>
      <c r="BLM261" s="657"/>
      <c r="BLN261" s="657"/>
      <c r="BLO261" s="671"/>
      <c r="BLP261" s="657"/>
      <c r="BLQ261" s="657"/>
      <c r="BLR261" s="657"/>
      <c r="BLS261" s="657"/>
      <c r="BLT261" s="657"/>
      <c r="BLU261" s="657"/>
      <c r="BLV261" s="657"/>
      <c r="BLW261" s="657"/>
      <c r="BLX261" s="657"/>
      <c r="BLY261" s="657"/>
      <c r="BLZ261" s="657"/>
      <c r="BMA261" s="657"/>
      <c r="BMB261" s="657"/>
      <c r="BMC261" s="657"/>
      <c r="BMD261" s="657"/>
      <c r="BME261" s="657"/>
      <c r="BMF261" s="657"/>
      <c r="BMG261" s="657"/>
      <c r="BMH261" s="657"/>
      <c r="BMI261" s="671"/>
      <c r="BMJ261" s="657"/>
      <c r="BMK261" s="657"/>
      <c r="BML261" s="657"/>
      <c r="BMM261" s="657"/>
      <c r="BMN261" s="657"/>
      <c r="BMO261" s="657"/>
      <c r="BMP261" s="657"/>
      <c r="BMQ261" s="657"/>
      <c r="BMR261" s="657"/>
      <c r="BMS261" s="657"/>
      <c r="BMT261" s="657"/>
      <c r="BMU261" s="657"/>
      <c r="BMV261" s="657"/>
      <c r="BMW261" s="657"/>
      <c r="BMX261" s="657"/>
      <c r="BMY261" s="657"/>
      <c r="BMZ261" s="657"/>
      <c r="BNA261" s="657"/>
      <c r="BNB261" s="657"/>
      <c r="BNC261" s="671"/>
      <c r="BND261" s="657"/>
      <c r="BNE261" s="657"/>
      <c r="BNF261" s="657"/>
      <c r="BNG261" s="657"/>
      <c r="BNH261" s="657"/>
      <c r="BNI261" s="657"/>
      <c r="BNJ261" s="657"/>
      <c r="BNK261" s="657"/>
      <c r="BNL261" s="657"/>
      <c r="BNM261" s="657"/>
      <c r="BNN261" s="657"/>
      <c r="BNO261" s="657"/>
      <c r="BNP261" s="657"/>
      <c r="BNQ261" s="657"/>
      <c r="BNR261" s="657"/>
      <c r="BNS261" s="657"/>
      <c r="BNT261" s="657"/>
      <c r="BNU261" s="657"/>
      <c r="BNV261" s="657"/>
      <c r="BNW261" s="671"/>
      <c r="BNX261" s="657"/>
      <c r="BNY261" s="657"/>
      <c r="BNZ261" s="657"/>
      <c r="BOA261" s="657"/>
      <c r="BOB261" s="657"/>
      <c r="BOC261" s="657"/>
      <c r="BOD261" s="657"/>
      <c r="BOE261" s="657"/>
      <c r="BOF261" s="657"/>
      <c r="BOG261" s="657"/>
      <c r="BOH261" s="657"/>
      <c r="BOI261" s="657"/>
      <c r="BOJ261" s="657"/>
      <c r="BOK261" s="657"/>
      <c r="BOL261" s="657"/>
      <c r="BOM261" s="657"/>
      <c r="BON261" s="657"/>
      <c r="BOO261" s="657"/>
      <c r="BOP261" s="657"/>
      <c r="BOQ261" s="671"/>
      <c r="BOR261" s="657"/>
      <c r="BOS261" s="657"/>
      <c r="BOT261" s="657"/>
      <c r="BOU261" s="657"/>
      <c r="BOV261" s="657"/>
      <c r="BOW261" s="657"/>
      <c r="BOX261" s="657"/>
      <c r="BOY261" s="657"/>
      <c r="BOZ261" s="657"/>
      <c r="BPA261" s="657"/>
      <c r="BPB261" s="657"/>
      <c r="BPC261" s="657"/>
      <c r="BPD261" s="657"/>
      <c r="BPE261" s="657"/>
      <c r="BPF261" s="657"/>
      <c r="BPG261" s="657"/>
      <c r="BPH261" s="657"/>
      <c r="BPI261" s="657"/>
      <c r="BPJ261" s="657"/>
      <c r="BPK261" s="671"/>
      <c r="BPL261" s="657"/>
      <c r="BPM261" s="657"/>
      <c r="BPN261" s="657"/>
      <c r="BPO261" s="657"/>
      <c r="BPP261" s="657"/>
      <c r="BPQ261" s="657"/>
      <c r="BPR261" s="657"/>
      <c r="BPS261" s="657"/>
      <c r="BPT261" s="657"/>
      <c r="BPU261" s="657"/>
      <c r="BPV261" s="657"/>
      <c r="BPW261" s="657"/>
      <c r="BPX261" s="657"/>
      <c r="BPY261" s="657"/>
      <c r="BPZ261" s="657"/>
      <c r="BQA261" s="657"/>
      <c r="BQB261" s="657"/>
      <c r="BQC261" s="657"/>
      <c r="BQD261" s="657"/>
      <c r="BQE261" s="671"/>
      <c r="BQF261" s="657"/>
      <c r="BQG261" s="657"/>
      <c r="BQH261" s="657"/>
      <c r="BQI261" s="657"/>
      <c r="BQJ261" s="657"/>
      <c r="BQK261" s="657"/>
      <c r="BQL261" s="657"/>
      <c r="BQM261" s="657"/>
      <c r="BQN261" s="657"/>
      <c r="BQO261" s="657"/>
      <c r="BQP261" s="657"/>
      <c r="BQQ261" s="657"/>
      <c r="BQR261" s="657"/>
      <c r="BQS261" s="657"/>
      <c r="BQT261" s="657"/>
      <c r="BQU261" s="657"/>
      <c r="BQV261" s="657"/>
      <c r="BQW261" s="657"/>
      <c r="BQX261" s="657"/>
      <c r="BQY261" s="671"/>
      <c r="BQZ261" s="657"/>
      <c r="BRA261" s="657"/>
      <c r="BRB261" s="657"/>
      <c r="BRC261" s="657"/>
      <c r="BRD261" s="657"/>
      <c r="BRE261" s="657"/>
      <c r="BRF261" s="657"/>
      <c r="BRG261" s="657"/>
      <c r="BRH261" s="657"/>
      <c r="BRI261" s="657"/>
      <c r="BRJ261" s="657"/>
      <c r="BRK261" s="657"/>
      <c r="BRL261" s="657"/>
      <c r="BRM261" s="657"/>
      <c r="BRN261" s="657"/>
      <c r="BRO261" s="657"/>
      <c r="BRP261" s="657"/>
      <c r="BRQ261" s="657"/>
      <c r="BRR261" s="657"/>
      <c r="BRS261" s="671"/>
      <c r="BRT261" s="657"/>
      <c r="BRU261" s="657"/>
      <c r="BRV261" s="657"/>
      <c r="BRW261" s="657"/>
      <c r="BRX261" s="657"/>
      <c r="BRY261" s="657"/>
      <c r="BRZ261" s="657"/>
      <c r="BSA261" s="657"/>
      <c r="BSB261" s="657"/>
      <c r="BSC261" s="657"/>
      <c r="BSD261" s="657"/>
      <c r="BSE261" s="657"/>
      <c r="BSF261" s="657"/>
      <c r="BSG261" s="657"/>
      <c r="BSH261" s="657"/>
      <c r="BSI261" s="657"/>
      <c r="BSJ261" s="657"/>
      <c r="BSK261" s="657"/>
      <c r="BSL261" s="657"/>
      <c r="BSM261" s="671"/>
      <c r="BSN261" s="657"/>
      <c r="BSO261" s="657"/>
      <c r="BSP261" s="657"/>
      <c r="BSQ261" s="657"/>
      <c r="BSR261" s="657"/>
      <c r="BSS261" s="657"/>
      <c r="BST261" s="657"/>
      <c r="BSU261" s="657"/>
      <c r="BSV261" s="657"/>
      <c r="BSW261" s="657"/>
      <c r="BSX261" s="657"/>
      <c r="BSY261" s="657"/>
      <c r="BSZ261" s="657"/>
      <c r="BTA261" s="657"/>
      <c r="BTB261" s="657"/>
      <c r="BTC261" s="657"/>
      <c r="BTD261" s="657"/>
      <c r="BTE261" s="657"/>
      <c r="BTF261" s="657"/>
      <c r="BTG261" s="671"/>
      <c r="BTH261" s="657"/>
      <c r="BTI261" s="657"/>
      <c r="BTJ261" s="657"/>
      <c r="BTK261" s="657"/>
      <c r="BTL261" s="657"/>
      <c r="BTM261" s="657"/>
      <c r="BTN261" s="657"/>
      <c r="BTO261" s="657"/>
      <c r="BTP261" s="657"/>
      <c r="BTQ261" s="657"/>
      <c r="BTR261" s="657"/>
      <c r="BTS261" s="657"/>
      <c r="BTT261" s="657"/>
      <c r="BTU261" s="657"/>
      <c r="BTV261" s="657"/>
      <c r="BTW261" s="657"/>
      <c r="BTX261" s="657"/>
      <c r="BTY261" s="657"/>
      <c r="BTZ261" s="657"/>
      <c r="BUA261" s="671"/>
      <c r="BUB261" s="657"/>
      <c r="BUC261" s="657"/>
      <c r="BUD261" s="657"/>
      <c r="BUE261" s="657"/>
      <c r="BUF261" s="657"/>
      <c r="BUG261" s="657"/>
      <c r="BUH261" s="657"/>
      <c r="BUI261" s="657"/>
      <c r="BUJ261" s="657"/>
      <c r="BUK261" s="657"/>
      <c r="BUL261" s="657"/>
      <c r="BUM261" s="657"/>
      <c r="BUN261" s="657"/>
      <c r="BUO261" s="657"/>
      <c r="BUP261" s="657"/>
      <c r="BUQ261" s="657"/>
      <c r="BUR261" s="657"/>
      <c r="BUS261" s="657"/>
      <c r="BUT261" s="657"/>
      <c r="BUU261" s="671"/>
      <c r="BUV261" s="657"/>
      <c r="BUW261" s="657"/>
      <c r="BUX261" s="657"/>
      <c r="BUY261" s="657"/>
      <c r="BUZ261" s="657"/>
      <c r="BVA261" s="657"/>
      <c r="BVB261" s="657"/>
      <c r="BVC261" s="657"/>
      <c r="BVD261" s="657"/>
      <c r="BVE261" s="657"/>
      <c r="BVF261" s="657"/>
      <c r="BVG261" s="657"/>
      <c r="BVH261" s="657"/>
      <c r="BVI261" s="657"/>
      <c r="BVJ261" s="657"/>
      <c r="BVK261" s="657"/>
      <c r="BVL261" s="657"/>
      <c r="BVM261" s="657"/>
      <c r="BVN261" s="657"/>
      <c r="BVO261" s="671"/>
      <c r="BVP261" s="657"/>
      <c r="BVQ261" s="657"/>
      <c r="BVR261" s="657"/>
      <c r="BVS261" s="657"/>
      <c r="BVT261" s="657"/>
      <c r="BVU261" s="657"/>
      <c r="BVV261" s="657"/>
      <c r="BVW261" s="657"/>
      <c r="BVX261" s="657"/>
      <c r="BVY261" s="657"/>
      <c r="BVZ261" s="657"/>
      <c r="BWA261" s="657"/>
      <c r="BWB261" s="657"/>
      <c r="BWC261" s="657"/>
      <c r="BWD261" s="657"/>
      <c r="BWE261" s="657"/>
      <c r="BWF261" s="657"/>
      <c r="BWG261" s="657"/>
      <c r="BWH261" s="657"/>
      <c r="BWI261" s="671"/>
      <c r="BWJ261" s="657"/>
      <c r="BWK261" s="657"/>
      <c r="BWL261" s="657"/>
      <c r="BWM261" s="657"/>
      <c r="BWN261" s="657"/>
      <c r="BWO261" s="657"/>
      <c r="BWP261" s="657"/>
      <c r="BWQ261" s="657"/>
      <c r="BWR261" s="657"/>
      <c r="BWS261" s="657"/>
      <c r="BWT261" s="657"/>
      <c r="BWU261" s="657"/>
      <c r="BWV261" s="657"/>
      <c r="BWW261" s="657"/>
      <c r="BWX261" s="657"/>
      <c r="BWY261" s="657"/>
      <c r="BWZ261" s="657"/>
      <c r="BXA261" s="657"/>
      <c r="BXB261" s="657"/>
      <c r="BXC261" s="671"/>
      <c r="BXD261" s="657"/>
      <c r="BXE261" s="657"/>
      <c r="BXF261" s="657"/>
      <c r="BXG261" s="657"/>
      <c r="BXH261" s="657"/>
      <c r="BXI261" s="657"/>
      <c r="BXJ261" s="657"/>
      <c r="BXK261" s="657"/>
      <c r="BXL261" s="657"/>
      <c r="BXM261" s="657"/>
      <c r="BXN261" s="657"/>
      <c r="BXO261" s="657"/>
      <c r="BXP261" s="657"/>
      <c r="BXQ261" s="657"/>
      <c r="BXR261" s="657"/>
      <c r="BXS261" s="657"/>
      <c r="BXT261" s="657"/>
      <c r="BXU261" s="657"/>
      <c r="BXV261" s="657"/>
      <c r="BXW261" s="671"/>
      <c r="BXX261" s="657"/>
      <c r="BXY261" s="657"/>
      <c r="BXZ261" s="657"/>
      <c r="BYA261" s="657"/>
      <c r="BYB261" s="657"/>
      <c r="BYC261" s="657"/>
      <c r="BYD261" s="657"/>
      <c r="BYE261" s="657"/>
      <c r="BYF261" s="657"/>
      <c r="BYG261" s="657"/>
      <c r="BYH261" s="657"/>
      <c r="BYI261" s="657"/>
      <c r="BYJ261" s="657"/>
      <c r="BYK261" s="657"/>
      <c r="BYL261" s="657"/>
      <c r="BYM261" s="657"/>
      <c r="BYN261" s="657"/>
      <c r="BYO261" s="657"/>
      <c r="BYP261" s="657"/>
      <c r="BYQ261" s="671"/>
      <c r="BYR261" s="657"/>
      <c r="BYS261" s="657"/>
      <c r="BYT261" s="657"/>
      <c r="BYU261" s="657"/>
      <c r="BYV261" s="657"/>
      <c r="BYW261" s="657"/>
      <c r="BYX261" s="657"/>
      <c r="BYY261" s="657"/>
      <c r="BYZ261" s="657"/>
      <c r="BZA261" s="657"/>
      <c r="BZB261" s="657"/>
      <c r="BZC261" s="657"/>
      <c r="BZD261" s="657"/>
      <c r="BZE261" s="657"/>
      <c r="BZF261" s="657"/>
      <c r="BZG261" s="657"/>
      <c r="BZH261" s="657"/>
      <c r="BZI261" s="657"/>
      <c r="BZJ261" s="657"/>
      <c r="BZK261" s="671"/>
      <c r="BZL261" s="657"/>
      <c r="BZM261" s="657"/>
      <c r="BZN261" s="657"/>
      <c r="BZO261" s="657"/>
      <c r="BZP261" s="657"/>
      <c r="BZQ261" s="657"/>
      <c r="BZR261" s="657"/>
      <c r="BZS261" s="657"/>
      <c r="BZT261" s="657"/>
      <c r="BZU261" s="657"/>
      <c r="BZV261" s="657"/>
      <c r="BZW261" s="657"/>
      <c r="BZX261" s="657"/>
      <c r="BZY261" s="657"/>
      <c r="BZZ261" s="657"/>
      <c r="CAA261" s="657"/>
      <c r="CAB261" s="657"/>
      <c r="CAC261" s="657"/>
      <c r="CAD261" s="657"/>
      <c r="CAE261" s="671"/>
      <c r="CAF261" s="657"/>
      <c r="CAG261" s="657"/>
      <c r="CAH261" s="657"/>
      <c r="CAI261" s="657"/>
      <c r="CAJ261" s="657"/>
      <c r="CAK261" s="657"/>
      <c r="CAL261" s="657"/>
      <c r="CAM261" s="657"/>
      <c r="CAN261" s="657"/>
      <c r="CAO261" s="657"/>
      <c r="CAP261" s="657"/>
      <c r="CAQ261" s="657"/>
      <c r="CAR261" s="657"/>
      <c r="CAS261" s="657"/>
      <c r="CAT261" s="657"/>
      <c r="CAU261" s="657"/>
      <c r="CAV261" s="657"/>
      <c r="CAW261" s="657"/>
      <c r="CAX261" s="657"/>
      <c r="CAY261" s="671"/>
      <c r="CAZ261" s="657"/>
      <c r="CBA261" s="657"/>
      <c r="CBB261" s="657"/>
      <c r="CBC261" s="657"/>
      <c r="CBD261" s="657"/>
      <c r="CBE261" s="657"/>
      <c r="CBF261" s="657"/>
      <c r="CBG261" s="657"/>
      <c r="CBH261" s="657"/>
      <c r="CBI261" s="657"/>
      <c r="CBJ261" s="657"/>
      <c r="CBK261" s="657"/>
      <c r="CBL261" s="657"/>
      <c r="CBM261" s="657"/>
      <c r="CBN261" s="657"/>
      <c r="CBO261" s="657"/>
      <c r="CBP261" s="657"/>
      <c r="CBQ261" s="657"/>
      <c r="CBR261" s="657"/>
      <c r="CBS261" s="671"/>
      <c r="CBT261" s="657"/>
      <c r="CBU261" s="657"/>
      <c r="CBV261" s="657"/>
      <c r="CBW261" s="657"/>
      <c r="CBX261" s="657"/>
      <c r="CBY261" s="657"/>
      <c r="CBZ261" s="657"/>
      <c r="CCA261" s="657"/>
      <c r="CCB261" s="657"/>
      <c r="CCC261" s="657"/>
      <c r="CCD261" s="657"/>
      <c r="CCE261" s="657"/>
      <c r="CCF261" s="657"/>
      <c r="CCG261" s="657"/>
      <c r="CCH261" s="657"/>
      <c r="CCI261" s="657"/>
      <c r="CCJ261" s="657"/>
      <c r="CCK261" s="657"/>
      <c r="CCL261" s="657"/>
      <c r="CCM261" s="671"/>
      <c r="CCN261" s="657"/>
      <c r="CCO261" s="657"/>
      <c r="CCP261" s="657"/>
      <c r="CCQ261" s="657"/>
      <c r="CCR261" s="657"/>
      <c r="CCS261" s="657"/>
      <c r="CCT261" s="657"/>
      <c r="CCU261" s="657"/>
      <c r="CCV261" s="657"/>
      <c r="CCW261" s="657"/>
      <c r="CCX261" s="657"/>
      <c r="CCY261" s="657"/>
      <c r="CCZ261" s="657"/>
      <c r="CDA261" s="657"/>
      <c r="CDB261" s="657"/>
      <c r="CDC261" s="657"/>
      <c r="CDD261" s="657"/>
      <c r="CDE261" s="657"/>
      <c r="CDF261" s="657"/>
      <c r="CDG261" s="671"/>
      <c r="CDH261" s="657"/>
      <c r="CDI261" s="657"/>
      <c r="CDJ261" s="657"/>
      <c r="CDK261" s="657"/>
      <c r="CDL261" s="657"/>
      <c r="CDM261" s="657"/>
      <c r="CDN261" s="657"/>
      <c r="CDO261" s="657"/>
      <c r="CDP261" s="657"/>
      <c r="CDQ261" s="657"/>
      <c r="CDR261" s="657"/>
      <c r="CDS261" s="657"/>
      <c r="CDT261" s="657"/>
      <c r="CDU261" s="657"/>
      <c r="CDV261" s="657"/>
      <c r="CDW261" s="657"/>
      <c r="CDX261" s="657"/>
      <c r="CDY261" s="657"/>
      <c r="CDZ261" s="657"/>
      <c r="CEA261" s="671"/>
      <c r="CEB261" s="657"/>
      <c r="CEC261" s="657"/>
      <c r="CED261" s="657"/>
      <c r="CEE261" s="657"/>
      <c r="CEF261" s="657"/>
      <c r="CEG261" s="657"/>
      <c r="CEH261" s="657"/>
      <c r="CEI261" s="657"/>
      <c r="CEJ261" s="657"/>
      <c r="CEK261" s="657"/>
      <c r="CEL261" s="657"/>
      <c r="CEM261" s="657"/>
      <c r="CEN261" s="657"/>
      <c r="CEO261" s="657"/>
      <c r="CEP261" s="657"/>
      <c r="CEQ261" s="657"/>
      <c r="CER261" s="657"/>
      <c r="CES261" s="657"/>
      <c r="CET261" s="657"/>
      <c r="CEU261" s="671"/>
      <c r="CEV261" s="657"/>
      <c r="CEW261" s="657"/>
      <c r="CEX261" s="657"/>
      <c r="CEY261" s="657"/>
      <c r="CEZ261" s="657"/>
      <c r="CFA261" s="657"/>
      <c r="CFB261" s="657"/>
      <c r="CFC261" s="657"/>
      <c r="CFD261" s="657"/>
      <c r="CFE261" s="657"/>
      <c r="CFF261" s="657"/>
      <c r="CFG261" s="657"/>
      <c r="CFH261" s="657"/>
      <c r="CFI261" s="657"/>
      <c r="CFJ261" s="657"/>
      <c r="CFK261" s="657"/>
      <c r="CFL261" s="657"/>
      <c r="CFM261" s="657"/>
      <c r="CFN261" s="657"/>
      <c r="CFO261" s="671"/>
      <c r="CFP261" s="657"/>
      <c r="CFQ261" s="657"/>
      <c r="CFR261" s="657"/>
      <c r="CFS261" s="657"/>
      <c r="CFT261" s="657"/>
      <c r="CFU261" s="657"/>
      <c r="CFV261" s="657"/>
      <c r="CFW261" s="657"/>
      <c r="CFX261" s="657"/>
      <c r="CFY261" s="657"/>
      <c r="CFZ261" s="657"/>
      <c r="CGA261" s="657"/>
      <c r="CGB261" s="657"/>
      <c r="CGC261" s="657"/>
      <c r="CGD261" s="657"/>
      <c r="CGE261" s="657"/>
      <c r="CGF261" s="657"/>
      <c r="CGG261" s="657"/>
      <c r="CGH261" s="657"/>
      <c r="CGI261" s="671"/>
      <c r="CGJ261" s="657"/>
      <c r="CGK261" s="657"/>
      <c r="CGL261" s="657"/>
      <c r="CGM261" s="657"/>
      <c r="CGN261" s="657"/>
      <c r="CGO261" s="657"/>
      <c r="CGP261" s="657"/>
      <c r="CGQ261" s="657"/>
      <c r="CGR261" s="657"/>
      <c r="CGS261" s="657"/>
      <c r="CGT261" s="657"/>
      <c r="CGU261" s="657"/>
      <c r="CGV261" s="657"/>
      <c r="CGW261" s="657"/>
      <c r="CGX261" s="657"/>
      <c r="CGY261" s="657"/>
      <c r="CGZ261" s="657"/>
      <c r="CHA261" s="657"/>
      <c r="CHB261" s="657"/>
      <c r="CHC261" s="671"/>
      <c r="CHD261" s="657"/>
      <c r="CHE261" s="657"/>
      <c r="CHF261" s="657"/>
      <c r="CHG261" s="657"/>
      <c r="CHH261" s="657"/>
      <c r="CHI261" s="657"/>
      <c r="CHJ261" s="657"/>
      <c r="CHK261" s="657"/>
      <c r="CHL261" s="657"/>
      <c r="CHM261" s="657"/>
      <c r="CHN261" s="657"/>
      <c r="CHO261" s="657"/>
      <c r="CHP261" s="657"/>
      <c r="CHQ261" s="657"/>
      <c r="CHR261" s="657"/>
      <c r="CHS261" s="657"/>
      <c r="CHT261" s="657"/>
      <c r="CHU261" s="657"/>
      <c r="CHV261" s="657"/>
      <c r="CHW261" s="671"/>
      <c r="CHX261" s="657"/>
      <c r="CHY261" s="657"/>
      <c r="CHZ261" s="657"/>
      <c r="CIA261" s="657"/>
      <c r="CIB261" s="657"/>
      <c r="CIC261" s="657"/>
      <c r="CID261" s="657"/>
      <c r="CIE261" s="657"/>
      <c r="CIF261" s="657"/>
      <c r="CIG261" s="657"/>
      <c r="CIH261" s="657"/>
      <c r="CII261" s="657"/>
      <c r="CIJ261" s="657"/>
      <c r="CIK261" s="657"/>
      <c r="CIL261" s="657"/>
      <c r="CIM261" s="657"/>
      <c r="CIN261" s="657"/>
      <c r="CIO261" s="657"/>
      <c r="CIP261" s="657"/>
      <c r="CIQ261" s="671"/>
      <c r="CIR261" s="657"/>
      <c r="CIS261" s="657"/>
      <c r="CIT261" s="657"/>
      <c r="CIU261" s="657"/>
      <c r="CIV261" s="657"/>
      <c r="CIW261" s="657"/>
      <c r="CIX261" s="657"/>
      <c r="CIY261" s="657"/>
      <c r="CIZ261" s="657"/>
      <c r="CJA261" s="657"/>
      <c r="CJB261" s="657"/>
      <c r="CJC261" s="657"/>
      <c r="CJD261" s="657"/>
      <c r="CJE261" s="657"/>
      <c r="CJF261" s="657"/>
      <c r="CJG261" s="657"/>
      <c r="CJH261" s="657"/>
      <c r="CJI261" s="657"/>
      <c r="CJJ261" s="657"/>
      <c r="CJK261" s="671"/>
      <c r="CJL261" s="657"/>
      <c r="CJM261" s="657"/>
      <c r="CJN261" s="657"/>
      <c r="CJO261" s="657"/>
      <c r="CJP261" s="657"/>
      <c r="CJQ261" s="657"/>
      <c r="CJR261" s="657"/>
      <c r="CJS261" s="657"/>
      <c r="CJT261" s="657"/>
      <c r="CJU261" s="657"/>
      <c r="CJV261" s="657"/>
      <c r="CJW261" s="657"/>
      <c r="CJX261" s="657"/>
      <c r="CJY261" s="657"/>
      <c r="CJZ261" s="657"/>
      <c r="CKA261" s="657"/>
      <c r="CKB261" s="657"/>
      <c r="CKC261" s="657"/>
      <c r="CKD261" s="657"/>
      <c r="CKE261" s="671"/>
      <c r="CKF261" s="657"/>
      <c r="CKG261" s="657"/>
      <c r="CKH261" s="657"/>
      <c r="CKI261" s="657"/>
      <c r="CKJ261" s="657"/>
      <c r="CKK261" s="657"/>
      <c r="CKL261" s="657"/>
      <c r="CKM261" s="657"/>
      <c r="CKN261" s="657"/>
      <c r="CKO261" s="657"/>
      <c r="CKP261" s="657"/>
      <c r="CKQ261" s="657"/>
      <c r="CKR261" s="657"/>
      <c r="CKS261" s="657"/>
      <c r="CKT261" s="657"/>
      <c r="CKU261" s="657"/>
      <c r="CKV261" s="657"/>
      <c r="CKW261" s="657"/>
      <c r="CKX261" s="657"/>
      <c r="CKY261" s="671"/>
      <c r="CKZ261" s="657"/>
      <c r="CLA261" s="657"/>
      <c r="CLB261" s="657"/>
      <c r="CLC261" s="657"/>
      <c r="CLD261" s="657"/>
      <c r="CLE261" s="657"/>
      <c r="CLF261" s="657"/>
      <c r="CLG261" s="657"/>
      <c r="CLH261" s="657"/>
      <c r="CLI261" s="657"/>
      <c r="CLJ261" s="657"/>
      <c r="CLK261" s="657"/>
      <c r="CLL261" s="657"/>
      <c r="CLM261" s="657"/>
      <c r="CLN261" s="657"/>
      <c r="CLO261" s="657"/>
      <c r="CLP261" s="657"/>
      <c r="CLQ261" s="657"/>
      <c r="CLR261" s="657"/>
      <c r="CLS261" s="671"/>
      <c r="CLT261" s="657"/>
      <c r="CLU261" s="657"/>
      <c r="CLV261" s="657"/>
      <c r="CLW261" s="657"/>
      <c r="CLX261" s="657"/>
      <c r="CLY261" s="657"/>
      <c r="CLZ261" s="657"/>
      <c r="CMA261" s="657"/>
      <c r="CMB261" s="657"/>
      <c r="CMC261" s="657"/>
      <c r="CMD261" s="657"/>
      <c r="CME261" s="657"/>
      <c r="CMF261" s="657"/>
      <c r="CMG261" s="657"/>
      <c r="CMH261" s="657"/>
      <c r="CMI261" s="657"/>
      <c r="CMJ261" s="657"/>
      <c r="CMK261" s="657"/>
      <c r="CML261" s="657"/>
      <c r="CMM261" s="671"/>
      <c r="CMN261" s="657"/>
      <c r="CMO261" s="657"/>
      <c r="CMP261" s="657"/>
      <c r="CMQ261" s="657"/>
      <c r="CMR261" s="657"/>
      <c r="CMS261" s="657"/>
      <c r="CMT261" s="657"/>
      <c r="CMU261" s="657"/>
      <c r="CMV261" s="657"/>
      <c r="CMW261" s="657"/>
      <c r="CMX261" s="657"/>
      <c r="CMY261" s="657"/>
      <c r="CMZ261" s="657"/>
      <c r="CNA261" s="657"/>
      <c r="CNB261" s="657"/>
      <c r="CNC261" s="657"/>
      <c r="CND261" s="657"/>
      <c r="CNE261" s="657"/>
      <c r="CNF261" s="657"/>
      <c r="CNG261" s="671"/>
      <c r="CNH261" s="657"/>
      <c r="CNI261" s="657"/>
      <c r="CNJ261" s="657"/>
      <c r="CNK261" s="657"/>
      <c r="CNL261" s="657"/>
      <c r="CNM261" s="657"/>
      <c r="CNN261" s="657"/>
      <c r="CNO261" s="657"/>
      <c r="CNP261" s="657"/>
      <c r="CNQ261" s="657"/>
      <c r="CNR261" s="657"/>
      <c r="CNS261" s="657"/>
      <c r="CNT261" s="657"/>
      <c r="CNU261" s="657"/>
      <c r="CNV261" s="657"/>
      <c r="CNW261" s="657"/>
      <c r="CNX261" s="657"/>
      <c r="CNY261" s="657"/>
      <c r="CNZ261" s="657"/>
      <c r="COA261" s="671"/>
      <c r="COB261" s="657"/>
      <c r="COC261" s="657"/>
      <c r="COD261" s="657"/>
      <c r="COE261" s="657"/>
      <c r="COF261" s="657"/>
      <c r="COG261" s="657"/>
      <c r="COH261" s="657"/>
      <c r="COI261" s="657"/>
      <c r="COJ261" s="657"/>
      <c r="COK261" s="657"/>
      <c r="COL261" s="657"/>
      <c r="COM261" s="657"/>
      <c r="CON261" s="657"/>
      <c r="COO261" s="657"/>
      <c r="COP261" s="657"/>
      <c r="COQ261" s="657"/>
      <c r="COR261" s="657"/>
      <c r="COS261" s="657"/>
      <c r="COT261" s="657"/>
      <c r="COU261" s="671"/>
      <c r="COV261" s="657"/>
      <c r="COW261" s="657"/>
      <c r="COX261" s="657"/>
      <c r="COY261" s="657"/>
      <c r="COZ261" s="657"/>
      <c r="CPA261" s="657"/>
      <c r="CPB261" s="657"/>
      <c r="CPC261" s="657"/>
      <c r="CPD261" s="657"/>
      <c r="CPE261" s="657"/>
      <c r="CPF261" s="657"/>
      <c r="CPG261" s="657"/>
      <c r="CPH261" s="657"/>
      <c r="CPI261" s="657"/>
      <c r="CPJ261" s="657"/>
      <c r="CPK261" s="657"/>
      <c r="CPL261" s="657"/>
      <c r="CPM261" s="657"/>
      <c r="CPN261" s="657"/>
      <c r="CPO261" s="671"/>
      <c r="CPP261" s="657"/>
      <c r="CPQ261" s="657"/>
      <c r="CPR261" s="657"/>
      <c r="CPS261" s="657"/>
      <c r="CPT261" s="657"/>
      <c r="CPU261" s="657"/>
      <c r="CPV261" s="657"/>
      <c r="CPW261" s="657"/>
      <c r="CPX261" s="657"/>
      <c r="CPY261" s="657"/>
      <c r="CPZ261" s="657"/>
      <c r="CQA261" s="657"/>
      <c r="CQB261" s="657"/>
      <c r="CQC261" s="657"/>
      <c r="CQD261" s="657"/>
      <c r="CQE261" s="657"/>
      <c r="CQF261" s="657"/>
      <c r="CQG261" s="657"/>
      <c r="CQH261" s="657"/>
      <c r="CQI261" s="671"/>
      <c r="CQJ261" s="657"/>
      <c r="CQK261" s="657"/>
      <c r="CQL261" s="657"/>
      <c r="CQM261" s="657"/>
      <c r="CQN261" s="657"/>
      <c r="CQO261" s="657"/>
      <c r="CQP261" s="657"/>
      <c r="CQQ261" s="657"/>
      <c r="CQR261" s="657"/>
      <c r="CQS261" s="657"/>
      <c r="CQT261" s="657"/>
      <c r="CQU261" s="657"/>
      <c r="CQV261" s="657"/>
      <c r="CQW261" s="657"/>
      <c r="CQX261" s="657"/>
      <c r="CQY261" s="657"/>
      <c r="CQZ261" s="657"/>
      <c r="CRA261" s="657"/>
      <c r="CRB261" s="657"/>
      <c r="CRC261" s="671"/>
      <c r="CRD261" s="657"/>
      <c r="CRE261" s="657"/>
      <c r="CRF261" s="657"/>
      <c r="CRG261" s="657"/>
      <c r="CRH261" s="657"/>
      <c r="CRI261" s="657"/>
      <c r="CRJ261" s="657"/>
      <c r="CRK261" s="657"/>
      <c r="CRL261" s="657"/>
      <c r="CRM261" s="657"/>
      <c r="CRN261" s="657"/>
      <c r="CRO261" s="657"/>
      <c r="CRP261" s="657"/>
      <c r="CRQ261" s="657"/>
      <c r="CRR261" s="657"/>
      <c r="CRS261" s="657"/>
      <c r="CRT261" s="657"/>
      <c r="CRU261" s="657"/>
      <c r="CRV261" s="657"/>
      <c r="CRW261" s="671"/>
      <c r="CRX261" s="657"/>
      <c r="CRY261" s="657"/>
      <c r="CRZ261" s="657"/>
      <c r="CSA261" s="657"/>
      <c r="CSB261" s="657"/>
      <c r="CSC261" s="657"/>
      <c r="CSD261" s="657"/>
      <c r="CSE261" s="657"/>
      <c r="CSF261" s="657"/>
      <c r="CSG261" s="657"/>
      <c r="CSH261" s="657"/>
      <c r="CSI261" s="657"/>
      <c r="CSJ261" s="657"/>
      <c r="CSK261" s="657"/>
      <c r="CSL261" s="657"/>
      <c r="CSM261" s="657"/>
      <c r="CSN261" s="657"/>
      <c r="CSO261" s="657"/>
      <c r="CSP261" s="657"/>
      <c r="CSQ261" s="671"/>
      <c r="CSR261" s="657"/>
      <c r="CSS261" s="657"/>
      <c r="CST261" s="657"/>
      <c r="CSU261" s="657"/>
      <c r="CSV261" s="657"/>
      <c r="CSW261" s="657"/>
      <c r="CSX261" s="657"/>
      <c r="CSY261" s="657"/>
      <c r="CSZ261" s="657"/>
      <c r="CTA261" s="657"/>
      <c r="CTB261" s="657"/>
      <c r="CTC261" s="657"/>
      <c r="CTD261" s="657"/>
      <c r="CTE261" s="657"/>
      <c r="CTF261" s="657"/>
      <c r="CTG261" s="657"/>
      <c r="CTH261" s="657"/>
      <c r="CTI261" s="657"/>
      <c r="CTJ261" s="657"/>
      <c r="CTK261" s="671"/>
      <c r="CTL261" s="657"/>
      <c r="CTM261" s="657"/>
      <c r="CTN261" s="657"/>
      <c r="CTO261" s="657"/>
      <c r="CTP261" s="657"/>
      <c r="CTQ261" s="657"/>
      <c r="CTR261" s="657"/>
      <c r="CTS261" s="657"/>
      <c r="CTT261" s="657"/>
      <c r="CTU261" s="657"/>
      <c r="CTV261" s="657"/>
      <c r="CTW261" s="657"/>
      <c r="CTX261" s="657"/>
      <c r="CTY261" s="657"/>
      <c r="CTZ261" s="657"/>
      <c r="CUA261" s="657"/>
      <c r="CUB261" s="657"/>
      <c r="CUC261" s="657"/>
      <c r="CUD261" s="657"/>
      <c r="CUE261" s="671"/>
      <c r="CUF261" s="657"/>
      <c r="CUG261" s="657"/>
      <c r="CUH261" s="657"/>
      <c r="CUI261" s="657"/>
      <c r="CUJ261" s="657"/>
      <c r="CUK261" s="657"/>
      <c r="CUL261" s="657"/>
      <c r="CUM261" s="657"/>
      <c r="CUN261" s="657"/>
      <c r="CUO261" s="657"/>
      <c r="CUP261" s="657"/>
      <c r="CUQ261" s="657"/>
      <c r="CUR261" s="657"/>
      <c r="CUS261" s="657"/>
      <c r="CUT261" s="657"/>
      <c r="CUU261" s="657"/>
      <c r="CUV261" s="657"/>
      <c r="CUW261" s="657"/>
      <c r="CUX261" s="657"/>
      <c r="CUY261" s="671"/>
      <c r="CUZ261" s="657"/>
      <c r="CVA261" s="657"/>
      <c r="CVB261" s="657"/>
      <c r="CVC261" s="657"/>
      <c r="CVD261" s="657"/>
      <c r="CVE261" s="657"/>
      <c r="CVF261" s="657"/>
      <c r="CVG261" s="657"/>
      <c r="CVH261" s="657"/>
      <c r="CVI261" s="657"/>
      <c r="CVJ261" s="657"/>
      <c r="CVK261" s="657"/>
      <c r="CVL261" s="657"/>
      <c r="CVM261" s="657"/>
      <c r="CVN261" s="657"/>
      <c r="CVO261" s="657"/>
      <c r="CVP261" s="657"/>
      <c r="CVQ261" s="657"/>
      <c r="CVR261" s="657"/>
      <c r="CVS261" s="671"/>
      <c r="CVT261" s="657"/>
      <c r="CVU261" s="657"/>
      <c r="CVV261" s="657"/>
      <c r="CVW261" s="657"/>
      <c r="CVX261" s="657"/>
      <c r="CVY261" s="657"/>
      <c r="CVZ261" s="657"/>
      <c r="CWA261" s="657"/>
      <c r="CWB261" s="657"/>
      <c r="CWC261" s="657"/>
      <c r="CWD261" s="657"/>
      <c r="CWE261" s="657"/>
      <c r="CWF261" s="657"/>
      <c r="CWG261" s="657"/>
      <c r="CWH261" s="657"/>
      <c r="CWI261" s="657"/>
      <c r="CWJ261" s="657"/>
      <c r="CWK261" s="657"/>
      <c r="CWL261" s="657"/>
      <c r="CWM261" s="671"/>
      <c r="CWN261" s="657"/>
      <c r="CWO261" s="657"/>
      <c r="CWP261" s="657"/>
      <c r="CWQ261" s="657"/>
      <c r="CWR261" s="657"/>
      <c r="CWS261" s="657"/>
      <c r="CWT261" s="657"/>
      <c r="CWU261" s="657"/>
      <c r="CWV261" s="657"/>
      <c r="CWW261" s="657"/>
      <c r="CWX261" s="657"/>
      <c r="CWY261" s="657"/>
      <c r="CWZ261" s="657"/>
      <c r="CXA261" s="657"/>
      <c r="CXB261" s="657"/>
      <c r="CXC261" s="657"/>
      <c r="CXD261" s="657"/>
      <c r="CXE261" s="657"/>
      <c r="CXF261" s="657"/>
      <c r="CXG261" s="671"/>
      <c r="CXH261" s="657"/>
      <c r="CXI261" s="657"/>
      <c r="CXJ261" s="657"/>
      <c r="CXK261" s="657"/>
      <c r="CXL261" s="657"/>
      <c r="CXM261" s="657"/>
      <c r="CXN261" s="657"/>
      <c r="CXO261" s="657"/>
      <c r="CXP261" s="657"/>
      <c r="CXQ261" s="657"/>
      <c r="CXR261" s="657"/>
      <c r="CXS261" s="657"/>
      <c r="CXT261" s="657"/>
      <c r="CXU261" s="657"/>
      <c r="CXV261" s="657"/>
      <c r="CXW261" s="657"/>
      <c r="CXX261" s="657"/>
      <c r="CXY261" s="657"/>
      <c r="CXZ261" s="657"/>
      <c r="CYA261" s="671"/>
      <c r="CYB261" s="657"/>
      <c r="CYC261" s="657"/>
      <c r="CYD261" s="657"/>
      <c r="CYE261" s="657"/>
      <c r="CYF261" s="657"/>
      <c r="CYG261" s="657"/>
      <c r="CYH261" s="657"/>
      <c r="CYI261" s="657"/>
      <c r="CYJ261" s="657"/>
      <c r="CYK261" s="657"/>
      <c r="CYL261" s="657"/>
      <c r="CYM261" s="657"/>
      <c r="CYN261" s="657"/>
      <c r="CYO261" s="657"/>
      <c r="CYP261" s="657"/>
      <c r="CYQ261" s="657"/>
      <c r="CYR261" s="657"/>
      <c r="CYS261" s="657"/>
      <c r="CYT261" s="657"/>
      <c r="CYU261" s="671"/>
      <c r="CYV261" s="657"/>
      <c r="CYW261" s="657"/>
      <c r="CYX261" s="657"/>
      <c r="CYY261" s="657"/>
      <c r="CYZ261" s="657"/>
      <c r="CZA261" s="657"/>
      <c r="CZB261" s="657"/>
      <c r="CZC261" s="657"/>
      <c r="CZD261" s="657"/>
      <c r="CZE261" s="657"/>
      <c r="CZF261" s="657"/>
      <c r="CZG261" s="657"/>
      <c r="CZH261" s="657"/>
      <c r="CZI261" s="657"/>
      <c r="CZJ261" s="657"/>
      <c r="CZK261" s="657"/>
      <c r="CZL261" s="657"/>
      <c r="CZM261" s="657"/>
      <c r="CZN261" s="657"/>
      <c r="CZO261" s="671"/>
      <c r="CZP261" s="657"/>
      <c r="CZQ261" s="657"/>
      <c r="CZR261" s="657"/>
      <c r="CZS261" s="657"/>
      <c r="CZT261" s="657"/>
      <c r="CZU261" s="657"/>
      <c r="CZV261" s="657"/>
      <c r="CZW261" s="657"/>
      <c r="CZX261" s="657"/>
      <c r="CZY261" s="657"/>
      <c r="CZZ261" s="657"/>
      <c r="DAA261" s="657"/>
      <c r="DAB261" s="657"/>
      <c r="DAC261" s="657"/>
      <c r="DAD261" s="657"/>
      <c r="DAE261" s="657"/>
      <c r="DAF261" s="657"/>
      <c r="DAG261" s="657"/>
      <c r="DAH261" s="657"/>
      <c r="DAI261" s="671"/>
      <c r="DAJ261" s="657"/>
      <c r="DAK261" s="657"/>
      <c r="DAL261" s="657"/>
      <c r="DAM261" s="657"/>
      <c r="DAN261" s="657"/>
      <c r="DAO261" s="657"/>
      <c r="DAP261" s="657"/>
      <c r="DAQ261" s="657"/>
      <c r="DAR261" s="657"/>
      <c r="DAS261" s="657"/>
      <c r="DAT261" s="657"/>
      <c r="DAU261" s="657"/>
      <c r="DAV261" s="657"/>
      <c r="DAW261" s="657"/>
      <c r="DAX261" s="657"/>
      <c r="DAY261" s="657"/>
      <c r="DAZ261" s="657"/>
      <c r="DBA261" s="657"/>
      <c r="DBB261" s="657"/>
      <c r="DBC261" s="671"/>
      <c r="DBD261" s="657"/>
      <c r="DBE261" s="657"/>
      <c r="DBF261" s="657"/>
      <c r="DBG261" s="657"/>
      <c r="DBH261" s="657"/>
      <c r="DBI261" s="657"/>
      <c r="DBJ261" s="657"/>
      <c r="DBK261" s="657"/>
      <c r="DBL261" s="657"/>
      <c r="DBM261" s="657"/>
      <c r="DBN261" s="657"/>
      <c r="DBO261" s="657"/>
      <c r="DBP261" s="657"/>
      <c r="DBQ261" s="657"/>
      <c r="DBR261" s="657"/>
      <c r="DBS261" s="657"/>
      <c r="DBT261" s="657"/>
      <c r="DBU261" s="657"/>
      <c r="DBV261" s="657"/>
      <c r="DBW261" s="671"/>
      <c r="DBX261" s="657"/>
      <c r="DBY261" s="657"/>
      <c r="DBZ261" s="657"/>
      <c r="DCA261" s="657"/>
      <c r="DCB261" s="657"/>
      <c r="DCC261" s="657"/>
      <c r="DCD261" s="657"/>
      <c r="DCE261" s="657"/>
      <c r="DCF261" s="657"/>
      <c r="DCG261" s="657"/>
      <c r="DCH261" s="657"/>
      <c r="DCI261" s="657"/>
      <c r="DCJ261" s="657"/>
      <c r="DCK261" s="657"/>
      <c r="DCL261" s="657"/>
      <c r="DCM261" s="657"/>
      <c r="DCN261" s="657"/>
      <c r="DCO261" s="657"/>
      <c r="DCP261" s="657"/>
      <c r="DCQ261" s="671"/>
      <c r="DCR261" s="657"/>
      <c r="DCS261" s="657"/>
      <c r="DCT261" s="657"/>
      <c r="DCU261" s="657"/>
      <c r="DCV261" s="657"/>
      <c r="DCW261" s="657"/>
      <c r="DCX261" s="657"/>
      <c r="DCY261" s="657"/>
      <c r="DCZ261" s="657"/>
      <c r="DDA261" s="657"/>
      <c r="DDB261" s="657"/>
      <c r="DDC261" s="657"/>
      <c r="DDD261" s="657"/>
      <c r="DDE261" s="657"/>
      <c r="DDF261" s="657"/>
      <c r="DDG261" s="657"/>
      <c r="DDH261" s="657"/>
      <c r="DDI261" s="657"/>
      <c r="DDJ261" s="657"/>
      <c r="DDK261" s="671"/>
      <c r="DDL261" s="657"/>
      <c r="DDM261" s="657"/>
      <c r="DDN261" s="657"/>
      <c r="DDO261" s="657"/>
      <c r="DDP261" s="657"/>
      <c r="DDQ261" s="657"/>
      <c r="DDR261" s="657"/>
      <c r="DDS261" s="657"/>
      <c r="DDT261" s="657"/>
      <c r="DDU261" s="657"/>
      <c r="DDV261" s="657"/>
      <c r="DDW261" s="657"/>
      <c r="DDX261" s="657"/>
      <c r="DDY261" s="657"/>
      <c r="DDZ261" s="657"/>
      <c r="DEA261" s="657"/>
      <c r="DEB261" s="657"/>
      <c r="DEC261" s="657"/>
      <c r="DED261" s="657"/>
      <c r="DEE261" s="671"/>
      <c r="DEF261" s="657"/>
      <c r="DEG261" s="657"/>
      <c r="DEH261" s="657"/>
      <c r="DEI261" s="657"/>
      <c r="DEJ261" s="657"/>
      <c r="DEK261" s="657"/>
      <c r="DEL261" s="657"/>
      <c r="DEM261" s="657"/>
      <c r="DEN261" s="657"/>
      <c r="DEO261" s="657"/>
      <c r="DEP261" s="657"/>
      <c r="DEQ261" s="657"/>
      <c r="DER261" s="657"/>
      <c r="DES261" s="657"/>
      <c r="DET261" s="657"/>
      <c r="DEU261" s="657"/>
      <c r="DEV261" s="657"/>
      <c r="DEW261" s="657"/>
      <c r="DEX261" s="657"/>
      <c r="DEY261" s="671"/>
      <c r="DEZ261" s="657"/>
      <c r="DFA261" s="657"/>
      <c r="DFB261" s="657"/>
      <c r="DFC261" s="657"/>
      <c r="DFD261" s="657"/>
      <c r="DFE261" s="657"/>
      <c r="DFF261" s="657"/>
      <c r="DFG261" s="657"/>
      <c r="DFH261" s="657"/>
      <c r="DFI261" s="657"/>
      <c r="DFJ261" s="657"/>
      <c r="DFK261" s="657"/>
      <c r="DFL261" s="657"/>
      <c r="DFM261" s="657"/>
      <c r="DFN261" s="657"/>
      <c r="DFO261" s="657"/>
      <c r="DFP261" s="657"/>
      <c r="DFQ261" s="657"/>
      <c r="DFR261" s="657"/>
      <c r="DFS261" s="671"/>
      <c r="DFT261" s="657"/>
      <c r="DFU261" s="657"/>
      <c r="DFV261" s="657"/>
      <c r="DFW261" s="657"/>
      <c r="DFX261" s="657"/>
      <c r="DFY261" s="657"/>
      <c r="DFZ261" s="657"/>
      <c r="DGA261" s="657"/>
      <c r="DGB261" s="657"/>
      <c r="DGC261" s="657"/>
      <c r="DGD261" s="657"/>
      <c r="DGE261" s="657"/>
      <c r="DGF261" s="657"/>
      <c r="DGG261" s="657"/>
      <c r="DGH261" s="657"/>
      <c r="DGI261" s="657"/>
      <c r="DGJ261" s="657"/>
      <c r="DGK261" s="657"/>
      <c r="DGL261" s="657"/>
      <c r="DGM261" s="671"/>
      <c r="DGN261" s="657"/>
      <c r="DGO261" s="657"/>
      <c r="DGP261" s="657"/>
      <c r="DGQ261" s="657"/>
      <c r="DGR261" s="657"/>
      <c r="DGS261" s="657"/>
      <c r="DGT261" s="657"/>
      <c r="DGU261" s="657"/>
      <c r="DGV261" s="657"/>
      <c r="DGW261" s="657"/>
      <c r="DGX261" s="657"/>
      <c r="DGY261" s="657"/>
      <c r="DGZ261" s="657"/>
      <c r="DHA261" s="657"/>
      <c r="DHB261" s="657"/>
      <c r="DHC261" s="657"/>
      <c r="DHD261" s="657"/>
      <c r="DHE261" s="657"/>
      <c r="DHF261" s="657"/>
      <c r="DHG261" s="671"/>
      <c r="DHH261" s="657"/>
      <c r="DHI261" s="657"/>
      <c r="DHJ261" s="657"/>
      <c r="DHK261" s="657"/>
      <c r="DHL261" s="657"/>
      <c r="DHM261" s="657"/>
      <c r="DHN261" s="657"/>
      <c r="DHO261" s="657"/>
      <c r="DHP261" s="657"/>
      <c r="DHQ261" s="657"/>
      <c r="DHR261" s="657"/>
      <c r="DHS261" s="657"/>
      <c r="DHT261" s="657"/>
      <c r="DHU261" s="657"/>
      <c r="DHV261" s="657"/>
      <c r="DHW261" s="657"/>
      <c r="DHX261" s="657"/>
      <c r="DHY261" s="657"/>
      <c r="DHZ261" s="657"/>
      <c r="DIA261" s="671"/>
      <c r="DIB261" s="657"/>
      <c r="DIC261" s="657"/>
      <c r="DID261" s="657"/>
      <c r="DIE261" s="657"/>
      <c r="DIF261" s="657"/>
      <c r="DIG261" s="657"/>
      <c r="DIH261" s="657"/>
      <c r="DII261" s="657"/>
      <c r="DIJ261" s="657"/>
      <c r="DIK261" s="657"/>
      <c r="DIL261" s="657"/>
      <c r="DIM261" s="657"/>
      <c r="DIN261" s="657"/>
      <c r="DIO261" s="657"/>
      <c r="DIP261" s="657"/>
      <c r="DIQ261" s="657"/>
      <c r="DIR261" s="657"/>
      <c r="DIS261" s="657"/>
      <c r="DIT261" s="657"/>
      <c r="DIU261" s="671"/>
      <c r="DIV261" s="657"/>
      <c r="DIW261" s="657"/>
      <c r="DIX261" s="657"/>
      <c r="DIY261" s="657"/>
      <c r="DIZ261" s="657"/>
      <c r="DJA261" s="657"/>
      <c r="DJB261" s="657"/>
      <c r="DJC261" s="657"/>
      <c r="DJD261" s="657"/>
      <c r="DJE261" s="657"/>
      <c r="DJF261" s="657"/>
      <c r="DJG261" s="657"/>
      <c r="DJH261" s="657"/>
      <c r="DJI261" s="657"/>
      <c r="DJJ261" s="657"/>
      <c r="DJK261" s="657"/>
      <c r="DJL261" s="657"/>
      <c r="DJM261" s="657"/>
      <c r="DJN261" s="657"/>
      <c r="DJO261" s="671"/>
      <c r="DJP261" s="657"/>
      <c r="DJQ261" s="657"/>
      <c r="DJR261" s="657"/>
      <c r="DJS261" s="657"/>
      <c r="DJT261" s="657"/>
      <c r="DJU261" s="657"/>
      <c r="DJV261" s="657"/>
      <c r="DJW261" s="657"/>
      <c r="DJX261" s="657"/>
      <c r="DJY261" s="657"/>
      <c r="DJZ261" s="657"/>
      <c r="DKA261" s="657"/>
      <c r="DKB261" s="657"/>
      <c r="DKC261" s="657"/>
      <c r="DKD261" s="657"/>
      <c r="DKE261" s="657"/>
      <c r="DKF261" s="657"/>
      <c r="DKG261" s="657"/>
      <c r="DKH261" s="657"/>
      <c r="DKI261" s="671"/>
      <c r="DKJ261" s="657"/>
      <c r="DKK261" s="657"/>
      <c r="DKL261" s="657"/>
      <c r="DKM261" s="657"/>
      <c r="DKN261" s="657"/>
      <c r="DKO261" s="657"/>
      <c r="DKP261" s="657"/>
      <c r="DKQ261" s="657"/>
      <c r="DKR261" s="657"/>
      <c r="DKS261" s="657"/>
      <c r="DKT261" s="657"/>
      <c r="DKU261" s="657"/>
      <c r="DKV261" s="657"/>
      <c r="DKW261" s="657"/>
      <c r="DKX261" s="657"/>
      <c r="DKY261" s="657"/>
      <c r="DKZ261" s="657"/>
      <c r="DLA261" s="657"/>
      <c r="DLB261" s="657"/>
      <c r="DLC261" s="671"/>
      <c r="DLD261" s="657"/>
      <c r="DLE261" s="657"/>
      <c r="DLF261" s="657"/>
      <c r="DLG261" s="657"/>
      <c r="DLH261" s="657"/>
      <c r="DLI261" s="657"/>
      <c r="DLJ261" s="657"/>
      <c r="DLK261" s="657"/>
      <c r="DLL261" s="657"/>
      <c r="DLM261" s="657"/>
      <c r="DLN261" s="657"/>
      <c r="DLO261" s="657"/>
      <c r="DLP261" s="657"/>
      <c r="DLQ261" s="657"/>
      <c r="DLR261" s="657"/>
      <c r="DLS261" s="657"/>
      <c r="DLT261" s="657"/>
      <c r="DLU261" s="657"/>
      <c r="DLV261" s="657"/>
      <c r="DLW261" s="671"/>
      <c r="DLX261" s="657"/>
      <c r="DLY261" s="657"/>
      <c r="DLZ261" s="657"/>
      <c r="DMA261" s="657"/>
      <c r="DMB261" s="657"/>
      <c r="DMC261" s="657"/>
      <c r="DMD261" s="657"/>
      <c r="DME261" s="657"/>
      <c r="DMF261" s="657"/>
      <c r="DMG261" s="657"/>
      <c r="DMH261" s="657"/>
      <c r="DMI261" s="657"/>
      <c r="DMJ261" s="657"/>
      <c r="DMK261" s="657"/>
      <c r="DML261" s="657"/>
      <c r="DMM261" s="657"/>
      <c r="DMN261" s="657"/>
      <c r="DMO261" s="657"/>
      <c r="DMP261" s="657"/>
      <c r="DMQ261" s="671"/>
      <c r="DMR261" s="657"/>
      <c r="DMS261" s="657"/>
      <c r="DMT261" s="657"/>
      <c r="DMU261" s="657"/>
      <c r="DMV261" s="657"/>
      <c r="DMW261" s="657"/>
      <c r="DMX261" s="657"/>
      <c r="DMY261" s="657"/>
      <c r="DMZ261" s="657"/>
      <c r="DNA261" s="657"/>
      <c r="DNB261" s="657"/>
      <c r="DNC261" s="657"/>
      <c r="DND261" s="657"/>
      <c r="DNE261" s="657"/>
      <c r="DNF261" s="657"/>
      <c r="DNG261" s="657"/>
      <c r="DNH261" s="657"/>
      <c r="DNI261" s="657"/>
      <c r="DNJ261" s="657"/>
      <c r="DNK261" s="671"/>
      <c r="DNL261" s="657"/>
      <c r="DNM261" s="657"/>
      <c r="DNN261" s="657"/>
      <c r="DNO261" s="657"/>
      <c r="DNP261" s="657"/>
      <c r="DNQ261" s="657"/>
      <c r="DNR261" s="657"/>
      <c r="DNS261" s="657"/>
      <c r="DNT261" s="657"/>
      <c r="DNU261" s="657"/>
      <c r="DNV261" s="657"/>
      <c r="DNW261" s="657"/>
      <c r="DNX261" s="657"/>
      <c r="DNY261" s="657"/>
      <c r="DNZ261" s="657"/>
      <c r="DOA261" s="657"/>
      <c r="DOB261" s="657"/>
      <c r="DOC261" s="657"/>
      <c r="DOD261" s="657"/>
      <c r="DOE261" s="671"/>
      <c r="DOF261" s="657"/>
      <c r="DOG261" s="657"/>
      <c r="DOH261" s="657"/>
      <c r="DOI261" s="657"/>
      <c r="DOJ261" s="657"/>
      <c r="DOK261" s="657"/>
      <c r="DOL261" s="657"/>
      <c r="DOM261" s="657"/>
      <c r="DON261" s="657"/>
      <c r="DOO261" s="657"/>
      <c r="DOP261" s="657"/>
      <c r="DOQ261" s="657"/>
      <c r="DOR261" s="657"/>
      <c r="DOS261" s="657"/>
      <c r="DOT261" s="657"/>
      <c r="DOU261" s="657"/>
      <c r="DOV261" s="657"/>
      <c r="DOW261" s="657"/>
      <c r="DOX261" s="657"/>
      <c r="DOY261" s="671"/>
      <c r="DOZ261" s="657"/>
      <c r="DPA261" s="657"/>
      <c r="DPB261" s="657"/>
      <c r="DPC261" s="657"/>
      <c r="DPD261" s="657"/>
      <c r="DPE261" s="657"/>
      <c r="DPF261" s="657"/>
      <c r="DPG261" s="657"/>
      <c r="DPH261" s="657"/>
      <c r="DPI261" s="657"/>
      <c r="DPJ261" s="657"/>
      <c r="DPK261" s="657"/>
      <c r="DPL261" s="657"/>
      <c r="DPM261" s="657"/>
      <c r="DPN261" s="657"/>
      <c r="DPO261" s="657"/>
      <c r="DPP261" s="657"/>
      <c r="DPQ261" s="657"/>
      <c r="DPR261" s="657"/>
      <c r="DPS261" s="671"/>
      <c r="DPT261" s="657"/>
      <c r="DPU261" s="657"/>
      <c r="DPV261" s="657"/>
      <c r="DPW261" s="657"/>
      <c r="DPX261" s="657"/>
      <c r="DPY261" s="657"/>
      <c r="DPZ261" s="657"/>
      <c r="DQA261" s="657"/>
      <c r="DQB261" s="657"/>
      <c r="DQC261" s="657"/>
      <c r="DQD261" s="657"/>
      <c r="DQE261" s="657"/>
      <c r="DQF261" s="657"/>
      <c r="DQG261" s="657"/>
      <c r="DQH261" s="657"/>
      <c r="DQI261" s="657"/>
      <c r="DQJ261" s="657"/>
      <c r="DQK261" s="657"/>
      <c r="DQL261" s="657"/>
      <c r="DQM261" s="671"/>
      <c r="DQN261" s="657"/>
      <c r="DQO261" s="657"/>
      <c r="DQP261" s="657"/>
      <c r="DQQ261" s="657"/>
      <c r="DQR261" s="657"/>
      <c r="DQS261" s="657"/>
      <c r="DQT261" s="657"/>
      <c r="DQU261" s="657"/>
      <c r="DQV261" s="657"/>
      <c r="DQW261" s="657"/>
      <c r="DQX261" s="657"/>
      <c r="DQY261" s="657"/>
      <c r="DQZ261" s="657"/>
      <c r="DRA261" s="657"/>
      <c r="DRB261" s="657"/>
      <c r="DRC261" s="657"/>
      <c r="DRD261" s="657"/>
      <c r="DRE261" s="657"/>
      <c r="DRF261" s="657"/>
      <c r="DRG261" s="671"/>
      <c r="DRH261" s="657"/>
      <c r="DRI261" s="657"/>
      <c r="DRJ261" s="657"/>
      <c r="DRK261" s="657"/>
      <c r="DRL261" s="657"/>
      <c r="DRM261" s="657"/>
      <c r="DRN261" s="657"/>
      <c r="DRO261" s="657"/>
      <c r="DRP261" s="657"/>
      <c r="DRQ261" s="657"/>
      <c r="DRR261" s="657"/>
      <c r="DRS261" s="657"/>
      <c r="DRT261" s="657"/>
      <c r="DRU261" s="657"/>
      <c r="DRV261" s="657"/>
      <c r="DRW261" s="657"/>
      <c r="DRX261" s="657"/>
      <c r="DRY261" s="657"/>
      <c r="DRZ261" s="657"/>
      <c r="DSA261" s="671"/>
      <c r="DSB261" s="657"/>
      <c r="DSC261" s="657"/>
      <c r="DSD261" s="657"/>
      <c r="DSE261" s="657"/>
      <c r="DSF261" s="657"/>
      <c r="DSG261" s="657"/>
      <c r="DSH261" s="657"/>
      <c r="DSI261" s="657"/>
      <c r="DSJ261" s="657"/>
      <c r="DSK261" s="657"/>
      <c r="DSL261" s="657"/>
      <c r="DSM261" s="657"/>
      <c r="DSN261" s="657"/>
      <c r="DSO261" s="657"/>
      <c r="DSP261" s="657"/>
      <c r="DSQ261" s="657"/>
      <c r="DSR261" s="657"/>
      <c r="DSS261" s="657"/>
      <c r="DST261" s="657"/>
      <c r="DSU261" s="671"/>
      <c r="DSV261" s="657"/>
      <c r="DSW261" s="657"/>
      <c r="DSX261" s="657"/>
      <c r="DSY261" s="657"/>
      <c r="DSZ261" s="657"/>
      <c r="DTA261" s="657"/>
      <c r="DTB261" s="657"/>
      <c r="DTC261" s="657"/>
      <c r="DTD261" s="657"/>
      <c r="DTE261" s="657"/>
      <c r="DTF261" s="657"/>
      <c r="DTG261" s="657"/>
      <c r="DTH261" s="657"/>
      <c r="DTI261" s="657"/>
      <c r="DTJ261" s="657"/>
      <c r="DTK261" s="657"/>
      <c r="DTL261" s="657"/>
      <c r="DTM261" s="657"/>
      <c r="DTN261" s="657"/>
      <c r="DTO261" s="671"/>
      <c r="DTP261" s="657"/>
      <c r="DTQ261" s="657"/>
      <c r="DTR261" s="657"/>
      <c r="DTS261" s="657"/>
      <c r="DTT261" s="657"/>
      <c r="DTU261" s="657"/>
      <c r="DTV261" s="657"/>
      <c r="DTW261" s="657"/>
      <c r="DTX261" s="657"/>
      <c r="DTY261" s="657"/>
      <c r="DTZ261" s="657"/>
      <c r="DUA261" s="657"/>
      <c r="DUB261" s="657"/>
      <c r="DUC261" s="657"/>
      <c r="DUD261" s="657"/>
      <c r="DUE261" s="657"/>
      <c r="DUF261" s="657"/>
      <c r="DUG261" s="657"/>
      <c r="DUH261" s="657"/>
      <c r="DUI261" s="671"/>
      <c r="DUJ261" s="657"/>
      <c r="DUK261" s="657"/>
      <c r="DUL261" s="657"/>
      <c r="DUM261" s="657"/>
      <c r="DUN261" s="657"/>
      <c r="DUO261" s="657"/>
      <c r="DUP261" s="657"/>
      <c r="DUQ261" s="657"/>
      <c r="DUR261" s="657"/>
      <c r="DUS261" s="657"/>
      <c r="DUT261" s="657"/>
      <c r="DUU261" s="657"/>
      <c r="DUV261" s="657"/>
      <c r="DUW261" s="657"/>
      <c r="DUX261" s="657"/>
      <c r="DUY261" s="657"/>
      <c r="DUZ261" s="657"/>
      <c r="DVA261" s="657"/>
      <c r="DVB261" s="657"/>
      <c r="DVC261" s="671"/>
      <c r="DVD261" s="657"/>
      <c r="DVE261" s="657"/>
      <c r="DVF261" s="657"/>
      <c r="DVG261" s="657"/>
      <c r="DVH261" s="657"/>
      <c r="DVI261" s="657"/>
      <c r="DVJ261" s="657"/>
      <c r="DVK261" s="657"/>
      <c r="DVL261" s="657"/>
      <c r="DVM261" s="657"/>
      <c r="DVN261" s="657"/>
      <c r="DVO261" s="657"/>
      <c r="DVP261" s="657"/>
      <c r="DVQ261" s="657"/>
      <c r="DVR261" s="657"/>
      <c r="DVS261" s="657"/>
      <c r="DVT261" s="657"/>
      <c r="DVU261" s="657"/>
      <c r="DVV261" s="657"/>
      <c r="DVW261" s="671"/>
      <c r="DVX261" s="657"/>
      <c r="DVY261" s="657"/>
      <c r="DVZ261" s="657"/>
      <c r="DWA261" s="657"/>
      <c r="DWB261" s="657"/>
      <c r="DWC261" s="657"/>
      <c r="DWD261" s="657"/>
      <c r="DWE261" s="657"/>
      <c r="DWF261" s="657"/>
      <c r="DWG261" s="657"/>
      <c r="DWH261" s="657"/>
      <c r="DWI261" s="657"/>
      <c r="DWJ261" s="657"/>
      <c r="DWK261" s="657"/>
      <c r="DWL261" s="657"/>
      <c r="DWM261" s="657"/>
      <c r="DWN261" s="657"/>
      <c r="DWO261" s="657"/>
      <c r="DWP261" s="657"/>
      <c r="DWQ261" s="671"/>
      <c r="DWR261" s="657"/>
      <c r="DWS261" s="657"/>
      <c r="DWT261" s="657"/>
      <c r="DWU261" s="657"/>
      <c r="DWV261" s="657"/>
      <c r="DWW261" s="657"/>
      <c r="DWX261" s="657"/>
      <c r="DWY261" s="657"/>
      <c r="DWZ261" s="657"/>
      <c r="DXA261" s="657"/>
      <c r="DXB261" s="657"/>
      <c r="DXC261" s="657"/>
      <c r="DXD261" s="657"/>
      <c r="DXE261" s="657"/>
      <c r="DXF261" s="657"/>
      <c r="DXG261" s="657"/>
      <c r="DXH261" s="657"/>
      <c r="DXI261" s="657"/>
      <c r="DXJ261" s="657"/>
      <c r="DXK261" s="671"/>
      <c r="DXL261" s="657"/>
      <c r="DXM261" s="657"/>
      <c r="DXN261" s="657"/>
      <c r="DXO261" s="657"/>
      <c r="DXP261" s="657"/>
      <c r="DXQ261" s="657"/>
      <c r="DXR261" s="657"/>
      <c r="DXS261" s="657"/>
      <c r="DXT261" s="657"/>
      <c r="DXU261" s="657"/>
      <c r="DXV261" s="657"/>
      <c r="DXW261" s="657"/>
      <c r="DXX261" s="657"/>
      <c r="DXY261" s="657"/>
      <c r="DXZ261" s="657"/>
      <c r="DYA261" s="657"/>
      <c r="DYB261" s="657"/>
      <c r="DYC261" s="657"/>
      <c r="DYD261" s="657"/>
      <c r="DYE261" s="671"/>
      <c r="DYF261" s="657"/>
      <c r="DYG261" s="657"/>
      <c r="DYH261" s="657"/>
      <c r="DYI261" s="657"/>
      <c r="DYJ261" s="657"/>
      <c r="DYK261" s="657"/>
      <c r="DYL261" s="657"/>
      <c r="DYM261" s="657"/>
      <c r="DYN261" s="657"/>
      <c r="DYO261" s="657"/>
      <c r="DYP261" s="657"/>
      <c r="DYQ261" s="657"/>
      <c r="DYR261" s="657"/>
      <c r="DYS261" s="657"/>
      <c r="DYT261" s="657"/>
      <c r="DYU261" s="657"/>
      <c r="DYV261" s="657"/>
      <c r="DYW261" s="657"/>
      <c r="DYX261" s="657"/>
      <c r="DYY261" s="671"/>
      <c r="DYZ261" s="657"/>
      <c r="DZA261" s="657"/>
      <c r="DZB261" s="657"/>
      <c r="DZC261" s="657"/>
      <c r="DZD261" s="657"/>
      <c r="DZE261" s="657"/>
      <c r="DZF261" s="657"/>
      <c r="DZG261" s="657"/>
      <c r="DZH261" s="657"/>
      <c r="DZI261" s="657"/>
      <c r="DZJ261" s="657"/>
      <c r="DZK261" s="657"/>
      <c r="DZL261" s="657"/>
      <c r="DZM261" s="657"/>
      <c r="DZN261" s="657"/>
      <c r="DZO261" s="657"/>
      <c r="DZP261" s="657"/>
      <c r="DZQ261" s="657"/>
      <c r="DZR261" s="657"/>
      <c r="DZS261" s="671"/>
      <c r="DZT261" s="657"/>
      <c r="DZU261" s="657"/>
      <c r="DZV261" s="657"/>
      <c r="DZW261" s="657"/>
      <c r="DZX261" s="657"/>
      <c r="DZY261" s="657"/>
      <c r="DZZ261" s="657"/>
      <c r="EAA261" s="657"/>
      <c r="EAB261" s="657"/>
      <c r="EAC261" s="657"/>
      <c r="EAD261" s="657"/>
      <c r="EAE261" s="657"/>
      <c r="EAF261" s="657"/>
      <c r="EAG261" s="657"/>
      <c r="EAH261" s="657"/>
      <c r="EAI261" s="657"/>
      <c r="EAJ261" s="657"/>
      <c r="EAK261" s="657"/>
      <c r="EAL261" s="657"/>
      <c r="EAM261" s="671"/>
      <c r="EAN261" s="657"/>
      <c r="EAO261" s="657"/>
      <c r="EAP261" s="657"/>
      <c r="EAQ261" s="657"/>
      <c r="EAR261" s="657"/>
      <c r="EAS261" s="657"/>
      <c r="EAT261" s="657"/>
      <c r="EAU261" s="657"/>
      <c r="EAV261" s="657"/>
      <c r="EAW261" s="657"/>
      <c r="EAX261" s="657"/>
      <c r="EAY261" s="657"/>
      <c r="EAZ261" s="657"/>
      <c r="EBA261" s="657"/>
      <c r="EBB261" s="657"/>
      <c r="EBC261" s="657"/>
      <c r="EBD261" s="657"/>
      <c r="EBE261" s="657"/>
      <c r="EBF261" s="657"/>
      <c r="EBG261" s="671"/>
      <c r="EBH261" s="657"/>
      <c r="EBI261" s="657"/>
      <c r="EBJ261" s="657"/>
      <c r="EBK261" s="657"/>
      <c r="EBL261" s="657"/>
      <c r="EBM261" s="657"/>
      <c r="EBN261" s="657"/>
      <c r="EBO261" s="657"/>
      <c r="EBP261" s="657"/>
      <c r="EBQ261" s="657"/>
      <c r="EBR261" s="657"/>
      <c r="EBS261" s="657"/>
      <c r="EBT261" s="657"/>
      <c r="EBU261" s="657"/>
      <c r="EBV261" s="657"/>
      <c r="EBW261" s="657"/>
      <c r="EBX261" s="657"/>
      <c r="EBY261" s="657"/>
      <c r="EBZ261" s="657"/>
      <c r="ECA261" s="671"/>
      <c r="ECB261" s="657"/>
      <c r="ECC261" s="657"/>
      <c r="ECD261" s="657"/>
      <c r="ECE261" s="657"/>
      <c r="ECF261" s="657"/>
      <c r="ECG261" s="657"/>
      <c r="ECH261" s="657"/>
      <c r="ECI261" s="657"/>
      <c r="ECJ261" s="657"/>
      <c r="ECK261" s="657"/>
      <c r="ECL261" s="657"/>
      <c r="ECM261" s="657"/>
      <c r="ECN261" s="657"/>
      <c r="ECO261" s="657"/>
      <c r="ECP261" s="657"/>
      <c r="ECQ261" s="657"/>
      <c r="ECR261" s="657"/>
      <c r="ECS261" s="657"/>
      <c r="ECT261" s="657"/>
      <c r="ECU261" s="671"/>
      <c r="ECV261" s="657"/>
      <c r="ECW261" s="657"/>
      <c r="ECX261" s="657"/>
      <c r="ECY261" s="657"/>
      <c r="ECZ261" s="657"/>
      <c r="EDA261" s="657"/>
      <c r="EDB261" s="657"/>
      <c r="EDC261" s="657"/>
      <c r="EDD261" s="657"/>
      <c r="EDE261" s="657"/>
      <c r="EDF261" s="657"/>
      <c r="EDG261" s="657"/>
      <c r="EDH261" s="657"/>
      <c r="EDI261" s="657"/>
      <c r="EDJ261" s="657"/>
      <c r="EDK261" s="657"/>
      <c r="EDL261" s="657"/>
      <c r="EDM261" s="657"/>
      <c r="EDN261" s="657"/>
      <c r="EDO261" s="671"/>
      <c r="EDP261" s="657"/>
      <c r="EDQ261" s="657"/>
      <c r="EDR261" s="657"/>
      <c r="EDS261" s="657"/>
      <c r="EDT261" s="657"/>
      <c r="EDU261" s="657"/>
      <c r="EDV261" s="657"/>
      <c r="EDW261" s="657"/>
      <c r="EDX261" s="657"/>
      <c r="EDY261" s="657"/>
      <c r="EDZ261" s="657"/>
      <c r="EEA261" s="657"/>
      <c r="EEB261" s="657"/>
      <c r="EEC261" s="657"/>
      <c r="EED261" s="657"/>
      <c r="EEE261" s="657"/>
      <c r="EEF261" s="657"/>
      <c r="EEG261" s="657"/>
      <c r="EEH261" s="657"/>
      <c r="EEI261" s="671"/>
      <c r="EEJ261" s="657"/>
      <c r="EEK261" s="657"/>
      <c r="EEL261" s="657"/>
      <c r="EEM261" s="657"/>
      <c r="EEN261" s="657"/>
      <c r="EEO261" s="657"/>
      <c r="EEP261" s="657"/>
      <c r="EEQ261" s="657"/>
      <c r="EER261" s="657"/>
      <c r="EES261" s="657"/>
      <c r="EET261" s="657"/>
      <c r="EEU261" s="657"/>
      <c r="EEV261" s="657"/>
      <c r="EEW261" s="657"/>
      <c r="EEX261" s="657"/>
      <c r="EEY261" s="657"/>
      <c r="EEZ261" s="657"/>
      <c r="EFA261" s="657"/>
      <c r="EFB261" s="657"/>
      <c r="EFC261" s="671"/>
      <c r="EFD261" s="657"/>
      <c r="EFE261" s="657"/>
      <c r="EFF261" s="657"/>
      <c r="EFG261" s="657"/>
      <c r="EFH261" s="657"/>
      <c r="EFI261" s="657"/>
      <c r="EFJ261" s="657"/>
      <c r="EFK261" s="657"/>
      <c r="EFL261" s="657"/>
      <c r="EFM261" s="657"/>
      <c r="EFN261" s="657"/>
      <c r="EFO261" s="657"/>
      <c r="EFP261" s="657"/>
      <c r="EFQ261" s="657"/>
      <c r="EFR261" s="657"/>
      <c r="EFS261" s="657"/>
      <c r="EFT261" s="657"/>
      <c r="EFU261" s="657"/>
      <c r="EFV261" s="657"/>
      <c r="EFW261" s="671"/>
      <c r="EFX261" s="657"/>
      <c r="EFY261" s="657"/>
      <c r="EFZ261" s="657"/>
      <c r="EGA261" s="657"/>
      <c r="EGB261" s="657"/>
      <c r="EGC261" s="657"/>
      <c r="EGD261" s="657"/>
      <c r="EGE261" s="657"/>
      <c r="EGF261" s="657"/>
      <c r="EGG261" s="657"/>
      <c r="EGH261" s="657"/>
      <c r="EGI261" s="657"/>
      <c r="EGJ261" s="657"/>
      <c r="EGK261" s="657"/>
      <c r="EGL261" s="657"/>
      <c r="EGM261" s="657"/>
      <c r="EGN261" s="657"/>
      <c r="EGO261" s="657"/>
      <c r="EGP261" s="657"/>
      <c r="EGQ261" s="671"/>
      <c r="EGR261" s="657"/>
      <c r="EGS261" s="657"/>
      <c r="EGT261" s="657"/>
      <c r="EGU261" s="657"/>
      <c r="EGV261" s="657"/>
      <c r="EGW261" s="657"/>
      <c r="EGX261" s="657"/>
      <c r="EGY261" s="657"/>
      <c r="EGZ261" s="657"/>
      <c r="EHA261" s="657"/>
      <c r="EHB261" s="657"/>
      <c r="EHC261" s="657"/>
      <c r="EHD261" s="657"/>
      <c r="EHE261" s="657"/>
      <c r="EHF261" s="657"/>
      <c r="EHG261" s="657"/>
      <c r="EHH261" s="657"/>
      <c r="EHI261" s="657"/>
      <c r="EHJ261" s="657"/>
      <c r="EHK261" s="671"/>
      <c r="EHL261" s="657"/>
      <c r="EHM261" s="657"/>
      <c r="EHN261" s="657"/>
      <c r="EHO261" s="657"/>
      <c r="EHP261" s="657"/>
      <c r="EHQ261" s="657"/>
      <c r="EHR261" s="657"/>
      <c r="EHS261" s="657"/>
      <c r="EHT261" s="657"/>
      <c r="EHU261" s="657"/>
      <c r="EHV261" s="657"/>
      <c r="EHW261" s="657"/>
      <c r="EHX261" s="657"/>
      <c r="EHY261" s="657"/>
      <c r="EHZ261" s="657"/>
      <c r="EIA261" s="657"/>
      <c r="EIB261" s="657"/>
      <c r="EIC261" s="657"/>
      <c r="EID261" s="657"/>
      <c r="EIE261" s="671"/>
      <c r="EIF261" s="657"/>
      <c r="EIG261" s="657"/>
      <c r="EIH261" s="657"/>
      <c r="EII261" s="657"/>
      <c r="EIJ261" s="657"/>
      <c r="EIK261" s="657"/>
      <c r="EIL261" s="657"/>
      <c r="EIM261" s="657"/>
      <c r="EIN261" s="657"/>
      <c r="EIO261" s="657"/>
      <c r="EIP261" s="657"/>
      <c r="EIQ261" s="657"/>
      <c r="EIR261" s="657"/>
      <c r="EIS261" s="657"/>
      <c r="EIT261" s="657"/>
      <c r="EIU261" s="657"/>
      <c r="EIV261" s="657"/>
      <c r="EIW261" s="657"/>
      <c r="EIX261" s="657"/>
      <c r="EIY261" s="671"/>
      <c r="EIZ261" s="657"/>
      <c r="EJA261" s="657"/>
      <c r="EJB261" s="657"/>
      <c r="EJC261" s="657"/>
      <c r="EJD261" s="657"/>
      <c r="EJE261" s="657"/>
      <c r="EJF261" s="657"/>
      <c r="EJG261" s="657"/>
      <c r="EJH261" s="657"/>
      <c r="EJI261" s="657"/>
      <c r="EJJ261" s="657"/>
      <c r="EJK261" s="657"/>
      <c r="EJL261" s="657"/>
      <c r="EJM261" s="657"/>
      <c r="EJN261" s="657"/>
      <c r="EJO261" s="657"/>
      <c r="EJP261" s="657"/>
      <c r="EJQ261" s="657"/>
      <c r="EJR261" s="657"/>
      <c r="EJS261" s="671"/>
      <c r="EJT261" s="657"/>
      <c r="EJU261" s="657"/>
      <c r="EJV261" s="657"/>
      <c r="EJW261" s="657"/>
      <c r="EJX261" s="657"/>
      <c r="EJY261" s="657"/>
      <c r="EJZ261" s="657"/>
      <c r="EKA261" s="657"/>
      <c r="EKB261" s="657"/>
      <c r="EKC261" s="657"/>
      <c r="EKD261" s="657"/>
      <c r="EKE261" s="657"/>
      <c r="EKF261" s="657"/>
      <c r="EKG261" s="657"/>
      <c r="EKH261" s="657"/>
      <c r="EKI261" s="657"/>
      <c r="EKJ261" s="657"/>
      <c r="EKK261" s="657"/>
      <c r="EKL261" s="657"/>
      <c r="EKM261" s="671"/>
      <c r="EKN261" s="657"/>
      <c r="EKO261" s="657"/>
      <c r="EKP261" s="657"/>
      <c r="EKQ261" s="657"/>
      <c r="EKR261" s="657"/>
      <c r="EKS261" s="657"/>
      <c r="EKT261" s="657"/>
      <c r="EKU261" s="657"/>
      <c r="EKV261" s="657"/>
      <c r="EKW261" s="657"/>
      <c r="EKX261" s="657"/>
      <c r="EKY261" s="657"/>
      <c r="EKZ261" s="657"/>
      <c r="ELA261" s="657"/>
      <c r="ELB261" s="657"/>
      <c r="ELC261" s="657"/>
      <c r="ELD261" s="657"/>
      <c r="ELE261" s="657"/>
      <c r="ELF261" s="657"/>
      <c r="ELG261" s="671"/>
      <c r="ELH261" s="657"/>
      <c r="ELI261" s="657"/>
      <c r="ELJ261" s="657"/>
      <c r="ELK261" s="657"/>
      <c r="ELL261" s="657"/>
      <c r="ELM261" s="657"/>
      <c r="ELN261" s="657"/>
      <c r="ELO261" s="657"/>
      <c r="ELP261" s="657"/>
      <c r="ELQ261" s="657"/>
      <c r="ELR261" s="657"/>
      <c r="ELS261" s="657"/>
      <c r="ELT261" s="657"/>
      <c r="ELU261" s="657"/>
      <c r="ELV261" s="657"/>
      <c r="ELW261" s="657"/>
      <c r="ELX261" s="657"/>
      <c r="ELY261" s="657"/>
      <c r="ELZ261" s="657"/>
      <c r="EMA261" s="671"/>
      <c r="EMB261" s="657"/>
      <c r="EMC261" s="657"/>
      <c r="EMD261" s="657"/>
      <c r="EME261" s="657"/>
      <c r="EMF261" s="657"/>
      <c r="EMG261" s="657"/>
      <c r="EMH261" s="657"/>
      <c r="EMI261" s="657"/>
      <c r="EMJ261" s="657"/>
      <c r="EMK261" s="657"/>
      <c r="EML261" s="657"/>
      <c r="EMM261" s="657"/>
      <c r="EMN261" s="657"/>
      <c r="EMO261" s="657"/>
      <c r="EMP261" s="657"/>
      <c r="EMQ261" s="657"/>
      <c r="EMR261" s="657"/>
      <c r="EMS261" s="657"/>
      <c r="EMT261" s="657"/>
      <c r="EMU261" s="671"/>
      <c r="EMV261" s="657"/>
      <c r="EMW261" s="657"/>
      <c r="EMX261" s="657"/>
      <c r="EMY261" s="657"/>
      <c r="EMZ261" s="657"/>
      <c r="ENA261" s="657"/>
      <c r="ENB261" s="657"/>
      <c r="ENC261" s="657"/>
      <c r="END261" s="657"/>
      <c r="ENE261" s="657"/>
      <c r="ENF261" s="657"/>
      <c r="ENG261" s="657"/>
      <c r="ENH261" s="657"/>
      <c r="ENI261" s="657"/>
      <c r="ENJ261" s="657"/>
      <c r="ENK261" s="657"/>
      <c r="ENL261" s="657"/>
      <c r="ENM261" s="657"/>
      <c r="ENN261" s="657"/>
      <c r="ENO261" s="671"/>
      <c r="ENP261" s="657"/>
      <c r="ENQ261" s="657"/>
      <c r="ENR261" s="657"/>
      <c r="ENS261" s="657"/>
      <c r="ENT261" s="657"/>
      <c r="ENU261" s="657"/>
      <c r="ENV261" s="657"/>
      <c r="ENW261" s="657"/>
      <c r="ENX261" s="657"/>
      <c r="ENY261" s="657"/>
      <c r="ENZ261" s="657"/>
      <c r="EOA261" s="657"/>
      <c r="EOB261" s="657"/>
      <c r="EOC261" s="657"/>
      <c r="EOD261" s="657"/>
      <c r="EOE261" s="657"/>
      <c r="EOF261" s="657"/>
      <c r="EOG261" s="657"/>
      <c r="EOH261" s="657"/>
      <c r="EOI261" s="671"/>
      <c r="EOJ261" s="657"/>
      <c r="EOK261" s="657"/>
      <c r="EOL261" s="657"/>
      <c r="EOM261" s="657"/>
      <c r="EON261" s="657"/>
      <c r="EOO261" s="657"/>
      <c r="EOP261" s="657"/>
      <c r="EOQ261" s="657"/>
      <c r="EOR261" s="657"/>
      <c r="EOS261" s="657"/>
      <c r="EOT261" s="657"/>
      <c r="EOU261" s="657"/>
      <c r="EOV261" s="657"/>
      <c r="EOW261" s="657"/>
      <c r="EOX261" s="657"/>
      <c r="EOY261" s="657"/>
      <c r="EOZ261" s="657"/>
      <c r="EPA261" s="657"/>
      <c r="EPB261" s="657"/>
      <c r="EPC261" s="671"/>
      <c r="EPD261" s="657"/>
      <c r="EPE261" s="657"/>
      <c r="EPF261" s="657"/>
      <c r="EPG261" s="657"/>
      <c r="EPH261" s="657"/>
      <c r="EPI261" s="657"/>
      <c r="EPJ261" s="657"/>
      <c r="EPK261" s="657"/>
      <c r="EPL261" s="657"/>
      <c r="EPM261" s="657"/>
      <c r="EPN261" s="657"/>
      <c r="EPO261" s="657"/>
      <c r="EPP261" s="657"/>
      <c r="EPQ261" s="657"/>
      <c r="EPR261" s="657"/>
      <c r="EPS261" s="657"/>
      <c r="EPT261" s="657"/>
      <c r="EPU261" s="657"/>
      <c r="EPV261" s="657"/>
      <c r="EPW261" s="671"/>
      <c r="EPX261" s="657"/>
      <c r="EPY261" s="657"/>
      <c r="EPZ261" s="657"/>
      <c r="EQA261" s="657"/>
      <c r="EQB261" s="657"/>
      <c r="EQC261" s="657"/>
      <c r="EQD261" s="657"/>
      <c r="EQE261" s="657"/>
      <c r="EQF261" s="657"/>
      <c r="EQG261" s="657"/>
      <c r="EQH261" s="657"/>
      <c r="EQI261" s="657"/>
      <c r="EQJ261" s="657"/>
      <c r="EQK261" s="657"/>
      <c r="EQL261" s="657"/>
      <c r="EQM261" s="657"/>
      <c r="EQN261" s="657"/>
      <c r="EQO261" s="657"/>
      <c r="EQP261" s="657"/>
      <c r="EQQ261" s="671"/>
      <c r="EQR261" s="657"/>
      <c r="EQS261" s="657"/>
      <c r="EQT261" s="657"/>
      <c r="EQU261" s="657"/>
      <c r="EQV261" s="657"/>
      <c r="EQW261" s="657"/>
      <c r="EQX261" s="657"/>
      <c r="EQY261" s="657"/>
      <c r="EQZ261" s="657"/>
      <c r="ERA261" s="657"/>
      <c r="ERB261" s="657"/>
      <c r="ERC261" s="657"/>
      <c r="ERD261" s="657"/>
      <c r="ERE261" s="657"/>
      <c r="ERF261" s="657"/>
      <c r="ERG261" s="657"/>
      <c r="ERH261" s="657"/>
      <c r="ERI261" s="657"/>
      <c r="ERJ261" s="657"/>
      <c r="ERK261" s="671"/>
      <c r="ERL261" s="657"/>
      <c r="ERM261" s="657"/>
      <c r="ERN261" s="657"/>
      <c r="ERO261" s="657"/>
      <c r="ERP261" s="657"/>
      <c r="ERQ261" s="657"/>
      <c r="ERR261" s="657"/>
      <c r="ERS261" s="657"/>
      <c r="ERT261" s="657"/>
      <c r="ERU261" s="657"/>
      <c r="ERV261" s="657"/>
      <c r="ERW261" s="657"/>
      <c r="ERX261" s="657"/>
      <c r="ERY261" s="657"/>
      <c r="ERZ261" s="657"/>
      <c r="ESA261" s="657"/>
      <c r="ESB261" s="657"/>
      <c r="ESC261" s="657"/>
      <c r="ESD261" s="657"/>
      <c r="ESE261" s="671"/>
      <c r="ESF261" s="657"/>
      <c r="ESG261" s="657"/>
      <c r="ESH261" s="657"/>
      <c r="ESI261" s="657"/>
      <c r="ESJ261" s="657"/>
      <c r="ESK261" s="657"/>
      <c r="ESL261" s="657"/>
      <c r="ESM261" s="657"/>
      <c r="ESN261" s="657"/>
      <c r="ESO261" s="657"/>
      <c r="ESP261" s="657"/>
      <c r="ESQ261" s="657"/>
      <c r="ESR261" s="657"/>
      <c r="ESS261" s="657"/>
      <c r="EST261" s="657"/>
      <c r="ESU261" s="657"/>
      <c r="ESV261" s="657"/>
      <c r="ESW261" s="657"/>
      <c r="ESX261" s="657"/>
      <c r="ESY261" s="671"/>
      <c r="ESZ261" s="657"/>
      <c r="ETA261" s="657"/>
      <c r="ETB261" s="657"/>
      <c r="ETC261" s="657"/>
      <c r="ETD261" s="657"/>
      <c r="ETE261" s="657"/>
      <c r="ETF261" s="657"/>
      <c r="ETG261" s="657"/>
      <c r="ETH261" s="657"/>
      <c r="ETI261" s="657"/>
      <c r="ETJ261" s="657"/>
      <c r="ETK261" s="657"/>
      <c r="ETL261" s="657"/>
      <c r="ETM261" s="657"/>
      <c r="ETN261" s="657"/>
      <c r="ETO261" s="657"/>
      <c r="ETP261" s="657"/>
      <c r="ETQ261" s="657"/>
      <c r="ETR261" s="657"/>
      <c r="ETS261" s="671"/>
      <c r="ETT261" s="657"/>
      <c r="ETU261" s="657"/>
      <c r="ETV261" s="657"/>
      <c r="ETW261" s="657"/>
      <c r="ETX261" s="657"/>
      <c r="ETY261" s="657"/>
      <c r="ETZ261" s="657"/>
      <c r="EUA261" s="657"/>
      <c r="EUB261" s="657"/>
      <c r="EUC261" s="657"/>
      <c r="EUD261" s="657"/>
      <c r="EUE261" s="657"/>
      <c r="EUF261" s="657"/>
      <c r="EUG261" s="657"/>
      <c r="EUH261" s="657"/>
      <c r="EUI261" s="657"/>
      <c r="EUJ261" s="657"/>
      <c r="EUK261" s="657"/>
      <c r="EUL261" s="657"/>
      <c r="EUM261" s="671"/>
      <c r="EUN261" s="657"/>
      <c r="EUO261" s="657"/>
      <c r="EUP261" s="657"/>
      <c r="EUQ261" s="657"/>
      <c r="EUR261" s="657"/>
      <c r="EUS261" s="657"/>
      <c r="EUT261" s="657"/>
      <c r="EUU261" s="657"/>
      <c r="EUV261" s="657"/>
      <c r="EUW261" s="657"/>
      <c r="EUX261" s="657"/>
      <c r="EUY261" s="657"/>
      <c r="EUZ261" s="657"/>
      <c r="EVA261" s="657"/>
      <c r="EVB261" s="657"/>
      <c r="EVC261" s="657"/>
      <c r="EVD261" s="657"/>
      <c r="EVE261" s="657"/>
      <c r="EVF261" s="657"/>
      <c r="EVG261" s="671"/>
      <c r="EVH261" s="657"/>
      <c r="EVI261" s="657"/>
      <c r="EVJ261" s="657"/>
      <c r="EVK261" s="657"/>
      <c r="EVL261" s="657"/>
      <c r="EVM261" s="657"/>
      <c r="EVN261" s="657"/>
      <c r="EVO261" s="657"/>
      <c r="EVP261" s="657"/>
      <c r="EVQ261" s="657"/>
      <c r="EVR261" s="657"/>
      <c r="EVS261" s="657"/>
      <c r="EVT261" s="657"/>
      <c r="EVU261" s="657"/>
      <c r="EVV261" s="657"/>
      <c r="EVW261" s="657"/>
      <c r="EVX261" s="657"/>
      <c r="EVY261" s="657"/>
      <c r="EVZ261" s="657"/>
      <c r="EWA261" s="671"/>
      <c r="EWB261" s="657"/>
      <c r="EWC261" s="657"/>
      <c r="EWD261" s="657"/>
      <c r="EWE261" s="657"/>
      <c r="EWF261" s="657"/>
      <c r="EWG261" s="657"/>
      <c r="EWH261" s="657"/>
      <c r="EWI261" s="657"/>
      <c r="EWJ261" s="657"/>
      <c r="EWK261" s="657"/>
      <c r="EWL261" s="657"/>
      <c r="EWM261" s="657"/>
      <c r="EWN261" s="657"/>
      <c r="EWO261" s="657"/>
      <c r="EWP261" s="657"/>
      <c r="EWQ261" s="657"/>
      <c r="EWR261" s="657"/>
      <c r="EWS261" s="657"/>
      <c r="EWT261" s="657"/>
      <c r="EWU261" s="671"/>
      <c r="EWV261" s="657"/>
      <c r="EWW261" s="657"/>
      <c r="EWX261" s="657"/>
      <c r="EWY261" s="657"/>
      <c r="EWZ261" s="657"/>
      <c r="EXA261" s="657"/>
      <c r="EXB261" s="657"/>
      <c r="EXC261" s="657"/>
      <c r="EXD261" s="657"/>
      <c r="EXE261" s="657"/>
      <c r="EXF261" s="657"/>
      <c r="EXG261" s="657"/>
      <c r="EXH261" s="657"/>
      <c r="EXI261" s="657"/>
      <c r="EXJ261" s="657"/>
      <c r="EXK261" s="657"/>
      <c r="EXL261" s="657"/>
      <c r="EXM261" s="657"/>
      <c r="EXN261" s="657"/>
      <c r="EXO261" s="671"/>
      <c r="EXP261" s="657"/>
      <c r="EXQ261" s="657"/>
      <c r="EXR261" s="657"/>
      <c r="EXS261" s="657"/>
      <c r="EXT261" s="657"/>
      <c r="EXU261" s="657"/>
      <c r="EXV261" s="657"/>
      <c r="EXW261" s="657"/>
      <c r="EXX261" s="657"/>
      <c r="EXY261" s="657"/>
      <c r="EXZ261" s="657"/>
      <c r="EYA261" s="657"/>
      <c r="EYB261" s="657"/>
      <c r="EYC261" s="657"/>
      <c r="EYD261" s="657"/>
      <c r="EYE261" s="657"/>
      <c r="EYF261" s="657"/>
      <c r="EYG261" s="657"/>
      <c r="EYH261" s="657"/>
      <c r="EYI261" s="671"/>
      <c r="EYJ261" s="657"/>
      <c r="EYK261" s="657"/>
      <c r="EYL261" s="657"/>
      <c r="EYM261" s="657"/>
      <c r="EYN261" s="657"/>
      <c r="EYO261" s="657"/>
      <c r="EYP261" s="657"/>
      <c r="EYQ261" s="657"/>
      <c r="EYR261" s="657"/>
      <c r="EYS261" s="657"/>
      <c r="EYT261" s="657"/>
      <c r="EYU261" s="657"/>
      <c r="EYV261" s="657"/>
      <c r="EYW261" s="657"/>
      <c r="EYX261" s="657"/>
      <c r="EYY261" s="657"/>
      <c r="EYZ261" s="657"/>
      <c r="EZA261" s="657"/>
      <c r="EZB261" s="657"/>
      <c r="EZC261" s="671"/>
      <c r="EZD261" s="657"/>
      <c r="EZE261" s="657"/>
      <c r="EZF261" s="657"/>
      <c r="EZG261" s="657"/>
      <c r="EZH261" s="657"/>
      <c r="EZI261" s="657"/>
      <c r="EZJ261" s="657"/>
      <c r="EZK261" s="657"/>
      <c r="EZL261" s="657"/>
      <c r="EZM261" s="657"/>
      <c r="EZN261" s="657"/>
      <c r="EZO261" s="657"/>
      <c r="EZP261" s="657"/>
      <c r="EZQ261" s="657"/>
      <c r="EZR261" s="657"/>
      <c r="EZS261" s="657"/>
      <c r="EZT261" s="657"/>
      <c r="EZU261" s="657"/>
      <c r="EZV261" s="657"/>
      <c r="EZW261" s="671"/>
      <c r="EZX261" s="657"/>
      <c r="EZY261" s="657"/>
      <c r="EZZ261" s="657"/>
      <c r="FAA261" s="657"/>
      <c r="FAB261" s="657"/>
      <c r="FAC261" s="657"/>
      <c r="FAD261" s="657"/>
      <c r="FAE261" s="657"/>
      <c r="FAF261" s="657"/>
      <c r="FAG261" s="657"/>
      <c r="FAH261" s="657"/>
      <c r="FAI261" s="657"/>
      <c r="FAJ261" s="657"/>
      <c r="FAK261" s="657"/>
      <c r="FAL261" s="657"/>
      <c r="FAM261" s="657"/>
      <c r="FAN261" s="657"/>
      <c r="FAO261" s="657"/>
      <c r="FAP261" s="657"/>
      <c r="FAQ261" s="671"/>
      <c r="FAR261" s="657"/>
      <c r="FAS261" s="657"/>
      <c r="FAT261" s="657"/>
      <c r="FAU261" s="657"/>
      <c r="FAV261" s="657"/>
      <c r="FAW261" s="657"/>
      <c r="FAX261" s="657"/>
      <c r="FAY261" s="657"/>
      <c r="FAZ261" s="657"/>
      <c r="FBA261" s="657"/>
      <c r="FBB261" s="657"/>
      <c r="FBC261" s="657"/>
      <c r="FBD261" s="657"/>
      <c r="FBE261" s="657"/>
      <c r="FBF261" s="657"/>
      <c r="FBG261" s="657"/>
      <c r="FBH261" s="657"/>
      <c r="FBI261" s="657"/>
      <c r="FBJ261" s="657"/>
      <c r="FBK261" s="671"/>
      <c r="FBL261" s="657"/>
      <c r="FBM261" s="657"/>
      <c r="FBN261" s="657"/>
      <c r="FBO261" s="657"/>
      <c r="FBP261" s="657"/>
      <c r="FBQ261" s="657"/>
      <c r="FBR261" s="657"/>
      <c r="FBS261" s="657"/>
      <c r="FBT261" s="657"/>
      <c r="FBU261" s="657"/>
      <c r="FBV261" s="657"/>
      <c r="FBW261" s="657"/>
      <c r="FBX261" s="657"/>
      <c r="FBY261" s="657"/>
      <c r="FBZ261" s="657"/>
      <c r="FCA261" s="657"/>
      <c r="FCB261" s="657"/>
      <c r="FCC261" s="657"/>
      <c r="FCD261" s="657"/>
      <c r="FCE261" s="671"/>
      <c r="FCF261" s="657"/>
      <c r="FCG261" s="657"/>
      <c r="FCH261" s="657"/>
      <c r="FCI261" s="657"/>
      <c r="FCJ261" s="657"/>
      <c r="FCK261" s="657"/>
      <c r="FCL261" s="657"/>
      <c r="FCM261" s="657"/>
      <c r="FCN261" s="657"/>
      <c r="FCO261" s="657"/>
      <c r="FCP261" s="657"/>
      <c r="FCQ261" s="657"/>
      <c r="FCR261" s="657"/>
      <c r="FCS261" s="657"/>
      <c r="FCT261" s="657"/>
      <c r="FCU261" s="657"/>
      <c r="FCV261" s="657"/>
      <c r="FCW261" s="657"/>
      <c r="FCX261" s="657"/>
      <c r="FCY261" s="671"/>
      <c r="FCZ261" s="657"/>
      <c r="FDA261" s="657"/>
      <c r="FDB261" s="657"/>
      <c r="FDC261" s="657"/>
      <c r="FDD261" s="657"/>
      <c r="FDE261" s="657"/>
      <c r="FDF261" s="657"/>
      <c r="FDG261" s="657"/>
      <c r="FDH261" s="657"/>
      <c r="FDI261" s="657"/>
      <c r="FDJ261" s="657"/>
      <c r="FDK261" s="657"/>
      <c r="FDL261" s="657"/>
      <c r="FDM261" s="657"/>
      <c r="FDN261" s="657"/>
      <c r="FDO261" s="657"/>
      <c r="FDP261" s="657"/>
      <c r="FDQ261" s="657"/>
      <c r="FDR261" s="657"/>
      <c r="FDS261" s="671"/>
      <c r="FDT261" s="657"/>
      <c r="FDU261" s="657"/>
      <c r="FDV261" s="657"/>
      <c r="FDW261" s="657"/>
      <c r="FDX261" s="657"/>
      <c r="FDY261" s="657"/>
      <c r="FDZ261" s="657"/>
      <c r="FEA261" s="657"/>
      <c r="FEB261" s="657"/>
      <c r="FEC261" s="657"/>
      <c r="FED261" s="657"/>
      <c r="FEE261" s="657"/>
      <c r="FEF261" s="657"/>
      <c r="FEG261" s="657"/>
      <c r="FEH261" s="657"/>
      <c r="FEI261" s="657"/>
      <c r="FEJ261" s="657"/>
      <c r="FEK261" s="657"/>
      <c r="FEL261" s="657"/>
      <c r="FEM261" s="671"/>
      <c r="FEN261" s="657"/>
      <c r="FEO261" s="657"/>
      <c r="FEP261" s="657"/>
      <c r="FEQ261" s="657"/>
      <c r="FER261" s="657"/>
      <c r="FES261" s="657"/>
      <c r="FET261" s="657"/>
      <c r="FEU261" s="657"/>
      <c r="FEV261" s="657"/>
      <c r="FEW261" s="657"/>
      <c r="FEX261" s="657"/>
      <c r="FEY261" s="657"/>
      <c r="FEZ261" s="657"/>
      <c r="FFA261" s="657"/>
      <c r="FFB261" s="657"/>
      <c r="FFC261" s="657"/>
      <c r="FFD261" s="657"/>
      <c r="FFE261" s="657"/>
      <c r="FFF261" s="657"/>
      <c r="FFG261" s="671"/>
      <c r="FFH261" s="657"/>
      <c r="FFI261" s="657"/>
      <c r="FFJ261" s="657"/>
      <c r="FFK261" s="657"/>
      <c r="FFL261" s="657"/>
      <c r="FFM261" s="657"/>
      <c r="FFN261" s="657"/>
      <c r="FFO261" s="657"/>
      <c r="FFP261" s="657"/>
      <c r="FFQ261" s="657"/>
      <c r="FFR261" s="657"/>
      <c r="FFS261" s="657"/>
      <c r="FFT261" s="657"/>
      <c r="FFU261" s="657"/>
      <c r="FFV261" s="657"/>
      <c r="FFW261" s="657"/>
      <c r="FFX261" s="657"/>
      <c r="FFY261" s="657"/>
      <c r="FFZ261" s="657"/>
      <c r="FGA261" s="671"/>
      <c r="FGB261" s="657"/>
      <c r="FGC261" s="657"/>
      <c r="FGD261" s="657"/>
      <c r="FGE261" s="657"/>
      <c r="FGF261" s="657"/>
      <c r="FGG261" s="657"/>
      <c r="FGH261" s="657"/>
      <c r="FGI261" s="657"/>
      <c r="FGJ261" s="657"/>
      <c r="FGK261" s="657"/>
      <c r="FGL261" s="657"/>
      <c r="FGM261" s="657"/>
      <c r="FGN261" s="657"/>
      <c r="FGO261" s="657"/>
      <c r="FGP261" s="657"/>
      <c r="FGQ261" s="657"/>
      <c r="FGR261" s="657"/>
      <c r="FGS261" s="657"/>
      <c r="FGT261" s="657"/>
      <c r="FGU261" s="671"/>
      <c r="FGV261" s="657"/>
      <c r="FGW261" s="657"/>
      <c r="FGX261" s="657"/>
      <c r="FGY261" s="657"/>
      <c r="FGZ261" s="657"/>
      <c r="FHA261" s="657"/>
      <c r="FHB261" s="657"/>
      <c r="FHC261" s="657"/>
      <c r="FHD261" s="657"/>
      <c r="FHE261" s="657"/>
      <c r="FHF261" s="657"/>
      <c r="FHG261" s="657"/>
      <c r="FHH261" s="657"/>
      <c r="FHI261" s="657"/>
      <c r="FHJ261" s="657"/>
      <c r="FHK261" s="657"/>
      <c r="FHL261" s="657"/>
      <c r="FHM261" s="657"/>
      <c r="FHN261" s="657"/>
      <c r="FHO261" s="671"/>
      <c r="FHP261" s="657"/>
      <c r="FHQ261" s="657"/>
      <c r="FHR261" s="657"/>
      <c r="FHS261" s="657"/>
      <c r="FHT261" s="657"/>
      <c r="FHU261" s="657"/>
      <c r="FHV261" s="657"/>
      <c r="FHW261" s="657"/>
      <c r="FHX261" s="657"/>
      <c r="FHY261" s="657"/>
      <c r="FHZ261" s="657"/>
      <c r="FIA261" s="657"/>
      <c r="FIB261" s="657"/>
      <c r="FIC261" s="657"/>
      <c r="FID261" s="657"/>
      <c r="FIE261" s="657"/>
      <c r="FIF261" s="657"/>
      <c r="FIG261" s="657"/>
      <c r="FIH261" s="657"/>
      <c r="FII261" s="671"/>
      <c r="FIJ261" s="657"/>
      <c r="FIK261" s="657"/>
      <c r="FIL261" s="657"/>
      <c r="FIM261" s="657"/>
      <c r="FIN261" s="657"/>
      <c r="FIO261" s="657"/>
      <c r="FIP261" s="657"/>
      <c r="FIQ261" s="657"/>
      <c r="FIR261" s="657"/>
      <c r="FIS261" s="657"/>
      <c r="FIT261" s="657"/>
      <c r="FIU261" s="657"/>
      <c r="FIV261" s="657"/>
      <c r="FIW261" s="657"/>
      <c r="FIX261" s="657"/>
      <c r="FIY261" s="657"/>
      <c r="FIZ261" s="657"/>
      <c r="FJA261" s="657"/>
      <c r="FJB261" s="657"/>
      <c r="FJC261" s="671"/>
      <c r="FJD261" s="657"/>
      <c r="FJE261" s="657"/>
      <c r="FJF261" s="657"/>
      <c r="FJG261" s="657"/>
      <c r="FJH261" s="657"/>
      <c r="FJI261" s="657"/>
      <c r="FJJ261" s="657"/>
      <c r="FJK261" s="657"/>
      <c r="FJL261" s="657"/>
      <c r="FJM261" s="657"/>
      <c r="FJN261" s="657"/>
      <c r="FJO261" s="657"/>
      <c r="FJP261" s="657"/>
      <c r="FJQ261" s="657"/>
      <c r="FJR261" s="657"/>
      <c r="FJS261" s="657"/>
      <c r="FJT261" s="657"/>
      <c r="FJU261" s="657"/>
      <c r="FJV261" s="657"/>
      <c r="FJW261" s="671"/>
      <c r="FJX261" s="657"/>
      <c r="FJY261" s="657"/>
      <c r="FJZ261" s="657"/>
      <c r="FKA261" s="657"/>
      <c r="FKB261" s="657"/>
      <c r="FKC261" s="657"/>
      <c r="FKD261" s="657"/>
      <c r="FKE261" s="657"/>
      <c r="FKF261" s="657"/>
      <c r="FKG261" s="657"/>
      <c r="FKH261" s="657"/>
      <c r="FKI261" s="657"/>
      <c r="FKJ261" s="657"/>
      <c r="FKK261" s="657"/>
      <c r="FKL261" s="657"/>
      <c r="FKM261" s="657"/>
      <c r="FKN261" s="657"/>
      <c r="FKO261" s="657"/>
      <c r="FKP261" s="657"/>
      <c r="FKQ261" s="671"/>
      <c r="FKR261" s="657"/>
      <c r="FKS261" s="657"/>
      <c r="FKT261" s="657"/>
      <c r="FKU261" s="657"/>
      <c r="FKV261" s="657"/>
      <c r="FKW261" s="657"/>
      <c r="FKX261" s="657"/>
      <c r="FKY261" s="657"/>
      <c r="FKZ261" s="657"/>
      <c r="FLA261" s="657"/>
      <c r="FLB261" s="657"/>
      <c r="FLC261" s="657"/>
      <c r="FLD261" s="657"/>
      <c r="FLE261" s="657"/>
      <c r="FLF261" s="657"/>
      <c r="FLG261" s="657"/>
      <c r="FLH261" s="657"/>
      <c r="FLI261" s="657"/>
      <c r="FLJ261" s="657"/>
      <c r="FLK261" s="671"/>
      <c r="FLL261" s="657"/>
      <c r="FLM261" s="657"/>
      <c r="FLN261" s="657"/>
      <c r="FLO261" s="657"/>
      <c r="FLP261" s="657"/>
      <c r="FLQ261" s="657"/>
      <c r="FLR261" s="657"/>
      <c r="FLS261" s="657"/>
      <c r="FLT261" s="657"/>
      <c r="FLU261" s="657"/>
      <c r="FLV261" s="657"/>
      <c r="FLW261" s="657"/>
      <c r="FLX261" s="657"/>
      <c r="FLY261" s="657"/>
      <c r="FLZ261" s="657"/>
      <c r="FMA261" s="657"/>
      <c r="FMB261" s="657"/>
      <c r="FMC261" s="657"/>
      <c r="FMD261" s="657"/>
      <c r="FME261" s="671"/>
      <c r="FMF261" s="657"/>
      <c r="FMG261" s="657"/>
      <c r="FMH261" s="657"/>
      <c r="FMI261" s="657"/>
      <c r="FMJ261" s="657"/>
      <c r="FMK261" s="657"/>
      <c r="FML261" s="657"/>
      <c r="FMM261" s="657"/>
      <c r="FMN261" s="657"/>
      <c r="FMO261" s="657"/>
      <c r="FMP261" s="657"/>
      <c r="FMQ261" s="657"/>
      <c r="FMR261" s="657"/>
      <c r="FMS261" s="657"/>
      <c r="FMT261" s="657"/>
      <c r="FMU261" s="657"/>
      <c r="FMV261" s="657"/>
      <c r="FMW261" s="657"/>
      <c r="FMX261" s="657"/>
      <c r="FMY261" s="671"/>
      <c r="FMZ261" s="657"/>
      <c r="FNA261" s="657"/>
      <c r="FNB261" s="657"/>
      <c r="FNC261" s="657"/>
      <c r="FND261" s="657"/>
      <c r="FNE261" s="657"/>
      <c r="FNF261" s="657"/>
      <c r="FNG261" s="657"/>
      <c r="FNH261" s="657"/>
      <c r="FNI261" s="657"/>
      <c r="FNJ261" s="657"/>
      <c r="FNK261" s="657"/>
      <c r="FNL261" s="657"/>
      <c r="FNM261" s="657"/>
      <c r="FNN261" s="657"/>
      <c r="FNO261" s="657"/>
      <c r="FNP261" s="657"/>
      <c r="FNQ261" s="657"/>
      <c r="FNR261" s="657"/>
      <c r="FNS261" s="671"/>
      <c r="FNT261" s="657"/>
      <c r="FNU261" s="657"/>
      <c r="FNV261" s="657"/>
      <c r="FNW261" s="657"/>
      <c r="FNX261" s="657"/>
      <c r="FNY261" s="657"/>
      <c r="FNZ261" s="657"/>
      <c r="FOA261" s="657"/>
      <c r="FOB261" s="657"/>
      <c r="FOC261" s="657"/>
      <c r="FOD261" s="657"/>
      <c r="FOE261" s="657"/>
      <c r="FOF261" s="657"/>
      <c r="FOG261" s="657"/>
      <c r="FOH261" s="657"/>
      <c r="FOI261" s="657"/>
      <c r="FOJ261" s="657"/>
      <c r="FOK261" s="657"/>
      <c r="FOL261" s="657"/>
      <c r="FOM261" s="671"/>
      <c r="FON261" s="657"/>
      <c r="FOO261" s="657"/>
      <c r="FOP261" s="657"/>
      <c r="FOQ261" s="657"/>
      <c r="FOR261" s="657"/>
      <c r="FOS261" s="657"/>
      <c r="FOT261" s="657"/>
      <c r="FOU261" s="657"/>
      <c r="FOV261" s="657"/>
      <c r="FOW261" s="657"/>
      <c r="FOX261" s="657"/>
      <c r="FOY261" s="657"/>
      <c r="FOZ261" s="657"/>
      <c r="FPA261" s="657"/>
      <c r="FPB261" s="657"/>
      <c r="FPC261" s="657"/>
      <c r="FPD261" s="657"/>
      <c r="FPE261" s="657"/>
      <c r="FPF261" s="657"/>
      <c r="FPG261" s="671"/>
      <c r="FPH261" s="657"/>
      <c r="FPI261" s="657"/>
      <c r="FPJ261" s="657"/>
      <c r="FPK261" s="657"/>
      <c r="FPL261" s="657"/>
      <c r="FPM261" s="657"/>
      <c r="FPN261" s="657"/>
      <c r="FPO261" s="657"/>
      <c r="FPP261" s="657"/>
      <c r="FPQ261" s="657"/>
      <c r="FPR261" s="657"/>
      <c r="FPS261" s="657"/>
      <c r="FPT261" s="657"/>
      <c r="FPU261" s="657"/>
      <c r="FPV261" s="657"/>
      <c r="FPW261" s="657"/>
      <c r="FPX261" s="657"/>
      <c r="FPY261" s="657"/>
      <c r="FPZ261" s="657"/>
      <c r="FQA261" s="671"/>
      <c r="FQB261" s="657"/>
      <c r="FQC261" s="657"/>
      <c r="FQD261" s="657"/>
      <c r="FQE261" s="657"/>
      <c r="FQF261" s="657"/>
      <c r="FQG261" s="657"/>
      <c r="FQH261" s="657"/>
      <c r="FQI261" s="657"/>
      <c r="FQJ261" s="657"/>
      <c r="FQK261" s="657"/>
      <c r="FQL261" s="657"/>
      <c r="FQM261" s="657"/>
      <c r="FQN261" s="657"/>
      <c r="FQO261" s="657"/>
      <c r="FQP261" s="657"/>
      <c r="FQQ261" s="657"/>
      <c r="FQR261" s="657"/>
      <c r="FQS261" s="657"/>
      <c r="FQT261" s="657"/>
      <c r="FQU261" s="671"/>
      <c r="FQV261" s="657"/>
      <c r="FQW261" s="657"/>
      <c r="FQX261" s="657"/>
      <c r="FQY261" s="657"/>
      <c r="FQZ261" s="657"/>
      <c r="FRA261" s="657"/>
      <c r="FRB261" s="657"/>
      <c r="FRC261" s="657"/>
      <c r="FRD261" s="657"/>
      <c r="FRE261" s="657"/>
      <c r="FRF261" s="657"/>
      <c r="FRG261" s="657"/>
      <c r="FRH261" s="657"/>
      <c r="FRI261" s="657"/>
      <c r="FRJ261" s="657"/>
      <c r="FRK261" s="657"/>
      <c r="FRL261" s="657"/>
      <c r="FRM261" s="657"/>
      <c r="FRN261" s="657"/>
      <c r="FRO261" s="671"/>
      <c r="FRP261" s="657"/>
      <c r="FRQ261" s="657"/>
      <c r="FRR261" s="657"/>
      <c r="FRS261" s="657"/>
      <c r="FRT261" s="657"/>
      <c r="FRU261" s="657"/>
      <c r="FRV261" s="657"/>
      <c r="FRW261" s="657"/>
      <c r="FRX261" s="657"/>
      <c r="FRY261" s="657"/>
      <c r="FRZ261" s="657"/>
      <c r="FSA261" s="657"/>
      <c r="FSB261" s="657"/>
      <c r="FSC261" s="657"/>
      <c r="FSD261" s="657"/>
      <c r="FSE261" s="657"/>
      <c r="FSF261" s="657"/>
      <c r="FSG261" s="657"/>
      <c r="FSH261" s="657"/>
      <c r="FSI261" s="671"/>
      <c r="FSJ261" s="657"/>
      <c r="FSK261" s="657"/>
      <c r="FSL261" s="657"/>
      <c r="FSM261" s="657"/>
      <c r="FSN261" s="657"/>
      <c r="FSO261" s="657"/>
      <c r="FSP261" s="657"/>
      <c r="FSQ261" s="657"/>
      <c r="FSR261" s="657"/>
      <c r="FSS261" s="657"/>
      <c r="FST261" s="657"/>
      <c r="FSU261" s="657"/>
      <c r="FSV261" s="657"/>
      <c r="FSW261" s="657"/>
      <c r="FSX261" s="657"/>
      <c r="FSY261" s="657"/>
      <c r="FSZ261" s="657"/>
      <c r="FTA261" s="657"/>
      <c r="FTB261" s="657"/>
      <c r="FTC261" s="671"/>
      <c r="FTD261" s="657"/>
      <c r="FTE261" s="657"/>
      <c r="FTF261" s="657"/>
      <c r="FTG261" s="657"/>
      <c r="FTH261" s="657"/>
      <c r="FTI261" s="657"/>
      <c r="FTJ261" s="657"/>
      <c r="FTK261" s="657"/>
      <c r="FTL261" s="657"/>
      <c r="FTM261" s="657"/>
      <c r="FTN261" s="657"/>
      <c r="FTO261" s="657"/>
      <c r="FTP261" s="657"/>
      <c r="FTQ261" s="657"/>
      <c r="FTR261" s="657"/>
      <c r="FTS261" s="657"/>
      <c r="FTT261" s="657"/>
      <c r="FTU261" s="657"/>
      <c r="FTV261" s="657"/>
      <c r="FTW261" s="671"/>
      <c r="FTX261" s="657"/>
      <c r="FTY261" s="657"/>
      <c r="FTZ261" s="657"/>
      <c r="FUA261" s="657"/>
      <c r="FUB261" s="657"/>
      <c r="FUC261" s="657"/>
      <c r="FUD261" s="657"/>
      <c r="FUE261" s="657"/>
      <c r="FUF261" s="657"/>
      <c r="FUG261" s="657"/>
      <c r="FUH261" s="657"/>
      <c r="FUI261" s="657"/>
      <c r="FUJ261" s="657"/>
      <c r="FUK261" s="657"/>
      <c r="FUL261" s="657"/>
      <c r="FUM261" s="657"/>
      <c r="FUN261" s="657"/>
      <c r="FUO261" s="657"/>
      <c r="FUP261" s="657"/>
      <c r="FUQ261" s="671"/>
      <c r="FUR261" s="657"/>
      <c r="FUS261" s="657"/>
      <c r="FUT261" s="657"/>
      <c r="FUU261" s="657"/>
      <c r="FUV261" s="657"/>
      <c r="FUW261" s="657"/>
      <c r="FUX261" s="657"/>
      <c r="FUY261" s="657"/>
      <c r="FUZ261" s="657"/>
      <c r="FVA261" s="657"/>
      <c r="FVB261" s="657"/>
      <c r="FVC261" s="657"/>
      <c r="FVD261" s="657"/>
      <c r="FVE261" s="657"/>
      <c r="FVF261" s="657"/>
      <c r="FVG261" s="657"/>
      <c r="FVH261" s="657"/>
      <c r="FVI261" s="657"/>
      <c r="FVJ261" s="657"/>
      <c r="FVK261" s="671"/>
      <c r="FVL261" s="657"/>
      <c r="FVM261" s="657"/>
      <c r="FVN261" s="657"/>
      <c r="FVO261" s="657"/>
      <c r="FVP261" s="657"/>
      <c r="FVQ261" s="657"/>
      <c r="FVR261" s="657"/>
      <c r="FVS261" s="657"/>
      <c r="FVT261" s="657"/>
      <c r="FVU261" s="657"/>
      <c r="FVV261" s="657"/>
      <c r="FVW261" s="657"/>
      <c r="FVX261" s="657"/>
      <c r="FVY261" s="657"/>
      <c r="FVZ261" s="657"/>
      <c r="FWA261" s="657"/>
      <c r="FWB261" s="657"/>
      <c r="FWC261" s="657"/>
      <c r="FWD261" s="657"/>
      <c r="FWE261" s="671"/>
      <c r="FWF261" s="657"/>
      <c r="FWG261" s="657"/>
      <c r="FWH261" s="657"/>
      <c r="FWI261" s="657"/>
      <c r="FWJ261" s="657"/>
      <c r="FWK261" s="657"/>
      <c r="FWL261" s="657"/>
      <c r="FWM261" s="657"/>
      <c r="FWN261" s="657"/>
      <c r="FWO261" s="657"/>
      <c r="FWP261" s="657"/>
      <c r="FWQ261" s="657"/>
      <c r="FWR261" s="657"/>
      <c r="FWS261" s="657"/>
      <c r="FWT261" s="657"/>
      <c r="FWU261" s="657"/>
      <c r="FWV261" s="657"/>
      <c r="FWW261" s="657"/>
      <c r="FWX261" s="657"/>
      <c r="FWY261" s="671"/>
      <c r="FWZ261" s="657"/>
      <c r="FXA261" s="657"/>
      <c r="FXB261" s="657"/>
      <c r="FXC261" s="657"/>
      <c r="FXD261" s="657"/>
      <c r="FXE261" s="657"/>
      <c r="FXF261" s="657"/>
      <c r="FXG261" s="657"/>
      <c r="FXH261" s="657"/>
      <c r="FXI261" s="657"/>
      <c r="FXJ261" s="657"/>
      <c r="FXK261" s="657"/>
      <c r="FXL261" s="657"/>
      <c r="FXM261" s="657"/>
      <c r="FXN261" s="657"/>
      <c r="FXO261" s="657"/>
      <c r="FXP261" s="657"/>
      <c r="FXQ261" s="657"/>
      <c r="FXR261" s="657"/>
      <c r="FXS261" s="671"/>
      <c r="FXT261" s="657"/>
      <c r="FXU261" s="657"/>
      <c r="FXV261" s="657"/>
      <c r="FXW261" s="657"/>
      <c r="FXX261" s="657"/>
      <c r="FXY261" s="657"/>
      <c r="FXZ261" s="657"/>
      <c r="FYA261" s="657"/>
      <c r="FYB261" s="657"/>
      <c r="FYC261" s="657"/>
      <c r="FYD261" s="657"/>
      <c r="FYE261" s="657"/>
      <c r="FYF261" s="657"/>
      <c r="FYG261" s="657"/>
      <c r="FYH261" s="657"/>
      <c r="FYI261" s="657"/>
      <c r="FYJ261" s="657"/>
      <c r="FYK261" s="657"/>
      <c r="FYL261" s="657"/>
      <c r="FYM261" s="671"/>
      <c r="FYN261" s="657"/>
      <c r="FYO261" s="657"/>
      <c r="FYP261" s="657"/>
      <c r="FYQ261" s="657"/>
      <c r="FYR261" s="657"/>
      <c r="FYS261" s="657"/>
      <c r="FYT261" s="657"/>
      <c r="FYU261" s="657"/>
      <c r="FYV261" s="657"/>
      <c r="FYW261" s="657"/>
      <c r="FYX261" s="657"/>
      <c r="FYY261" s="657"/>
      <c r="FYZ261" s="657"/>
      <c r="FZA261" s="657"/>
      <c r="FZB261" s="657"/>
      <c r="FZC261" s="657"/>
      <c r="FZD261" s="657"/>
      <c r="FZE261" s="657"/>
      <c r="FZF261" s="657"/>
      <c r="FZG261" s="671"/>
      <c r="FZH261" s="657"/>
      <c r="FZI261" s="657"/>
      <c r="FZJ261" s="657"/>
      <c r="FZK261" s="657"/>
      <c r="FZL261" s="657"/>
      <c r="FZM261" s="657"/>
      <c r="FZN261" s="657"/>
      <c r="FZO261" s="657"/>
      <c r="FZP261" s="657"/>
      <c r="FZQ261" s="657"/>
      <c r="FZR261" s="657"/>
      <c r="FZS261" s="657"/>
      <c r="FZT261" s="657"/>
      <c r="FZU261" s="657"/>
      <c r="FZV261" s="657"/>
      <c r="FZW261" s="657"/>
      <c r="FZX261" s="657"/>
      <c r="FZY261" s="657"/>
      <c r="FZZ261" s="657"/>
      <c r="GAA261" s="671"/>
      <c r="GAB261" s="657"/>
      <c r="GAC261" s="657"/>
      <c r="GAD261" s="657"/>
      <c r="GAE261" s="657"/>
      <c r="GAF261" s="657"/>
      <c r="GAG261" s="657"/>
      <c r="GAH261" s="657"/>
      <c r="GAI261" s="657"/>
      <c r="GAJ261" s="657"/>
      <c r="GAK261" s="657"/>
      <c r="GAL261" s="657"/>
      <c r="GAM261" s="657"/>
      <c r="GAN261" s="657"/>
      <c r="GAO261" s="657"/>
      <c r="GAP261" s="657"/>
      <c r="GAQ261" s="657"/>
      <c r="GAR261" s="657"/>
      <c r="GAS261" s="657"/>
      <c r="GAT261" s="657"/>
      <c r="GAU261" s="671"/>
      <c r="GAV261" s="657"/>
      <c r="GAW261" s="657"/>
      <c r="GAX261" s="657"/>
      <c r="GAY261" s="657"/>
      <c r="GAZ261" s="657"/>
      <c r="GBA261" s="657"/>
      <c r="GBB261" s="657"/>
      <c r="GBC261" s="657"/>
      <c r="GBD261" s="657"/>
      <c r="GBE261" s="657"/>
      <c r="GBF261" s="657"/>
      <c r="GBG261" s="657"/>
      <c r="GBH261" s="657"/>
      <c r="GBI261" s="657"/>
      <c r="GBJ261" s="657"/>
      <c r="GBK261" s="657"/>
      <c r="GBL261" s="657"/>
      <c r="GBM261" s="657"/>
      <c r="GBN261" s="657"/>
      <c r="GBO261" s="671"/>
      <c r="GBP261" s="657"/>
      <c r="GBQ261" s="657"/>
      <c r="GBR261" s="657"/>
      <c r="GBS261" s="657"/>
      <c r="GBT261" s="657"/>
      <c r="GBU261" s="657"/>
      <c r="GBV261" s="657"/>
      <c r="GBW261" s="657"/>
      <c r="GBX261" s="657"/>
      <c r="GBY261" s="657"/>
      <c r="GBZ261" s="657"/>
      <c r="GCA261" s="657"/>
      <c r="GCB261" s="657"/>
      <c r="GCC261" s="657"/>
      <c r="GCD261" s="657"/>
      <c r="GCE261" s="657"/>
      <c r="GCF261" s="657"/>
      <c r="GCG261" s="657"/>
      <c r="GCH261" s="657"/>
      <c r="GCI261" s="671"/>
      <c r="GCJ261" s="657"/>
      <c r="GCK261" s="657"/>
      <c r="GCL261" s="657"/>
      <c r="GCM261" s="657"/>
      <c r="GCN261" s="657"/>
      <c r="GCO261" s="657"/>
      <c r="GCP261" s="657"/>
      <c r="GCQ261" s="657"/>
      <c r="GCR261" s="657"/>
      <c r="GCS261" s="657"/>
      <c r="GCT261" s="657"/>
      <c r="GCU261" s="657"/>
      <c r="GCV261" s="657"/>
      <c r="GCW261" s="657"/>
      <c r="GCX261" s="657"/>
      <c r="GCY261" s="657"/>
      <c r="GCZ261" s="657"/>
      <c r="GDA261" s="657"/>
      <c r="GDB261" s="657"/>
      <c r="GDC261" s="671"/>
      <c r="GDD261" s="657"/>
      <c r="GDE261" s="657"/>
      <c r="GDF261" s="657"/>
      <c r="GDG261" s="657"/>
      <c r="GDH261" s="657"/>
      <c r="GDI261" s="657"/>
      <c r="GDJ261" s="657"/>
      <c r="GDK261" s="657"/>
      <c r="GDL261" s="657"/>
      <c r="GDM261" s="657"/>
      <c r="GDN261" s="657"/>
      <c r="GDO261" s="657"/>
      <c r="GDP261" s="657"/>
      <c r="GDQ261" s="657"/>
      <c r="GDR261" s="657"/>
      <c r="GDS261" s="657"/>
      <c r="GDT261" s="657"/>
      <c r="GDU261" s="657"/>
      <c r="GDV261" s="657"/>
      <c r="GDW261" s="671"/>
      <c r="GDX261" s="657"/>
      <c r="GDY261" s="657"/>
      <c r="GDZ261" s="657"/>
      <c r="GEA261" s="657"/>
      <c r="GEB261" s="657"/>
      <c r="GEC261" s="657"/>
      <c r="GED261" s="657"/>
      <c r="GEE261" s="657"/>
      <c r="GEF261" s="657"/>
      <c r="GEG261" s="657"/>
      <c r="GEH261" s="657"/>
      <c r="GEI261" s="657"/>
      <c r="GEJ261" s="657"/>
      <c r="GEK261" s="657"/>
      <c r="GEL261" s="657"/>
      <c r="GEM261" s="657"/>
      <c r="GEN261" s="657"/>
      <c r="GEO261" s="657"/>
      <c r="GEP261" s="657"/>
      <c r="GEQ261" s="671"/>
      <c r="GER261" s="657"/>
      <c r="GES261" s="657"/>
      <c r="GET261" s="657"/>
      <c r="GEU261" s="657"/>
      <c r="GEV261" s="657"/>
      <c r="GEW261" s="657"/>
      <c r="GEX261" s="657"/>
      <c r="GEY261" s="657"/>
      <c r="GEZ261" s="657"/>
      <c r="GFA261" s="657"/>
      <c r="GFB261" s="657"/>
      <c r="GFC261" s="657"/>
      <c r="GFD261" s="657"/>
      <c r="GFE261" s="657"/>
      <c r="GFF261" s="657"/>
      <c r="GFG261" s="657"/>
      <c r="GFH261" s="657"/>
      <c r="GFI261" s="657"/>
      <c r="GFJ261" s="657"/>
      <c r="GFK261" s="671"/>
      <c r="GFL261" s="657"/>
      <c r="GFM261" s="657"/>
      <c r="GFN261" s="657"/>
      <c r="GFO261" s="657"/>
      <c r="GFP261" s="657"/>
      <c r="GFQ261" s="657"/>
      <c r="GFR261" s="657"/>
      <c r="GFS261" s="657"/>
      <c r="GFT261" s="657"/>
      <c r="GFU261" s="657"/>
      <c r="GFV261" s="657"/>
      <c r="GFW261" s="657"/>
      <c r="GFX261" s="657"/>
      <c r="GFY261" s="657"/>
      <c r="GFZ261" s="657"/>
      <c r="GGA261" s="657"/>
      <c r="GGB261" s="657"/>
      <c r="GGC261" s="657"/>
      <c r="GGD261" s="657"/>
      <c r="GGE261" s="671"/>
      <c r="GGF261" s="657"/>
      <c r="GGG261" s="657"/>
      <c r="GGH261" s="657"/>
      <c r="GGI261" s="657"/>
      <c r="GGJ261" s="657"/>
      <c r="GGK261" s="657"/>
      <c r="GGL261" s="657"/>
      <c r="GGM261" s="657"/>
      <c r="GGN261" s="657"/>
      <c r="GGO261" s="657"/>
      <c r="GGP261" s="657"/>
      <c r="GGQ261" s="657"/>
      <c r="GGR261" s="657"/>
      <c r="GGS261" s="657"/>
      <c r="GGT261" s="657"/>
      <c r="GGU261" s="657"/>
      <c r="GGV261" s="657"/>
      <c r="GGW261" s="657"/>
      <c r="GGX261" s="657"/>
      <c r="GGY261" s="671"/>
      <c r="GGZ261" s="657"/>
      <c r="GHA261" s="657"/>
      <c r="GHB261" s="657"/>
      <c r="GHC261" s="657"/>
      <c r="GHD261" s="657"/>
      <c r="GHE261" s="657"/>
      <c r="GHF261" s="657"/>
      <c r="GHG261" s="657"/>
      <c r="GHH261" s="657"/>
      <c r="GHI261" s="657"/>
      <c r="GHJ261" s="657"/>
      <c r="GHK261" s="657"/>
      <c r="GHL261" s="657"/>
      <c r="GHM261" s="657"/>
      <c r="GHN261" s="657"/>
      <c r="GHO261" s="657"/>
      <c r="GHP261" s="657"/>
      <c r="GHQ261" s="657"/>
      <c r="GHR261" s="657"/>
      <c r="GHS261" s="671"/>
      <c r="GHT261" s="657"/>
      <c r="GHU261" s="657"/>
      <c r="GHV261" s="657"/>
      <c r="GHW261" s="657"/>
      <c r="GHX261" s="657"/>
      <c r="GHY261" s="657"/>
      <c r="GHZ261" s="657"/>
      <c r="GIA261" s="657"/>
      <c r="GIB261" s="657"/>
      <c r="GIC261" s="657"/>
      <c r="GID261" s="657"/>
      <c r="GIE261" s="657"/>
      <c r="GIF261" s="657"/>
      <c r="GIG261" s="657"/>
      <c r="GIH261" s="657"/>
      <c r="GII261" s="657"/>
      <c r="GIJ261" s="657"/>
      <c r="GIK261" s="657"/>
      <c r="GIL261" s="657"/>
      <c r="GIM261" s="671"/>
      <c r="GIN261" s="657"/>
      <c r="GIO261" s="657"/>
      <c r="GIP261" s="657"/>
      <c r="GIQ261" s="657"/>
      <c r="GIR261" s="657"/>
      <c r="GIS261" s="657"/>
      <c r="GIT261" s="657"/>
      <c r="GIU261" s="657"/>
      <c r="GIV261" s="657"/>
      <c r="GIW261" s="657"/>
      <c r="GIX261" s="657"/>
      <c r="GIY261" s="657"/>
      <c r="GIZ261" s="657"/>
      <c r="GJA261" s="657"/>
      <c r="GJB261" s="657"/>
      <c r="GJC261" s="657"/>
      <c r="GJD261" s="657"/>
      <c r="GJE261" s="657"/>
      <c r="GJF261" s="657"/>
      <c r="GJG261" s="671"/>
      <c r="GJH261" s="657"/>
      <c r="GJI261" s="657"/>
      <c r="GJJ261" s="657"/>
      <c r="GJK261" s="657"/>
      <c r="GJL261" s="657"/>
      <c r="GJM261" s="657"/>
      <c r="GJN261" s="657"/>
      <c r="GJO261" s="657"/>
      <c r="GJP261" s="657"/>
      <c r="GJQ261" s="657"/>
      <c r="GJR261" s="657"/>
      <c r="GJS261" s="657"/>
      <c r="GJT261" s="657"/>
      <c r="GJU261" s="657"/>
      <c r="GJV261" s="657"/>
      <c r="GJW261" s="657"/>
      <c r="GJX261" s="657"/>
      <c r="GJY261" s="657"/>
      <c r="GJZ261" s="657"/>
      <c r="GKA261" s="671"/>
      <c r="GKB261" s="657"/>
      <c r="GKC261" s="657"/>
      <c r="GKD261" s="657"/>
      <c r="GKE261" s="657"/>
      <c r="GKF261" s="657"/>
      <c r="GKG261" s="657"/>
      <c r="GKH261" s="657"/>
      <c r="GKI261" s="657"/>
      <c r="GKJ261" s="657"/>
      <c r="GKK261" s="657"/>
      <c r="GKL261" s="657"/>
      <c r="GKM261" s="657"/>
      <c r="GKN261" s="657"/>
      <c r="GKO261" s="657"/>
      <c r="GKP261" s="657"/>
      <c r="GKQ261" s="657"/>
      <c r="GKR261" s="657"/>
      <c r="GKS261" s="657"/>
      <c r="GKT261" s="657"/>
      <c r="GKU261" s="671"/>
      <c r="GKV261" s="657"/>
      <c r="GKW261" s="657"/>
      <c r="GKX261" s="657"/>
      <c r="GKY261" s="657"/>
      <c r="GKZ261" s="657"/>
      <c r="GLA261" s="657"/>
      <c r="GLB261" s="657"/>
      <c r="GLC261" s="657"/>
      <c r="GLD261" s="657"/>
      <c r="GLE261" s="657"/>
      <c r="GLF261" s="657"/>
      <c r="GLG261" s="657"/>
      <c r="GLH261" s="657"/>
      <c r="GLI261" s="657"/>
      <c r="GLJ261" s="657"/>
      <c r="GLK261" s="657"/>
      <c r="GLL261" s="657"/>
      <c r="GLM261" s="657"/>
      <c r="GLN261" s="657"/>
      <c r="GLO261" s="671"/>
      <c r="GLP261" s="657"/>
      <c r="GLQ261" s="657"/>
      <c r="GLR261" s="657"/>
      <c r="GLS261" s="657"/>
      <c r="GLT261" s="657"/>
      <c r="GLU261" s="657"/>
      <c r="GLV261" s="657"/>
      <c r="GLW261" s="657"/>
      <c r="GLX261" s="657"/>
      <c r="GLY261" s="657"/>
      <c r="GLZ261" s="657"/>
      <c r="GMA261" s="657"/>
      <c r="GMB261" s="657"/>
      <c r="GMC261" s="657"/>
      <c r="GMD261" s="657"/>
      <c r="GME261" s="657"/>
      <c r="GMF261" s="657"/>
      <c r="GMG261" s="657"/>
      <c r="GMH261" s="657"/>
      <c r="GMI261" s="671"/>
      <c r="GMJ261" s="657"/>
      <c r="GMK261" s="657"/>
      <c r="GML261" s="657"/>
      <c r="GMM261" s="657"/>
      <c r="GMN261" s="657"/>
      <c r="GMO261" s="657"/>
      <c r="GMP261" s="657"/>
      <c r="GMQ261" s="657"/>
      <c r="GMR261" s="657"/>
      <c r="GMS261" s="657"/>
      <c r="GMT261" s="657"/>
      <c r="GMU261" s="657"/>
      <c r="GMV261" s="657"/>
      <c r="GMW261" s="657"/>
      <c r="GMX261" s="657"/>
      <c r="GMY261" s="657"/>
      <c r="GMZ261" s="657"/>
      <c r="GNA261" s="657"/>
      <c r="GNB261" s="657"/>
      <c r="GNC261" s="671"/>
      <c r="GND261" s="657"/>
      <c r="GNE261" s="657"/>
      <c r="GNF261" s="657"/>
      <c r="GNG261" s="657"/>
      <c r="GNH261" s="657"/>
      <c r="GNI261" s="657"/>
      <c r="GNJ261" s="657"/>
      <c r="GNK261" s="657"/>
      <c r="GNL261" s="657"/>
      <c r="GNM261" s="657"/>
      <c r="GNN261" s="657"/>
      <c r="GNO261" s="657"/>
      <c r="GNP261" s="657"/>
      <c r="GNQ261" s="657"/>
      <c r="GNR261" s="657"/>
      <c r="GNS261" s="657"/>
      <c r="GNT261" s="657"/>
      <c r="GNU261" s="657"/>
      <c r="GNV261" s="657"/>
      <c r="GNW261" s="671"/>
      <c r="GNX261" s="657"/>
      <c r="GNY261" s="657"/>
      <c r="GNZ261" s="657"/>
      <c r="GOA261" s="657"/>
      <c r="GOB261" s="657"/>
      <c r="GOC261" s="657"/>
      <c r="GOD261" s="657"/>
      <c r="GOE261" s="657"/>
      <c r="GOF261" s="657"/>
      <c r="GOG261" s="657"/>
      <c r="GOH261" s="657"/>
      <c r="GOI261" s="657"/>
      <c r="GOJ261" s="657"/>
      <c r="GOK261" s="657"/>
      <c r="GOL261" s="657"/>
      <c r="GOM261" s="657"/>
      <c r="GON261" s="657"/>
      <c r="GOO261" s="657"/>
      <c r="GOP261" s="657"/>
      <c r="GOQ261" s="671"/>
      <c r="GOR261" s="657"/>
      <c r="GOS261" s="657"/>
      <c r="GOT261" s="657"/>
      <c r="GOU261" s="657"/>
      <c r="GOV261" s="657"/>
      <c r="GOW261" s="657"/>
      <c r="GOX261" s="657"/>
      <c r="GOY261" s="657"/>
      <c r="GOZ261" s="657"/>
      <c r="GPA261" s="657"/>
      <c r="GPB261" s="657"/>
      <c r="GPC261" s="657"/>
      <c r="GPD261" s="657"/>
      <c r="GPE261" s="657"/>
      <c r="GPF261" s="657"/>
      <c r="GPG261" s="657"/>
      <c r="GPH261" s="657"/>
      <c r="GPI261" s="657"/>
      <c r="GPJ261" s="657"/>
      <c r="GPK261" s="671"/>
      <c r="GPL261" s="657"/>
      <c r="GPM261" s="657"/>
      <c r="GPN261" s="657"/>
      <c r="GPO261" s="657"/>
      <c r="GPP261" s="657"/>
      <c r="GPQ261" s="657"/>
      <c r="GPR261" s="657"/>
      <c r="GPS261" s="657"/>
      <c r="GPT261" s="657"/>
      <c r="GPU261" s="657"/>
      <c r="GPV261" s="657"/>
      <c r="GPW261" s="657"/>
      <c r="GPX261" s="657"/>
      <c r="GPY261" s="657"/>
      <c r="GPZ261" s="657"/>
      <c r="GQA261" s="657"/>
      <c r="GQB261" s="657"/>
      <c r="GQC261" s="657"/>
      <c r="GQD261" s="657"/>
      <c r="GQE261" s="671"/>
      <c r="GQF261" s="657"/>
      <c r="GQG261" s="657"/>
      <c r="GQH261" s="657"/>
      <c r="GQI261" s="657"/>
      <c r="GQJ261" s="657"/>
      <c r="GQK261" s="657"/>
      <c r="GQL261" s="657"/>
      <c r="GQM261" s="657"/>
      <c r="GQN261" s="657"/>
      <c r="GQO261" s="657"/>
      <c r="GQP261" s="657"/>
      <c r="GQQ261" s="657"/>
      <c r="GQR261" s="657"/>
      <c r="GQS261" s="657"/>
      <c r="GQT261" s="657"/>
      <c r="GQU261" s="657"/>
      <c r="GQV261" s="657"/>
      <c r="GQW261" s="657"/>
      <c r="GQX261" s="657"/>
      <c r="GQY261" s="671"/>
      <c r="GQZ261" s="657"/>
      <c r="GRA261" s="657"/>
      <c r="GRB261" s="657"/>
      <c r="GRC261" s="657"/>
      <c r="GRD261" s="657"/>
      <c r="GRE261" s="657"/>
      <c r="GRF261" s="657"/>
      <c r="GRG261" s="657"/>
      <c r="GRH261" s="657"/>
      <c r="GRI261" s="657"/>
      <c r="GRJ261" s="657"/>
      <c r="GRK261" s="657"/>
      <c r="GRL261" s="657"/>
      <c r="GRM261" s="657"/>
      <c r="GRN261" s="657"/>
      <c r="GRO261" s="657"/>
      <c r="GRP261" s="657"/>
      <c r="GRQ261" s="657"/>
      <c r="GRR261" s="657"/>
      <c r="GRS261" s="671"/>
      <c r="GRT261" s="657"/>
      <c r="GRU261" s="657"/>
      <c r="GRV261" s="657"/>
      <c r="GRW261" s="657"/>
      <c r="GRX261" s="657"/>
      <c r="GRY261" s="657"/>
      <c r="GRZ261" s="657"/>
      <c r="GSA261" s="657"/>
      <c r="GSB261" s="657"/>
      <c r="GSC261" s="657"/>
      <c r="GSD261" s="657"/>
      <c r="GSE261" s="657"/>
      <c r="GSF261" s="657"/>
      <c r="GSG261" s="657"/>
      <c r="GSH261" s="657"/>
      <c r="GSI261" s="657"/>
      <c r="GSJ261" s="657"/>
      <c r="GSK261" s="657"/>
      <c r="GSL261" s="657"/>
      <c r="GSM261" s="671"/>
      <c r="GSN261" s="657"/>
      <c r="GSO261" s="657"/>
      <c r="GSP261" s="657"/>
      <c r="GSQ261" s="657"/>
      <c r="GSR261" s="657"/>
      <c r="GSS261" s="657"/>
      <c r="GST261" s="657"/>
      <c r="GSU261" s="657"/>
      <c r="GSV261" s="657"/>
      <c r="GSW261" s="657"/>
      <c r="GSX261" s="657"/>
      <c r="GSY261" s="657"/>
      <c r="GSZ261" s="657"/>
      <c r="GTA261" s="657"/>
      <c r="GTB261" s="657"/>
      <c r="GTC261" s="657"/>
      <c r="GTD261" s="657"/>
      <c r="GTE261" s="657"/>
      <c r="GTF261" s="657"/>
      <c r="GTG261" s="671"/>
      <c r="GTH261" s="657"/>
      <c r="GTI261" s="657"/>
      <c r="GTJ261" s="657"/>
      <c r="GTK261" s="657"/>
      <c r="GTL261" s="657"/>
      <c r="GTM261" s="657"/>
      <c r="GTN261" s="657"/>
      <c r="GTO261" s="657"/>
      <c r="GTP261" s="657"/>
      <c r="GTQ261" s="657"/>
      <c r="GTR261" s="657"/>
      <c r="GTS261" s="657"/>
      <c r="GTT261" s="657"/>
      <c r="GTU261" s="657"/>
      <c r="GTV261" s="657"/>
      <c r="GTW261" s="657"/>
      <c r="GTX261" s="657"/>
      <c r="GTY261" s="657"/>
      <c r="GTZ261" s="657"/>
      <c r="GUA261" s="671"/>
      <c r="GUB261" s="657"/>
      <c r="GUC261" s="657"/>
      <c r="GUD261" s="657"/>
      <c r="GUE261" s="657"/>
      <c r="GUF261" s="657"/>
      <c r="GUG261" s="657"/>
      <c r="GUH261" s="657"/>
      <c r="GUI261" s="657"/>
      <c r="GUJ261" s="657"/>
      <c r="GUK261" s="657"/>
      <c r="GUL261" s="657"/>
      <c r="GUM261" s="657"/>
      <c r="GUN261" s="657"/>
      <c r="GUO261" s="657"/>
      <c r="GUP261" s="657"/>
      <c r="GUQ261" s="657"/>
      <c r="GUR261" s="657"/>
      <c r="GUS261" s="657"/>
      <c r="GUT261" s="657"/>
      <c r="GUU261" s="671"/>
      <c r="GUV261" s="657"/>
      <c r="GUW261" s="657"/>
      <c r="GUX261" s="657"/>
      <c r="GUY261" s="657"/>
      <c r="GUZ261" s="657"/>
      <c r="GVA261" s="657"/>
      <c r="GVB261" s="657"/>
      <c r="GVC261" s="657"/>
      <c r="GVD261" s="657"/>
      <c r="GVE261" s="657"/>
      <c r="GVF261" s="657"/>
      <c r="GVG261" s="657"/>
      <c r="GVH261" s="657"/>
      <c r="GVI261" s="657"/>
      <c r="GVJ261" s="657"/>
      <c r="GVK261" s="657"/>
      <c r="GVL261" s="657"/>
      <c r="GVM261" s="657"/>
      <c r="GVN261" s="657"/>
      <c r="GVO261" s="671"/>
      <c r="GVP261" s="657"/>
      <c r="GVQ261" s="657"/>
      <c r="GVR261" s="657"/>
      <c r="GVS261" s="657"/>
      <c r="GVT261" s="657"/>
      <c r="GVU261" s="657"/>
      <c r="GVV261" s="657"/>
      <c r="GVW261" s="657"/>
      <c r="GVX261" s="657"/>
      <c r="GVY261" s="657"/>
      <c r="GVZ261" s="657"/>
      <c r="GWA261" s="657"/>
      <c r="GWB261" s="657"/>
      <c r="GWC261" s="657"/>
      <c r="GWD261" s="657"/>
      <c r="GWE261" s="657"/>
      <c r="GWF261" s="657"/>
      <c r="GWG261" s="657"/>
      <c r="GWH261" s="657"/>
      <c r="GWI261" s="671"/>
      <c r="GWJ261" s="657"/>
      <c r="GWK261" s="657"/>
      <c r="GWL261" s="657"/>
      <c r="GWM261" s="657"/>
      <c r="GWN261" s="657"/>
      <c r="GWO261" s="657"/>
      <c r="GWP261" s="657"/>
      <c r="GWQ261" s="657"/>
      <c r="GWR261" s="657"/>
      <c r="GWS261" s="657"/>
      <c r="GWT261" s="657"/>
      <c r="GWU261" s="657"/>
      <c r="GWV261" s="657"/>
      <c r="GWW261" s="657"/>
      <c r="GWX261" s="657"/>
      <c r="GWY261" s="657"/>
      <c r="GWZ261" s="657"/>
      <c r="GXA261" s="657"/>
      <c r="GXB261" s="657"/>
      <c r="GXC261" s="671"/>
      <c r="GXD261" s="657"/>
      <c r="GXE261" s="657"/>
      <c r="GXF261" s="657"/>
      <c r="GXG261" s="657"/>
      <c r="GXH261" s="657"/>
      <c r="GXI261" s="657"/>
      <c r="GXJ261" s="657"/>
      <c r="GXK261" s="657"/>
      <c r="GXL261" s="657"/>
      <c r="GXM261" s="657"/>
      <c r="GXN261" s="657"/>
      <c r="GXO261" s="657"/>
      <c r="GXP261" s="657"/>
      <c r="GXQ261" s="657"/>
      <c r="GXR261" s="657"/>
      <c r="GXS261" s="657"/>
      <c r="GXT261" s="657"/>
      <c r="GXU261" s="657"/>
      <c r="GXV261" s="657"/>
      <c r="GXW261" s="671"/>
      <c r="GXX261" s="657"/>
      <c r="GXY261" s="657"/>
      <c r="GXZ261" s="657"/>
      <c r="GYA261" s="657"/>
      <c r="GYB261" s="657"/>
      <c r="GYC261" s="657"/>
      <c r="GYD261" s="657"/>
      <c r="GYE261" s="657"/>
      <c r="GYF261" s="657"/>
      <c r="GYG261" s="657"/>
      <c r="GYH261" s="657"/>
      <c r="GYI261" s="657"/>
      <c r="GYJ261" s="657"/>
      <c r="GYK261" s="657"/>
      <c r="GYL261" s="657"/>
      <c r="GYM261" s="657"/>
      <c r="GYN261" s="657"/>
      <c r="GYO261" s="657"/>
      <c r="GYP261" s="657"/>
      <c r="GYQ261" s="671"/>
      <c r="GYR261" s="657"/>
      <c r="GYS261" s="657"/>
      <c r="GYT261" s="657"/>
      <c r="GYU261" s="657"/>
      <c r="GYV261" s="657"/>
      <c r="GYW261" s="657"/>
      <c r="GYX261" s="657"/>
      <c r="GYY261" s="657"/>
      <c r="GYZ261" s="657"/>
      <c r="GZA261" s="657"/>
      <c r="GZB261" s="657"/>
      <c r="GZC261" s="657"/>
      <c r="GZD261" s="657"/>
      <c r="GZE261" s="657"/>
      <c r="GZF261" s="657"/>
      <c r="GZG261" s="657"/>
      <c r="GZH261" s="657"/>
      <c r="GZI261" s="657"/>
      <c r="GZJ261" s="657"/>
      <c r="GZK261" s="671"/>
      <c r="GZL261" s="657"/>
      <c r="GZM261" s="657"/>
      <c r="GZN261" s="657"/>
      <c r="GZO261" s="657"/>
      <c r="GZP261" s="657"/>
      <c r="GZQ261" s="657"/>
      <c r="GZR261" s="657"/>
      <c r="GZS261" s="657"/>
      <c r="GZT261" s="657"/>
      <c r="GZU261" s="657"/>
      <c r="GZV261" s="657"/>
      <c r="GZW261" s="657"/>
      <c r="GZX261" s="657"/>
      <c r="GZY261" s="657"/>
      <c r="GZZ261" s="657"/>
      <c r="HAA261" s="657"/>
      <c r="HAB261" s="657"/>
      <c r="HAC261" s="657"/>
      <c r="HAD261" s="657"/>
      <c r="HAE261" s="671"/>
      <c r="HAF261" s="657"/>
      <c r="HAG261" s="657"/>
      <c r="HAH261" s="657"/>
      <c r="HAI261" s="657"/>
      <c r="HAJ261" s="657"/>
      <c r="HAK261" s="657"/>
      <c r="HAL261" s="657"/>
      <c r="HAM261" s="657"/>
      <c r="HAN261" s="657"/>
      <c r="HAO261" s="657"/>
      <c r="HAP261" s="657"/>
      <c r="HAQ261" s="657"/>
      <c r="HAR261" s="657"/>
      <c r="HAS261" s="657"/>
      <c r="HAT261" s="657"/>
      <c r="HAU261" s="657"/>
      <c r="HAV261" s="657"/>
      <c r="HAW261" s="657"/>
      <c r="HAX261" s="657"/>
      <c r="HAY261" s="671"/>
      <c r="HAZ261" s="657"/>
      <c r="HBA261" s="657"/>
      <c r="HBB261" s="657"/>
      <c r="HBC261" s="657"/>
      <c r="HBD261" s="657"/>
      <c r="HBE261" s="657"/>
      <c r="HBF261" s="657"/>
      <c r="HBG261" s="657"/>
      <c r="HBH261" s="657"/>
      <c r="HBI261" s="657"/>
      <c r="HBJ261" s="657"/>
      <c r="HBK261" s="657"/>
      <c r="HBL261" s="657"/>
      <c r="HBM261" s="657"/>
      <c r="HBN261" s="657"/>
      <c r="HBO261" s="657"/>
      <c r="HBP261" s="657"/>
      <c r="HBQ261" s="657"/>
      <c r="HBR261" s="657"/>
      <c r="HBS261" s="671"/>
      <c r="HBT261" s="657"/>
      <c r="HBU261" s="657"/>
      <c r="HBV261" s="657"/>
      <c r="HBW261" s="657"/>
      <c r="HBX261" s="657"/>
      <c r="HBY261" s="657"/>
      <c r="HBZ261" s="657"/>
      <c r="HCA261" s="657"/>
      <c r="HCB261" s="657"/>
      <c r="HCC261" s="657"/>
      <c r="HCD261" s="657"/>
      <c r="HCE261" s="657"/>
      <c r="HCF261" s="657"/>
      <c r="HCG261" s="657"/>
      <c r="HCH261" s="657"/>
      <c r="HCI261" s="657"/>
      <c r="HCJ261" s="657"/>
      <c r="HCK261" s="657"/>
      <c r="HCL261" s="657"/>
      <c r="HCM261" s="671"/>
      <c r="HCN261" s="657"/>
      <c r="HCO261" s="657"/>
      <c r="HCP261" s="657"/>
      <c r="HCQ261" s="657"/>
      <c r="HCR261" s="657"/>
      <c r="HCS261" s="657"/>
      <c r="HCT261" s="657"/>
      <c r="HCU261" s="657"/>
      <c r="HCV261" s="657"/>
      <c r="HCW261" s="657"/>
      <c r="HCX261" s="657"/>
      <c r="HCY261" s="657"/>
      <c r="HCZ261" s="657"/>
      <c r="HDA261" s="657"/>
      <c r="HDB261" s="657"/>
      <c r="HDC261" s="657"/>
      <c r="HDD261" s="657"/>
      <c r="HDE261" s="657"/>
      <c r="HDF261" s="657"/>
      <c r="HDG261" s="671"/>
      <c r="HDH261" s="657"/>
      <c r="HDI261" s="657"/>
      <c r="HDJ261" s="657"/>
      <c r="HDK261" s="657"/>
      <c r="HDL261" s="657"/>
      <c r="HDM261" s="657"/>
      <c r="HDN261" s="657"/>
      <c r="HDO261" s="657"/>
      <c r="HDP261" s="657"/>
      <c r="HDQ261" s="657"/>
      <c r="HDR261" s="657"/>
      <c r="HDS261" s="657"/>
      <c r="HDT261" s="657"/>
      <c r="HDU261" s="657"/>
      <c r="HDV261" s="657"/>
      <c r="HDW261" s="657"/>
      <c r="HDX261" s="657"/>
      <c r="HDY261" s="657"/>
      <c r="HDZ261" s="657"/>
      <c r="HEA261" s="671"/>
      <c r="HEB261" s="657"/>
      <c r="HEC261" s="657"/>
      <c r="HED261" s="657"/>
      <c r="HEE261" s="657"/>
      <c r="HEF261" s="657"/>
      <c r="HEG261" s="657"/>
      <c r="HEH261" s="657"/>
      <c r="HEI261" s="657"/>
      <c r="HEJ261" s="657"/>
      <c r="HEK261" s="657"/>
      <c r="HEL261" s="657"/>
      <c r="HEM261" s="657"/>
      <c r="HEN261" s="657"/>
      <c r="HEO261" s="657"/>
      <c r="HEP261" s="657"/>
      <c r="HEQ261" s="657"/>
      <c r="HER261" s="657"/>
      <c r="HES261" s="657"/>
      <c r="HET261" s="657"/>
      <c r="HEU261" s="671"/>
      <c r="HEV261" s="657"/>
      <c r="HEW261" s="657"/>
      <c r="HEX261" s="657"/>
      <c r="HEY261" s="657"/>
      <c r="HEZ261" s="657"/>
      <c r="HFA261" s="657"/>
      <c r="HFB261" s="657"/>
      <c r="HFC261" s="657"/>
      <c r="HFD261" s="657"/>
      <c r="HFE261" s="657"/>
      <c r="HFF261" s="657"/>
      <c r="HFG261" s="657"/>
      <c r="HFH261" s="657"/>
      <c r="HFI261" s="657"/>
      <c r="HFJ261" s="657"/>
      <c r="HFK261" s="657"/>
      <c r="HFL261" s="657"/>
      <c r="HFM261" s="657"/>
      <c r="HFN261" s="657"/>
      <c r="HFO261" s="671"/>
      <c r="HFP261" s="657"/>
      <c r="HFQ261" s="657"/>
      <c r="HFR261" s="657"/>
      <c r="HFS261" s="657"/>
      <c r="HFT261" s="657"/>
      <c r="HFU261" s="657"/>
      <c r="HFV261" s="657"/>
      <c r="HFW261" s="657"/>
      <c r="HFX261" s="657"/>
      <c r="HFY261" s="657"/>
      <c r="HFZ261" s="657"/>
      <c r="HGA261" s="657"/>
      <c r="HGB261" s="657"/>
      <c r="HGC261" s="657"/>
      <c r="HGD261" s="657"/>
      <c r="HGE261" s="657"/>
      <c r="HGF261" s="657"/>
      <c r="HGG261" s="657"/>
      <c r="HGH261" s="657"/>
      <c r="HGI261" s="671"/>
      <c r="HGJ261" s="657"/>
      <c r="HGK261" s="657"/>
      <c r="HGL261" s="657"/>
      <c r="HGM261" s="657"/>
      <c r="HGN261" s="657"/>
      <c r="HGO261" s="657"/>
      <c r="HGP261" s="657"/>
      <c r="HGQ261" s="657"/>
      <c r="HGR261" s="657"/>
      <c r="HGS261" s="657"/>
      <c r="HGT261" s="657"/>
      <c r="HGU261" s="657"/>
      <c r="HGV261" s="657"/>
      <c r="HGW261" s="657"/>
      <c r="HGX261" s="657"/>
      <c r="HGY261" s="657"/>
      <c r="HGZ261" s="657"/>
      <c r="HHA261" s="657"/>
      <c r="HHB261" s="657"/>
      <c r="HHC261" s="671"/>
      <c r="HHD261" s="657"/>
      <c r="HHE261" s="657"/>
      <c r="HHF261" s="657"/>
      <c r="HHG261" s="657"/>
      <c r="HHH261" s="657"/>
      <c r="HHI261" s="657"/>
      <c r="HHJ261" s="657"/>
      <c r="HHK261" s="657"/>
      <c r="HHL261" s="657"/>
      <c r="HHM261" s="657"/>
      <c r="HHN261" s="657"/>
      <c r="HHO261" s="657"/>
      <c r="HHP261" s="657"/>
      <c r="HHQ261" s="657"/>
      <c r="HHR261" s="657"/>
      <c r="HHS261" s="657"/>
      <c r="HHT261" s="657"/>
      <c r="HHU261" s="657"/>
      <c r="HHV261" s="657"/>
      <c r="HHW261" s="671"/>
      <c r="HHX261" s="657"/>
      <c r="HHY261" s="657"/>
      <c r="HHZ261" s="657"/>
      <c r="HIA261" s="657"/>
      <c r="HIB261" s="657"/>
      <c r="HIC261" s="657"/>
      <c r="HID261" s="657"/>
      <c r="HIE261" s="657"/>
      <c r="HIF261" s="657"/>
      <c r="HIG261" s="657"/>
      <c r="HIH261" s="657"/>
      <c r="HII261" s="657"/>
      <c r="HIJ261" s="657"/>
      <c r="HIK261" s="657"/>
      <c r="HIL261" s="657"/>
      <c r="HIM261" s="657"/>
      <c r="HIN261" s="657"/>
      <c r="HIO261" s="657"/>
      <c r="HIP261" s="657"/>
      <c r="HIQ261" s="671"/>
      <c r="HIR261" s="657"/>
      <c r="HIS261" s="657"/>
      <c r="HIT261" s="657"/>
      <c r="HIU261" s="657"/>
      <c r="HIV261" s="657"/>
      <c r="HIW261" s="657"/>
      <c r="HIX261" s="657"/>
      <c r="HIY261" s="657"/>
      <c r="HIZ261" s="657"/>
      <c r="HJA261" s="657"/>
      <c r="HJB261" s="657"/>
      <c r="HJC261" s="657"/>
      <c r="HJD261" s="657"/>
      <c r="HJE261" s="657"/>
      <c r="HJF261" s="657"/>
      <c r="HJG261" s="657"/>
      <c r="HJH261" s="657"/>
      <c r="HJI261" s="657"/>
      <c r="HJJ261" s="657"/>
      <c r="HJK261" s="671"/>
      <c r="HJL261" s="657"/>
      <c r="HJM261" s="657"/>
      <c r="HJN261" s="657"/>
      <c r="HJO261" s="657"/>
      <c r="HJP261" s="657"/>
      <c r="HJQ261" s="657"/>
      <c r="HJR261" s="657"/>
      <c r="HJS261" s="657"/>
      <c r="HJT261" s="657"/>
      <c r="HJU261" s="657"/>
      <c r="HJV261" s="657"/>
      <c r="HJW261" s="657"/>
      <c r="HJX261" s="657"/>
      <c r="HJY261" s="657"/>
      <c r="HJZ261" s="657"/>
      <c r="HKA261" s="657"/>
      <c r="HKB261" s="657"/>
      <c r="HKC261" s="657"/>
      <c r="HKD261" s="657"/>
      <c r="HKE261" s="671"/>
      <c r="HKF261" s="657"/>
      <c r="HKG261" s="657"/>
      <c r="HKH261" s="657"/>
      <c r="HKI261" s="657"/>
      <c r="HKJ261" s="657"/>
      <c r="HKK261" s="657"/>
      <c r="HKL261" s="657"/>
      <c r="HKM261" s="657"/>
      <c r="HKN261" s="657"/>
      <c r="HKO261" s="657"/>
      <c r="HKP261" s="657"/>
      <c r="HKQ261" s="657"/>
      <c r="HKR261" s="657"/>
      <c r="HKS261" s="657"/>
      <c r="HKT261" s="657"/>
      <c r="HKU261" s="657"/>
      <c r="HKV261" s="657"/>
      <c r="HKW261" s="657"/>
      <c r="HKX261" s="657"/>
      <c r="HKY261" s="671"/>
      <c r="HKZ261" s="657"/>
      <c r="HLA261" s="657"/>
      <c r="HLB261" s="657"/>
      <c r="HLC261" s="657"/>
      <c r="HLD261" s="657"/>
      <c r="HLE261" s="657"/>
      <c r="HLF261" s="657"/>
      <c r="HLG261" s="657"/>
      <c r="HLH261" s="657"/>
      <c r="HLI261" s="657"/>
      <c r="HLJ261" s="657"/>
      <c r="HLK261" s="657"/>
      <c r="HLL261" s="657"/>
      <c r="HLM261" s="657"/>
      <c r="HLN261" s="657"/>
      <c r="HLO261" s="657"/>
      <c r="HLP261" s="657"/>
      <c r="HLQ261" s="657"/>
      <c r="HLR261" s="657"/>
      <c r="HLS261" s="671"/>
      <c r="HLT261" s="657"/>
      <c r="HLU261" s="657"/>
      <c r="HLV261" s="657"/>
      <c r="HLW261" s="657"/>
      <c r="HLX261" s="657"/>
      <c r="HLY261" s="657"/>
      <c r="HLZ261" s="657"/>
      <c r="HMA261" s="657"/>
      <c r="HMB261" s="657"/>
      <c r="HMC261" s="657"/>
      <c r="HMD261" s="657"/>
      <c r="HME261" s="657"/>
      <c r="HMF261" s="657"/>
      <c r="HMG261" s="657"/>
      <c r="HMH261" s="657"/>
      <c r="HMI261" s="657"/>
      <c r="HMJ261" s="657"/>
      <c r="HMK261" s="657"/>
      <c r="HML261" s="657"/>
      <c r="HMM261" s="671"/>
      <c r="HMN261" s="657"/>
      <c r="HMO261" s="657"/>
      <c r="HMP261" s="657"/>
      <c r="HMQ261" s="657"/>
      <c r="HMR261" s="657"/>
      <c r="HMS261" s="657"/>
      <c r="HMT261" s="657"/>
      <c r="HMU261" s="657"/>
      <c r="HMV261" s="657"/>
      <c r="HMW261" s="657"/>
      <c r="HMX261" s="657"/>
      <c r="HMY261" s="657"/>
      <c r="HMZ261" s="657"/>
      <c r="HNA261" s="657"/>
      <c r="HNB261" s="657"/>
      <c r="HNC261" s="657"/>
      <c r="HND261" s="657"/>
      <c r="HNE261" s="657"/>
      <c r="HNF261" s="657"/>
      <c r="HNG261" s="671"/>
      <c r="HNH261" s="657"/>
      <c r="HNI261" s="657"/>
      <c r="HNJ261" s="657"/>
      <c r="HNK261" s="657"/>
      <c r="HNL261" s="657"/>
      <c r="HNM261" s="657"/>
      <c r="HNN261" s="657"/>
      <c r="HNO261" s="657"/>
      <c r="HNP261" s="657"/>
      <c r="HNQ261" s="657"/>
      <c r="HNR261" s="657"/>
      <c r="HNS261" s="657"/>
      <c r="HNT261" s="657"/>
      <c r="HNU261" s="657"/>
      <c r="HNV261" s="657"/>
      <c r="HNW261" s="657"/>
      <c r="HNX261" s="657"/>
      <c r="HNY261" s="657"/>
      <c r="HNZ261" s="657"/>
      <c r="HOA261" s="671"/>
      <c r="HOB261" s="657"/>
      <c r="HOC261" s="657"/>
      <c r="HOD261" s="657"/>
      <c r="HOE261" s="657"/>
      <c r="HOF261" s="657"/>
      <c r="HOG261" s="657"/>
      <c r="HOH261" s="657"/>
      <c r="HOI261" s="657"/>
      <c r="HOJ261" s="657"/>
      <c r="HOK261" s="657"/>
      <c r="HOL261" s="657"/>
      <c r="HOM261" s="657"/>
      <c r="HON261" s="657"/>
      <c r="HOO261" s="657"/>
      <c r="HOP261" s="657"/>
      <c r="HOQ261" s="657"/>
      <c r="HOR261" s="657"/>
      <c r="HOS261" s="657"/>
      <c r="HOT261" s="657"/>
      <c r="HOU261" s="671"/>
      <c r="HOV261" s="657"/>
      <c r="HOW261" s="657"/>
      <c r="HOX261" s="657"/>
      <c r="HOY261" s="657"/>
      <c r="HOZ261" s="657"/>
      <c r="HPA261" s="657"/>
      <c r="HPB261" s="657"/>
      <c r="HPC261" s="657"/>
      <c r="HPD261" s="657"/>
      <c r="HPE261" s="657"/>
      <c r="HPF261" s="657"/>
      <c r="HPG261" s="657"/>
      <c r="HPH261" s="657"/>
      <c r="HPI261" s="657"/>
      <c r="HPJ261" s="657"/>
      <c r="HPK261" s="657"/>
      <c r="HPL261" s="657"/>
      <c r="HPM261" s="657"/>
      <c r="HPN261" s="657"/>
      <c r="HPO261" s="671"/>
      <c r="HPP261" s="657"/>
      <c r="HPQ261" s="657"/>
      <c r="HPR261" s="657"/>
      <c r="HPS261" s="657"/>
      <c r="HPT261" s="657"/>
      <c r="HPU261" s="657"/>
      <c r="HPV261" s="657"/>
      <c r="HPW261" s="657"/>
      <c r="HPX261" s="657"/>
      <c r="HPY261" s="657"/>
      <c r="HPZ261" s="657"/>
      <c r="HQA261" s="657"/>
      <c r="HQB261" s="657"/>
      <c r="HQC261" s="657"/>
      <c r="HQD261" s="657"/>
      <c r="HQE261" s="657"/>
      <c r="HQF261" s="657"/>
      <c r="HQG261" s="657"/>
      <c r="HQH261" s="657"/>
      <c r="HQI261" s="671"/>
      <c r="HQJ261" s="657"/>
      <c r="HQK261" s="657"/>
      <c r="HQL261" s="657"/>
      <c r="HQM261" s="657"/>
      <c r="HQN261" s="657"/>
      <c r="HQO261" s="657"/>
      <c r="HQP261" s="657"/>
      <c r="HQQ261" s="657"/>
      <c r="HQR261" s="657"/>
      <c r="HQS261" s="657"/>
      <c r="HQT261" s="657"/>
      <c r="HQU261" s="657"/>
      <c r="HQV261" s="657"/>
      <c r="HQW261" s="657"/>
      <c r="HQX261" s="657"/>
      <c r="HQY261" s="657"/>
      <c r="HQZ261" s="657"/>
      <c r="HRA261" s="657"/>
      <c r="HRB261" s="657"/>
      <c r="HRC261" s="671"/>
      <c r="HRD261" s="657"/>
      <c r="HRE261" s="657"/>
      <c r="HRF261" s="657"/>
      <c r="HRG261" s="657"/>
      <c r="HRH261" s="657"/>
      <c r="HRI261" s="657"/>
      <c r="HRJ261" s="657"/>
      <c r="HRK261" s="657"/>
      <c r="HRL261" s="657"/>
      <c r="HRM261" s="657"/>
      <c r="HRN261" s="657"/>
      <c r="HRO261" s="657"/>
      <c r="HRP261" s="657"/>
      <c r="HRQ261" s="657"/>
      <c r="HRR261" s="657"/>
      <c r="HRS261" s="657"/>
      <c r="HRT261" s="657"/>
      <c r="HRU261" s="657"/>
      <c r="HRV261" s="657"/>
      <c r="HRW261" s="671"/>
      <c r="HRX261" s="657"/>
      <c r="HRY261" s="657"/>
      <c r="HRZ261" s="657"/>
      <c r="HSA261" s="657"/>
      <c r="HSB261" s="657"/>
      <c r="HSC261" s="657"/>
      <c r="HSD261" s="657"/>
      <c r="HSE261" s="657"/>
      <c r="HSF261" s="657"/>
      <c r="HSG261" s="657"/>
      <c r="HSH261" s="657"/>
      <c r="HSI261" s="657"/>
      <c r="HSJ261" s="657"/>
      <c r="HSK261" s="657"/>
      <c r="HSL261" s="657"/>
      <c r="HSM261" s="657"/>
      <c r="HSN261" s="657"/>
      <c r="HSO261" s="657"/>
      <c r="HSP261" s="657"/>
      <c r="HSQ261" s="671"/>
      <c r="HSR261" s="657"/>
      <c r="HSS261" s="657"/>
      <c r="HST261" s="657"/>
      <c r="HSU261" s="657"/>
      <c r="HSV261" s="657"/>
      <c r="HSW261" s="657"/>
      <c r="HSX261" s="657"/>
      <c r="HSY261" s="657"/>
      <c r="HSZ261" s="657"/>
      <c r="HTA261" s="657"/>
      <c r="HTB261" s="657"/>
      <c r="HTC261" s="657"/>
      <c r="HTD261" s="657"/>
      <c r="HTE261" s="657"/>
      <c r="HTF261" s="657"/>
      <c r="HTG261" s="657"/>
      <c r="HTH261" s="657"/>
      <c r="HTI261" s="657"/>
      <c r="HTJ261" s="657"/>
      <c r="HTK261" s="671"/>
      <c r="HTL261" s="657"/>
      <c r="HTM261" s="657"/>
      <c r="HTN261" s="657"/>
      <c r="HTO261" s="657"/>
      <c r="HTP261" s="657"/>
      <c r="HTQ261" s="657"/>
      <c r="HTR261" s="657"/>
      <c r="HTS261" s="657"/>
      <c r="HTT261" s="657"/>
      <c r="HTU261" s="657"/>
      <c r="HTV261" s="657"/>
      <c r="HTW261" s="657"/>
      <c r="HTX261" s="657"/>
      <c r="HTY261" s="657"/>
      <c r="HTZ261" s="657"/>
      <c r="HUA261" s="657"/>
      <c r="HUB261" s="657"/>
      <c r="HUC261" s="657"/>
      <c r="HUD261" s="657"/>
      <c r="HUE261" s="671"/>
      <c r="HUF261" s="657"/>
      <c r="HUG261" s="657"/>
      <c r="HUH261" s="657"/>
      <c r="HUI261" s="657"/>
      <c r="HUJ261" s="657"/>
      <c r="HUK261" s="657"/>
      <c r="HUL261" s="657"/>
      <c r="HUM261" s="657"/>
      <c r="HUN261" s="657"/>
      <c r="HUO261" s="657"/>
      <c r="HUP261" s="657"/>
      <c r="HUQ261" s="657"/>
      <c r="HUR261" s="657"/>
      <c r="HUS261" s="657"/>
      <c r="HUT261" s="657"/>
      <c r="HUU261" s="657"/>
      <c r="HUV261" s="657"/>
      <c r="HUW261" s="657"/>
      <c r="HUX261" s="657"/>
      <c r="HUY261" s="671"/>
      <c r="HUZ261" s="657"/>
      <c r="HVA261" s="657"/>
      <c r="HVB261" s="657"/>
      <c r="HVC261" s="657"/>
      <c r="HVD261" s="657"/>
      <c r="HVE261" s="657"/>
      <c r="HVF261" s="657"/>
      <c r="HVG261" s="657"/>
      <c r="HVH261" s="657"/>
      <c r="HVI261" s="657"/>
      <c r="HVJ261" s="657"/>
      <c r="HVK261" s="657"/>
      <c r="HVL261" s="657"/>
      <c r="HVM261" s="657"/>
      <c r="HVN261" s="657"/>
      <c r="HVO261" s="657"/>
      <c r="HVP261" s="657"/>
      <c r="HVQ261" s="657"/>
      <c r="HVR261" s="657"/>
      <c r="HVS261" s="671"/>
      <c r="HVT261" s="657"/>
      <c r="HVU261" s="657"/>
      <c r="HVV261" s="657"/>
      <c r="HVW261" s="657"/>
      <c r="HVX261" s="657"/>
      <c r="HVY261" s="657"/>
      <c r="HVZ261" s="657"/>
      <c r="HWA261" s="657"/>
      <c r="HWB261" s="657"/>
      <c r="HWC261" s="657"/>
      <c r="HWD261" s="657"/>
      <c r="HWE261" s="657"/>
      <c r="HWF261" s="657"/>
      <c r="HWG261" s="657"/>
      <c r="HWH261" s="657"/>
      <c r="HWI261" s="657"/>
      <c r="HWJ261" s="657"/>
      <c r="HWK261" s="657"/>
      <c r="HWL261" s="657"/>
      <c r="HWM261" s="671"/>
      <c r="HWN261" s="657"/>
      <c r="HWO261" s="657"/>
      <c r="HWP261" s="657"/>
      <c r="HWQ261" s="657"/>
      <c r="HWR261" s="657"/>
      <c r="HWS261" s="657"/>
      <c r="HWT261" s="657"/>
      <c r="HWU261" s="657"/>
      <c r="HWV261" s="657"/>
      <c r="HWW261" s="657"/>
      <c r="HWX261" s="657"/>
      <c r="HWY261" s="657"/>
      <c r="HWZ261" s="657"/>
      <c r="HXA261" s="657"/>
      <c r="HXB261" s="657"/>
      <c r="HXC261" s="657"/>
      <c r="HXD261" s="657"/>
      <c r="HXE261" s="657"/>
      <c r="HXF261" s="657"/>
      <c r="HXG261" s="671"/>
      <c r="HXH261" s="657"/>
      <c r="HXI261" s="657"/>
      <c r="HXJ261" s="657"/>
      <c r="HXK261" s="657"/>
      <c r="HXL261" s="657"/>
      <c r="HXM261" s="657"/>
      <c r="HXN261" s="657"/>
      <c r="HXO261" s="657"/>
      <c r="HXP261" s="657"/>
      <c r="HXQ261" s="657"/>
      <c r="HXR261" s="657"/>
      <c r="HXS261" s="657"/>
      <c r="HXT261" s="657"/>
      <c r="HXU261" s="657"/>
      <c r="HXV261" s="657"/>
      <c r="HXW261" s="657"/>
      <c r="HXX261" s="657"/>
      <c r="HXY261" s="657"/>
      <c r="HXZ261" s="657"/>
      <c r="HYA261" s="671"/>
      <c r="HYB261" s="657"/>
      <c r="HYC261" s="657"/>
      <c r="HYD261" s="657"/>
      <c r="HYE261" s="657"/>
      <c r="HYF261" s="657"/>
      <c r="HYG261" s="657"/>
      <c r="HYH261" s="657"/>
      <c r="HYI261" s="657"/>
      <c r="HYJ261" s="657"/>
      <c r="HYK261" s="657"/>
      <c r="HYL261" s="657"/>
      <c r="HYM261" s="657"/>
      <c r="HYN261" s="657"/>
      <c r="HYO261" s="657"/>
      <c r="HYP261" s="657"/>
      <c r="HYQ261" s="657"/>
      <c r="HYR261" s="657"/>
      <c r="HYS261" s="657"/>
      <c r="HYT261" s="657"/>
      <c r="HYU261" s="671"/>
      <c r="HYV261" s="657"/>
      <c r="HYW261" s="657"/>
      <c r="HYX261" s="657"/>
      <c r="HYY261" s="657"/>
      <c r="HYZ261" s="657"/>
      <c r="HZA261" s="657"/>
      <c r="HZB261" s="657"/>
      <c r="HZC261" s="657"/>
      <c r="HZD261" s="657"/>
      <c r="HZE261" s="657"/>
      <c r="HZF261" s="657"/>
      <c r="HZG261" s="657"/>
      <c r="HZH261" s="657"/>
      <c r="HZI261" s="657"/>
      <c r="HZJ261" s="657"/>
      <c r="HZK261" s="657"/>
      <c r="HZL261" s="657"/>
      <c r="HZM261" s="657"/>
      <c r="HZN261" s="657"/>
      <c r="HZO261" s="671"/>
      <c r="HZP261" s="657"/>
      <c r="HZQ261" s="657"/>
      <c r="HZR261" s="657"/>
      <c r="HZS261" s="657"/>
      <c r="HZT261" s="657"/>
      <c r="HZU261" s="657"/>
      <c r="HZV261" s="657"/>
      <c r="HZW261" s="657"/>
      <c r="HZX261" s="657"/>
      <c r="HZY261" s="657"/>
      <c r="HZZ261" s="657"/>
      <c r="IAA261" s="657"/>
      <c r="IAB261" s="657"/>
      <c r="IAC261" s="657"/>
      <c r="IAD261" s="657"/>
      <c r="IAE261" s="657"/>
      <c r="IAF261" s="657"/>
      <c r="IAG261" s="657"/>
      <c r="IAH261" s="657"/>
      <c r="IAI261" s="671"/>
      <c r="IAJ261" s="657"/>
      <c r="IAK261" s="657"/>
      <c r="IAL261" s="657"/>
      <c r="IAM261" s="657"/>
      <c r="IAN261" s="657"/>
      <c r="IAO261" s="657"/>
      <c r="IAP261" s="657"/>
      <c r="IAQ261" s="657"/>
      <c r="IAR261" s="657"/>
      <c r="IAS261" s="657"/>
      <c r="IAT261" s="657"/>
      <c r="IAU261" s="657"/>
      <c r="IAV261" s="657"/>
      <c r="IAW261" s="657"/>
      <c r="IAX261" s="657"/>
      <c r="IAY261" s="657"/>
      <c r="IAZ261" s="657"/>
      <c r="IBA261" s="657"/>
      <c r="IBB261" s="657"/>
      <c r="IBC261" s="671"/>
      <c r="IBD261" s="657"/>
      <c r="IBE261" s="657"/>
      <c r="IBF261" s="657"/>
      <c r="IBG261" s="657"/>
      <c r="IBH261" s="657"/>
      <c r="IBI261" s="657"/>
      <c r="IBJ261" s="657"/>
      <c r="IBK261" s="657"/>
      <c r="IBL261" s="657"/>
      <c r="IBM261" s="657"/>
      <c r="IBN261" s="657"/>
      <c r="IBO261" s="657"/>
      <c r="IBP261" s="657"/>
      <c r="IBQ261" s="657"/>
      <c r="IBR261" s="657"/>
      <c r="IBS261" s="657"/>
      <c r="IBT261" s="657"/>
      <c r="IBU261" s="657"/>
      <c r="IBV261" s="657"/>
      <c r="IBW261" s="671"/>
      <c r="IBX261" s="657"/>
      <c r="IBY261" s="657"/>
      <c r="IBZ261" s="657"/>
      <c r="ICA261" s="657"/>
      <c r="ICB261" s="657"/>
      <c r="ICC261" s="657"/>
      <c r="ICD261" s="657"/>
      <c r="ICE261" s="657"/>
      <c r="ICF261" s="657"/>
      <c r="ICG261" s="657"/>
      <c r="ICH261" s="657"/>
      <c r="ICI261" s="657"/>
      <c r="ICJ261" s="657"/>
      <c r="ICK261" s="657"/>
      <c r="ICL261" s="657"/>
      <c r="ICM261" s="657"/>
      <c r="ICN261" s="657"/>
      <c r="ICO261" s="657"/>
      <c r="ICP261" s="657"/>
      <c r="ICQ261" s="671"/>
      <c r="ICR261" s="657"/>
      <c r="ICS261" s="657"/>
      <c r="ICT261" s="657"/>
      <c r="ICU261" s="657"/>
      <c r="ICV261" s="657"/>
      <c r="ICW261" s="657"/>
      <c r="ICX261" s="657"/>
      <c r="ICY261" s="657"/>
      <c r="ICZ261" s="657"/>
      <c r="IDA261" s="657"/>
      <c r="IDB261" s="657"/>
      <c r="IDC261" s="657"/>
      <c r="IDD261" s="657"/>
      <c r="IDE261" s="657"/>
      <c r="IDF261" s="657"/>
      <c r="IDG261" s="657"/>
      <c r="IDH261" s="657"/>
      <c r="IDI261" s="657"/>
      <c r="IDJ261" s="657"/>
      <c r="IDK261" s="671"/>
      <c r="IDL261" s="657"/>
      <c r="IDM261" s="657"/>
      <c r="IDN261" s="657"/>
      <c r="IDO261" s="657"/>
      <c r="IDP261" s="657"/>
      <c r="IDQ261" s="657"/>
      <c r="IDR261" s="657"/>
      <c r="IDS261" s="657"/>
      <c r="IDT261" s="657"/>
      <c r="IDU261" s="657"/>
      <c r="IDV261" s="657"/>
      <c r="IDW261" s="657"/>
      <c r="IDX261" s="657"/>
      <c r="IDY261" s="657"/>
      <c r="IDZ261" s="657"/>
      <c r="IEA261" s="657"/>
      <c r="IEB261" s="657"/>
      <c r="IEC261" s="657"/>
      <c r="IED261" s="657"/>
      <c r="IEE261" s="671"/>
      <c r="IEF261" s="657"/>
      <c r="IEG261" s="657"/>
      <c r="IEH261" s="657"/>
      <c r="IEI261" s="657"/>
      <c r="IEJ261" s="657"/>
      <c r="IEK261" s="657"/>
      <c r="IEL261" s="657"/>
      <c r="IEM261" s="657"/>
      <c r="IEN261" s="657"/>
      <c r="IEO261" s="657"/>
      <c r="IEP261" s="657"/>
      <c r="IEQ261" s="657"/>
      <c r="IER261" s="657"/>
      <c r="IES261" s="657"/>
      <c r="IET261" s="657"/>
      <c r="IEU261" s="657"/>
      <c r="IEV261" s="657"/>
      <c r="IEW261" s="657"/>
      <c r="IEX261" s="657"/>
      <c r="IEY261" s="671"/>
      <c r="IEZ261" s="657"/>
      <c r="IFA261" s="657"/>
      <c r="IFB261" s="657"/>
      <c r="IFC261" s="657"/>
      <c r="IFD261" s="657"/>
      <c r="IFE261" s="657"/>
      <c r="IFF261" s="657"/>
      <c r="IFG261" s="657"/>
      <c r="IFH261" s="657"/>
      <c r="IFI261" s="657"/>
      <c r="IFJ261" s="657"/>
      <c r="IFK261" s="657"/>
      <c r="IFL261" s="657"/>
      <c r="IFM261" s="657"/>
      <c r="IFN261" s="657"/>
      <c r="IFO261" s="657"/>
      <c r="IFP261" s="657"/>
      <c r="IFQ261" s="657"/>
      <c r="IFR261" s="657"/>
      <c r="IFS261" s="671"/>
      <c r="IFT261" s="657"/>
      <c r="IFU261" s="657"/>
      <c r="IFV261" s="657"/>
      <c r="IFW261" s="657"/>
      <c r="IFX261" s="657"/>
      <c r="IFY261" s="657"/>
      <c r="IFZ261" s="657"/>
      <c r="IGA261" s="657"/>
      <c r="IGB261" s="657"/>
      <c r="IGC261" s="657"/>
      <c r="IGD261" s="657"/>
      <c r="IGE261" s="657"/>
      <c r="IGF261" s="657"/>
      <c r="IGG261" s="657"/>
      <c r="IGH261" s="657"/>
      <c r="IGI261" s="657"/>
      <c r="IGJ261" s="657"/>
      <c r="IGK261" s="657"/>
      <c r="IGL261" s="657"/>
      <c r="IGM261" s="671"/>
      <c r="IGN261" s="657"/>
      <c r="IGO261" s="657"/>
      <c r="IGP261" s="657"/>
      <c r="IGQ261" s="657"/>
      <c r="IGR261" s="657"/>
      <c r="IGS261" s="657"/>
      <c r="IGT261" s="657"/>
      <c r="IGU261" s="657"/>
      <c r="IGV261" s="657"/>
      <c r="IGW261" s="657"/>
      <c r="IGX261" s="657"/>
      <c r="IGY261" s="657"/>
      <c r="IGZ261" s="657"/>
      <c r="IHA261" s="657"/>
      <c r="IHB261" s="657"/>
      <c r="IHC261" s="657"/>
      <c r="IHD261" s="657"/>
      <c r="IHE261" s="657"/>
      <c r="IHF261" s="657"/>
      <c r="IHG261" s="671"/>
      <c r="IHH261" s="657"/>
      <c r="IHI261" s="657"/>
      <c r="IHJ261" s="657"/>
      <c r="IHK261" s="657"/>
      <c r="IHL261" s="657"/>
      <c r="IHM261" s="657"/>
      <c r="IHN261" s="657"/>
      <c r="IHO261" s="657"/>
      <c r="IHP261" s="657"/>
      <c r="IHQ261" s="657"/>
      <c r="IHR261" s="657"/>
      <c r="IHS261" s="657"/>
      <c r="IHT261" s="657"/>
      <c r="IHU261" s="657"/>
      <c r="IHV261" s="657"/>
      <c r="IHW261" s="657"/>
      <c r="IHX261" s="657"/>
      <c r="IHY261" s="657"/>
      <c r="IHZ261" s="657"/>
      <c r="IIA261" s="671"/>
      <c r="IIB261" s="657"/>
      <c r="IIC261" s="657"/>
      <c r="IID261" s="657"/>
      <c r="IIE261" s="657"/>
      <c r="IIF261" s="657"/>
      <c r="IIG261" s="657"/>
      <c r="IIH261" s="657"/>
      <c r="III261" s="657"/>
      <c r="IIJ261" s="657"/>
      <c r="IIK261" s="657"/>
      <c r="IIL261" s="657"/>
      <c r="IIM261" s="657"/>
      <c r="IIN261" s="657"/>
      <c r="IIO261" s="657"/>
      <c r="IIP261" s="657"/>
      <c r="IIQ261" s="657"/>
      <c r="IIR261" s="657"/>
      <c r="IIS261" s="657"/>
      <c r="IIT261" s="657"/>
      <c r="IIU261" s="671"/>
      <c r="IIV261" s="657"/>
      <c r="IIW261" s="657"/>
      <c r="IIX261" s="657"/>
      <c r="IIY261" s="657"/>
      <c r="IIZ261" s="657"/>
      <c r="IJA261" s="657"/>
      <c r="IJB261" s="657"/>
      <c r="IJC261" s="657"/>
      <c r="IJD261" s="657"/>
      <c r="IJE261" s="657"/>
      <c r="IJF261" s="657"/>
      <c r="IJG261" s="657"/>
      <c r="IJH261" s="657"/>
      <c r="IJI261" s="657"/>
      <c r="IJJ261" s="657"/>
      <c r="IJK261" s="657"/>
      <c r="IJL261" s="657"/>
      <c r="IJM261" s="657"/>
      <c r="IJN261" s="657"/>
      <c r="IJO261" s="671"/>
      <c r="IJP261" s="657"/>
      <c r="IJQ261" s="657"/>
      <c r="IJR261" s="657"/>
      <c r="IJS261" s="657"/>
      <c r="IJT261" s="657"/>
      <c r="IJU261" s="657"/>
      <c r="IJV261" s="657"/>
      <c r="IJW261" s="657"/>
      <c r="IJX261" s="657"/>
      <c r="IJY261" s="657"/>
      <c r="IJZ261" s="657"/>
      <c r="IKA261" s="657"/>
      <c r="IKB261" s="657"/>
      <c r="IKC261" s="657"/>
      <c r="IKD261" s="657"/>
      <c r="IKE261" s="657"/>
      <c r="IKF261" s="657"/>
      <c r="IKG261" s="657"/>
      <c r="IKH261" s="657"/>
      <c r="IKI261" s="671"/>
      <c r="IKJ261" s="657"/>
      <c r="IKK261" s="657"/>
      <c r="IKL261" s="657"/>
      <c r="IKM261" s="657"/>
      <c r="IKN261" s="657"/>
      <c r="IKO261" s="657"/>
      <c r="IKP261" s="657"/>
      <c r="IKQ261" s="657"/>
      <c r="IKR261" s="657"/>
      <c r="IKS261" s="657"/>
      <c r="IKT261" s="657"/>
      <c r="IKU261" s="657"/>
      <c r="IKV261" s="657"/>
      <c r="IKW261" s="657"/>
      <c r="IKX261" s="657"/>
      <c r="IKY261" s="657"/>
      <c r="IKZ261" s="657"/>
      <c r="ILA261" s="657"/>
      <c r="ILB261" s="657"/>
      <c r="ILC261" s="671"/>
      <c r="ILD261" s="657"/>
      <c r="ILE261" s="657"/>
      <c r="ILF261" s="657"/>
      <c r="ILG261" s="657"/>
      <c r="ILH261" s="657"/>
      <c r="ILI261" s="657"/>
      <c r="ILJ261" s="657"/>
      <c r="ILK261" s="657"/>
      <c r="ILL261" s="657"/>
      <c r="ILM261" s="657"/>
      <c r="ILN261" s="657"/>
      <c r="ILO261" s="657"/>
      <c r="ILP261" s="657"/>
      <c r="ILQ261" s="657"/>
      <c r="ILR261" s="657"/>
      <c r="ILS261" s="657"/>
      <c r="ILT261" s="657"/>
      <c r="ILU261" s="657"/>
      <c r="ILV261" s="657"/>
      <c r="ILW261" s="671"/>
      <c r="ILX261" s="657"/>
      <c r="ILY261" s="657"/>
      <c r="ILZ261" s="657"/>
      <c r="IMA261" s="657"/>
      <c r="IMB261" s="657"/>
      <c r="IMC261" s="657"/>
      <c r="IMD261" s="657"/>
      <c r="IME261" s="657"/>
      <c r="IMF261" s="657"/>
      <c r="IMG261" s="657"/>
      <c r="IMH261" s="657"/>
      <c r="IMI261" s="657"/>
      <c r="IMJ261" s="657"/>
      <c r="IMK261" s="657"/>
      <c r="IML261" s="657"/>
      <c r="IMM261" s="657"/>
      <c r="IMN261" s="657"/>
      <c r="IMO261" s="657"/>
      <c r="IMP261" s="657"/>
      <c r="IMQ261" s="671"/>
      <c r="IMR261" s="657"/>
      <c r="IMS261" s="657"/>
      <c r="IMT261" s="657"/>
      <c r="IMU261" s="657"/>
      <c r="IMV261" s="657"/>
      <c r="IMW261" s="657"/>
      <c r="IMX261" s="657"/>
      <c r="IMY261" s="657"/>
      <c r="IMZ261" s="657"/>
      <c r="INA261" s="657"/>
      <c r="INB261" s="657"/>
      <c r="INC261" s="657"/>
      <c r="IND261" s="657"/>
      <c r="INE261" s="657"/>
      <c r="INF261" s="657"/>
      <c r="ING261" s="657"/>
      <c r="INH261" s="657"/>
      <c r="INI261" s="657"/>
      <c r="INJ261" s="657"/>
      <c r="INK261" s="671"/>
      <c r="INL261" s="657"/>
      <c r="INM261" s="657"/>
      <c r="INN261" s="657"/>
      <c r="INO261" s="657"/>
      <c r="INP261" s="657"/>
      <c r="INQ261" s="657"/>
      <c r="INR261" s="657"/>
      <c r="INS261" s="657"/>
      <c r="INT261" s="657"/>
      <c r="INU261" s="657"/>
      <c r="INV261" s="657"/>
      <c r="INW261" s="657"/>
      <c r="INX261" s="657"/>
      <c r="INY261" s="657"/>
      <c r="INZ261" s="657"/>
      <c r="IOA261" s="657"/>
      <c r="IOB261" s="657"/>
      <c r="IOC261" s="657"/>
      <c r="IOD261" s="657"/>
      <c r="IOE261" s="671"/>
      <c r="IOF261" s="657"/>
      <c r="IOG261" s="657"/>
      <c r="IOH261" s="657"/>
      <c r="IOI261" s="657"/>
      <c r="IOJ261" s="657"/>
      <c r="IOK261" s="657"/>
      <c r="IOL261" s="657"/>
      <c r="IOM261" s="657"/>
      <c r="ION261" s="657"/>
      <c r="IOO261" s="657"/>
      <c r="IOP261" s="657"/>
      <c r="IOQ261" s="657"/>
      <c r="IOR261" s="657"/>
      <c r="IOS261" s="657"/>
      <c r="IOT261" s="657"/>
      <c r="IOU261" s="657"/>
      <c r="IOV261" s="657"/>
      <c r="IOW261" s="657"/>
      <c r="IOX261" s="657"/>
      <c r="IOY261" s="671"/>
      <c r="IOZ261" s="657"/>
      <c r="IPA261" s="657"/>
      <c r="IPB261" s="657"/>
      <c r="IPC261" s="657"/>
      <c r="IPD261" s="657"/>
      <c r="IPE261" s="657"/>
      <c r="IPF261" s="657"/>
      <c r="IPG261" s="657"/>
      <c r="IPH261" s="657"/>
      <c r="IPI261" s="657"/>
      <c r="IPJ261" s="657"/>
      <c r="IPK261" s="657"/>
      <c r="IPL261" s="657"/>
      <c r="IPM261" s="657"/>
      <c r="IPN261" s="657"/>
      <c r="IPO261" s="657"/>
      <c r="IPP261" s="657"/>
      <c r="IPQ261" s="657"/>
      <c r="IPR261" s="657"/>
      <c r="IPS261" s="671"/>
      <c r="IPT261" s="657"/>
      <c r="IPU261" s="657"/>
      <c r="IPV261" s="657"/>
      <c r="IPW261" s="657"/>
      <c r="IPX261" s="657"/>
      <c r="IPY261" s="657"/>
      <c r="IPZ261" s="657"/>
      <c r="IQA261" s="657"/>
      <c r="IQB261" s="657"/>
      <c r="IQC261" s="657"/>
      <c r="IQD261" s="657"/>
      <c r="IQE261" s="657"/>
      <c r="IQF261" s="657"/>
      <c r="IQG261" s="657"/>
      <c r="IQH261" s="657"/>
      <c r="IQI261" s="657"/>
      <c r="IQJ261" s="657"/>
      <c r="IQK261" s="657"/>
      <c r="IQL261" s="657"/>
      <c r="IQM261" s="671"/>
      <c r="IQN261" s="657"/>
      <c r="IQO261" s="657"/>
      <c r="IQP261" s="657"/>
      <c r="IQQ261" s="657"/>
      <c r="IQR261" s="657"/>
      <c r="IQS261" s="657"/>
      <c r="IQT261" s="657"/>
      <c r="IQU261" s="657"/>
      <c r="IQV261" s="657"/>
      <c r="IQW261" s="657"/>
      <c r="IQX261" s="657"/>
      <c r="IQY261" s="657"/>
      <c r="IQZ261" s="657"/>
      <c r="IRA261" s="657"/>
      <c r="IRB261" s="657"/>
      <c r="IRC261" s="657"/>
      <c r="IRD261" s="657"/>
      <c r="IRE261" s="657"/>
      <c r="IRF261" s="657"/>
      <c r="IRG261" s="671"/>
      <c r="IRH261" s="657"/>
      <c r="IRI261" s="657"/>
      <c r="IRJ261" s="657"/>
      <c r="IRK261" s="657"/>
      <c r="IRL261" s="657"/>
      <c r="IRM261" s="657"/>
      <c r="IRN261" s="657"/>
      <c r="IRO261" s="657"/>
      <c r="IRP261" s="657"/>
      <c r="IRQ261" s="657"/>
      <c r="IRR261" s="657"/>
      <c r="IRS261" s="657"/>
      <c r="IRT261" s="657"/>
      <c r="IRU261" s="657"/>
      <c r="IRV261" s="657"/>
      <c r="IRW261" s="657"/>
      <c r="IRX261" s="657"/>
      <c r="IRY261" s="657"/>
      <c r="IRZ261" s="657"/>
      <c r="ISA261" s="671"/>
      <c r="ISB261" s="657"/>
      <c r="ISC261" s="657"/>
      <c r="ISD261" s="657"/>
      <c r="ISE261" s="657"/>
      <c r="ISF261" s="657"/>
      <c r="ISG261" s="657"/>
      <c r="ISH261" s="657"/>
      <c r="ISI261" s="657"/>
      <c r="ISJ261" s="657"/>
      <c r="ISK261" s="657"/>
      <c r="ISL261" s="657"/>
      <c r="ISM261" s="657"/>
      <c r="ISN261" s="657"/>
      <c r="ISO261" s="657"/>
      <c r="ISP261" s="657"/>
      <c r="ISQ261" s="657"/>
      <c r="ISR261" s="657"/>
      <c r="ISS261" s="657"/>
      <c r="IST261" s="657"/>
      <c r="ISU261" s="671"/>
      <c r="ISV261" s="657"/>
      <c r="ISW261" s="657"/>
      <c r="ISX261" s="657"/>
      <c r="ISY261" s="657"/>
      <c r="ISZ261" s="657"/>
      <c r="ITA261" s="657"/>
      <c r="ITB261" s="657"/>
      <c r="ITC261" s="657"/>
      <c r="ITD261" s="657"/>
      <c r="ITE261" s="657"/>
      <c r="ITF261" s="657"/>
      <c r="ITG261" s="657"/>
      <c r="ITH261" s="657"/>
      <c r="ITI261" s="657"/>
      <c r="ITJ261" s="657"/>
      <c r="ITK261" s="657"/>
      <c r="ITL261" s="657"/>
      <c r="ITM261" s="657"/>
      <c r="ITN261" s="657"/>
      <c r="ITO261" s="671"/>
      <c r="ITP261" s="657"/>
      <c r="ITQ261" s="657"/>
      <c r="ITR261" s="657"/>
      <c r="ITS261" s="657"/>
      <c r="ITT261" s="657"/>
      <c r="ITU261" s="657"/>
      <c r="ITV261" s="657"/>
      <c r="ITW261" s="657"/>
      <c r="ITX261" s="657"/>
      <c r="ITY261" s="657"/>
      <c r="ITZ261" s="657"/>
      <c r="IUA261" s="657"/>
      <c r="IUB261" s="657"/>
      <c r="IUC261" s="657"/>
      <c r="IUD261" s="657"/>
      <c r="IUE261" s="657"/>
      <c r="IUF261" s="657"/>
      <c r="IUG261" s="657"/>
      <c r="IUH261" s="657"/>
      <c r="IUI261" s="671"/>
      <c r="IUJ261" s="657"/>
      <c r="IUK261" s="657"/>
      <c r="IUL261" s="657"/>
      <c r="IUM261" s="657"/>
      <c r="IUN261" s="657"/>
      <c r="IUO261" s="657"/>
      <c r="IUP261" s="657"/>
      <c r="IUQ261" s="657"/>
      <c r="IUR261" s="657"/>
      <c r="IUS261" s="657"/>
      <c r="IUT261" s="657"/>
      <c r="IUU261" s="657"/>
      <c r="IUV261" s="657"/>
      <c r="IUW261" s="657"/>
      <c r="IUX261" s="657"/>
      <c r="IUY261" s="657"/>
      <c r="IUZ261" s="657"/>
      <c r="IVA261" s="657"/>
      <c r="IVB261" s="657"/>
      <c r="IVC261" s="671"/>
      <c r="IVD261" s="657"/>
      <c r="IVE261" s="657"/>
      <c r="IVF261" s="657"/>
      <c r="IVG261" s="657"/>
      <c r="IVH261" s="657"/>
      <c r="IVI261" s="657"/>
      <c r="IVJ261" s="657"/>
      <c r="IVK261" s="657"/>
      <c r="IVL261" s="657"/>
      <c r="IVM261" s="657"/>
      <c r="IVN261" s="657"/>
      <c r="IVO261" s="657"/>
      <c r="IVP261" s="657"/>
      <c r="IVQ261" s="657"/>
      <c r="IVR261" s="657"/>
      <c r="IVS261" s="657"/>
      <c r="IVT261" s="657"/>
      <c r="IVU261" s="657"/>
      <c r="IVV261" s="657"/>
      <c r="IVW261" s="671"/>
      <c r="IVX261" s="657"/>
      <c r="IVY261" s="657"/>
      <c r="IVZ261" s="657"/>
      <c r="IWA261" s="657"/>
      <c r="IWB261" s="657"/>
      <c r="IWC261" s="657"/>
      <c r="IWD261" s="657"/>
      <c r="IWE261" s="657"/>
      <c r="IWF261" s="657"/>
      <c r="IWG261" s="657"/>
      <c r="IWH261" s="657"/>
      <c r="IWI261" s="657"/>
      <c r="IWJ261" s="657"/>
      <c r="IWK261" s="657"/>
      <c r="IWL261" s="657"/>
      <c r="IWM261" s="657"/>
      <c r="IWN261" s="657"/>
      <c r="IWO261" s="657"/>
      <c r="IWP261" s="657"/>
      <c r="IWQ261" s="671"/>
      <c r="IWR261" s="657"/>
      <c r="IWS261" s="657"/>
      <c r="IWT261" s="657"/>
      <c r="IWU261" s="657"/>
      <c r="IWV261" s="657"/>
      <c r="IWW261" s="657"/>
      <c r="IWX261" s="657"/>
      <c r="IWY261" s="657"/>
      <c r="IWZ261" s="657"/>
      <c r="IXA261" s="657"/>
      <c r="IXB261" s="657"/>
      <c r="IXC261" s="657"/>
      <c r="IXD261" s="657"/>
      <c r="IXE261" s="657"/>
      <c r="IXF261" s="657"/>
      <c r="IXG261" s="657"/>
      <c r="IXH261" s="657"/>
      <c r="IXI261" s="657"/>
      <c r="IXJ261" s="657"/>
      <c r="IXK261" s="671"/>
      <c r="IXL261" s="657"/>
      <c r="IXM261" s="657"/>
      <c r="IXN261" s="657"/>
      <c r="IXO261" s="657"/>
      <c r="IXP261" s="657"/>
      <c r="IXQ261" s="657"/>
      <c r="IXR261" s="657"/>
      <c r="IXS261" s="657"/>
      <c r="IXT261" s="657"/>
      <c r="IXU261" s="657"/>
      <c r="IXV261" s="657"/>
      <c r="IXW261" s="657"/>
      <c r="IXX261" s="657"/>
      <c r="IXY261" s="657"/>
      <c r="IXZ261" s="657"/>
      <c r="IYA261" s="657"/>
      <c r="IYB261" s="657"/>
      <c r="IYC261" s="657"/>
      <c r="IYD261" s="657"/>
      <c r="IYE261" s="671"/>
      <c r="IYF261" s="657"/>
      <c r="IYG261" s="657"/>
      <c r="IYH261" s="657"/>
      <c r="IYI261" s="657"/>
      <c r="IYJ261" s="657"/>
      <c r="IYK261" s="657"/>
      <c r="IYL261" s="657"/>
      <c r="IYM261" s="657"/>
      <c r="IYN261" s="657"/>
      <c r="IYO261" s="657"/>
      <c r="IYP261" s="657"/>
      <c r="IYQ261" s="657"/>
      <c r="IYR261" s="657"/>
      <c r="IYS261" s="657"/>
      <c r="IYT261" s="657"/>
      <c r="IYU261" s="657"/>
      <c r="IYV261" s="657"/>
      <c r="IYW261" s="657"/>
      <c r="IYX261" s="657"/>
      <c r="IYY261" s="671"/>
      <c r="IYZ261" s="657"/>
      <c r="IZA261" s="657"/>
      <c r="IZB261" s="657"/>
      <c r="IZC261" s="657"/>
      <c r="IZD261" s="657"/>
      <c r="IZE261" s="657"/>
      <c r="IZF261" s="657"/>
      <c r="IZG261" s="657"/>
      <c r="IZH261" s="657"/>
      <c r="IZI261" s="657"/>
      <c r="IZJ261" s="657"/>
      <c r="IZK261" s="657"/>
      <c r="IZL261" s="657"/>
      <c r="IZM261" s="657"/>
      <c r="IZN261" s="657"/>
      <c r="IZO261" s="657"/>
      <c r="IZP261" s="657"/>
      <c r="IZQ261" s="657"/>
      <c r="IZR261" s="657"/>
      <c r="IZS261" s="671"/>
      <c r="IZT261" s="657"/>
      <c r="IZU261" s="657"/>
      <c r="IZV261" s="657"/>
      <c r="IZW261" s="657"/>
      <c r="IZX261" s="657"/>
      <c r="IZY261" s="657"/>
      <c r="IZZ261" s="657"/>
      <c r="JAA261" s="657"/>
      <c r="JAB261" s="657"/>
      <c r="JAC261" s="657"/>
      <c r="JAD261" s="657"/>
      <c r="JAE261" s="657"/>
      <c r="JAF261" s="657"/>
      <c r="JAG261" s="657"/>
      <c r="JAH261" s="657"/>
      <c r="JAI261" s="657"/>
      <c r="JAJ261" s="657"/>
      <c r="JAK261" s="657"/>
      <c r="JAL261" s="657"/>
      <c r="JAM261" s="671"/>
      <c r="JAN261" s="657"/>
      <c r="JAO261" s="657"/>
      <c r="JAP261" s="657"/>
      <c r="JAQ261" s="657"/>
      <c r="JAR261" s="657"/>
      <c r="JAS261" s="657"/>
      <c r="JAT261" s="657"/>
      <c r="JAU261" s="657"/>
      <c r="JAV261" s="657"/>
      <c r="JAW261" s="657"/>
      <c r="JAX261" s="657"/>
      <c r="JAY261" s="657"/>
      <c r="JAZ261" s="657"/>
      <c r="JBA261" s="657"/>
      <c r="JBB261" s="657"/>
      <c r="JBC261" s="657"/>
      <c r="JBD261" s="657"/>
      <c r="JBE261" s="657"/>
      <c r="JBF261" s="657"/>
      <c r="JBG261" s="671"/>
      <c r="JBH261" s="657"/>
      <c r="JBI261" s="657"/>
      <c r="JBJ261" s="657"/>
      <c r="JBK261" s="657"/>
      <c r="JBL261" s="657"/>
      <c r="JBM261" s="657"/>
      <c r="JBN261" s="657"/>
      <c r="JBO261" s="657"/>
      <c r="JBP261" s="657"/>
      <c r="JBQ261" s="657"/>
      <c r="JBR261" s="657"/>
      <c r="JBS261" s="657"/>
      <c r="JBT261" s="657"/>
      <c r="JBU261" s="657"/>
      <c r="JBV261" s="657"/>
      <c r="JBW261" s="657"/>
      <c r="JBX261" s="657"/>
      <c r="JBY261" s="657"/>
      <c r="JBZ261" s="657"/>
      <c r="JCA261" s="671"/>
      <c r="JCB261" s="657"/>
      <c r="JCC261" s="657"/>
      <c r="JCD261" s="657"/>
      <c r="JCE261" s="657"/>
      <c r="JCF261" s="657"/>
      <c r="JCG261" s="657"/>
      <c r="JCH261" s="657"/>
      <c r="JCI261" s="657"/>
      <c r="JCJ261" s="657"/>
      <c r="JCK261" s="657"/>
      <c r="JCL261" s="657"/>
      <c r="JCM261" s="657"/>
      <c r="JCN261" s="657"/>
      <c r="JCO261" s="657"/>
      <c r="JCP261" s="657"/>
      <c r="JCQ261" s="657"/>
      <c r="JCR261" s="657"/>
      <c r="JCS261" s="657"/>
      <c r="JCT261" s="657"/>
      <c r="JCU261" s="671"/>
      <c r="JCV261" s="657"/>
      <c r="JCW261" s="657"/>
      <c r="JCX261" s="657"/>
      <c r="JCY261" s="657"/>
      <c r="JCZ261" s="657"/>
      <c r="JDA261" s="657"/>
      <c r="JDB261" s="657"/>
      <c r="JDC261" s="657"/>
      <c r="JDD261" s="657"/>
      <c r="JDE261" s="657"/>
      <c r="JDF261" s="657"/>
      <c r="JDG261" s="657"/>
      <c r="JDH261" s="657"/>
      <c r="JDI261" s="657"/>
      <c r="JDJ261" s="657"/>
      <c r="JDK261" s="657"/>
      <c r="JDL261" s="657"/>
      <c r="JDM261" s="657"/>
      <c r="JDN261" s="657"/>
      <c r="JDO261" s="671"/>
      <c r="JDP261" s="657"/>
      <c r="JDQ261" s="657"/>
      <c r="JDR261" s="657"/>
      <c r="JDS261" s="657"/>
      <c r="JDT261" s="657"/>
      <c r="JDU261" s="657"/>
      <c r="JDV261" s="657"/>
      <c r="JDW261" s="657"/>
      <c r="JDX261" s="657"/>
      <c r="JDY261" s="657"/>
      <c r="JDZ261" s="657"/>
      <c r="JEA261" s="657"/>
      <c r="JEB261" s="657"/>
      <c r="JEC261" s="657"/>
      <c r="JED261" s="657"/>
      <c r="JEE261" s="657"/>
      <c r="JEF261" s="657"/>
      <c r="JEG261" s="657"/>
      <c r="JEH261" s="657"/>
      <c r="JEI261" s="671"/>
      <c r="JEJ261" s="657"/>
      <c r="JEK261" s="657"/>
      <c r="JEL261" s="657"/>
      <c r="JEM261" s="657"/>
      <c r="JEN261" s="657"/>
      <c r="JEO261" s="657"/>
      <c r="JEP261" s="657"/>
      <c r="JEQ261" s="657"/>
      <c r="JER261" s="657"/>
      <c r="JES261" s="657"/>
      <c r="JET261" s="657"/>
      <c r="JEU261" s="657"/>
      <c r="JEV261" s="657"/>
      <c r="JEW261" s="657"/>
      <c r="JEX261" s="657"/>
      <c r="JEY261" s="657"/>
      <c r="JEZ261" s="657"/>
      <c r="JFA261" s="657"/>
      <c r="JFB261" s="657"/>
      <c r="JFC261" s="671"/>
      <c r="JFD261" s="657"/>
      <c r="JFE261" s="657"/>
      <c r="JFF261" s="657"/>
      <c r="JFG261" s="657"/>
      <c r="JFH261" s="657"/>
      <c r="JFI261" s="657"/>
      <c r="JFJ261" s="657"/>
      <c r="JFK261" s="657"/>
      <c r="JFL261" s="657"/>
      <c r="JFM261" s="657"/>
      <c r="JFN261" s="657"/>
      <c r="JFO261" s="657"/>
      <c r="JFP261" s="657"/>
      <c r="JFQ261" s="657"/>
      <c r="JFR261" s="657"/>
      <c r="JFS261" s="657"/>
      <c r="JFT261" s="657"/>
      <c r="JFU261" s="657"/>
      <c r="JFV261" s="657"/>
      <c r="JFW261" s="671"/>
      <c r="JFX261" s="657"/>
      <c r="JFY261" s="657"/>
      <c r="JFZ261" s="657"/>
      <c r="JGA261" s="657"/>
      <c r="JGB261" s="657"/>
      <c r="JGC261" s="657"/>
      <c r="JGD261" s="657"/>
      <c r="JGE261" s="657"/>
      <c r="JGF261" s="657"/>
      <c r="JGG261" s="657"/>
      <c r="JGH261" s="657"/>
      <c r="JGI261" s="657"/>
      <c r="JGJ261" s="657"/>
      <c r="JGK261" s="657"/>
      <c r="JGL261" s="657"/>
      <c r="JGM261" s="657"/>
      <c r="JGN261" s="657"/>
      <c r="JGO261" s="657"/>
      <c r="JGP261" s="657"/>
      <c r="JGQ261" s="671"/>
      <c r="JGR261" s="657"/>
      <c r="JGS261" s="657"/>
      <c r="JGT261" s="657"/>
      <c r="JGU261" s="657"/>
      <c r="JGV261" s="657"/>
      <c r="JGW261" s="657"/>
      <c r="JGX261" s="657"/>
      <c r="JGY261" s="657"/>
      <c r="JGZ261" s="657"/>
      <c r="JHA261" s="657"/>
      <c r="JHB261" s="657"/>
      <c r="JHC261" s="657"/>
      <c r="JHD261" s="657"/>
      <c r="JHE261" s="657"/>
      <c r="JHF261" s="657"/>
      <c r="JHG261" s="657"/>
      <c r="JHH261" s="657"/>
      <c r="JHI261" s="657"/>
      <c r="JHJ261" s="657"/>
      <c r="JHK261" s="671"/>
      <c r="JHL261" s="657"/>
      <c r="JHM261" s="657"/>
      <c r="JHN261" s="657"/>
      <c r="JHO261" s="657"/>
      <c r="JHP261" s="657"/>
      <c r="JHQ261" s="657"/>
      <c r="JHR261" s="657"/>
      <c r="JHS261" s="657"/>
      <c r="JHT261" s="657"/>
      <c r="JHU261" s="657"/>
      <c r="JHV261" s="657"/>
      <c r="JHW261" s="657"/>
      <c r="JHX261" s="657"/>
      <c r="JHY261" s="657"/>
      <c r="JHZ261" s="657"/>
      <c r="JIA261" s="657"/>
      <c r="JIB261" s="657"/>
      <c r="JIC261" s="657"/>
      <c r="JID261" s="657"/>
      <c r="JIE261" s="671"/>
      <c r="JIF261" s="657"/>
      <c r="JIG261" s="657"/>
      <c r="JIH261" s="657"/>
      <c r="JII261" s="657"/>
      <c r="JIJ261" s="657"/>
      <c r="JIK261" s="657"/>
      <c r="JIL261" s="657"/>
      <c r="JIM261" s="657"/>
      <c r="JIN261" s="657"/>
      <c r="JIO261" s="657"/>
      <c r="JIP261" s="657"/>
      <c r="JIQ261" s="657"/>
      <c r="JIR261" s="657"/>
      <c r="JIS261" s="657"/>
      <c r="JIT261" s="657"/>
      <c r="JIU261" s="657"/>
      <c r="JIV261" s="657"/>
      <c r="JIW261" s="657"/>
      <c r="JIX261" s="657"/>
      <c r="JIY261" s="671"/>
      <c r="JIZ261" s="657"/>
      <c r="JJA261" s="657"/>
      <c r="JJB261" s="657"/>
      <c r="JJC261" s="657"/>
      <c r="JJD261" s="657"/>
      <c r="JJE261" s="657"/>
      <c r="JJF261" s="657"/>
      <c r="JJG261" s="657"/>
      <c r="JJH261" s="657"/>
      <c r="JJI261" s="657"/>
      <c r="JJJ261" s="657"/>
      <c r="JJK261" s="657"/>
      <c r="JJL261" s="657"/>
      <c r="JJM261" s="657"/>
      <c r="JJN261" s="657"/>
      <c r="JJO261" s="657"/>
      <c r="JJP261" s="657"/>
      <c r="JJQ261" s="657"/>
      <c r="JJR261" s="657"/>
      <c r="JJS261" s="671"/>
      <c r="JJT261" s="657"/>
      <c r="JJU261" s="657"/>
      <c r="JJV261" s="657"/>
      <c r="JJW261" s="657"/>
      <c r="JJX261" s="657"/>
      <c r="JJY261" s="657"/>
      <c r="JJZ261" s="657"/>
      <c r="JKA261" s="657"/>
      <c r="JKB261" s="657"/>
      <c r="JKC261" s="657"/>
      <c r="JKD261" s="657"/>
      <c r="JKE261" s="657"/>
      <c r="JKF261" s="657"/>
      <c r="JKG261" s="657"/>
      <c r="JKH261" s="657"/>
      <c r="JKI261" s="657"/>
      <c r="JKJ261" s="657"/>
      <c r="JKK261" s="657"/>
      <c r="JKL261" s="657"/>
      <c r="JKM261" s="671"/>
      <c r="JKN261" s="657"/>
      <c r="JKO261" s="657"/>
      <c r="JKP261" s="657"/>
      <c r="JKQ261" s="657"/>
      <c r="JKR261" s="657"/>
      <c r="JKS261" s="657"/>
      <c r="JKT261" s="657"/>
      <c r="JKU261" s="657"/>
      <c r="JKV261" s="657"/>
      <c r="JKW261" s="657"/>
      <c r="JKX261" s="657"/>
      <c r="JKY261" s="657"/>
      <c r="JKZ261" s="657"/>
      <c r="JLA261" s="657"/>
      <c r="JLB261" s="657"/>
      <c r="JLC261" s="657"/>
      <c r="JLD261" s="657"/>
      <c r="JLE261" s="657"/>
      <c r="JLF261" s="657"/>
      <c r="JLG261" s="671"/>
      <c r="JLH261" s="657"/>
      <c r="JLI261" s="657"/>
      <c r="JLJ261" s="657"/>
      <c r="JLK261" s="657"/>
      <c r="JLL261" s="657"/>
      <c r="JLM261" s="657"/>
      <c r="JLN261" s="657"/>
      <c r="JLO261" s="657"/>
      <c r="JLP261" s="657"/>
      <c r="JLQ261" s="657"/>
      <c r="JLR261" s="657"/>
      <c r="JLS261" s="657"/>
      <c r="JLT261" s="657"/>
      <c r="JLU261" s="657"/>
      <c r="JLV261" s="657"/>
      <c r="JLW261" s="657"/>
      <c r="JLX261" s="657"/>
      <c r="JLY261" s="657"/>
      <c r="JLZ261" s="657"/>
      <c r="JMA261" s="671"/>
      <c r="JMB261" s="657"/>
      <c r="JMC261" s="657"/>
      <c r="JMD261" s="657"/>
      <c r="JME261" s="657"/>
      <c r="JMF261" s="657"/>
      <c r="JMG261" s="657"/>
      <c r="JMH261" s="657"/>
      <c r="JMI261" s="657"/>
      <c r="JMJ261" s="657"/>
      <c r="JMK261" s="657"/>
      <c r="JML261" s="657"/>
      <c r="JMM261" s="657"/>
      <c r="JMN261" s="657"/>
      <c r="JMO261" s="657"/>
      <c r="JMP261" s="657"/>
      <c r="JMQ261" s="657"/>
      <c r="JMR261" s="657"/>
      <c r="JMS261" s="657"/>
      <c r="JMT261" s="657"/>
      <c r="JMU261" s="671"/>
      <c r="JMV261" s="657"/>
      <c r="JMW261" s="657"/>
      <c r="JMX261" s="657"/>
      <c r="JMY261" s="657"/>
      <c r="JMZ261" s="657"/>
      <c r="JNA261" s="657"/>
      <c r="JNB261" s="657"/>
      <c r="JNC261" s="657"/>
      <c r="JND261" s="657"/>
      <c r="JNE261" s="657"/>
      <c r="JNF261" s="657"/>
      <c r="JNG261" s="657"/>
      <c r="JNH261" s="657"/>
      <c r="JNI261" s="657"/>
      <c r="JNJ261" s="657"/>
      <c r="JNK261" s="657"/>
      <c r="JNL261" s="657"/>
      <c r="JNM261" s="657"/>
      <c r="JNN261" s="657"/>
      <c r="JNO261" s="671"/>
      <c r="JNP261" s="657"/>
      <c r="JNQ261" s="657"/>
      <c r="JNR261" s="657"/>
      <c r="JNS261" s="657"/>
      <c r="JNT261" s="657"/>
      <c r="JNU261" s="657"/>
      <c r="JNV261" s="657"/>
      <c r="JNW261" s="657"/>
      <c r="JNX261" s="657"/>
      <c r="JNY261" s="657"/>
      <c r="JNZ261" s="657"/>
      <c r="JOA261" s="657"/>
      <c r="JOB261" s="657"/>
      <c r="JOC261" s="657"/>
      <c r="JOD261" s="657"/>
      <c r="JOE261" s="657"/>
      <c r="JOF261" s="657"/>
      <c r="JOG261" s="657"/>
      <c r="JOH261" s="657"/>
      <c r="JOI261" s="671"/>
      <c r="JOJ261" s="657"/>
      <c r="JOK261" s="657"/>
      <c r="JOL261" s="657"/>
      <c r="JOM261" s="657"/>
      <c r="JON261" s="657"/>
      <c r="JOO261" s="657"/>
      <c r="JOP261" s="657"/>
      <c r="JOQ261" s="657"/>
      <c r="JOR261" s="657"/>
      <c r="JOS261" s="657"/>
      <c r="JOT261" s="657"/>
      <c r="JOU261" s="657"/>
      <c r="JOV261" s="657"/>
      <c r="JOW261" s="657"/>
      <c r="JOX261" s="657"/>
      <c r="JOY261" s="657"/>
      <c r="JOZ261" s="657"/>
      <c r="JPA261" s="657"/>
      <c r="JPB261" s="657"/>
      <c r="JPC261" s="671"/>
      <c r="JPD261" s="657"/>
      <c r="JPE261" s="657"/>
      <c r="JPF261" s="657"/>
      <c r="JPG261" s="657"/>
      <c r="JPH261" s="657"/>
      <c r="JPI261" s="657"/>
      <c r="JPJ261" s="657"/>
      <c r="JPK261" s="657"/>
      <c r="JPL261" s="657"/>
      <c r="JPM261" s="657"/>
      <c r="JPN261" s="657"/>
      <c r="JPO261" s="657"/>
      <c r="JPP261" s="657"/>
      <c r="JPQ261" s="657"/>
      <c r="JPR261" s="657"/>
      <c r="JPS261" s="657"/>
      <c r="JPT261" s="657"/>
      <c r="JPU261" s="657"/>
      <c r="JPV261" s="657"/>
      <c r="JPW261" s="671"/>
      <c r="JPX261" s="657"/>
      <c r="JPY261" s="657"/>
      <c r="JPZ261" s="657"/>
      <c r="JQA261" s="657"/>
      <c r="JQB261" s="657"/>
      <c r="JQC261" s="657"/>
      <c r="JQD261" s="657"/>
      <c r="JQE261" s="657"/>
      <c r="JQF261" s="657"/>
      <c r="JQG261" s="657"/>
      <c r="JQH261" s="657"/>
      <c r="JQI261" s="657"/>
      <c r="JQJ261" s="657"/>
      <c r="JQK261" s="657"/>
      <c r="JQL261" s="657"/>
      <c r="JQM261" s="657"/>
      <c r="JQN261" s="657"/>
      <c r="JQO261" s="657"/>
      <c r="JQP261" s="657"/>
      <c r="JQQ261" s="671"/>
      <c r="JQR261" s="657"/>
      <c r="JQS261" s="657"/>
      <c r="JQT261" s="657"/>
      <c r="JQU261" s="657"/>
      <c r="JQV261" s="657"/>
      <c r="JQW261" s="657"/>
      <c r="JQX261" s="657"/>
      <c r="JQY261" s="657"/>
      <c r="JQZ261" s="657"/>
      <c r="JRA261" s="657"/>
      <c r="JRB261" s="657"/>
      <c r="JRC261" s="657"/>
      <c r="JRD261" s="657"/>
      <c r="JRE261" s="657"/>
      <c r="JRF261" s="657"/>
      <c r="JRG261" s="657"/>
      <c r="JRH261" s="657"/>
      <c r="JRI261" s="657"/>
      <c r="JRJ261" s="657"/>
      <c r="JRK261" s="671"/>
      <c r="JRL261" s="657"/>
      <c r="JRM261" s="657"/>
      <c r="JRN261" s="657"/>
      <c r="JRO261" s="657"/>
      <c r="JRP261" s="657"/>
      <c r="JRQ261" s="657"/>
      <c r="JRR261" s="657"/>
      <c r="JRS261" s="657"/>
      <c r="JRT261" s="657"/>
      <c r="JRU261" s="657"/>
      <c r="JRV261" s="657"/>
      <c r="JRW261" s="657"/>
      <c r="JRX261" s="657"/>
      <c r="JRY261" s="657"/>
      <c r="JRZ261" s="657"/>
      <c r="JSA261" s="657"/>
      <c r="JSB261" s="657"/>
      <c r="JSC261" s="657"/>
      <c r="JSD261" s="657"/>
      <c r="JSE261" s="671"/>
      <c r="JSF261" s="657"/>
      <c r="JSG261" s="657"/>
      <c r="JSH261" s="657"/>
      <c r="JSI261" s="657"/>
      <c r="JSJ261" s="657"/>
      <c r="JSK261" s="657"/>
      <c r="JSL261" s="657"/>
      <c r="JSM261" s="657"/>
      <c r="JSN261" s="657"/>
      <c r="JSO261" s="657"/>
      <c r="JSP261" s="657"/>
      <c r="JSQ261" s="657"/>
      <c r="JSR261" s="657"/>
      <c r="JSS261" s="657"/>
      <c r="JST261" s="657"/>
      <c r="JSU261" s="657"/>
      <c r="JSV261" s="657"/>
      <c r="JSW261" s="657"/>
      <c r="JSX261" s="657"/>
      <c r="JSY261" s="671"/>
      <c r="JSZ261" s="657"/>
      <c r="JTA261" s="657"/>
      <c r="JTB261" s="657"/>
      <c r="JTC261" s="657"/>
      <c r="JTD261" s="657"/>
      <c r="JTE261" s="657"/>
      <c r="JTF261" s="657"/>
      <c r="JTG261" s="657"/>
      <c r="JTH261" s="657"/>
      <c r="JTI261" s="657"/>
      <c r="JTJ261" s="657"/>
      <c r="JTK261" s="657"/>
      <c r="JTL261" s="657"/>
      <c r="JTM261" s="657"/>
      <c r="JTN261" s="657"/>
      <c r="JTO261" s="657"/>
      <c r="JTP261" s="657"/>
      <c r="JTQ261" s="657"/>
      <c r="JTR261" s="657"/>
      <c r="JTS261" s="671"/>
      <c r="JTT261" s="657"/>
      <c r="JTU261" s="657"/>
      <c r="JTV261" s="657"/>
      <c r="JTW261" s="657"/>
      <c r="JTX261" s="657"/>
      <c r="JTY261" s="657"/>
      <c r="JTZ261" s="657"/>
      <c r="JUA261" s="657"/>
      <c r="JUB261" s="657"/>
      <c r="JUC261" s="657"/>
      <c r="JUD261" s="657"/>
      <c r="JUE261" s="657"/>
      <c r="JUF261" s="657"/>
      <c r="JUG261" s="657"/>
      <c r="JUH261" s="657"/>
      <c r="JUI261" s="657"/>
      <c r="JUJ261" s="657"/>
      <c r="JUK261" s="657"/>
      <c r="JUL261" s="657"/>
      <c r="JUM261" s="671"/>
      <c r="JUN261" s="657"/>
      <c r="JUO261" s="657"/>
      <c r="JUP261" s="657"/>
      <c r="JUQ261" s="657"/>
      <c r="JUR261" s="657"/>
      <c r="JUS261" s="657"/>
      <c r="JUT261" s="657"/>
      <c r="JUU261" s="657"/>
      <c r="JUV261" s="657"/>
      <c r="JUW261" s="657"/>
      <c r="JUX261" s="657"/>
      <c r="JUY261" s="657"/>
      <c r="JUZ261" s="657"/>
      <c r="JVA261" s="657"/>
      <c r="JVB261" s="657"/>
      <c r="JVC261" s="657"/>
      <c r="JVD261" s="657"/>
      <c r="JVE261" s="657"/>
      <c r="JVF261" s="657"/>
      <c r="JVG261" s="671"/>
      <c r="JVH261" s="657"/>
      <c r="JVI261" s="657"/>
      <c r="JVJ261" s="657"/>
      <c r="JVK261" s="657"/>
      <c r="JVL261" s="657"/>
      <c r="JVM261" s="657"/>
      <c r="JVN261" s="657"/>
      <c r="JVO261" s="657"/>
      <c r="JVP261" s="657"/>
      <c r="JVQ261" s="657"/>
      <c r="JVR261" s="657"/>
      <c r="JVS261" s="657"/>
      <c r="JVT261" s="657"/>
      <c r="JVU261" s="657"/>
      <c r="JVV261" s="657"/>
      <c r="JVW261" s="657"/>
      <c r="JVX261" s="657"/>
      <c r="JVY261" s="657"/>
      <c r="JVZ261" s="657"/>
      <c r="JWA261" s="671"/>
      <c r="JWB261" s="657"/>
      <c r="JWC261" s="657"/>
      <c r="JWD261" s="657"/>
      <c r="JWE261" s="657"/>
      <c r="JWF261" s="657"/>
      <c r="JWG261" s="657"/>
      <c r="JWH261" s="657"/>
      <c r="JWI261" s="657"/>
      <c r="JWJ261" s="657"/>
      <c r="JWK261" s="657"/>
      <c r="JWL261" s="657"/>
      <c r="JWM261" s="657"/>
      <c r="JWN261" s="657"/>
      <c r="JWO261" s="657"/>
      <c r="JWP261" s="657"/>
      <c r="JWQ261" s="657"/>
      <c r="JWR261" s="657"/>
      <c r="JWS261" s="657"/>
      <c r="JWT261" s="657"/>
      <c r="JWU261" s="671"/>
      <c r="JWV261" s="657"/>
      <c r="JWW261" s="657"/>
      <c r="JWX261" s="657"/>
      <c r="JWY261" s="657"/>
      <c r="JWZ261" s="657"/>
      <c r="JXA261" s="657"/>
      <c r="JXB261" s="657"/>
      <c r="JXC261" s="657"/>
      <c r="JXD261" s="657"/>
      <c r="JXE261" s="657"/>
      <c r="JXF261" s="657"/>
      <c r="JXG261" s="657"/>
      <c r="JXH261" s="657"/>
      <c r="JXI261" s="657"/>
      <c r="JXJ261" s="657"/>
      <c r="JXK261" s="657"/>
      <c r="JXL261" s="657"/>
      <c r="JXM261" s="657"/>
      <c r="JXN261" s="657"/>
      <c r="JXO261" s="671"/>
      <c r="JXP261" s="657"/>
      <c r="JXQ261" s="657"/>
      <c r="JXR261" s="657"/>
      <c r="JXS261" s="657"/>
      <c r="JXT261" s="657"/>
      <c r="JXU261" s="657"/>
      <c r="JXV261" s="657"/>
      <c r="JXW261" s="657"/>
      <c r="JXX261" s="657"/>
      <c r="JXY261" s="657"/>
      <c r="JXZ261" s="657"/>
      <c r="JYA261" s="657"/>
      <c r="JYB261" s="657"/>
      <c r="JYC261" s="657"/>
      <c r="JYD261" s="657"/>
      <c r="JYE261" s="657"/>
      <c r="JYF261" s="657"/>
      <c r="JYG261" s="657"/>
      <c r="JYH261" s="657"/>
      <c r="JYI261" s="671"/>
      <c r="JYJ261" s="657"/>
      <c r="JYK261" s="657"/>
      <c r="JYL261" s="657"/>
      <c r="JYM261" s="657"/>
      <c r="JYN261" s="657"/>
      <c r="JYO261" s="657"/>
      <c r="JYP261" s="657"/>
      <c r="JYQ261" s="657"/>
      <c r="JYR261" s="657"/>
      <c r="JYS261" s="657"/>
      <c r="JYT261" s="657"/>
      <c r="JYU261" s="657"/>
      <c r="JYV261" s="657"/>
      <c r="JYW261" s="657"/>
      <c r="JYX261" s="657"/>
      <c r="JYY261" s="657"/>
      <c r="JYZ261" s="657"/>
      <c r="JZA261" s="657"/>
      <c r="JZB261" s="657"/>
      <c r="JZC261" s="671"/>
      <c r="JZD261" s="657"/>
      <c r="JZE261" s="657"/>
      <c r="JZF261" s="657"/>
      <c r="JZG261" s="657"/>
      <c r="JZH261" s="657"/>
      <c r="JZI261" s="657"/>
      <c r="JZJ261" s="657"/>
      <c r="JZK261" s="657"/>
      <c r="JZL261" s="657"/>
      <c r="JZM261" s="657"/>
      <c r="JZN261" s="657"/>
      <c r="JZO261" s="657"/>
      <c r="JZP261" s="657"/>
      <c r="JZQ261" s="657"/>
      <c r="JZR261" s="657"/>
      <c r="JZS261" s="657"/>
      <c r="JZT261" s="657"/>
      <c r="JZU261" s="657"/>
      <c r="JZV261" s="657"/>
      <c r="JZW261" s="671"/>
      <c r="JZX261" s="657"/>
      <c r="JZY261" s="657"/>
      <c r="JZZ261" s="657"/>
      <c r="KAA261" s="657"/>
      <c r="KAB261" s="657"/>
      <c r="KAC261" s="657"/>
      <c r="KAD261" s="657"/>
      <c r="KAE261" s="657"/>
      <c r="KAF261" s="657"/>
      <c r="KAG261" s="657"/>
      <c r="KAH261" s="657"/>
      <c r="KAI261" s="657"/>
      <c r="KAJ261" s="657"/>
      <c r="KAK261" s="657"/>
      <c r="KAL261" s="657"/>
      <c r="KAM261" s="657"/>
      <c r="KAN261" s="657"/>
      <c r="KAO261" s="657"/>
      <c r="KAP261" s="657"/>
      <c r="KAQ261" s="671"/>
      <c r="KAR261" s="657"/>
      <c r="KAS261" s="657"/>
      <c r="KAT261" s="657"/>
      <c r="KAU261" s="657"/>
      <c r="KAV261" s="657"/>
      <c r="KAW261" s="657"/>
      <c r="KAX261" s="657"/>
      <c r="KAY261" s="657"/>
      <c r="KAZ261" s="657"/>
      <c r="KBA261" s="657"/>
      <c r="KBB261" s="657"/>
      <c r="KBC261" s="657"/>
      <c r="KBD261" s="657"/>
      <c r="KBE261" s="657"/>
      <c r="KBF261" s="657"/>
      <c r="KBG261" s="657"/>
      <c r="KBH261" s="657"/>
      <c r="KBI261" s="657"/>
      <c r="KBJ261" s="657"/>
      <c r="KBK261" s="671"/>
      <c r="KBL261" s="657"/>
      <c r="KBM261" s="657"/>
      <c r="KBN261" s="657"/>
      <c r="KBO261" s="657"/>
      <c r="KBP261" s="657"/>
      <c r="KBQ261" s="657"/>
      <c r="KBR261" s="657"/>
      <c r="KBS261" s="657"/>
      <c r="KBT261" s="657"/>
      <c r="KBU261" s="657"/>
      <c r="KBV261" s="657"/>
      <c r="KBW261" s="657"/>
      <c r="KBX261" s="657"/>
      <c r="KBY261" s="657"/>
      <c r="KBZ261" s="657"/>
      <c r="KCA261" s="657"/>
      <c r="KCB261" s="657"/>
      <c r="KCC261" s="657"/>
      <c r="KCD261" s="657"/>
      <c r="KCE261" s="671"/>
      <c r="KCF261" s="657"/>
      <c r="KCG261" s="657"/>
      <c r="KCH261" s="657"/>
      <c r="KCI261" s="657"/>
      <c r="KCJ261" s="657"/>
      <c r="KCK261" s="657"/>
      <c r="KCL261" s="657"/>
      <c r="KCM261" s="657"/>
      <c r="KCN261" s="657"/>
      <c r="KCO261" s="657"/>
      <c r="KCP261" s="657"/>
      <c r="KCQ261" s="657"/>
      <c r="KCR261" s="657"/>
      <c r="KCS261" s="657"/>
      <c r="KCT261" s="657"/>
      <c r="KCU261" s="657"/>
      <c r="KCV261" s="657"/>
      <c r="KCW261" s="657"/>
      <c r="KCX261" s="657"/>
      <c r="KCY261" s="671"/>
      <c r="KCZ261" s="657"/>
      <c r="KDA261" s="657"/>
      <c r="KDB261" s="657"/>
      <c r="KDC261" s="657"/>
      <c r="KDD261" s="657"/>
      <c r="KDE261" s="657"/>
      <c r="KDF261" s="657"/>
      <c r="KDG261" s="657"/>
      <c r="KDH261" s="657"/>
      <c r="KDI261" s="657"/>
      <c r="KDJ261" s="657"/>
      <c r="KDK261" s="657"/>
      <c r="KDL261" s="657"/>
      <c r="KDM261" s="657"/>
      <c r="KDN261" s="657"/>
      <c r="KDO261" s="657"/>
      <c r="KDP261" s="657"/>
      <c r="KDQ261" s="657"/>
      <c r="KDR261" s="657"/>
      <c r="KDS261" s="671"/>
      <c r="KDT261" s="657"/>
      <c r="KDU261" s="657"/>
      <c r="KDV261" s="657"/>
      <c r="KDW261" s="657"/>
      <c r="KDX261" s="657"/>
      <c r="KDY261" s="657"/>
      <c r="KDZ261" s="657"/>
      <c r="KEA261" s="657"/>
      <c r="KEB261" s="657"/>
      <c r="KEC261" s="657"/>
      <c r="KED261" s="657"/>
      <c r="KEE261" s="657"/>
      <c r="KEF261" s="657"/>
      <c r="KEG261" s="657"/>
      <c r="KEH261" s="657"/>
      <c r="KEI261" s="657"/>
      <c r="KEJ261" s="657"/>
      <c r="KEK261" s="657"/>
      <c r="KEL261" s="657"/>
      <c r="KEM261" s="671"/>
      <c r="KEN261" s="657"/>
      <c r="KEO261" s="657"/>
      <c r="KEP261" s="657"/>
      <c r="KEQ261" s="657"/>
      <c r="KER261" s="657"/>
      <c r="KES261" s="657"/>
      <c r="KET261" s="657"/>
      <c r="KEU261" s="657"/>
      <c r="KEV261" s="657"/>
      <c r="KEW261" s="657"/>
      <c r="KEX261" s="657"/>
      <c r="KEY261" s="657"/>
      <c r="KEZ261" s="657"/>
      <c r="KFA261" s="657"/>
      <c r="KFB261" s="657"/>
      <c r="KFC261" s="657"/>
      <c r="KFD261" s="657"/>
      <c r="KFE261" s="657"/>
      <c r="KFF261" s="657"/>
      <c r="KFG261" s="671"/>
      <c r="KFH261" s="657"/>
      <c r="KFI261" s="657"/>
      <c r="KFJ261" s="657"/>
      <c r="KFK261" s="657"/>
      <c r="KFL261" s="657"/>
      <c r="KFM261" s="657"/>
      <c r="KFN261" s="657"/>
      <c r="KFO261" s="657"/>
      <c r="KFP261" s="657"/>
      <c r="KFQ261" s="657"/>
      <c r="KFR261" s="657"/>
      <c r="KFS261" s="657"/>
      <c r="KFT261" s="657"/>
      <c r="KFU261" s="657"/>
      <c r="KFV261" s="657"/>
      <c r="KFW261" s="657"/>
      <c r="KFX261" s="657"/>
      <c r="KFY261" s="657"/>
      <c r="KFZ261" s="657"/>
      <c r="KGA261" s="671"/>
      <c r="KGB261" s="657"/>
      <c r="KGC261" s="657"/>
      <c r="KGD261" s="657"/>
      <c r="KGE261" s="657"/>
      <c r="KGF261" s="657"/>
      <c r="KGG261" s="657"/>
      <c r="KGH261" s="657"/>
      <c r="KGI261" s="657"/>
      <c r="KGJ261" s="657"/>
      <c r="KGK261" s="657"/>
      <c r="KGL261" s="657"/>
      <c r="KGM261" s="657"/>
      <c r="KGN261" s="657"/>
      <c r="KGO261" s="657"/>
      <c r="KGP261" s="657"/>
      <c r="KGQ261" s="657"/>
      <c r="KGR261" s="657"/>
      <c r="KGS261" s="657"/>
      <c r="KGT261" s="657"/>
      <c r="KGU261" s="671"/>
      <c r="KGV261" s="657"/>
      <c r="KGW261" s="657"/>
      <c r="KGX261" s="657"/>
      <c r="KGY261" s="657"/>
      <c r="KGZ261" s="657"/>
      <c r="KHA261" s="657"/>
      <c r="KHB261" s="657"/>
      <c r="KHC261" s="657"/>
      <c r="KHD261" s="657"/>
      <c r="KHE261" s="657"/>
      <c r="KHF261" s="657"/>
      <c r="KHG261" s="657"/>
      <c r="KHH261" s="657"/>
      <c r="KHI261" s="657"/>
      <c r="KHJ261" s="657"/>
      <c r="KHK261" s="657"/>
      <c r="KHL261" s="657"/>
      <c r="KHM261" s="657"/>
      <c r="KHN261" s="657"/>
      <c r="KHO261" s="671"/>
      <c r="KHP261" s="657"/>
      <c r="KHQ261" s="657"/>
      <c r="KHR261" s="657"/>
      <c r="KHS261" s="657"/>
      <c r="KHT261" s="657"/>
      <c r="KHU261" s="657"/>
      <c r="KHV261" s="657"/>
      <c r="KHW261" s="657"/>
      <c r="KHX261" s="657"/>
      <c r="KHY261" s="657"/>
      <c r="KHZ261" s="657"/>
      <c r="KIA261" s="657"/>
      <c r="KIB261" s="657"/>
      <c r="KIC261" s="657"/>
      <c r="KID261" s="657"/>
      <c r="KIE261" s="657"/>
      <c r="KIF261" s="657"/>
      <c r="KIG261" s="657"/>
      <c r="KIH261" s="657"/>
      <c r="KII261" s="671"/>
      <c r="KIJ261" s="657"/>
      <c r="KIK261" s="657"/>
      <c r="KIL261" s="657"/>
      <c r="KIM261" s="657"/>
      <c r="KIN261" s="657"/>
      <c r="KIO261" s="657"/>
      <c r="KIP261" s="657"/>
      <c r="KIQ261" s="657"/>
      <c r="KIR261" s="657"/>
      <c r="KIS261" s="657"/>
      <c r="KIT261" s="657"/>
      <c r="KIU261" s="657"/>
      <c r="KIV261" s="657"/>
      <c r="KIW261" s="657"/>
      <c r="KIX261" s="657"/>
      <c r="KIY261" s="657"/>
      <c r="KIZ261" s="657"/>
      <c r="KJA261" s="657"/>
      <c r="KJB261" s="657"/>
      <c r="KJC261" s="671"/>
      <c r="KJD261" s="657"/>
      <c r="KJE261" s="657"/>
      <c r="KJF261" s="657"/>
      <c r="KJG261" s="657"/>
      <c r="KJH261" s="657"/>
      <c r="KJI261" s="657"/>
      <c r="KJJ261" s="657"/>
      <c r="KJK261" s="657"/>
      <c r="KJL261" s="657"/>
      <c r="KJM261" s="657"/>
      <c r="KJN261" s="657"/>
      <c r="KJO261" s="657"/>
      <c r="KJP261" s="657"/>
      <c r="KJQ261" s="657"/>
      <c r="KJR261" s="657"/>
      <c r="KJS261" s="657"/>
      <c r="KJT261" s="657"/>
      <c r="KJU261" s="657"/>
      <c r="KJV261" s="657"/>
      <c r="KJW261" s="671"/>
      <c r="KJX261" s="657"/>
      <c r="KJY261" s="657"/>
      <c r="KJZ261" s="657"/>
      <c r="KKA261" s="657"/>
      <c r="KKB261" s="657"/>
      <c r="KKC261" s="657"/>
      <c r="KKD261" s="657"/>
      <c r="KKE261" s="657"/>
      <c r="KKF261" s="657"/>
      <c r="KKG261" s="657"/>
      <c r="KKH261" s="657"/>
      <c r="KKI261" s="657"/>
      <c r="KKJ261" s="657"/>
      <c r="KKK261" s="657"/>
      <c r="KKL261" s="657"/>
      <c r="KKM261" s="657"/>
      <c r="KKN261" s="657"/>
      <c r="KKO261" s="657"/>
      <c r="KKP261" s="657"/>
      <c r="KKQ261" s="671"/>
      <c r="KKR261" s="657"/>
      <c r="KKS261" s="657"/>
      <c r="KKT261" s="657"/>
      <c r="KKU261" s="657"/>
      <c r="KKV261" s="657"/>
      <c r="KKW261" s="657"/>
      <c r="KKX261" s="657"/>
      <c r="KKY261" s="657"/>
      <c r="KKZ261" s="657"/>
      <c r="KLA261" s="657"/>
      <c r="KLB261" s="657"/>
      <c r="KLC261" s="657"/>
      <c r="KLD261" s="657"/>
      <c r="KLE261" s="657"/>
      <c r="KLF261" s="657"/>
      <c r="KLG261" s="657"/>
      <c r="KLH261" s="657"/>
      <c r="KLI261" s="657"/>
      <c r="KLJ261" s="657"/>
      <c r="KLK261" s="671"/>
      <c r="KLL261" s="657"/>
      <c r="KLM261" s="657"/>
      <c r="KLN261" s="657"/>
      <c r="KLO261" s="657"/>
      <c r="KLP261" s="657"/>
      <c r="KLQ261" s="657"/>
      <c r="KLR261" s="657"/>
      <c r="KLS261" s="657"/>
      <c r="KLT261" s="657"/>
      <c r="KLU261" s="657"/>
      <c r="KLV261" s="657"/>
      <c r="KLW261" s="657"/>
      <c r="KLX261" s="657"/>
      <c r="KLY261" s="657"/>
      <c r="KLZ261" s="657"/>
      <c r="KMA261" s="657"/>
      <c r="KMB261" s="657"/>
      <c r="KMC261" s="657"/>
      <c r="KMD261" s="657"/>
      <c r="KME261" s="671"/>
      <c r="KMF261" s="657"/>
      <c r="KMG261" s="657"/>
      <c r="KMH261" s="657"/>
      <c r="KMI261" s="657"/>
      <c r="KMJ261" s="657"/>
      <c r="KMK261" s="657"/>
      <c r="KML261" s="657"/>
      <c r="KMM261" s="657"/>
      <c r="KMN261" s="657"/>
      <c r="KMO261" s="657"/>
      <c r="KMP261" s="657"/>
      <c r="KMQ261" s="657"/>
      <c r="KMR261" s="657"/>
      <c r="KMS261" s="657"/>
      <c r="KMT261" s="657"/>
      <c r="KMU261" s="657"/>
      <c r="KMV261" s="657"/>
      <c r="KMW261" s="657"/>
      <c r="KMX261" s="657"/>
      <c r="KMY261" s="671"/>
      <c r="KMZ261" s="657"/>
      <c r="KNA261" s="657"/>
      <c r="KNB261" s="657"/>
      <c r="KNC261" s="657"/>
      <c r="KND261" s="657"/>
      <c r="KNE261" s="657"/>
      <c r="KNF261" s="657"/>
      <c r="KNG261" s="657"/>
      <c r="KNH261" s="657"/>
      <c r="KNI261" s="657"/>
      <c r="KNJ261" s="657"/>
      <c r="KNK261" s="657"/>
      <c r="KNL261" s="657"/>
      <c r="KNM261" s="657"/>
      <c r="KNN261" s="657"/>
      <c r="KNO261" s="657"/>
      <c r="KNP261" s="657"/>
      <c r="KNQ261" s="657"/>
      <c r="KNR261" s="657"/>
      <c r="KNS261" s="671"/>
      <c r="KNT261" s="657"/>
      <c r="KNU261" s="657"/>
      <c r="KNV261" s="657"/>
      <c r="KNW261" s="657"/>
      <c r="KNX261" s="657"/>
      <c r="KNY261" s="657"/>
      <c r="KNZ261" s="657"/>
      <c r="KOA261" s="657"/>
      <c r="KOB261" s="657"/>
      <c r="KOC261" s="657"/>
      <c r="KOD261" s="657"/>
      <c r="KOE261" s="657"/>
      <c r="KOF261" s="657"/>
      <c r="KOG261" s="657"/>
      <c r="KOH261" s="657"/>
      <c r="KOI261" s="657"/>
      <c r="KOJ261" s="657"/>
      <c r="KOK261" s="657"/>
      <c r="KOL261" s="657"/>
      <c r="KOM261" s="671"/>
      <c r="KON261" s="657"/>
      <c r="KOO261" s="657"/>
      <c r="KOP261" s="657"/>
      <c r="KOQ261" s="657"/>
      <c r="KOR261" s="657"/>
      <c r="KOS261" s="657"/>
      <c r="KOT261" s="657"/>
      <c r="KOU261" s="657"/>
      <c r="KOV261" s="657"/>
      <c r="KOW261" s="657"/>
      <c r="KOX261" s="657"/>
      <c r="KOY261" s="657"/>
      <c r="KOZ261" s="657"/>
      <c r="KPA261" s="657"/>
      <c r="KPB261" s="657"/>
      <c r="KPC261" s="657"/>
      <c r="KPD261" s="657"/>
      <c r="KPE261" s="657"/>
      <c r="KPF261" s="657"/>
      <c r="KPG261" s="671"/>
      <c r="KPH261" s="657"/>
      <c r="KPI261" s="657"/>
      <c r="KPJ261" s="657"/>
      <c r="KPK261" s="657"/>
      <c r="KPL261" s="657"/>
      <c r="KPM261" s="657"/>
      <c r="KPN261" s="657"/>
      <c r="KPO261" s="657"/>
      <c r="KPP261" s="657"/>
      <c r="KPQ261" s="657"/>
      <c r="KPR261" s="657"/>
      <c r="KPS261" s="657"/>
      <c r="KPT261" s="657"/>
      <c r="KPU261" s="657"/>
      <c r="KPV261" s="657"/>
      <c r="KPW261" s="657"/>
      <c r="KPX261" s="657"/>
      <c r="KPY261" s="657"/>
      <c r="KPZ261" s="657"/>
      <c r="KQA261" s="671"/>
      <c r="KQB261" s="657"/>
      <c r="KQC261" s="657"/>
      <c r="KQD261" s="657"/>
      <c r="KQE261" s="657"/>
      <c r="KQF261" s="657"/>
      <c r="KQG261" s="657"/>
      <c r="KQH261" s="657"/>
      <c r="KQI261" s="657"/>
      <c r="KQJ261" s="657"/>
      <c r="KQK261" s="657"/>
      <c r="KQL261" s="657"/>
      <c r="KQM261" s="657"/>
      <c r="KQN261" s="657"/>
      <c r="KQO261" s="657"/>
      <c r="KQP261" s="657"/>
      <c r="KQQ261" s="657"/>
      <c r="KQR261" s="657"/>
      <c r="KQS261" s="657"/>
      <c r="KQT261" s="657"/>
      <c r="KQU261" s="671"/>
      <c r="KQV261" s="657"/>
      <c r="KQW261" s="657"/>
      <c r="KQX261" s="657"/>
      <c r="KQY261" s="657"/>
      <c r="KQZ261" s="657"/>
      <c r="KRA261" s="657"/>
      <c r="KRB261" s="657"/>
      <c r="KRC261" s="657"/>
      <c r="KRD261" s="657"/>
      <c r="KRE261" s="657"/>
      <c r="KRF261" s="657"/>
      <c r="KRG261" s="657"/>
      <c r="KRH261" s="657"/>
      <c r="KRI261" s="657"/>
      <c r="KRJ261" s="657"/>
      <c r="KRK261" s="657"/>
      <c r="KRL261" s="657"/>
      <c r="KRM261" s="657"/>
      <c r="KRN261" s="657"/>
      <c r="KRO261" s="671"/>
      <c r="KRP261" s="657"/>
      <c r="KRQ261" s="657"/>
      <c r="KRR261" s="657"/>
      <c r="KRS261" s="657"/>
      <c r="KRT261" s="657"/>
      <c r="KRU261" s="657"/>
      <c r="KRV261" s="657"/>
      <c r="KRW261" s="657"/>
      <c r="KRX261" s="657"/>
      <c r="KRY261" s="657"/>
      <c r="KRZ261" s="657"/>
      <c r="KSA261" s="657"/>
      <c r="KSB261" s="657"/>
      <c r="KSC261" s="657"/>
      <c r="KSD261" s="657"/>
      <c r="KSE261" s="657"/>
      <c r="KSF261" s="657"/>
      <c r="KSG261" s="657"/>
      <c r="KSH261" s="657"/>
      <c r="KSI261" s="671"/>
      <c r="KSJ261" s="657"/>
      <c r="KSK261" s="657"/>
      <c r="KSL261" s="657"/>
      <c r="KSM261" s="657"/>
      <c r="KSN261" s="657"/>
      <c r="KSO261" s="657"/>
      <c r="KSP261" s="657"/>
      <c r="KSQ261" s="657"/>
      <c r="KSR261" s="657"/>
      <c r="KSS261" s="657"/>
      <c r="KST261" s="657"/>
      <c r="KSU261" s="657"/>
      <c r="KSV261" s="657"/>
      <c r="KSW261" s="657"/>
      <c r="KSX261" s="657"/>
      <c r="KSY261" s="657"/>
      <c r="KSZ261" s="657"/>
      <c r="KTA261" s="657"/>
      <c r="KTB261" s="657"/>
      <c r="KTC261" s="671"/>
      <c r="KTD261" s="657"/>
      <c r="KTE261" s="657"/>
      <c r="KTF261" s="657"/>
      <c r="KTG261" s="657"/>
      <c r="KTH261" s="657"/>
      <c r="KTI261" s="657"/>
      <c r="KTJ261" s="657"/>
      <c r="KTK261" s="657"/>
      <c r="KTL261" s="657"/>
      <c r="KTM261" s="657"/>
      <c r="KTN261" s="657"/>
      <c r="KTO261" s="657"/>
      <c r="KTP261" s="657"/>
      <c r="KTQ261" s="657"/>
      <c r="KTR261" s="657"/>
      <c r="KTS261" s="657"/>
      <c r="KTT261" s="657"/>
      <c r="KTU261" s="657"/>
      <c r="KTV261" s="657"/>
      <c r="KTW261" s="671"/>
      <c r="KTX261" s="657"/>
      <c r="KTY261" s="657"/>
      <c r="KTZ261" s="657"/>
      <c r="KUA261" s="657"/>
      <c r="KUB261" s="657"/>
      <c r="KUC261" s="657"/>
      <c r="KUD261" s="657"/>
      <c r="KUE261" s="657"/>
      <c r="KUF261" s="657"/>
      <c r="KUG261" s="657"/>
      <c r="KUH261" s="657"/>
      <c r="KUI261" s="657"/>
      <c r="KUJ261" s="657"/>
      <c r="KUK261" s="657"/>
      <c r="KUL261" s="657"/>
      <c r="KUM261" s="657"/>
      <c r="KUN261" s="657"/>
      <c r="KUO261" s="657"/>
      <c r="KUP261" s="657"/>
      <c r="KUQ261" s="671"/>
      <c r="KUR261" s="657"/>
      <c r="KUS261" s="657"/>
      <c r="KUT261" s="657"/>
      <c r="KUU261" s="657"/>
      <c r="KUV261" s="657"/>
      <c r="KUW261" s="657"/>
      <c r="KUX261" s="657"/>
      <c r="KUY261" s="657"/>
      <c r="KUZ261" s="657"/>
      <c r="KVA261" s="657"/>
      <c r="KVB261" s="657"/>
      <c r="KVC261" s="657"/>
      <c r="KVD261" s="657"/>
      <c r="KVE261" s="657"/>
      <c r="KVF261" s="657"/>
      <c r="KVG261" s="657"/>
      <c r="KVH261" s="657"/>
      <c r="KVI261" s="657"/>
      <c r="KVJ261" s="657"/>
      <c r="KVK261" s="671"/>
      <c r="KVL261" s="657"/>
      <c r="KVM261" s="657"/>
      <c r="KVN261" s="657"/>
      <c r="KVO261" s="657"/>
      <c r="KVP261" s="657"/>
      <c r="KVQ261" s="657"/>
      <c r="KVR261" s="657"/>
      <c r="KVS261" s="657"/>
      <c r="KVT261" s="657"/>
      <c r="KVU261" s="657"/>
      <c r="KVV261" s="657"/>
      <c r="KVW261" s="657"/>
      <c r="KVX261" s="657"/>
      <c r="KVY261" s="657"/>
      <c r="KVZ261" s="657"/>
      <c r="KWA261" s="657"/>
      <c r="KWB261" s="657"/>
      <c r="KWC261" s="657"/>
      <c r="KWD261" s="657"/>
      <c r="KWE261" s="671"/>
      <c r="KWF261" s="657"/>
      <c r="KWG261" s="657"/>
      <c r="KWH261" s="657"/>
      <c r="KWI261" s="657"/>
      <c r="KWJ261" s="657"/>
      <c r="KWK261" s="657"/>
      <c r="KWL261" s="657"/>
      <c r="KWM261" s="657"/>
      <c r="KWN261" s="657"/>
      <c r="KWO261" s="657"/>
      <c r="KWP261" s="657"/>
      <c r="KWQ261" s="657"/>
      <c r="KWR261" s="657"/>
      <c r="KWS261" s="657"/>
      <c r="KWT261" s="657"/>
      <c r="KWU261" s="657"/>
      <c r="KWV261" s="657"/>
      <c r="KWW261" s="657"/>
      <c r="KWX261" s="657"/>
      <c r="KWY261" s="671"/>
      <c r="KWZ261" s="657"/>
      <c r="KXA261" s="657"/>
      <c r="KXB261" s="657"/>
      <c r="KXC261" s="657"/>
      <c r="KXD261" s="657"/>
      <c r="KXE261" s="657"/>
      <c r="KXF261" s="657"/>
      <c r="KXG261" s="657"/>
      <c r="KXH261" s="657"/>
      <c r="KXI261" s="657"/>
      <c r="KXJ261" s="657"/>
      <c r="KXK261" s="657"/>
      <c r="KXL261" s="657"/>
      <c r="KXM261" s="657"/>
      <c r="KXN261" s="657"/>
      <c r="KXO261" s="657"/>
      <c r="KXP261" s="657"/>
      <c r="KXQ261" s="657"/>
      <c r="KXR261" s="657"/>
      <c r="KXS261" s="671"/>
      <c r="KXT261" s="657"/>
      <c r="KXU261" s="657"/>
      <c r="KXV261" s="657"/>
      <c r="KXW261" s="657"/>
      <c r="KXX261" s="657"/>
      <c r="KXY261" s="657"/>
      <c r="KXZ261" s="657"/>
      <c r="KYA261" s="657"/>
      <c r="KYB261" s="657"/>
      <c r="KYC261" s="657"/>
      <c r="KYD261" s="657"/>
      <c r="KYE261" s="657"/>
      <c r="KYF261" s="657"/>
      <c r="KYG261" s="657"/>
      <c r="KYH261" s="657"/>
      <c r="KYI261" s="657"/>
      <c r="KYJ261" s="657"/>
      <c r="KYK261" s="657"/>
      <c r="KYL261" s="657"/>
      <c r="KYM261" s="671"/>
      <c r="KYN261" s="657"/>
      <c r="KYO261" s="657"/>
      <c r="KYP261" s="657"/>
      <c r="KYQ261" s="657"/>
      <c r="KYR261" s="657"/>
      <c r="KYS261" s="657"/>
      <c r="KYT261" s="657"/>
      <c r="KYU261" s="657"/>
      <c r="KYV261" s="657"/>
      <c r="KYW261" s="657"/>
      <c r="KYX261" s="657"/>
      <c r="KYY261" s="657"/>
      <c r="KYZ261" s="657"/>
      <c r="KZA261" s="657"/>
      <c r="KZB261" s="657"/>
      <c r="KZC261" s="657"/>
      <c r="KZD261" s="657"/>
      <c r="KZE261" s="657"/>
      <c r="KZF261" s="657"/>
      <c r="KZG261" s="671"/>
      <c r="KZH261" s="657"/>
      <c r="KZI261" s="657"/>
      <c r="KZJ261" s="657"/>
      <c r="KZK261" s="657"/>
      <c r="KZL261" s="657"/>
      <c r="KZM261" s="657"/>
      <c r="KZN261" s="657"/>
      <c r="KZO261" s="657"/>
      <c r="KZP261" s="657"/>
      <c r="KZQ261" s="657"/>
      <c r="KZR261" s="657"/>
      <c r="KZS261" s="657"/>
      <c r="KZT261" s="657"/>
      <c r="KZU261" s="657"/>
      <c r="KZV261" s="657"/>
      <c r="KZW261" s="657"/>
      <c r="KZX261" s="657"/>
      <c r="KZY261" s="657"/>
      <c r="KZZ261" s="657"/>
      <c r="LAA261" s="671"/>
      <c r="LAB261" s="657"/>
      <c r="LAC261" s="657"/>
      <c r="LAD261" s="657"/>
      <c r="LAE261" s="657"/>
      <c r="LAF261" s="657"/>
      <c r="LAG261" s="657"/>
      <c r="LAH261" s="657"/>
      <c r="LAI261" s="657"/>
      <c r="LAJ261" s="657"/>
      <c r="LAK261" s="657"/>
      <c r="LAL261" s="657"/>
      <c r="LAM261" s="657"/>
      <c r="LAN261" s="657"/>
      <c r="LAO261" s="657"/>
      <c r="LAP261" s="657"/>
      <c r="LAQ261" s="657"/>
      <c r="LAR261" s="657"/>
      <c r="LAS261" s="657"/>
      <c r="LAT261" s="657"/>
      <c r="LAU261" s="671"/>
      <c r="LAV261" s="657"/>
      <c r="LAW261" s="657"/>
      <c r="LAX261" s="657"/>
      <c r="LAY261" s="657"/>
      <c r="LAZ261" s="657"/>
      <c r="LBA261" s="657"/>
      <c r="LBB261" s="657"/>
      <c r="LBC261" s="657"/>
      <c r="LBD261" s="657"/>
      <c r="LBE261" s="657"/>
      <c r="LBF261" s="657"/>
      <c r="LBG261" s="657"/>
      <c r="LBH261" s="657"/>
      <c r="LBI261" s="657"/>
      <c r="LBJ261" s="657"/>
      <c r="LBK261" s="657"/>
      <c r="LBL261" s="657"/>
      <c r="LBM261" s="657"/>
      <c r="LBN261" s="657"/>
      <c r="LBO261" s="671"/>
      <c r="LBP261" s="657"/>
      <c r="LBQ261" s="657"/>
      <c r="LBR261" s="657"/>
      <c r="LBS261" s="657"/>
      <c r="LBT261" s="657"/>
      <c r="LBU261" s="657"/>
      <c r="LBV261" s="657"/>
      <c r="LBW261" s="657"/>
      <c r="LBX261" s="657"/>
      <c r="LBY261" s="657"/>
      <c r="LBZ261" s="657"/>
      <c r="LCA261" s="657"/>
      <c r="LCB261" s="657"/>
      <c r="LCC261" s="657"/>
      <c r="LCD261" s="657"/>
      <c r="LCE261" s="657"/>
      <c r="LCF261" s="657"/>
      <c r="LCG261" s="657"/>
      <c r="LCH261" s="657"/>
      <c r="LCI261" s="671"/>
      <c r="LCJ261" s="657"/>
      <c r="LCK261" s="657"/>
      <c r="LCL261" s="657"/>
      <c r="LCM261" s="657"/>
      <c r="LCN261" s="657"/>
      <c r="LCO261" s="657"/>
      <c r="LCP261" s="657"/>
      <c r="LCQ261" s="657"/>
      <c r="LCR261" s="657"/>
      <c r="LCS261" s="657"/>
      <c r="LCT261" s="657"/>
      <c r="LCU261" s="657"/>
      <c r="LCV261" s="657"/>
      <c r="LCW261" s="657"/>
      <c r="LCX261" s="657"/>
      <c r="LCY261" s="657"/>
      <c r="LCZ261" s="657"/>
      <c r="LDA261" s="657"/>
      <c r="LDB261" s="657"/>
      <c r="LDC261" s="671"/>
      <c r="LDD261" s="657"/>
      <c r="LDE261" s="657"/>
      <c r="LDF261" s="657"/>
      <c r="LDG261" s="657"/>
      <c r="LDH261" s="657"/>
      <c r="LDI261" s="657"/>
      <c r="LDJ261" s="657"/>
      <c r="LDK261" s="657"/>
      <c r="LDL261" s="657"/>
      <c r="LDM261" s="657"/>
      <c r="LDN261" s="657"/>
      <c r="LDO261" s="657"/>
      <c r="LDP261" s="657"/>
      <c r="LDQ261" s="657"/>
      <c r="LDR261" s="657"/>
      <c r="LDS261" s="657"/>
      <c r="LDT261" s="657"/>
      <c r="LDU261" s="657"/>
      <c r="LDV261" s="657"/>
      <c r="LDW261" s="671"/>
      <c r="LDX261" s="657"/>
      <c r="LDY261" s="657"/>
      <c r="LDZ261" s="657"/>
      <c r="LEA261" s="657"/>
      <c r="LEB261" s="657"/>
      <c r="LEC261" s="657"/>
      <c r="LED261" s="657"/>
      <c r="LEE261" s="657"/>
      <c r="LEF261" s="657"/>
      <c r="LEG261" s="657"/>
      <c r="LEH261" s="657"/>
      <c r="LEI261" s="657"/>
      <c r="LEJ261" s="657"/>
      <c r="LEK261" s="657"/>
      <c r="LEL261" s="657"/>
      <c r="LEM261" s="657"/>
      <c r="LEN261" s="657"/>
      <c r="LEO261" s="657"/>
      <c r="LEP261" s="657"/>
      <c r="LEQ261" s="671"/>
      <c r="LER261" s="657"/>
      <c r="LES261" s="657"/>
      <c r="LET261" s="657"/>
      <c r="LEU261" s="657"/>
      <c r="LEV261" s="657"/>
      <c r="LEW261" s="657"/>
      <c r="LEX261" s="657"/>
      <c r="LEY261" s="657"/>
      <c r="LEZ261" s="657"/>
      <c r="LFA261" s="657"/>
      <c r="LFB261" s="657"/>
      <c r="LFC261" s="657"/>
      <c r="LFD261" s="657"/>
      <c r="LFE261" s="657"/>
      <c r="LFF261" s="657"/>
      <c r="LFG261" s="657"/>
      <c r="LFH261" s="657"/>
      <c r="LFI261" s="657"/>
      <c r="LFJ261" s="657"/>
      <c r="LFK261" s="671"/>
      <c r="LFL261" s="657"/>
      <c r="LFM261" s="657"/>
      <c r="LFN261" s="657"/>
      <c r="LFO261" s="657"/>
      <c r="LFP261" s="657"/>
      <c r="LFQ261" s="657"/>
      <c r="LFR261" s="657"/>
      <c r="LFS261" s="657"/>
      <c r="LFT261" s="657"/>
      <c r="LFU261" s="657"/>
      <c r="LFV261" s="657"/>
      <c r="LFW261" s="657"/>
      <c r="LFX261" s="657"/>
      <c r="LFY261" s="657"/>
      <c r="LFZ261" s="657"/>
      <c r="LGA261" s="657"/>
      <c r="LGB261" s="657"/>
      <c r="LGC261" s="657"/>
      <c r="LGD261" s="657"/>
      <c r="LGE261" s="671"/>
      <c r="LGF261" s="657"/>
      <c r="LGG261" s="657"/>
      <c r="LGH261" s="657"/>
      <c r="LGI261" s="657"/>
      <c r="LGJ261" s="657"/>
      <c r="LGK261" s="657"/>
      <c r="LGL261" s="657"/>
      <c r="LGM261" s="657"/>
      <c r="LGN261" s="657"/>
      <c r="LGO261" s="657"/>
      <c r="LGP261" s="657"/>
      <c r="LGQ261" s="657"/>
      <c r="LGR261" s="657"/>
      <c r="LGS261" s="657"/>
      <c r="LGT261" s="657"/>
      <c r="LGU261" s="657"/>
      <c r="LGV261" s="657"/>
      <c r="LGW261" s="657"/>
      <c r="LGX261" s="657"/>
      <c r="LGY261" s="671"/>
      <c r="LGZ261" s="657"/>
      <c r="LHA261" s="657"/>
      <c r="LHB261" s="657"/>
      <c r="LHC261" s="657"/>
      <c r="LHD261" s="657"/>
      <c r="LHE261" s="657"/>
      <c r="LHF261" s="657"/>
      <c r="LHG261" s="657"/>
      <c r="LHH261" s="657"/>
      <c r="LHI261" s="657"/>
      <c r="LHJ261" s="657"/>
      <c r="LHK261" s="657"/>
      <c r="LHL261" s="657"/>
      <c r="LHM261" s="657"/>
      <c r="LHN261" s="657"/>
      <c r="LHO261" s="657"/>
      <c r="LHP261" s="657"/>
      <c r="LHQ261" s="657"/>
      <c r="LHR261" s="657"/>
      <c r="LHS261" s="671"/>
      <c r="LHT261" s="657"/>
      <c r="LHU261" s="657"/>
      <c r="LHV261" s="657"/>
      <c r="LHW261" s="657"/>
      <c r="LHX261" s="657"/>
      <c r="LHY261" s="657"/>
      <c r="LHZ261" s="657"/>
      <c r="LIA261" s="657"/>
      <c r="LIB261" s="657"/>
      <c r="LIC261" s="657"/>
      <c r="LID261" s="657"/>
      <c r="LIE261" s="657"/>
      <c r="LIF261" s="657"/>
      <c r="LIG261" s="657"/>
      <c r="LIH261" s="657"/>
      <c r="LII261" s="657"/>
      <c r="LIJ261" s="657"/>
      <c r="LIK261" s="657"/>
      <c r="LIL261" s="657"/>
      <c r="LIM261" s="671"/>
      <c r="LIN261" s="657"/>
      <c r="LIO261" s="657"/>
      <c r="LIP261" s="657"/>
      <c r="LIQ261" s="657"/>
      <c r="LIR261" s="657"/>
      <c r="LIS261" s="657"/>
      <c r="LIT261" s="657"/>
      <c r="LIU261" s="657"/>
      <c r="LIV261" s="657"/>
      <c r="LIW261" s="657"/>
      <c r="LIX261" s="657"/>
      <c r="LIY261" s="657"/>
      <c r="LIZ261" s="657"/>
      <c r="LJA261" s="657"/>
      <c r="LJB261" s="657"/>
      <c r="LJC261" s="657"/>
      <c r="LJD261" s="657"/>
      <c r="LJE261" s="657"/>
      <c r="LJF261" s="657"/>
      <c r="LJG261" s="671"/>
      <c r="LJH261" s="657"/>
      <c r="LJI261" s="657"/>
      <c r="LJJ261" s="657"/>
      <c r="LJK261" s="657"/>
      <c r="LJL261" s="657"/>
      <c r="LJM261" s="657"/>
      <c r="LJN261" s="657"/>
      <c r="LJO261" s="657"/>
      <c r="LJP261" s="657"/>
      <c r="LJQ261" s="657"/>
      <c r="LJR261" s="657"/>
      <c r="LJS261" s="657"/>
      <c r="LJT261" s="657"/>
      <c r="LJU261" s="657"/>
      <c r="LJV261" s="657"/>
      <c r="LJW261" s="657"/>
      <c r="LJX261" s="657"/>
      <c r="LJY261" s="657"/>
      <c r="LJZ261" s="657"/>
      <c r="LKA261" s="671"/>
      <c r="LKB261" s="657"/>
      <c r="LKC261" s="657"/>
      <c r="LKD261" s="657"/>
      <c r="LKE261" s="657"/>
      <c r="LKF261" s="657"/>
      <c r="LKG261" s="657"/>
      <c r="LKH261" s="657"/>
      <c r="LKI261" s="657"/>
      <c r="LKJ261" s="657"/>
      <c r="LKK261" s="657"/>
      <c r="LKL261" s="657"/>
      <c r="LKM261" s="657"/>
      <c r="LKN261" s="657"/>
      <c r="LKO261" s="657"/>
      <c r="LKP261" s="657"/>
      <c r="LKQ261" s="657"/>
      <c r="LKR261" s="657"/>
      <c r="LKS261" s="657"/>
      <c r="LKT261" s="657"/>
      <c r="LKU261" s="671"/>
      <c r="LKV261" s="657"/>
      <c r="LKW261" s="657"/>
      <c r="LKX261" s="657"/>
      <c r="LKY261" s="657"/>
      <c r="LKZ261" s="657"/>
      <c r="LLA261" s="657"/>
      <c r="LLB261" s="657"/>
      <c r="LLC261" s="657"/>
      <c r="LLD261" s="657"/>
      <c r="LLE261" s="657"/>
      <c r="LLF261" s="657"/>
      <c r="LLG261" s="657"/>
      <c r="LLH261" s="657"/>
      <c r="LLI261" s="657"/>
      <c r="LLJ261" s="657"/>
      <c r="LLK261" s="657"/>
      <c r="LLL261" s="657"/>
      <c r="LLM261" s="657"/>
      <c r="LLN261" s="657"/>
      <c r="LLO261" s="671"/>
      <c r="LLP261" s="657"/>
      <c r="LLQ261" s="657"/>
      <c r="LLR261" s="657"/>
      <c r="LLS261" s="657"/>
      <c r="LLT261" s="657"/>
      <c r="LLU261" s="657"/>
      <c r="LLV261" s="657"/>
      <c r="LLW261" s="657"/>
      <c r="LLX261" s="657"/>
      <c r="LLY261" s="657"/>
      <c r="LLZ261" s="657"/>
      <c r="LMA261" s="657"/>
      <c r="LMB261" s="657"/>
      <c r="LMC261" s="657"/>
      <c r="LMD261" s="657"/>
      <c r="LME261" s="657"/>
      <c r="LMF261" s="657"/>
      <c r="LMG261" s="657"/>
      <c r="LMH261" s="657"/>
      <c r="LMI261" s="671"/>
      <c r="LMJ261" s="657"/>
      <c r="LMK261" s="657"/>
      <c r="LML261" s="657"/>
      <c r="LMM261" s="657"/>
      <c r="LMN261" s="657"/>
      <c r="LMO261" s="657"/>
      <c r="LMP261" s="657"/>
      <c r="LMQ261" s="657"/>
      <c r="LMR261" s="657"/>
      <c r="LMS261" s="657"/>
      <c r="LMT261" s="657"/>
      <c r="LMU261" s="657"/>
      <c r="LMV261" s="657"/>
      <c r="LMW261" s="657"/>
      <c r="LMX261" s="657"/>
      <c r="LMY261" s="657"/>
      <c r="LMZ261" s="657"/>
      <c r="LNA261" s="657"/>
      <c r="LNB261" s="657"/>
      <c r="LNC261" s="671"/>
      <c r="LND261" s="657"/>
      <c r="LNE261" s="657"/>
      <c r="LNF261" s="657"/>
      <c r="LNG261" s="657"/>
      <c r="LNH261" s="657"/>
      <c r="LNI261" s="657"/>
      <c r="LNJ261" s="657"/>
      <c r="LNK261" s="657"/>
      <c r="LNL261" s="657"/>
      <c r="LNM261" s="657"/>
      <c r="LNN261" s="657"/>
      <c r="LNO261" s="657"/>
      <c r="LNP261" s="657"/>
      <c r="LNQ261" s="657"/>
      <c r="LNR261" s="657"/>
      <c r="LNS261" s="657"/>
      <c r="LNT261" s="657"/>
      <c r="LNU261" s="657"/>
      <c r="LNV261" s="657"/>
      <c r="LNW261" s="671"/>
      <c r="LNX261" s="657"/>
      <c r="LNY261" s="657"/>
      <c r="LNZ261" s="657"/>
      <c r="LOA261" s="657"/>
      <c r="LOB261" s="657"/>
      <c r="LOC261" s="657"/>
      <c r="LOD261" s="657"/>
      <c r="LOE261" s="657"/>
      <c r="LOF261" s="657"/>
      <c r="LOG261" s="657"/>
      <c r="LOH261" s="657"/>
      <c r="LOI261" s="657"/>
      <c r="LOJ261" s="657"/>
      <c r="LOK261" s="657"/>
      <c r="LOL261" s="657"/>
      <c r="LOM261" s="657"/>
      <c r="LON261" s="657"/>
      <c r="LOO261" s="657"/>
      <c r="LOP261" s="657"/>
      <c r="LOQ261" s="671"/>
      <c r="LOR261" s="657"/>
      <c r="LOS261" s="657"/>
      <c r="LOT261" s="657"/>
      <c r="LOU261" s="657"/>
      <c r="LOV261" s="657"/>
      <c r="LOW261" s="657"/>
      <c r="LOX261" s="657"/>
      <c r="LOY261" s="657"/>
      <c r="LOZ261" s="657"/>
      <c r="LPA261" s="657"/>
      <c r="LPB261" s="657"/>
      <c r="LPC261" s="657"/>
      <c r="LPD261" s="657"/>
      <c r="LPE261" s="657"/>
      <c r="LPF261" s="657"/>
      <c r="LPG261" s="657"/>
      <c r="LPH261" s="657"/>
      <c r="LPI261" s="657"/>
      <c r="LPJ261" s="657"/>
      <c r="LPK261" s="671"/>
      <c r="LPL261" s="657"/>
      <c r="LPM261" s="657"/>
      <c r="LPN261" s="657"/>
      <c r="LPO261" s="657"/>
      <c r="LPP261" s="657"/>
      <c r="LPQ261" s="657"/>
      <c r="LPR261" s="657"/>
      <c r="LPS261" s="657"/>
      <c r="LPT261" s="657"/>
      <c r="LPU261" s="657"/>
      <c r="LPV261" s="657"/>
      <c r="LPW261" s="657"/>
      <c r="LPX261" s="657"/>
      <c r="LPY261" s="657"/>
      <c r="LPZ261" s="657"/>
      <c r="LQA261" s="657"/>
      <c r="LQB261" s="657"/>
      <c r="LQC261" s="657"/>
      <c r="LQD261" s="657"/>
      <c r="LQE261" s="671"/>
      <c r="LQF261" s="657"/>
      <c r="LQG261" s="657"/>
      <c r="LQH261" s="657"/>
      <c r="LQI261" s="657"/>
      <c r="LQJ261" s="657"/>
      <c r="LQK261" s="657"/>
      <c r="LQL261" s="657"/>
      <c r="LQM261" s="657"/>
      <c r="LQN261" s="657"/>
      <c r="LQO261" s="657"/>
      <c r="LQP261" s="657"/>
      <c r="LQQ261" s="657"/>
      <c r="LQR261" s="657"/>
      <c r="LQS261" s="657"/>
      <c r="LQT261" s="657"/>
      <c r="LQU261" s="657"/>
      <c r="LQV261" s="657"/>
      <c r="LQW261" s="657"/>
      <c r="LQX261" s="657"/>
      <c r="LQY261" s="671"/>
      <c r="LQZ261" s="657"/>
      <c r="LRA261" s="657"/>
      <c r="LRB261" s="657"/>
      <c r="LRC261" s="657"/>
      <c r="LRD261" s="657"/>
      <c r="LRE261" s="657"/>
      <c r="LRF261" s="657"/>
      <c r="LRG261" s="657"/>
      <c r="LRH261" s="657"/>
      <c r="LRI261" s="657"/>
      <c r="LRJ261" s="657"/>
      <c r="LRK261" s="657"/>
      <c r="LRL261" s="657"/>
      <c r="LRM261" s="657"/>
      <c r="LRN261" s="657"/>
      <c r="LRO261" s="657"/>
      <c r="LRP261" s="657"/>
      <c r="LRQ261" s="657"/>
      <c r="LRR261" s="657"/>
      <c r="LRS261" s="671"/>
      <c r="LRT261" s="657"/>
      <c r="LRU261" s="657"/>
      <c r="LRV261" s="657"/>
      <c r="LRW261" s="657"/>
      <c r="LRX261" s="657"/>
      <c r="LRY261" s="657"/>
      <c r="LRZ261" s="657"/>
      <c r="LSA261" s="657"/>
      <c r="LSB261" s="657"/>
      <c r="LSC261" s="657"/>
      <c r="LSD261" s="657"/>
      <c r="LSE261" s="657"/>
      <c r="LSF261" s="657"/>
      <c r="LSG261" s="657"/>
      <c r="LSH261" s="657"/>
      <c r="LSI261" s="657"/>
      <c r="LSJ261" s="657"/>
      <c r="LSK261" s="657"/>
      <c r="LSL261" s="657"/>
      <c r="LSM261" s="671"/>
      <c r="LSN261" s="657"/>
      <c r="LSO261" s="657"/>
      <c r="LSP261" s="657"/>
      <c r="LSQ261" s="657"/>
      <c r="LSR261" s="657"/>
      <c r="LSS261" s="657"/>
      <c r="LST261" s="657"/>
      <c r="LSU261" s="657"/>
      <c r="LSV261" s="657"/>
      <c r="LSW261" s="657"/>
      <c r="LSX261" s="657"/>
      <c r="LSY261" s="657"/>
      <c r="LSZ261" s="657"/>
      <c r="LTA261" s="657"/>
      <c r="LTB261" s="657"/>
      <c r="LTC261" s="657"/>
      <c r="LTD261" s="657"/>
      <c r="LTE261" s="657"/>
      <c r="LTF261" s="657"/>
      <c r="LTG261" s="671"/>
      <c r="LTH261" s="657"/>
      <c r="LTI261" s="657"/>
      <c r="LTJ261" s="657"/>
      <c r="LTK261" s="657"/>
      <c r="LTL261" s="657"/>
      <c r="LTM261" s="657"/>
      <c r="LTN261" s="657"/>
      <c r="LTO261" s="657"/>
      <c r="LTP261" s="657"/>
      <c r="LTQ261" s="657"/>
      <c r="LTR261" s="657"/>
      <c r="LTS261" s="657"/>
      <c r="LTT261" s="657"/>
      <c r="LTU261" s="657"/>
      <c r="LTV261" s="657"/>
      <c r="LTW261" s="657"/>
      <c r="LTX261" s="657"/>
      <c r="LTY261" s="657"/>
      <c r="LTZ261" s="657"/>
      <c r="LUA261" s="671"/>
      <c r="LUB261" s="657"/>
      <c r="LUC261" s="657"/>
      <c r="LUD261" s="657"/>
      <c r="LUE261" s="657"/>
      <c r="LUF261" s="657"/>
      <c r="LUG261" s="657"/>
      <c r="LUH261" s="657"/>
      <c r="LUI261" s="657"/>
      <c r="LUJ261" s="657"/>
      <c r="LUK261" s="657"/>
      <c r="LUL261" s="657"/>
      <c r="LUM261" s="657"/>
      <c r="LUN261" s="657"/>
      <c r="LUO261" s="657"/>
      <c r="LUP261" s="657"/>
      <c r="LUQ261" s="657"/>
      <c r="LUR261" s="657"/>
      <c r="LUS261" s="657"/>
      <c r="LUT261" s="657"/>
      <c r="LUU261" s="671"/>
      <c r="LUV261" s="657"/>
      <c r="LUW261" s="657"/>
      <c r="LUX261" s="657"/>
      <c r="LUY261" s="657"/>
      <c r="LUZ261" s="657"/>
      <c r="LVA261" s="657"/>
      <c r="LVB261" s="657"/>
      <c r="LVC261" s="657"/>
      <c r="LVD261" s="657"/>
      <c r="LVE261" s="657"/>
      <c r="LVF261" s="657"/>
      <c r="LVG261" s="657"/>
      <c r="LVH261" s="657"/>
      <c r="LVI261" s="657"/>
      <c r="LVJ261" s="657"/>
      <c r="LVK261" s="657"/>
      <c r="LVL261" s="657"/>
      <c r="LVM261" s="657"/>
      <c r="LVN261" s="657"/>
      <c r="LVO261" s="671"/>
      <c r="LVP261" s="657"/>
      <c r="LVQ261" s="657"/>
      <c r="LVR261" s="657"/>
      <c r="LVS261" s="657"/>
      <c r="LVT261" s="657"/>
      <c r="LVU261" s="657"/>
      <c r="LVV261" s="657"/>
      <c r="LVW261" s="657"/>
      <c r="LVX261" s="657"/>
      <c r="LVY261" s="657"/>
      <c r="LVZ261" s="657"/>
      <c r="LWA261" s="657"/>
      <c r="LWB261" s="657"/>
      <c r="LWC261" s="657"/>
      <c r="LWD261" s="657"/>
      <c r="LWE261" s="657"/>
      <c r="LWF261" s="657"/>
      <c r="LWG261" s="657"/>
      <c r="LWH261" s="657"/>
      <c r="LWI261" s="671"/>
      <c r="LWJ261" s="657"/>
      <c r="LWK261" s="657"/>
      <c r="LWL261" s="657"/>
      <c r="LWM261" s="657"/>
      <c r="LWN261" s="657"/>
      <c r="LWO261" s="657"/>
      <c r="LWP261" s="657"/>
      <c r="LWQ261" s="657"/>
      <c r="LWR261" s="657"/>
      <c r="LWS261" s="657"/>
      <c r="LWT261" s="657"/>
      <c r="LWU261" s="657"/>
      <c r="LWV261" s="657"/>
      <c r="LWW261" s="657"/>
      <c r="LWX261" s="657"/>
      <c r="LWY261" s="657"/>
      <c r="LWZ261" s="657"/>
      <c r="LXA261" s="657"/>
      <c r="LXB261" s="657"/>
      <c r="LXC261" s="671"/>
      <c r="LXD261" s="657"/>
      <c r="LXE261" s="657"/>
      <c r="LXF261" s="657"/>
      <c r="LXG261" s="657"/>
      <c r="LXH261" s="657"/>
      <c r="LXI261" s="657"/>
      <c r="LXJ261" s="657"/>
      <c r="LXK261" s="657"/>
      <c r="LXL261" s="657"/>
      <c r="LXM261" s="657"/>
      <c r="LXN261" s="657"/>
      <c r="LXO261" s="657"/>
      <c r="LXP261" s="657"/>
      <c r="LXQ261" s="657"/>
      <c r="LXR261" s="657"/>
      <c r="LXS261" s="657"/>
      <c r="LXT261" s="657"/>
      <c r="LXU261" s="657"/>
      <c r="LXV261" s="657"/>
      <c r="LXW261" s="671"/>
      <c r="LXX261" s="657"/>
      <c r="LXY261" s="657"/>
      <c r="LXZ261" s="657"/>
      <c r="LYA261" s="657"/>
      <c r="LYB261" s="657"/>
      <c r="LYC261" s="657"/>
      <c r="LYD261" s="657"/>
      <c r="LYE261" s="657"/>
      <c r="LYF261" s="657"/>
      <c r="LYG261" s="657"/>
      <c r="LYH261" s="657"/>
      <c r="LYI261" s="657"/>
      <c r="LYJ261" s="657"/>
      <c r="LYK261" s="657"/>
      <c r="LYL261" s="657"/>
      <c r="LYM261" s="657"/>
      <c r="LYN261" s="657"/>
      <c r="LYO261" s="657"/>
      <c r="LYP261" s="657"/>
      <c r="LYQ261" s="671"/>
      <c r="LYR261" s="657"/>
      <c r="LYS261" s="657"/>
      <c r="LYT261" s="657"/>
      <c r="LYU261" s="657"/>
      <c r="LYV261" s="657"/>
      <c r="LYW261" s="657"/>
      <c r="LYX261" s="657"/>
      <c r="LYY261" s="657"/>
      <c r="LYZ261" s="657"/>
      <c r="LZA261" s="657"/>
      <c r="LZB261" s="657"/>
      <c r="LZC261" s="657"/>
      <c r="LZD261" s="657"/>
      <c r="LZE261" s="657"/>
      <c r="LZF261" s="657"/>
      <c r="LZG261" s="657"/>
      <c r="LZH261" s="657"/>
      <c r="LZI261" s="657"/>
      <c r="LZJ261" s="657"/>
      <c r="LZK261" s="671"/>
      <c r="LZL261" s="657"/>
      <c r="LZM261" s="657"/>
      <c r="LZN261" s="657"/>
      <c r="LZO261" s="657"/>
      <c r="LZP261" s="657"/>
      <c r="LZQ261" s="657"/>
      <c r="LZR261" s="657"/>
      <c r="LZS261" s="657"/>
      <c r="LZT261" s="657"/>
      <c r="LZU261" s="657"/>
      <c r="LZV261" s="657"/>
      <c r="LZW261" s="657"/>
      <c r="LZX261" s="657"/>
      <c r="LZY261" s="657"/>
      <c r="LZZ261" s="657"/>
      <c r="MAA261" s="657"/>
      <c r="MAB261" s="657"/>
      <c r="MAC261" s="657"/>
      <c r="MAD261" s="657"/>
      <c r="MAE261" s="671"/>
      <c r="MAF261" s="657"/>
      <c r="MAG261" s="657"/>
      <c r="MAH261" s="657"/>
      <c r="MAI261" s="657"/>
      <c r="MAJ261" s="657"/>
      <c r="MAK261" s="657"/>
      <c r="MAL261" s="657"/>
      <c r="MAM261" s="657"/>
      <c r="MAN261" s="657"/>
      <c r="MAO261" s="657"/>
      <c r="MAP261" s="657"/>
      <c r="MAQ261" s="657"/>
      <c r="MAR261" s="657"/>
      <c r="MAS261" s="657"/>
      <c r="MAT261" s="657"/>
      <c r="MAU261" s="657"/>
      <c r="MAV261" s="657"/>
      <c r="MAW261" s="657"/>
      <c r="MAX261" s="657"/>
      <c r="MAY261" s="671"/>
      <c r="MAZ261" s="657"/>
      <c r="MBA261" s="657"/>
      <c r="MBB261" s="657"/>
      <c r="MBC261" s="657"/>
      <c r="MBD261" s="657"/>
      <c r="MBE261" s="657"/>
      <c r="MBF261" s="657"/>
      <c r="MBG261" s="657"/>
      <c r="MBH261" s="657"/>
      <c r="MBI261" s="657"/>
      <c r="MBJ261" s="657"/>
      <c r="MBK261" s="657"/>
      <c r="MBL261" s="657"/>
      <c r="MBM261" s="657"/>
      <c r="MBN261" s="657"/>
      <c r="MBO261" s="657"/>
      <c r="MBP261" s="657"/>
      <c r="MBQ261" s="657"/>
      <c r="MBR261" s="657"/>
      <c r="MBS261" s="671"/>
      <c r="MBT261" s="657"/>
      <c r="MBU261" s="657"/>
      <c r="MBV261" s="657"/>
      <c r="MBW261" s="657"/>
      <c r="MBX261" s="657"/>
      <c r="MBY261" s="657"/>
      <c r="MBZ261" s="657"/>
      <c r="MCA261" s="657"/>
      <c r="MCB261" s="657"/>
      <c r="MCC261" s="657"/>
      <c r="MCD261" s="657"/>
      <c r="MCE261" s="657"/>
      <c r="MCF261" s="657"/>
      <c r="MCG261" s="657"/>
      <c r="MCH261" s="657"/>
      <c r="MCI261" s="657"/>
      <c r="MCJ261" s="657"/>
      <c r="MCK261" s="657"/>
      <c r="MCL261" s="657"/>
      <c r="MCM261" s="671"/>
      <c r="MCN261" s="657"/>
      <c r="MCO261" s="657"/>
      <c r="MCP261" s="657"/>
      <c r="MCQ261" s="657"/>
      <c r="MCR261" s="657"/>
      <c r="MCS261" s="657"/>
      <c r="MCT261" s="657"/>
      <c r="MCU261" s="657"/>
      <c r="MCV261" s="657"/>
      <c r="MCW261" s="657"/>
      <c r="MCX261" s="657"/>
      <c r="MCY261" s="657"/>
      <c r="MCZ261" s="657"/>
      <c r="MDA261" s="657"/>
      <c r="MDB261" s="657"/>
      <c r="MDC261" s="657"/>
      <c r="MDD261" s="657"/>
      <c r="MDE261" s="657"/>
      <c r="MDF261" s="657"/>
      <c r="MDG261" s="671"/>
      <c r="MDH261" s="657"/>
      <c r="MDI261" s="657"/>
      <c r="MDJ261" s="657"/>
      <c r="MDK261" s="657"/>
      <c r="MDL261" s="657"/>
      <c r="MDM261" s="657"/>
      <c r="MDN261" s="657"/>
      <c r="MDO261" s="657"/>
      <c r="MDP261" s="657"/>
      <c r="MDQ261" s="657"/>
      <c r="MDR261" s="657"/>
      <c r="MDS261" s="657"/>
      <c r="MDT261" s="657"/>
      <c r="MDU261" s="657"/>
      <c r="MDV261" s="657"/>
      <c r="MDW261" s="657"/>
      <c r="MDX261" s="657"/>
      <c r="MDY261" s="657"/>
      <c r="MDZ261" s="657"/>
      <c r="MEA261" s="671"/>
      <c r="MEB261" s="657"/>
      <c r="MEC261" s="657"/>
      <c r="MED261" s="657"/>
      <c r="MEE261" s="657"/>
      <c r="MEF261" s="657"/>
      <c r="MEG261" s="657"/>
      <c r="MEH261" s="657"/>
      <c r="MEI261" s="657"/>
      <c r="MEJ261" s="657"/>
      <c r="MEK261" s="657"/>
      <c r="MEL261" s="657"/>
      <c r="MEM261" s="657"/>
      <c r="MEN261" s="657"/>
      <c r="MEO261" s="657"/>
      <c r="MEP261" s="657"/>
      <c r="MEQ261" s="657"/>
      <c r="MER261" s="657"/>
      <c r="MES261" s="657"/>
      <c r="MET261" s="657"/>
      <c r="MEU261" s="671"/>
      <c r="MEV261" s="657"/>
      <c r="MEW261" s="657"/>
      <c r="MEX261" s="657"/>
      <c r="MEY261" s="657"/>
      <c r="MEZ261" s="657"/>
      <c r="MFA261" s="657"/>
      <c r="MFB261" s="657"/>
      <c r="MFC261" s="657"/>
      <c r="MFD261" s="657"/>
      <c r="MFE261" s="657"/>
      <c r="MFF261" s="657"/>
      <c r="MFG261" s="657"/>
      <c r="MFH261" s="657"/>
      <c r="MFI261" s="657"/>
      <c r="MFJ261" s="657"/>
      <c r="MFK261" s="657"/>
      <c r="MFL261" s="657"/>
      <c r="MFM261" s="657"/>
      <c r="MFN261" s="657"/>
      <c r="MFO261" s="671"/>
      <c r="MFP261" s="657"/>
      <c r="MFQ261" s="657"/>
      <c r="MFR261" s="657"/>
      <c r="MFS261" s="657"/>
      <c r="MFT261" s="657"/>
      <c r="MFU261" s="657"/>
      <c r="MFV261" s="657"/>
      <c r="MFW261" s="657"/>
      <c r="MFX261" s="657"/>
      <c r="MFY261" s="657"/>
      <c r="MFZ261" s="657"/>
      <c r="MGA261" s="657"/>
      <c r="MGB261" s="657"/>
      <c r="MGC261" s="657"/>
      <c r="MGD261" s="657"/>
      <c r="MGE261" s="657"/>
      <c r="MGF261" s="657"/>
      <c r="MGG261" s="657"/>
      <c r="MGH261" s="657"/>
      <c r="MGI261" s="671"/>
      <c r="MGJ261" s="657"/>
      <c r="MGK261" s="657"/>
      <c r="MGL261" s="657"/>
      <c r="MGM261" s="657"/>
      <c r="MGN261" s="657"/>
      <c r="MGO261" s="657"/>
      <c r="MGP261" s="657"/>
      <c r="MGQ261" s="657"/>
      <c r="MGR261" s="657"/>
      <c r="MGS261" s="657"/>
      <c r="MGT261" s="657"/>
      <c r="MGU261" s="657"/>
      <c r="MGV261" s="657"/>
      <c r="MGW261" s="657"/>
      <c r="MGX261" s="657"/>
      <c r="MGY261" s="657"/>
      <c r="MGZ261" s="657"/>
      <c r="MHA261" s="657"/>
      <c r="MHB261" s="657"/>
      <c r="MHC261" s="671"/>
      <c r="MHD261" s="657"/>
      <c r="MHE261" s="657"/>
      <c r="MHF261" s="657"/>
      <c r="MHG261" s="657"/>
      <c r="MHH261" s="657"/>
      <c r="MHI261" s="657"/>
      <c r="MHJ261" s="657"/>
      <c r="MHK261" s="657"/>
      <c r="MHL261" s="657"/>
      <c r="MHM261" s="657"/>
      <c r="MHN261" s="657"/>
      <c r="MHO261" s="657"/>
      <c r="MHP261" s="657"/>
      <c r="MHQ261" s="657"/>
      <c r="MHR261" s="657"/>
      <c r="MHS261" s="657"/>
      <c r="MHT261" s="657"/>
      <c r="MHU261" s="657"/>
      <c r="MHV261" s="657"/>
      <c r="MHW261" s="671"/>
      <c r="MHX261" s="657"/>
      <c r="MHY261" s="657"/>
      <c r="MHZ261" s="657"/>
      <c r="MIA261" s="657"/>
      <c r="MIB261" s="657"/>
      <c r="MIC261" s="657"/>
      <c r="MID261" s="657"/>
      <c r="MIE261" s="657"/>
      <c r="MIF261" s="657"/>
      <c r="MIG261" s="657"/>
      <c r="MIH261" s="657"/>
      <c r="MII261" s="657"/>
      <c r="MIJ261" s="657"/>
      <c r="MIK261" s="657"/>
      <c r="MIL261" s="657"/>
      <c r="MIM261" s="657"/>
      <c r="MIN261" s="657"/>
      <c r="MIO261" s="657"/>
      <c r="MIP261" s="657"/>
      <c r="MIQ261" s="671"/>
      <c r="MIR261" s="657"/>
      <c r="MIS261" s="657"/>
      <c r="MIT261" s="657"/>
      <c r="MIU261" s="657"/>
      <c r="MIV261" s="657"/>
      <c r="MIW261" s="657"/>
      <c r="MIX261" s="657"/>
      <c r="MIY261" s="657"/>
      <c r="MIZ261" s="657"/>
      <c r="MJA261" s="657"/>
      <c r="MJB261" s="657"/>
      <c r="MJC261" s="657"/>
      <c r="MJD261" s="657"/>
      <c r="MJE261" s="657"/>
      <c r="MJF261" s="657"/>
      <c r="MJG261" s="657"/>
      <c r="MJH261" s="657"/>
      <c r="MJI261" s="657"/>
      <c r="MJJ261" s="657"/>
      <c r="MJK261" s="671"/>
      <c r="MJL261" s="657"/>
      <c r="MJM261" s="657"/>
      <c r="MJN261" s="657"/>
      <c r="MJO261" s="657"/>
      <c r="MJP261" s="657"/>
      <c r="MJQ261" s="657"/>
      <c r="MJR261" s="657"/>
      <c r="MJS261" s="657"/>
      <c r="MJT261" s="657"/>
      <c r="MJU261" s="657"/>
      <c r="MJV261" s="657"/>
      <c r="MJW261" s="657"/>
      <c r="MJX261" s="657"/>
      <c r="MJY261" s="657"/>
      <c r="MJZ261" s="657"/>
      <c r="MKA261" s="657"/>
      <c r="MKB261" s="657"/>
      <c r="MKC261" s="657"/>
      <c r="MKD261" s="657"/>
      <c r="MKE261" s="671"/>
      <c r="MKF261" s="657"/>
      <c r="MKG261" s="657"/>
      <c r="MKH261" s="657"/>
      <c r="MKI261" s="657"/>
      <c r="MKJ261" s="657"/>
      <c r="MKK261" s="657"/>
      <c r="MKL261" s="657"/>
      <c r="MKM261" s="657"/>
      <c r="MKN261" s="657"/>
      <c r="MKO261" s="657"/>
      <c r="MKP261" s="657"/>
      <c r="MKQ261" s="657"/>
      <c r="MKR261" s="657"/>
      <c r="MKS261" s="657"/>
      <c r="MKT261" s="657"/>
      <c r="MKU261" s="657"/>
      <c r="MKV261" s="657"/>
      <c r="MKW261" s="657"/>
      <c r="MKX261" s="657"/>
      <c r="MKY261" s="671"/>
      <c r="MKZ261" s="657"/>
      <c r="MLA261" s="657"/>
      <c r="MLB261" s="657"/>
      <c r="MLC261" s="657"/>
      <c r="MLD261" s="657"/>
      <c r="MLE261" s="657"/>
      <c r="MLF261" s="657"/>
      <c r="MLG261" s="657"/>
      <c r="MLH261" s="657"/>
      <c r="MLI261" s="657"/>
      <c r="MLJ261" s="657"/>
      <c r="MLK261" s="657"/>
      <c r="MLL261" s="657"/>
      <c r="MLM261" s="657"/>
      <c r="MLN261" s="657"/>
      <c r="MLO261" s="657"/>
      <c r="MLP261" s="657"/>
      <c r="MLQ261" s="657"/>
      <c r="MLR261" s="657"/>
      <c r="MLS261" s="671"/>
      <c r="MLT261" s="657"/>
      <c r="MLU261" s="657"/>
      <c r="MLV261" s="657"/>
      <c r="MLW261" s="657"/>
      <c r="MLX261" s="657"/>
      <c r="MLY261" s="657"/>
      <c r="MLZ261" s="657"/>
      <c r="MMA261" s="657"/>
      <c r="MMB261" s="657"/>
      <c r="MMC261" s="657"/>
      <c r="MMD261" s="657"/>
      <c r="MME261" s="657"/>
      <c r="MMF261" s="657"/>
      <c r="MMG261" s="657"/>
      <c r="MMH261" s="657"/>
      <c r="MMI261" s="657"/>
      <c r="MMJ261" s="657"/>
      <c r="MMK261" s="657"/>
      <c r="MML261" s="657"/>
      <c r="MMM261" s="671"/>
      <c r="MMN261" s="657"/>
      <c r="MMO261" s="657"/>
      <c r="MMP261" s="657"/>
      <c r="MMQ261" s="657"/>
      <c r="MMR261" s="657"/>
      <c r="MMS261" s="657"/>
      <c r="MMT261" s="657"/>
      <c r="MMU261" s="657"/>
      <c r="MMV261" s="657"/>
      <c r="MMW261" s="657"/>
      <c r="MMX261" s="657"/>
      <c r="MMY261" s="657"/>
      <c r="MMZ261" s="657"/>
      <c r="MNA261" s="657"/>
      <c r="MNB261" s="657"/>
      <c r="MNC261" s="657"/>
      <c r="MND261" s="657"/>
      <c r="MNE261" s="657"/>
      <c r="MNF261" s="657"/>
      <c r="MNG261" s="671"/>
      <c r="MNH261" s="657"/>
      <c r="MNI261" s="657"/>
      <c r="MNJ261" s="657"/>
      <c r="MNK261" s="657"/>
      <c r="MNL261" s="657"/>
      <c r="MNM261" s="657"/>
      <c r="MNN261" s="657"/>
      <c r="MNO261" s="657"/>
      <c r="MNP261" s="657"/>
      <c r="MNQ261" s="657"/>
      <c r="MNR261" s="657"/>
      <c r="MNS261" s="657"/>
      <c r="MNT261" s="657"/>
      <c r="MNU261" s="657"/>
      <c r="MNV261" s="657"/>
      <c r="MNW261" s="657"/>
      <c r="MNX261" s="657"/>
      <c r="MNY261" s="657"/>
      <c r="MNZ261" s="657"/>
      <c r="MOA261" s="671"/>
      <c r="MOB261" s="657"/>
      <c r="MOC261" s="657"/>
      <c r="MOD261" s="657"/>
      <c r="MOE261" s="657"/>
      <c r="MOF261" s="657"/>
      <c r="MOG261" s="657"/>
      <c r="MOH261" s="657"/>
      <c r="MOI261" s="657"/>
      <c r="MOJ261" s="657"/>
      <c r="MOK261" s="657"/>
      <c r="MOL261" s="657"/>
      <c r="MOM261" s="657"/>
      <c r="MON261" s="657"/>
      <c r="MOO261" s="657"/>
      <c r="MOP261" s="657"/>
      <c r="MOQ261" s="657"/>
      <c r="MOR261" s="657"/>
      <c r="MOS261" s="657"/>
      <c r="MOT261" s="657"/>
      <c r="MOU261" s="671"/>
      <c r="MOV261" s="657"/>
      <c r="MOW261" s="657"/>
      <c r="MOX261" s="657"/>
      <c r="MOY261" s="657"/>
      <c r="MOZ261" s="657"/>
      <c r="MPA261" s="657"/>
      <c r="MPB261" s="657"/>
      <c r="MPC261" s="657"/>
      <c r="MPD261" s="657"/>
      <c r="MPE261" s="657"/>
      <c r="MPF261" s="657"/>
      <c r="MPG261" s="657"/>
      <c r="MPH261" s="657"/>
      <c r="MPI261" s="657"/>
      <c r="MPJ261" s="657"/>
      <c r="MPK261" s="657"/>
      <c r="MPL261" s="657"/>
      <c r="MPM261" s="657"/>
      <c r="MPN261" s="657"/>
      <c r="MPO261" s="671"/>
      <c r="MPP261" s="657"/>
      <c r="MPQ261" s="657"/>
      <c r="MPR261" s="657"/>
      <c r="MPS261" s="657"/>
      <c r="MPT261" s="657"/>
      <c r="MPU261" s="657"/>
      <c r="MPV261" s="657"/>
      <c r="MPW261" s="657"/>
      <c r="MPX261" s="657"/>
      <c r="MPY261" s="657"/>
      <c r="MPZ261" s="657"/>
      <c r="MQA261" s="657"/>
      <c r="MQB261" s="657"/>
      <c r="MQC261" s="657"/>
      <c r="MQD261" s="657"/>
      <c r="MQE261" s="657"/>
      <c r="MQF261" s="657"/>
      <c r="MQG261" s="657"/>
      <c r="MQH261" s="657"/>
      <c r="MQI261" s="671"/>
      <c r="MQJ261" s="657"/>
      <c r="MQK261" s="657"/>
      <c r="MQL261" s="657"/>
      <c r="MQM261" s="657"/>
      <c r="MQN261" s="657"/>
      <c r="MQO261" s="657"/>
      <c r="MQP261" s="657"/>
      <c r="MQQ261" s="657"/>
      <c r="MQR261" s="657"/>
      <c r="MQS261" s="657"/>
      <c r="MQT261" s="657"/>
      <c r="MQU261" s="657"/>
      <c r="MQV261" s="657"/>
      <c r="MQW261" s="657"/>
      <c r="MQX261" s="657"/>
      <c r="MQY261" s="657"/>
      <c r="MQZ261" s="657"/>
      <c r="MRA261" s="657"/>
      <c r="MRB261" s="657"/>
      <c r="MRC261" s="671"/>
      <c r="MRD261" s="657"/>
      <c r="MRE261" s="657"/>
      <c r="MRF261" s="657"/>
      <c r="MRG261" s="657"/>
      <c r="MRH261" s="657"/>
      <c r="MRI261" s="657"/>
      <c r="MRJ261" s="657"/>
      <c r="MRK261" s="657"/>
      <c r="MRL261" s="657"/>
      <c r="MRM261" s="657"/>
      <c r="MRN261" s="657"/>
      <c r="MRO261" s="657"/>
      <c r="MRP261" s="657"/>
      <c r="MRQ261" s="657"/>
      <c r="MRR261" s="657"/>
      <c r="MRS261" s="657"/>
      <c r="MRT261" s="657"/>
      <c r="MRU261" s="657"/>
      <c r="MRV261" s="657"/>
      <c r="MRW261" s="671"/>
      <c r="MRX261" s="657"/>
      <c r="MRY261" s="657"/>
      <c r="MRZ261" s="657"/>
      <c r="MSA261" s="657"/>
      <c r="MSB261" s="657"/>
      <c r="MSC261" s="657"/>
      <c r="MSD261" s="657"/>
      <c r="MSE261" s="657"/>
      <c r="MSF261" s="657"/>
      <c r="MSG261" s="657"/>
      <c r="MSH261" s="657"/>
      <c r="MSI261" s="657"/>
      <c r="MSJ261" s="657"/>
      <c r="MSK261" s="657"/>
      <c r="MSL261" s="657"/>
      <c r="MSM261" s="657"/>
      <c r="MSN261" s="657"/>
      <c r="MSO261" s="657"/>
      <c r="MSP261" s="657"/>
      <c r="MSQ261" s="671"/>
      <c r="MSR261" s="657"/>
      <c r="MSS261" s="657"/>
      <c r="MST261" s="657"/>
      <c r="MSU261" s="657"/>
      <c r="MSV261" s="657"/>
      <c r="MSW261" s="657"/>
      <c r="MSX261" s="657"/>
      <c r="MSY261" s="657"/>
      <c r="MSZ261" s="657"/>
      <c r="MTA261" s="657"/>
      <c r="MTB261" s="657"/>
      <c r="MTC261" s="657"/>
      <c r="MTD261" s="657"/>
      <c r="MTE261" s="657"/>
      <c r="MTF261" s="657"/>
      <c r="MTG261" s="657"/>
      <c r="MTH261" s="657"/>
      <c r="MTI261" s="657"/>
      <c r="MTJ261" s="657"/>
      <c r="MTK261" s="671"/>
      <c r="MTL261" s="657"/>
      <c r="MTM261" s="657"/>
      <c r="MTN261" s="657"/>
      <c r="MTO261" s="657"/>
      <c r="MTP261" s="657"/>
      <c r="MTQ261" s="657"/>
      <c r="MTR261" s="657"/>
      <c r="MTS261" s="657"/>
      <c r="MTT261" s="657"/>
      <c r="MTU261" s="657"/>
      <c r="MTV261" s="657"/>
      <c r="MTW261" s="657"/>
      <c r="MTX261" s="657"/>
      <c r="MTY261" s="657"/>
      <c r="MTZ261" s="657"/>
      <c r="MUA261" s="657"/>
      <c r="MUB261" s="657"/>
      <c r="MUC261" s="657"/>
      <c r="MUD261" s="657"/>
      <c r="MUE261" s="671"/>
      <c r="MUF261" s="657"/>
      <c r="MUG261" s="657"/>
      <c r="MUH261" s="657"/>
      <c r="MUI261" s="657"/>
      <c r="MUJ261" s="657"/>
      <c r="MUK261" s="657"/>
      <c r="MUL261" s="657"/>
      <c r="MUM261" s="657"/>
      <c r="MUN261" s="657"/>
      <c r="MUO261" s="657"/>
      <c r="MUP261" s="657"/>
      <c r="MUQ261" s="657"/>
      <c r="MUR261" s="657"/>
      <c r="MUS261" s="657"/>
      <c r="MUT261" s="657"/>
      <c r="MUU261" s="657"/>
      <c r="MUV261" s="657"/>
      <c r="MUW261" s="657"/>
      <c r="MUX261" s="657"/>
      <c r="MUY261" s="671"/>
      <c r="MUZ261" s="657"/>
      <c r="MVA261" s="657"/>
      <c r="MVB261" s="657"/>
      <c r="MVC261" s="657"/>
      <c r="MVD261" s="657"/>
      <c r="MVE261" s="657"/>
      <c r="MVF261" s="657"/>
      <c r="MVG261" s="657"/>
      <c r="MVH261" s="657"/>
      <c r="MVI261" s="657"/>
      <c r="MVJ261" s="657"/>
      <c r="MVK261" s="657"/>
      <c r="MVL261" s="657"/>
      <c r="MVM261" s="657"/>
      <c r="MVN261" s="657"/>
      <c r="MVO261" s="657"/>
      <c r="MVP261" s="657"/>
      <c r="MVQ261" s="657"/>
      <c r="MVR261" s="657"/>
      <c r="MVS261" s="671"/>
      <c r="MVT261" s="657"/>
      <c r="MVU261" s="657"/>
      <c r="MVV261" s="657"/>
      <c r="MVW261" s="657"/>
      <c r="MVX261" s="657"/>
      <c r="MVY261" s="657"/>
      <c r="MVZ261" s="657"/>
      <c r="MWA261" s="657"/>
      <c r="MWB261" s="657"/>
      <c r="MWC261" s="657"/>
      <c r="MWD261" s="657"/>
      <c r="MWE261" s="657"/>
      <c r="MWF261" s="657"/>
      <c r="MWG261" s="657"/>
      <c r="MWH261" s="657"/>
      <c r="MWI261" s="657"/>
      <c r="MWJ261" s="657"/>
      <c r="MWK261" s="657"/>
      <c r="MWL261" s="657"/>
      <c r="MWM261" s="671"/>
      <c r="MWN261" s="657"/>
      <c r="MWO261" s="657"/>
      <c r="MWP261" s="657"/>
      <c r="MWQ261" s="657"/>
      <c r="MWR261" s="657"/>
      <c r="MWS261" s="657"/>
      <c r="MWT261" s="657"/>
      <c r="MWU261" s="657"/>
      <c r="MWV261" s="657"/>
      <c r="MWW261" s="657"/>
      <c r="MWX261" s="657"/>
      <c r="MWY261" s="657"/>
      <c r="MWZ261" s="657"/>
      <c r="MXA261" s="657"/>
      <c r="MXB261" s="657"/>
      <c r="MXC261" s="657"/>
      <c r="MXD261" s="657"/>
      <c r="MXE261" s="657"/>
      <c r="MXF261" s="657"/>
      <c r="MXG261" s="671"/>
      <c r="MXH261" s="657"/>
      <c r="MXI261" s="657"/>
      <c r="MXJ261" s="657"/>
      <c r="MXK261" s="657"/>
      <c r="MXL261" s="657"/>
      <c r="MXM261" s="657"/>
      <c r="MXN261" s="657"/>
      <c r="MXO261" s="657"/>
      <c r="MXP261" s="657"/>
      <c r="MXQ261" s="657"/>
      <c r="MXR261" s="657"/>
      <c r="MXS261" s="657"/>
      <c r="MXT261" s="657"/>
      <c r="MXU261" s="657"/>
      <c r="MXV261" s="657"/>
      <c r="MXW261" s="657"/>
      <c r="MXX261" s="657"/>
      <c r="MXY261" s="657"/>
      <c r="MXZ261" s="657"/>
      <c r="MYA261" s="671"/>
      <c r="MYB261" s="657"/>
      <c r="MYC261" s="657"/>
      <c r="MYD261" s="657"/>
      <c r="MYE261" s="657"/>
      <c r="MYF261" s="657"/>
      <c r="MYG261" s="657"/>
      <c r="MYH261" s="657"/>
      <c r="MYI261" s="657"/>
      <c r="MYJ261" s="657"/>
      <c r="MYK261" s="657"/>
      <c r="MYL261" s="657"/>
      <c r="MYM261" s="657"/>
      <c r="MYN261" s="657"/>
      <c r="MYO261" s="657"/>
      <c r="MYP261" s="657"/>
      <c r="MYQ261" s="657"/>
      <c r="MYR261" s="657"/>
      <c r="MYS261" s="657"/>
      <c r="MYT261" s="657"/>
      <c r="MYU261" s="671"/>
      <c r="MYV261" s="657"/>
      <c r="MYW261" s="657"/>
      <c r="MYX261" s="657"/>
      <c r="MYY261" s="657"/>
      <c r="MYZ261" s="657"/>
      <c r="MZA261" s="657"/>
      <c r="MZB261" s="657"/>
      <c r="MZC261" s="657"/>
      <c r="MZD261" s="657"/>
      <c r="MZE261" s="657"/>
      <c r="MZF261" s="657"/>
      <c r="MZG261" s="657"/>
      <c r="MZH261" s="657"/>
      <c r="MZI261" s="657"/>
      <c r="MZJ261" s="657"/>
      <c r="MZK261" s="657"/>
      <c r="MZL261" s="657"/>
      <c r="MZM261" s="657"/>
      <c r="MZN261" s="657"/>
      <c r="MZO261" s="671"/>
      <c r="MZP261" s="657"/>
      <c r="MZQ261" s="657"/>
      <c r="MZR261" s="657"/>
      <c r="MZS261" s="657"/>
      <c r="MZT261" s="657"/>
      <c r="MZU261" s="657"/>
      <c r="MZV261" s="657"/>
      <c r="MZW261" s="657"/>
      <c r="MZX261" s="657"/>
      <c r="MZY261" s="657"/>
      <c r="MZZ261" s="657"/>
      <c r="NAA261" s="657"/>
      <c r="NAB261" s="657"/>
      <c r="NAC261" s="657"/>
      <c r="NAD261" s="657"/>
      <c r="NAE261" s="657"/>
      <c r="NAF261" s="657"/>
      <c r="NAG261" s="657"/>
      <c r="NAH261" s="657"/>
      <c r="NAI261" s="671"/>
      <c r="NAJ261" s="657"/>
      <c r="NAK261" s="657"/>
      <c r="NAL261" s="657"/>
      <c r="NAM261" s="657"/>
      <c r="NAN261" s="657"/>
      <c r="NAO261" s="657"/>
      <c r="NAP261" s="657"/>
      <c r="NAQ261" s="657"/>
      <c r="NAR261" s="657"/>
      <c r="NAS261" s="657"/>
      <c r="NAT261" s="657"/>
      <c r="NAU261" s="657"/>
      <c r="NAV261" s="657"/>
      <c r="NAW261" s="657"/>
      <c r="NAX261" s="657"/>
      <c r="NAY261" s="657"/>
      <c r="NAZ261" s="657"/>
      <c r="NBA261" s="657"/>
      <c r="NBB261" s="657"/>
      <c r="NBC261" s="671"/>
      <c r="NBD261" s="657"/>
      <c r="NBE261" s="657"/>
      <c r="NBF261" s="657"/>
      <c r="NBG261" s="657"/>
      <c r="NBH261" s="657"/>
      <c r="NBI261" s="657"/>
      <c r="NBJ261" s="657"/>
      <c r="NBK261" s="657"/>
      <c r="NBL261" s="657"/>
      <c r="NBM261" s="657"/>
      <c r="NBN261" s="657"/>
      <c r="NBO261" s="657"/>
      <c r="NBP261" s="657"/>
      <c r="NBQ261" s="657"/>
      <c r="NBR261" s="657"/>
      <c r="NBS261" s="657"/>
      <c r="NBT261" s="657"/>
      <c r="NBU261" s="657"/>
      <c r="NBV261" s="657"/>
      <c r="NBW261" s="671"/>
      <c r="NBX261" s="657"/>
      <c r="NBY261" s="657"/>
      <c r="NBZ261" s="657"/>
      <c r="NCA261" s="657"/>
      <c r="NCB261" s="657"/>
      <c r="NCC261" s="657"/>
      <c r="NCD261" s="657"/>
      <c r="NCE261" s="657"/>
      <c r="NCF261" s="657"/>
      <c r="NCG261" s="657"/>
      <c r="NCH261" s="657"/>
      <c r="NCI261" s="657"/>
      <c r="NCJ261" s="657"/>
      <c r="NCK261" s="657"/>
      <c r="NCL261" s="657"/>
      <c r="NCM261" s="657"/>
      <c r="NCN261" s="657"/>
      <c r="NCO261" s="657"/>
      <c r="NCP261" s="657"/>
      <c r="NCQ261" s="671"/>
      <c r="NCR261" s="657"/>
      <c r="NCS261" s="657"/>
      <c r="NCT261" s="657"/>
      <c r="NCU261" s="657"/>
      <c r="NCV261" s="657"/>
      <c r="NCW261" s="657"/>
      <c r="NCX261" s="657"/>
      <c r="NCY261" s="657"/>
      <c r="NCZ261" s="657"/>
      <c r="NDA261" s="657"/>
      <c r="NDB261" s="657"/>
      <c r="NDC261" s="657"/>
      <c r="NDD261" s="657"/>
      <c r="NDE261" s="657"/>
      <c r="NDF261" s="657"/>
      <c r="NDG261" s="657"/>
      <c r="NDH261" s="657"/>
      <c r="NDI261" s="657"/>
      <c r="NDJ261" s="657"/>
      <c r="NDK261" s="671"/>
      <c r="NDL261" s="657"/>
      <c r="NDM261" s="657"/>
      <c r="NDN261" s="657"/>
      <c r="NDO261" s="657"/>
      <c r="NDP261" s="657"/>
      <c r="NDQ261" s="657"/>
      <c r="NDR261" s="657"/>
      <c r="NDS261" s="657"/>
      <c r="NDT261" s="657"/>
      <c r="NDU261" s="657"/>
      <c r="NDV261" s="657"/>
      <c r="NDW261" s="657"/>
      <c r="NDX261" s="657"/>
      <c r="NDY261" s="657"/>
      <c r="NDZ261" s="657"/>
      <c r="NEA261" s="657"/>
      <c r="NEB261" s="657"/>
      <c r="NEC261" s="657"/>
      <c r="NED261" s="657"/>
      <c r="NEE261" s="671"/>
      <c r="NEF261" s="657"/>
      <c r="NEG261" s="657"/>
      <c r="NEH261" s="657"/>
      <c r="NEI261" s="657"/>
      <c r="NEJ261" s="657"/>
      <c r="NEK261" s="657"/>
      <c r="NEL261" s="657"/>
      <c r="NEM261" s="657"/>
      <c r="NEN261" s="657"/>
      <c r="NEO261" s="657"/>
      <c r="NEP261" s="657"/>
      <c r="NEQ261" s="657"/>
      <c r="NER261" s="657"/>
      <c r="NES261" s="657"/>
      <c r="NET261" s="657"/>
      <c r="NEU261" s="657"/>
      <c r="NEV261" s="657"/>
      <c r="NEW261" s="657"/>
      <c r="NEX261" s="657"/>
      <c r="NEY261" s="671"/>
      <c r="NEZ261" s="657"/>
      <c r="NFA261" s="657"/>
      <c r="NFB261" s="657"/>
      <c r="NFC261" s="657"/>
      <c r="NFD261" s="657"/>
      <c r="NFE261" s="657"/>
      <c r="NFF261" s="657"/>
      <c r="NFG261" s="657"/>
      <c r="NFH261" s="657"/>
      <c r="NFI261" s="657"/>
      <c r="NFJ261" s="657"/>
      <c r="NFK261" s="657"/>
      <c r="NFL261" s="657"/>
      <c r="NFM261" s="657"/>
      <c r="NFN261" s="657"/>
      <c r="NFO261" s="657"/>
      <c r="NFP261" s="657"/>
      <c r="NFQ261" s="657"/>
      <c r="NFR261" s="657"/>
      <c r="NFS261" s="671"/>
      <c r="NFT261" s="657"/>
      <c r="NFU261" s="657"/>
      <c r="NFV261" s="657"/>
      <c r="NFW261" s="657"/>
      <c r="NFX261" s="657"/>
      <c r="NFY261" s="657"/>
      <c r="NFZ261" s="657"/>
      <c r="NGA261" s="657"/>
      <c r="NGB261" s="657"/>
      <c r="NGC261" s="657"/>
      <c r="NGD261" s="657"/>
      <c r="NGE261" s="657"/>
      <c r="NGF261" s="657"/>
      <c r="NGG261" s="657"/>
      <c r="NGH261" s="657"/>
      <c r="NGI261" s="657"/>
      <c r="NGJ261" s="657"/>
      <c r="NGK261" s="657"/>
      <c r="NGL261" s="657"/>
      <c r="NGM261" s="671"/>
      <c r="NGN261" s="657"/>
      <c r="NGO261" s="657"/>
      <c r="NGP261" s="657"/>
      <c r="NGQ261" s="657"/>
      <c r="NGR261" s="657"/>
      <c r="NGS261" s="657"/>
      <c r="NGT261" s="657"/>
      <c r="NGU261" s="657"/>
      <c r="NGV261" s="657"/>
      <c r="NGW261" s="657"/>
      <c r="NGX261" s="657"/>
      <c r="NGY261" s="657"/>
      <c r="NGZ261" s="657"/>
      <c r="NHA261" s="657"/>
      <c r="NHB261" s="657"/>
      <c r="NHC261" s="657"/>
      <c r="NHD261" s="657"/>
      <c r="NHE261" s="657"/>
      <c r="NHF261" s="657"/>
      <c r="NHG261" s="671"/>
      <c r="NHH261" s="657"/>
      <c r="NHI261" s="657"/>
      <c r="NHJ261" s="657"/>
      <c r="NHK261" s="657"/>
      <c r="NHL261" s="657"/>
      <c r="NHM261" s="657"/>
      <c r="NHN261" s="657"/>
      <c r="NHO261" s="657"/>
      <c r="NHP261" s="657"/>
      <c r="NHQ261" s="657"/>
      <c r="NHR261" s="657"/>
      <c r="NHS261" s="657"/>
      <c r="NHT261" s="657"/>
      <c r="NHU261" s="657"/>
      <c r="NHV261" s="657"/>
      <c r="NHW261" s="657"/>
      <c r="NHX261" s="657"/>
      <c r="NHY261" s="657"/>
      <c r="NHZ261" s="657"/>
      <c r="NIA261" s="671"/>
      <c r="NIB261" s="657"/>
      <c r="NIC261" s="657"/>
      <c r="NID261" s="657"/>
      <c r="NIE261" s="657"/>
      <c r="NIF261" s="657"/>
      <c r="NIG261" s="657"/>
      <c r="NIH261" s="657"/>
      <c r="NII261" s="657"/>
      <c r="NIJ261" s="657"/>
      <c r="NIK261" s="657"/>
      <c r="NIL261" s="657"/>
      <c r="NIM261" s="657"/>
      <c r="NIN261" s="657"/>
      <c r="NIO261" s="657"/>
      <c r="NIP261" s="657"/>
      <c r="NIQ261" s="657"/>
      <c r="NIR261" s="657"/>
      <c r="NIS261" s="657"/>
      <c r="NIT261" s="657"/>
      <c r="NIU261" s="671"/>
      <c r="NIV261" s="657"/>
      <c r="NIW261" s="657"/>
      <c r="NIX261" s="657"/>
      <c r="NIY261" s="657"/>
      <c r="NIZ261" s="657"/>
      <c r="NJA261" s="657"/>
      <c r="NJB261" s="657"/>
      <c r="NJC261" s="657"/>
      <c r="NJD261" s="657"/>
      <c r="NJE261" s="657"/>
      <c r="NJF261" s="657"/>
      <c r="NJG261" s="657"/>
      <c r="NJH261" s="657"/>
      <c r="NJI261" s="657"/>
      <c r="NJJ261" s="657"/>
      <c r="NJK261" s="657"/>
      <c r="NJL261" s="657"/>
      <c r="NJM261" s="657"/>
      <c r="NJN261" s="657"/>
      <c r="NJO261" s="671"/>
      <c r="NJP261" s="657"/>
      <c r="NJQ261" s="657"/>
      <c r="NJR261" s="657"/>
      <c r="NJS261" s="657"/>
      <c r="NJT261" s="657"/>
      <c r="NJU261" s="657"/>
      <c r="NJV261" s="657"/>
      <c r="NJW261" s="657"/>
      <c r="NJX261" s="657"/>
      <c r="NJY261" s="657"/>
      <c r="NJZ261" s="657"/>
      <c r="NKA261" s="657"/>
      <c r="NKB261" s="657"/>
      <c r="NKC261" s="657"/>
      <c r="NKD261" s="657"/>
      <c r="NKE261" s="657"/>
      <c r="NKF261" s="657"/>
      <c r="NKG261" s="657"/>
      <c r="NKH261" s="657"/>
      <c r="NKI261" s="671"/>
      <c r="NKJ261" s="657"/>
      <c r="NKK261" s="657"/>
      <c r="NKL261" s="657"/>
      <c r="NKM261" s="657"/>
      <c r="NKN261" s="657"/>
      <c r="NKO261" s="657"/>
      <c r="NKP261" s="657"/>
      <c r="NKQ261" s="657"/>
      <c r="NKR261" s="657"/>
      <c r="NKS261" s="657"/>
      <c r="NKT261" s="657"/>
      <c r="NKU261" s="657"/>
      <c r="NKV261" s="657"/>
      <c r="NKW261" s="657"/>
      <c r="NKX261" s="657"/>
      <c r="NKY261" s="657"/>
      <c r="NKZ261" s="657"/>
      <c r="NLA261" s="657"/>
      <c r="NLB261" s="657"/>
      <c r="NLC261" s="671"/>
      <c r="NLD261" s="657"/>
      <c r="NLE261" s="657"/>
      <c r="NLF261" s="657"/>
      <c r="NLG261" s="657"/>
      <c r="NLH261" s="657"/>
      <c r="NLI261" s="657"/>
      <c r="NLJ261" s="657"/>
      <c r="NLK261" s="657"/>
      <c r="NLL261" s="657"/>
      <c r="NLM261" s="657"/>
      <c r="NLN261" s="657"/>
      <c r="NLO261" s="657"/>
      <c r="NLP261" s="657"/>
      <c r="NLQ261" s="657"/>
      <c r="NLR261" s="657"/>
      <c r="NLS261" s="657"/>
      <c r="NLT261" s="657"/>
      <c r="NLU261" s="657"/>
      <c r="NLV261" s="657"/>
      <c r="NLW261" s="671"/>
      <c r="NLX261" s="657"/>
      <c r="NLY261" s="657"/>
      <c r="NLZ261" s="657"/>
      <c r="NMA261" s="657"/>
      <c r="NMB261" s="657"/>
      <c r="NMC261" s="657"/>
      <c r="NMD261" s="657"/>
      <c r="NME261" s="657"/>
      <c r="NMF261" s="657"/>
      <c r="NMG261" s="657"/>
      <c r="NMH261" s="657"/>
      <c r="NMI261" s="657"/>
      <c r="NMJ261" s="657"/>
      <c r="NMK261" s="657"/>
      <c r="NML261" s="657"/>
      <c r="NMM261" s="657"/>
      <c r="NMN261" s="657"/>
      <c r="NMO261" s="657"/>
      <c r="NMP261" s="657"/>
      <c r="NMQ261" s="671"/>
      <c r="NMR261" s="657"/>
      <c r="NMS261" s="657"/>
      <c r="NMT261" s="657"/>
      <c r="NMU261" s="657"/>
      <c r="NMV261" s="657"/>
      <c r="NMW261" s="657"/>
      <c r="NMX261" s="657"/>
      <c r="NMY261" s="657"/>
      <c r="NMZ261" s="657"/>
      <c r="NNA261" s="657"/>
      <c r="NNB261" s="657"/>
      <c r="NNC261" s="657"/>
      <c r="NND261" s="657"/>
      <c r="NNE261" s="657"/>
      <c r="NNF261" s="657"/>
      <c r="NNG261" s="657"/>
      <c r="NNH261" s="657"/>
      <c r="NNI261" s="657"/>
      <c r="NNJ261" s="657"/>
      <c r="NNK261" s="671"/>
      <c r="NNL261" s="657"/>
      <c r="NNM261" s="657"/>
      <c r="NNN261" s="657"/>
      <c r="NNO261" s="657"/>
      <c r="NNP261" s="657"/>
      <c r="NNQ261" s="657"/>
      <c r="NNR261" s="657"/>
      <c r="NNS261" s="657"/>
      <c r="NNT261" s="657"/>
      <c r="NNU261" s="657"/>
      <c r="NNV261" s="657"/>
      <c r="NNW261" s="657"/>
      <c r="NNX261" s="657"/>
      <c r="NNY261" s="657"/>
      <c r="NNZ261" s="657"/>
      <c r="NOA261" s="657"/>
      <c r="NOB261" s="657"/>
      <c r="NOC261" s="657"/>
      <c r="NOD261" s="657"/>
      <c r="NOE261" s="671"/>
      <c r="NOF261" s="657"/>
      <c r="NOG261" s="657"/>
      <c r="NOH261" s="657"/>
      <c r="NOI261" s="657"/>
      <c r="NOJ261" s="657"/>
      <c r="NOK261" s="657"/>
      <c r="NOL261" s="657"/>
      <c r="NOM261" s="657"/>
      <c r="NON261" s="657"/>
      <c r="NOO261" s="657"/>
      <c r="NOP261" s="657"/>
      <c r="NOQ261" s="657"/>
      <c r="NOR261" s="657"/>
      <c r="NOS261" s="657"/>
      <c r="NOT261" s="657"/>
      <c r="NOU261" s="657"/>
      <c r="NOV261" s="657"/>
      <c r="NOW261" s="657"/>
      <c r="NOX261" s="657"/>
      <c r="NOY261" s="671"/>
      <c r="NOZ261" s="657"/>
      <c r="NPA261" s="657"/>
      <c r="NPB261" s="657"/>
      <c r="NPC261" s="657"/>
      <c r="NPD261" s="657"/>
      <c r="NPE261" s="657"/>
      <c r="NPF261" s="657"/>
      <c r="NPG261" s="657"/>
      <c r="NPH261" s="657"/>
      <c r="NPI261" s="657"/>
      <c r="NPJ261" s="657"/>
      <c r="NPK261" s="657"/>
      <c r="NPL261" s="657"/>
      <c r="NPM261" s="657"/>
      <c r="NPN261" s="657"/>
      <c r="NPO261" s="657"/>
      <c r="NPP261" s="657"/>
      <c r="NPQ261" s="657"/>
      <c r="NPR261" s="657"/>
      <c r="NPS261" s="671"/>
      <c r="NPT261" s="657"/>
      <c r="NPU261" s="657"/>
      <c r="NPV261" s="657"/>
      <c r="NPW261" s="657"/>
      <c r="NPX261" s="657"/>
      <c r="NPY261" s="657"/>
      <c r="NPZ261" s="657"/>
      <c r="NQA261" s="657"/>
      <c r="NQB261" s="657"/>
      <c r="NQC261" s="657"/>
      <c r="NQD261" s="657"/>
      <c r="NQE261" s="657"/>
      <c r="NQF261" s="657"/>
      <c r="NQG261" s="657"/>
      <c r="NQH261" s="657"/>
      <c r="NQI261" s="657"/>
      <c r="NQJ261" s="657"/>
      <c r="NQK261" s="657"/>
      <c r="NQL261" s="657"/>
      <c r="NQM261" s="671"/>
      <c r="NQN261" s="657"/>
      <c r="NQO261" s="657"/>
      <c r="NQP261" s="657"/>
      <c r="NQQ261" s="657"/>
      <c r="NQR261" s="657"/>
      <c r="NQS261" s="657"/>
      <c r="NQT261" s="657"/>
      <c r="NQU261" s="657"/>
      <c r="NQV261" s="657"/>
      <c r="NQW261" s="657"/>
      <c r="NQX261" s="657"/>
      <c r="NQY261" s="657"/>
      <c r="NQZ261" s="657"/>
      <c r="NRA261" s="657"/>
      <c r="NRB261" s="657"/>
      <c r="NRC261" s="657"/>
      <c r="NRD261" s="657"/>
      <c r="NRE261" s="657"/>
      <c r="NRF261" s="657"/>
      <c r="NRG261" s="671"/>
      <c r="NRH261" s="657"/>
      <c r="NRI261" s="657"/>
      <c r="NRJ261" s="657"/>
      <c r="NRK261" s="657"/>
      <c r="NRL261" s="657"/>
      <c r="NRM261" s="657"/>
      <c r="NRN261" s="657"/>
      <c r="NRO261" s="657"/>
      <c r="NRP261" s="657"/>
      <c r="NRQ261" s="657"/>
      <c r="NRR261" s="657"/>
      <c r="NRS261" s="657"/>
      <c r="NRT261" s="657"/>
      <c r="NRU261" s="657"/>
      <c r="NRV261" s="657"/>
      <c r="NRW261" s="657"/>
      <c r="NRX261" s="657"/>
      <c r="NRY261" s="657"/>
      <c r="NRZ261" s="657"/>
      <c r="NSA261" s="671"/>
      <c r="NSB261" s="657"/>
      <c r="NSC261" s="657"/>
      <c r="NSD261" s="657"/>
      <c r="NSE261" s="657"/>
      <c r="NSF261" s="657"/>
      <c r="NSG261" s="657"/>
      <c r="NSH261" s="657"/>
      <c r="NSI261" s="657"/>
      <c r="NSJ261" s="657"/>
      <c r="NSK261" s="657"/>
      <c r="NSL261" s="657"/>
      <c r="NSM261" s="657"/>
      <c r="NSN261" s="657"/>
      <c r="NSO261" s="657"/>
      <c r="NSP261" s="657"/>
      <c r="NSQ261" s="657"/>
      <c r="NSR261" s="657"/>
      <c r="NSS261" s="657"/>
      <c r="NST261" s="657"/>
      <c r="NSU261" s="671"/>
      <c r="NSV261" s="657"/>
      <c r="NSW261" s="657"/>
      <c r="NSX261" s="657"/>
      <c r="NSY261" s="657"/>
      <c r="NSZ261" s="657"/>
      <c r="NTA261" s="657"/>
      <c r="NTB261" s="657"/>
      <c r="NTC261" s="657"/>
      <c r="NTD261" s="657"/>
      <c r="NTE261" s="657"/>
      <c r="NTF261" s="657"/>
      <c r="NTG261" s="657"/>
      <c r="NTH261" s="657"/>
      <c r="NTI261" s="657"/>
      <c r="NTJ261" s="657"/>
      <c r="NTK261" s="657"/>
      <c r="NTL261" s="657"/>
      <c r="NTM261" s="657"/>
      <c r="NTN261" s="657"/>
      <c r="NTO261" s="671"/>
      <c r="NTP261" s="657"/>
      <c r="NTQ261" s="657"/>
      <c r="NTR261" s="657"/>
      <c r="NTS261" s="657"/>
      <c r="NTT261" s="657"/>
      <c r="NTU261" s="657"/>
      <c r="NTV261" s="657"/>
      <c r="NTW261" s="657"/>
      <c r="NTX261" s="657"/>
      <c r="NTY261" s="657"/>
      <c r="NTZ261" s="657"/>
      <c r="NUA261" s="657"/>
      <c r="NUB261" s="657"/>
      <c r="NUC261" s="657"/>
      <c r="NUD261" s="657"/>
      <c r="NUE261" s="657"/>
      <c r="NUF261" s="657"/>
      <c r="NUG261" s="657"/>
      <c r="NUH261" s="657"/>
      <c r="NUI261" s="671"/>
      <c r="NUJ261" s="657"/>
      <c r="NUK261" s="657"/>
      <c r="NUL261" s="657"/>
      <c r="NUM261" s="657"/>
      <c r="NUN261" s="657"/>
      <c r="NUO261" s="657"/>
      <c r="NUP261" s="657"/>
      <c r="NUQ261" s="657"/>
      <c r="NUR261" s="657"/>
      <c r="NUS261" s="657"/>
      <c r="NUT261" s="657"/>
      <c r="NUU261" s="657"/>
      <c r="NUV261" s="657"/>
      <c r="NUW261" s="657"/>
      <c r="NUX261" s="657"/>
      <c r="NUY261" s="657"/>
      <c r="NUZ261" s="657"/>
      <c r="NVA261" s="657"/>
      <c r="NVB261" s="657"/>
      <c r="NVC261" s="671"/>
      <c r="NVD261" s="657"/>
      <c r="NVE261" s="657"/>
      <c r="NVF261" s="657"/>
      <c r="NVG261" s="657"/>
      <c r="NVH261" s="657"/>
      <c r="NVI261" s="657"/>
      <c r="NVJ261" s="657"/>
      <c r="NVK261" s="657"/>
      <c r="NVL261" s="657"/>
      <c r="NVM261" s="657"/>
      <c r="NVN261" s="657"/>
      <c r="NVO261" s="657"/>
      <c r="NVP261" s="657"/>
      <c r="NVQ261" s="657"/>
      <c r="NVR261" s="657"/>
      <c r="NVS261" s="657"/>
      <c r="NVT261" s="657"/>
      <c r="NVU261" s="657"/>
      <c r="NVV261" s="657"/>
      <c r="NVW261" s="671"/>
      <c r="NVX261" s="657"/>
      <c r="NVY261" s="657"/>
      <c r="NVZ261" s="657"/>
      <c r="NWA261" s="657"/>
      <c r="NWB261" s="657"/>
      <c r="NWC261" s="657"/>
      <c r="NWD261" s="657"/>
      <c r="NWE261" s="657"/>
      <c r="NWF261" s="657"/>
      <c r="NWG261" s="657"/>
      <c r="NWH261" s="657"/>
      <c r="NWI261" s="657"/>
      <c r="NWJ261" s="657"/>
      <c r="NWK261" s="657"/>
      <c r="NWL261" s="657"/>
      <c r="NWM261" s="657"/>
      <c r="NWN261" s="657"/>
      <c r="NWO261" s="657"/>
      <c r="NWP261" s="657"/>
      <c r="NWQ261" s="671"/>
      <c r="NWR261" s="657"/>
      <c r="NWS261" s="657"/>
      <c r="NWT261" s="657"/>
      <c r="NWU261" s="657"/>
      <c r="NWV261" s="657"/>
      <c r="NWW261" s="657"/>
      <c r="NWX261" s="657"/>
      <c r="NWY261" s="657"/>
      <c r="NWZ261" s="657"/>
      <c r="NXA261" s="657"/>
      <c r="NXB261" s="657"/>
      <c r="NXC261" s="657"/>
      <c r="NXD261" s="657"/>
      <c r="NXE261" s="657"/>
      <c r="NXF261" s="657"/>
      <c r="NXG261" s="657"/>
      <c r="NXH261" s="657"/>
      <c r="NXI261" s="657"/>
      <c r="NXJ261" s="657"/>
      <c r="NXK261" s="671"/>
      <c r="NXL261" s="657"/>
      <c r="NXM261" s="657"/>
      <c r="NXN261" s="657"/>
      <c r="NXO261" s="657"/>
      <c r="NXP261" s="657"/>
      <c r="NXQ261" s="657"/>
      <c r="NXR261" s="657"/>
      <c r="NXS261" s="657"/>
      <c r="NXT261" s="657"/>
      <c r="NXU261" s="657"/>
      <c r="NXV261" s="657"/>
      <c r="NXW261" s="657"/>
      <c r="NXX261" s="657"/>
      <c r="NXY261" s="657"/>
      <c r="NXZ261" s="657"/>
      <c r="NYA261" s="657"/>
      <c r="NYB261" s="657"/>
      <c r="NYC261" s="657"/>
      <c r="NYD261" s="657"/>
      <c r="NYE261" s="671"/>
      <c r="NYF261" s="657"/>
      <c r="NYG261" s="657"/>
      <c r="NYH261" s="657"/>
      <c r="NYI261" s="657"/>
      <c r="NYJ261" s="657"/>
      <c r="NYK261" s="657"/>
      <c r="NYL261" s="657"/>
      <c r="NYM261" s="657"/>
      <c r="NYN261" s="657"/>
      <c r="NYO261" s="657"/>
      <c r="NYP261" s="657"/>
      <c r="NYQ261" s="657"/>
      <c r="NYR261" s="657"/>
      <c r="NYS261" s="657"/>
      <c r="NYT261" s="657"/>
      <c r="NYU261" s="657"/>
      <c r="NYV261" s="657"/>
      <c r="NYW261" s="657"/>
      <c r="NYX261" s="657"/>
      <c r="NYY261" s="671"/>
      <c r="NYZ261" s="657"/>
      <c r="NZA261" s="657"/>
      <c r="NZB261" s="657"/>
      <c r="NZC261" s="657"/>
      <c r="NZD261" s="657"/>
      <c r="NZE261" s="657"/>
      <c r="NZF261" s="657"/>
      <c r="NZG261" s="657"/>
      <c r="NZH261" s="657"/>
      <c r="NZI261" s="657"/>
      <c r="NZJ261" s="657"/>
      <c r="NZK261" s="657"/>
      <c r="NZL261" s="657"/>
      <c r="NZM261" s="657"/>
      <c r="NZN261" s="657"/>
      <c r="NZO261" s="657"/>
      <c r="NZP261" s="657"/>
      <c r="NZQ261" s="657"/>
      <c r="NZR261" s="657"/>
      <c r="NZS261" s="671"/>
      <c r="NZT261" s="657"/>
      <c r="NZU261" s="657"/>
      <c r="NZV261" s="657"/>
      <c r="NZW261" s="657"/>
      <c r="NZX261" s="657"/>
      <c r="NZY261" s="657"/>
      <c r="NZZ261" s="657"/>
      <c r="OAA261" s="657"/>
      <c r="OAB261" s="657"/>
      <c r="OAC261" s="657"/>
      <c r="OAD261" s="657"/>
      <c r="OAE261" s="657"/>
      <c r="OAF261" s="657"/>
      <c r="OAG261" s="657"/>
      <c r="OAH261" s="657"/>
      <c r="OAI261" s="657"/>
      <c r="OAJ261" s="657"/>
      <c r="OAK261" s="657"/>
      <c r="OAL261" s="657"/>
      <c r="OAM261" s="671"/>
      <c r="OAN261" s="657"/>
      <c r="OAO261" s="657"/>
      <c r="OAP261" s="657"/>
      <c r="OAQ261" s="657"/>
      <c r="OAR261" s="657"/>
      <c r="OAS261" s="657"/>
      <c r="OAT261" s="657"/>
      <c r="OAU261" s="657"/>
      <c r="OAV261" s="657"/>
      <c r="OAW261" s="657"/>
      <c r="OAX261" s="657"/>
      <c r="OAY261" s="657"/>
      <c r="OAZ261" s="657"/>
      <c r="OBA261" s="657"/>
      <c r="OBB261" s="657"/>
      <c r="OBC261" s="657"/>
      <c r="OBD261" s="657"/>
      <c r="OBE261" s="657"/>
      <c r="OBF261" s="657"/>
      <c r="OBG261" s="671"/>
      <c r="OBH261" s="657"/>
      <c r="OBI261" s="657"/>
      <c r="OBJ261" s="657"/>
      <c r="OBK261" s="657"/>
      <c r="OBL261" s="657"/>
      <c r="OBM261" s="657"/>
      <c r="OBN261" s="657"/>
      <c r="OBO261" s="657"/>
      <c r="OBP261" s="657"/>
      <c r="OBQ261" s="657"/>
      <c r="OBR261" s="657"/>
      <c r="OBS261" s="657"/>
      <c r="OBT261" s="657"/>
      <c r="OBU261" s="657"/>
      <c r="OBV261" s="657"/>
      <c r="OBW261" s="657"/>
      <c r="OBX261" s="657"/>
      <c r="OBY261" s="657"/>
      <c r="OBZ261" s="657"/>
      <c r="OCA261" s="671"/>
      <c r="OCB261" s="657"/>
      <c r="OCC261" s="657"/>
      <c r="OCD261" s="657"/>
      <c r="OCE261" s="657"/>
      <c r="OCF261" s="657"/>
      <c r="OCG261" s="657"/>
      <c r="OCH261" s="657"/>
      <c r="OCI261" s="657"/>
      <c r="OCJ261" s="657"/>
      <c r="OCK261" s="657"/>
      <c r="OCL261" s="657"/>
      <c r="OCM261" s="657"/>
      <c r="OCN261" s="657"/>
      <c r="OCO261" s="657"/>
      <c r="OCP261" s="657"/>
      <c r="OCQ261" s="657"/>
      <c r="OCR261" s="657"/>
      <c r="OCS261" s="657"/>
      <c r="OCT261" s="657"/>
      <c r="OCU261" s="671"/>
      <c r="OCV261" s="657"/>
      <c r="OCW261" s="657"/>
      <c r="OCX261" s="657"/>
      <c r="OCY261" s="657"/>
      <c r="OCZ261" s="657"/>
      <c r="ODA261" s="657"/>
      <c r="ODB261" s="657"/>
      <c r="ODC261" s="657"/>
      <c r="ODD261" s="657"/>
      <c r="ODE261" s="657"/>
      <c r="ODF261" s="657"/>
      <c r="ODG261" s="657"/>
      <c r="ODH261" s="657"/>
      <c r="ODI261" s="657"/>
      <c r="ODJ261" s="657"/>
      <c r="ODK261" s="657"/>
      <c r="ODL261" s="657"/>
      <c r="ODM261" s="657"/>
      <c r="ODN261" s="657"/>
      <c r="ODO261" s="671"/>
      <c r="ODP261" s="657"/>
      <c r="ODQ261" s="657"/>
      <c r="ODR261" s="657"/>
      <c r="ODS261" s="657"/>
      <c r="ODT261" s="657"/>
      <c r="ODU261" s="657"/>
      <c r="ODV261" s="657"/>
      <c r="ODW261" s="657"/>
      <c r="ODX261" s="657"/>
      <c r="ODY261" s="657"/>
      <c r="ODZ261" s="657"/>
      <c r="OEA261" s="657"/>
      <c r="OEB261" s="657"/>
      <c r="OEC261" s="657"/>
      <c r="OED261" s="657"/>
      <c r="OEE261" s="657"/>
      <c r="OEF261" s="657"/>
      <c r="OEG261" s="657"/>
      <c r="OEH261" s="657"/>
      <c r="OEI261" s="671"/>
      <c r="OEJ261" s="657"/>
      <c r="OEK261" s="657"/>
      <c r="OEL261" s="657"/>
      <c r="OEM261" s="657"/>
      <c r="OEN261" s="657"/>
      <c r="OEO261" s="657"/>
      <c r="OEP261" s="657"/>
      <c r="OEQ261" s="657"/>
      <c r="OER261" s="657"/>
      <c r="OES261" s="657"/>
      <c r="OET261" s="657"/>
      <c r="OEU261" s="657"/>
      <c r="OEV261" s="657"/>
      <c r="OEW261" s="657"/>
      <c r="OEX261" s="657"/>
      <c r="OEY261" s="657"/>
      <c r="OEZ261" s="657"/>
      <c r="OFA261" s="657"/>
      <c r="OFB261" s="657"/>
      <c r="OFC261" s="671"/>
      <c r="OFD261" s="657"/>
      <c r="OFE261" s="657"/>
      <c r="OFF261" s="657"/>
      <c r="OFG261" s="657"/>
      <c r="OFH261" s="657"/>
      <c r="OFI261" s="657"/>
      <c r="OFJ261" s="657"/>
      <c r="OFK261" s="657"/>
      <c r="OFL261" s="657"/>
      <c r="OFM261" s="657"/>
      <c r="OFN261" s="657"/>
      <c r="OFO261" s="657"/>
      <c r="OFP261" s="657"/>
      <c r="OFQ261" s="657"/>
      <c r="OFR261" s="657"/>
      <c r="OFS261" s="657"/>
      <c r="OFT261" s="657"/>
      <c r="OFU261" s="657"/>
      <c r="OFV261" s="657"/>
      <c r="OFW261" s="671"/>
      <c r="OFX261" s="657"/>
      <c r="OFY261" s="657"/>
      <c r="OFZ261" s="657"/>
      <c r="OGA261" s="657"/>
      <c r="OGB261" s="657"/>
      <c r="OGC261" s="657"/>
      <c r="OGD261" s="657"/>
      <c r="OGE261" s="657"/>
      <c r="OGF261" s="657"/>
      <c r="OGG261" s="657"/>
      <c r="OGH261" s="657"/>
      <c r="OGI261" s="657"/>
      <c r="OGJ261" s="657"/>
      <c r="OGK261" s="657"/>
      <c r="OGL261" s="657"/>
      <c r="OGM261" s="657"/>
      <c r="OGN261" s="657"/>
      <c r="OGO261" s="657"/>
      <c r="OGP261" s="657"/>
      <c r="OGQ261" s="671"/>
      <c r="OGR261" s="657"/>
      <c r="OGS261" s="657"/>
      <c r="OGT261" s="657"/>
      <c r="OGU261" s="657"/>
      <c r="OGV261" s="657"/>
      <c r="OGW261" s="657"/>
      <c r="OGX261" s="657"/>
      <c r="OGY261" s="657"/>
      <c r="OGZ261" s="657"/>
      <c r="OHA261" s="657"/>
      <c r="OHB261" s="657"/>
      <c r="OHC261" s="657"/>
      <c r="OHD261" s="657"/>
      <c r="OHE261" s="657"/>
      <c r="OHF261" s="657"/>
      <c r="OHG261" s="657"/>
      <c r="OHH261" s="657"/>
      <c r="OHI261" s="657"/>
      <c r="OHJ261" s="657"/>
      <c r="OHK261" s="671"/>
      <c r="OHL261" s="657"/>
      <c r="OHM261" s="657"/>
      <c r="OHN261" s="657"/>
      <c r="OHO261" s="657"/>
      <c r="OHP261" s="657"/>
      <c r="OHQ261" s="657"/>
      <c r="OHR261" s="657"/>
      <c r="OHS261" s="657"/>
      <c r="OHT261" s="657"/>
      <c r="OHU261" s="657"/>
      <c r="OHV261" s="657"/>
      <c r="OHW261" s="657"/>
      <c r="OHX261" s="657"/>
      <c r="OHY261" s="657"/>
      <c r="OHZ261" s="657"/>
      <c r="OIA261" s="657"/>
      <c r="OIB261" s="657"/>
      <c r="OIC261" s="657"/>
      <c r="OID261" s="657"/>
      <c r="OIE261" s="671"/>
      <c r="OIF261" s="657"/>
      <c r="OIG261" s="657"/>
      <c r="OIH261" s="657"/>
      <c r="OII261" s="657"/>
      <c r="OIJ261" s="657"/>
      <c r="OIK261" s="657"/>
      <c r="OIL261" s="657"/>
      <c r="OIM261" s="657"/>
      <c r="OIN261" s="657"/>
      <c r="OIO261" s="657"/>
      <c r="OIP261" s="657"/>
      <c r="OIQ261" s="657"/>
      <c r="OIR261" s="657"/>
      <c r="OIS261" s="657"/>
      <c r="OIT261" s="657"/>
      <c r="OIU261" s="657"/>
      <c r="OIV261" s="657"/>
      <c r="OIW261" s="657"/>
      <c r="OIX261" s="657"/>
      <c r="OIY261" s="671"/>
      <c r="OIZ261" s="657"/>
      <c r="OJA261" s="657"/>
      <c r="OJB261" s="657"/>
      <c r="OJC261" s="657"/>
      <c r="OJD261" s="657"/>
      <c r="OJE261" s="657"/>
      <c r="OJF261" s="657"/>
      <c r="OJG261" s="657"/>
      <c r="OJH261" s="657"/>
      <c r="OJI261" s="657"/>
      <c r="OJJ261" s="657"/>
      <c r="OJK261" s="657"/>
      <c r="OJL261" s="657"/>
      <c r="OJM261" s="657"/>
      <c r="OJN261" s="657"/>
      <c r="OJO261" s="657"/>
      <c r="OJP261" s="657"/>
      <c r="OJQ261" s="657"/>
      <c r="OJR261" s="657"/>
      <c r="OJS261" s="671"/>
      <c r="OJT261" s="657"/>
      <c r="OJU261" s="657"/>
      <c r="OJV261" s="657"/>
      <c r="OJW261" s="657"/>
      <c r="OJX261" s="657"/>
      <c r="OJY261" s="657"/>
      <c r="OJZ261" s="657"/>
      <c r="OKA261" s="657"/>
      <c r="OKB261" s="657"/>
      <c r="OKC261" s="657"/>
      <c r="OKD261" s="657"/>
      <c r="OKE261" s="657"/>
      <c r="OKF261" s="657"/>
      <c r="OKG261" s="657"/>
      <c r="OKH261" s="657"/>
      <c r="OKI261" s="657"/>
      <c r="OKJ261" s="657"/>
      <c r="OKK261" s="657"/>
      <c r="OKL261" s="657"/>
      <c r="OKM261" s="671"/>
      <c r="OKN261" s="657"/>
      <c r="OKO261" s="657"/>
      <c r="OKP261" s="657"/>
      <c r="OKQ261" s="657"/>
      <c r="OKR261" s="657"/>
      <c r="OKS261" s="657"/>
      <c r="OKT261" s="657"/>
      <c r="OKU261" s="657"/>
      <c r="OKV261" s="657"/>
      <c r="OKW261" s="657"/>
      <c r="OKX261" s="657"/>
      <c r="OKY261" s="657"/>
      <c r="OKZ261" s="657"/>
      <c r="OLA261" s="657"/>
      <c r="OLB261" s="657"/>
      <c r="OLC261" s="657"/>
      <c r="OLD261" s="657"/>
      <c r="OLE261" s="657"/>
      <c r="OLF261" s="657"/>
      <c r="OLG261" s="671"/>
      <c r="OLH261" s="657"/>
      <c r="OLI261" s="657"/>
      <c r="OLJ261" s="657"/>
      <c r="OLK261" s="657"/>
      <c r="OLL261" s="657"/>
      <c r="OLM261" s="657"/>
      <c r="OLN261" s="657"/>
      <c r="OLO261" s="657"/>
      <c r="OLP261" s="657"/>
      <c r="OLQ261" s="657"/>
      <c r="OLR261" s="657"/>
      <c r="OLS261" s="657"/>
      <c r="OLT261" s="657"/>
      <c r="OLU261" s="657"/>
      <c r="OLV261" s="657"/>
      <c r="OLW261" s="657"/>
      <c r="OLX261" s="657"/>
      <c r="OLY261" s="657"/>
      <c r="OLZ261" s="657"/>
      <c r="OMA261" s="671"/>
      <c r="OMB261" s="657"/>
      <c r="OMC261" s="657"/>
      <c r="OMD261" s="657"/>
      <c r="OME261" s="657"/>
      <c r="OMF261" s="657"/>
      <c r="OMG261" s="657"/>
      <c r="OMH261" s="657"/>
      <c r="OMI261" s="657"/>
      <c r="OMJ261" s="657"/>
      <c r="OMK261" s="657"/>
      <c r="OML261" s="657"/>
      <c r="OMM261" s="657"/>
      <c r="OMN261" s="657"/>
      <c r="OMO261" s="657"/>
      <c r="OMP261" s="657"/>
      <c r="OMQ261" s="657"/>
      <c r="OMR261" s="657"/>
      <c r="OMS261" s="657"/>
      <c r="OMT261" s="657"/>
      <c r="OMU261" s="671"/>
      <c r="OMV261" s="657"/>
      <c r="OMW261" s="657"/>
      <c r="OMX261" s="657"/>
      <c r="OMY261" s="657"/>
      <c r="OMZ261" s="657"/>
      <c r="ONA261" s="657"/>
      <c r="ONB261" s="657"/>
      <c r="ONC261" s="657"/>
      <c r="OND261" s="657"/>
      <c r="ONE261" s="657"/>
      <c r="ONF261" s="657"/>
      <c r="ONG261" s="657"/>
      <c r="ONH261" s="657"/>
      <c r="ONI261" s="657"/>
      <c r="ONJ261" s="657"/>
      <c r="ONK261" s="657"/>
      <c r="ONL261" s="657"/>
      <c r="ONM261" s="657"/>
      <c r="ONN261" s="657"/>
      <c r="ONO261" s="671"/>
      <c r="ONP261" s="657"/>
      <c r="ONQ261" s="657"/>
      <c r="ONR261" s="657"/>
      <c r="ONS261" s="657"/>
      <c r="ONT261" s="657"/>
      <c r="ONU261" s="657"/>
      <c r="ONV261" s="657"/>
      <c r="ONW261" s="657"/>
      <c r="ONX261" s="657"/>
      <c r="ONY261" s="657"/>
      <c r="ONZ261" s="657"/>
      <c r="OOA261" s="657"/>
      <c r="OOB261" s="657"/>
      <c r="OOC261" s="657"/>
      <c r="OOD261" s="657"/>
      <c r="OOE261" s="657"/>
      <c r="OOF261" s="657"/>
      <c r="OOG261" s="657"/>
      <c r="OOH261" s="657"/>
      <c r="OOI261" s="671"/>
      <c r="OOJ261" s="657"/>
      <c r="OOK261" s="657"/>
      <c r="OOL261" s="657"/>
      <c r="OOM261" s="657"/>
      <c r="OON261" s="657"/>
      <c r="OOO261" s="657"/>
      <c r="OOP261" s="657"/>
      <c r="OOQ261" s="657"/>
      <c r="OOR261" s="657"/>
      <c r="OOS261" s="657"/>
      <c r="OOT261" s="657"/>
      <c r="OOU261" s="657"/>
      <c r="OOV261" s="657"/>
      <c r="OOW261" s="657"/>
      <c r="OOX261" s="657"/>
      <c r="OOY261" s="657"/>
      <c r="OOZ261" s="657"/>
      <c r="OPA261" s="657"/>
      <c r="OPB261" s="657"/>
      <c r="OPC261" s="671"/>
      <c r="OPD261" s="657"/>
      <c r="OPE261" s="657"/>
      <c r="OPF261" s="657"/>
      <c r="OPG261" s="657"/>
      <c r="OPH261" s="657"/>
      <c r="OPI261" s="657"/>
      <c r="OPJ261" s="657"/>
      <c r="OPK261" s="657"/>
      <c r="OPL261" s="657"/>
      <c r="OPM261" s="657"/>
      <c r="OPN261" s="657"/>
      <c r="OPO261" s="657"/>
      <c r="OPP261" s="657"/>
      <c r="OPQ261" s="657"/>
      <c r="OPR261" s="657"/>
      <c r="OPS261" s="657"/>
      <c r="OPT261" s="657"/>
      <c r="OPU261" s="657"/>
      <c r="OPV261" s="657"/>
      <c r="OPW261" s="671"/>
      <c r="OPX261" s="657"/>
      <c r="OPY261" s="657"/>
      <c r="OPZ261" s="657"/>
      <c r="OQA261" s="657"/>
      <c r="OQB261" s="657"/>
      <c r="OQC261" s="657"/>
      <c r="OQD261" s="657"/>
      <c r="OQE261" s="657"/>
      <c r="OQF261" s="657"/>
      <c r="OQG261" s="657"/>
      <c r="OQH261" s="657"/>
      <c r="OQI261" s="657"/>
      <c r="OQJ261" s="657"/>
      <c r="OQK261" s="657"/>
      <c r="OQL261" s="657"/>
      <c r="OQM261" s="657"/>
      <c r="OQN261" s="657"/>
      <c r="OQO261" s="657"/>
      <c r="OQP261" s="657"/>
      <c r="OQQ261" s="671"/>
      <c r="OQR261" s="657"/>
      <c r="OQS261" s="657"/>
      <c r="OQT261" s="657"/>
      <c r="OQU261" s="657"/>
      <c r="OQV261" s="657"/>
      <c r="OQW261" s="657"/>
      <c r="OQX261" s="657"/>
      <c r="OQY261" s="657"/>
      <c r="OQZ261" s="657"/>
      <c r="ORA261" s="657"/>
      <c r="ORB261" s="657"/>
      <c r="ORC261" s="657"/>
      <c r="ORD261" s="657"/>
      <c r="ORE261" s="657"/>
      <c r="ORF261" s="657"/>
      <c r="ORG261" s="657"/>
      <c r="ORH261" s="657"/>
      <c r="ORI261" s="657"/>
      <c r="ORJ261" s="657"/>
      <c r="ORK261" s="671"/>
      <c r="ORL261" s="657"/>
      <c r="ORM261" s="657"/>
      <c r="ORN261" s="657"/>
      <c r="ORO261" s="657"/>
      <c r="ORP261" s="657"/>
      <c r="ORQ261" s="657"/>
      <c r="ORR261" s="657"/>
      <c r="ORS261" s="657"/>
      <c r="ORT261" s="657"/>
      <c r="ORU261" s="657"/>
      <c r="ORV261" s="657"/>
      <c r="ORW261" s="657"/>
      <c r="ORX261" s="657"/>
      <c r="ORY261" s="657"/>
      <c r="ORZ261" s="657"/>
      <c r="OSA261" s="657"/>
      <c r="OSB261" s="657"/>
      <c r="OSC261" s="657"/>
      <c r="OSD261" s="657"/>
      <c r="OSE261" s="671"/>
      <c r="OSF261" s="657"/>
      <c r="OSG261" s="657"/>
      <c r="OSH261" s="657"/>
      <c r="OSI261" s="657"/>
      <c r="OSJ261" s="657"/>
      <c r="OSK261" s="657"/>
      <c r="OSL261" s="657"/>
      <c r="OSM261" s="657"/>
      <c r="OSN261" s="657"/>
      <c r="OSO261" s="657"/>
      <c r="OSP261" s="657"/>
      <c r="OSQ261" s="657"/>
      <c r="OSR261" s="657"/>
      <c r="OSS261" s="657"/>
      <c r="OST261" s="657"/>
      <c r="OSU261" s="657"/>
      <c r="OSV261" s="657"/>
      <c r="OSW261" s="657"/>
      <c r="OSX261" s="657"/>
      <c r="OSY261" s="671"/>
      <c r="OSZ261" s="657"/>
      <c r="OTA261" s="657"/>
      <c r="OTB261" s="657"/>
      <c r="OTC261" s="657"/>
      <c r="OTD261" s="657"/>
      <c r="OTE261" s="657"/>
      <c r="OTF261" s="657"/>
      <c r="OTG261" s="657"/>
      <c r="OTH261" s="657"/>
      <c r="OTI261" s="657"/>
      <c r="OTJ261" s="657"/>
      <c r="OTK261" s="657"/>
      <c r="OTL261" s="657"/>
      <c r="OTM261" s="657"/>
      <c r="OTN261" s="657"/>
      <c r="OTO261" s="657"/>
      <c r="OTP261" s="657"/>
      <c r="OTQ261" s="657"/>
      <c r="OTR261" s="657"/>
      <c r="OTS261" s="671"/>
      <c r="OTT261" s="657"/>
      <c r="OTU261" s="657"/>
      <c r="OTV261" s="657"/>
      <c r="OTW261" s="657"/>
      <c r="OTX261" s="657"/>
      <c r="OTY261" s="657"/>
      <c r="OTZ261" s="657"/>
      <c r="OUA261" s="657"/>
      <c r="OUB261" s="657"/>
      <c r="OUC261" s="657"/>
      <c r="OUD261" s="657"/>
      <c r="OUE261" s="657"/>
      <c r="OUF261" s="657"/>
      <c r="OUG261" s="657"/>
      <c r="OUH261" s="657"/>
      <c r="OUI261" s="657"/>
      <c r="OUJ261" s="657"/>
      <c r="OUK261" s="657"/>
      <c r="OUL261" s="657"/>
      <c r="OUM261" s="671"/>
      <c r="OUN261" s="657"/>
      <c r="OUO261" s="657"/>
      <c r="OUP261" s="657"/>
      <c r="OUQ261" s="657"/>
      <c r="OUR261" s="657"/>
      <c r="OUS261" s="657"/>
      <c r="OUT261" s="657"/>
      <c r="OUU261" s="657"/>
      <c r="OUV261" s="657"/>
      <c r="OUW261" s="657"/>
      <c r="OUX261" s="657"/>
      <c r="OUY261" s="657"/>
      <c r="OUZ261" s="657"/>
      <c r="OVA261" s="657"/>
      <c r="OVB261" s="657"/>
      <c r="OVC261" s="657"/>
      <c r="OVD261" s="657"/>
      <c r="OVE261" s="657"/>
      <c r="OVF261" s="657"/>
      <c r="OVG261" s="671"/>
      <c r="OVH261" s="657"/>
      <c r="OVI261" s="657"/>
      <c r="OVJ261" s="657"/>
      <c r="OVK261" s="657"/>
      <c r="OVL261" s="657"/>
      <c r="OVM261" s="657"/>
      <c r="OVN261" s="657"/>
      <c r="OVO261" s="657"/>
      <c r="OVP261" s="657"/>
      <c r="OVQ261" s="657"/>
      <c r="OVR261" s="657"/>
      <c r="OVS261" s="657"/>
      <c r="OVT261" s="657"/>
      <c r="OVU261" s="657"/>
      <c r="OVV261" s="657"/>
      <c r="OVW261" s="657"/>
      <c r="OVX261" s="657"/>
      <c r="OVY261" s="657"/>
      <c r="OVZ261" s="657"/>
      <c r="OWA261" s="671"/>
      <c r="OWB261" s="657"/>
      <c r="OWC261" s="657"/>
      <c r="OWD261" s="657"/>
      <c r="OWE261" s="657"/>
      <c r="OWF261" s="657"/>
      <c r="OWG261" s="657"/>
      <c r="OWH261" s="657"/>
      <c r="OWI261" s="657"/>
      <c r="OWJ261" s="657"/>
      <c r="OWK261" s="657"/>
      <c r="OWL261" s="657"/>
      <c r="OWM261" s="657"/>
      <c r="OWN261" s="657"/>
      <c r="OWO261" s="657"/>
      <c r="OWP261" s="657"/>
      <c r="OWQ261" s="657"/>
      <c r="OWR261" s="657"/>
      <c r="OWS261" s="657"/>
      <c r="OWT261" s="657"/>
      <c r="OWU261" s="671"/>
      <c r="OWV261" s="657"/>
      <c r="OWW261" s="657"/>
      <c r="OWX261" s="657"/>
      <c r="OWY261" s="657"/>
      <c r="OWZ261" s="657"/>
      <c r="OXA261" s="657"/>
      <c r="OXB261" s="657"/>
      <c r="OXC261" s="657"/>
      <c r="OXD261" s="657"/>
      <c r="OXE261" s="657"/>
      <c r="OXF261" s="657"/>
      <c r="OXG261" s="657"/>
      <c r="OXH261" s="657"/>
      <c r="OXI261" s="657"/>
      <c r="OXJ261" s="657"/>
      <c r="OXK261" s="657"/>
      <c r="OXL261" s="657"/>
      <c r="OXM261" s="657"/>
      <c r="OXN261" s="657"/>
      <c r="OXO261" s="671"/>
      <c r="OXP261" s="657"/>
      <c r="OXQ261" s="657"/>
      <c r="OXR261" s="657"/>
      <c r="OXS261" s="657"/>
      <c r="OXT261" s="657"/>
      <c r="OXU261" s="657"/>
      <c r="OXV261" s="657"/>
      <c r="OXW261" s="657"/>
      <c r="OXX261" s="657"/>
      <c r="OXY261" s="657"/>
      <c r="OXZ261" s="657"/>
      <c r="OYA261" s="657"/>
      <c r="OYB261" s="657"/>
      <c r="OYC261" s="657"/>
      <c r="OYD261" s="657"/>
      <c r="OYE261" s="657"/>
      <c r="OYF261" s="657"/>
      <c r="OYG261" s="657"/>
      <c r="OYH261" s="657"/>
      <c r="OYI261" s="671"/>
      <c r="OYJ261" s="657"/>
      <c r="OYK261" s="657"/>
      <c r="OYL261" s="657"/>
      <c r="OYM261" s="657"/>
      <c r="OYN261" s="657"/>
      <c r="OYO261" s="657"/>
      <c r="OYP261" s="657"/>
      <c r="OYQ261" s="657"/>
      <c r="OYR261" s="657"/>
      <c r="OYS261" s="657"/>
      <c r="OYT261" s="657"/>
      <c r="OYU261" s="657"/>
      <c r="OYV261" s="657"/>
      <c r="OYW261" s="657"/>
      <c r="OYX261" s="657"/>
      <c r="OYY261" s="657"/>
      <c r="OYZ261" s="657"/>
      <c r="OZA261" s="657"/>
      <c r="OZB261" s="657"/>
      <c r="OZC261" s="671"/>
      <c r="OZD261" s="657"/>
      <c r="OZE261" s="657"/>
      <c r="OZF261" s="657"/>
      <c r="OZG261" s="657"/>
      <c r="OZH261" s="657"/>
      <c r="OZI261" s="657"/>
      <c r="OZJ261" s="657"/>
      <c r="OZK261" s="657"/>
      <c r="OZL261" s="657"/>
      <c r="OZM261" s="657"/>
      <c r="OZN261" s="657"/>
      <c r="OZO261" s="657"/>
      <c r="OZP261" s="657"/>
      <c r="OZQ261" s="657"/>
      <c r="OZR261" s="657"/>
      <c r="OZS261" s="657"/>
      <c r="OZT261" s="657"/>
      <c r="OZU261" s="657"/>
      <c r="OZV261" s="657"/>
      <c r="OZW261" s="671"/>
      <c r="OZX261" s="657"/>
      <c r="OZY261" s="657"/>
      <c r="OZZ261" s="657"/>
      <c r="PAA261" s="657"/>
      <c r="PAB261" s="657"/>
      <c r="PAC261" s="657"/>
      <c r="PAD261" s="657"/>
      <c r="PAE261" s="657"/>
      <c r="PAF261" s="657"/>
      <c r="PAG261" s="657"/>
      <c r="PAH261" s="657"/>
      <c r="PAI261" s="657"/>
      <c r="PAJ261" s="657"/>
      <c r="PAK261" s="657"/>
      <c r="PAL261" s="657"/>
      <c r="PAM261" s="657"/>
      <c r="PAN261" s="657"/>
      <c r="PAO261" s="657"/>
      <c r="PAP261" s="657"/>
      <c r="PAQ261" s="671"/>
      <c r="PAR261" s="657"/>
      <c r="PAS261" s="657"/>
      <c r="PAT261" s="657"/>
      <c r="PAU261" s="657"/>
      <c r="PAV261" s="657"/>
      <c r="PAW261" s="657"/>
      <c r="PAX261" s="657"/>
      <c r="PAY261" s="657"/>
      <c r="PAZ261" s="657"/>
      <c r="PBA261" s="657"/>
      <c r="PBB261" s="657"/>
      <c r="PBC261" s="657"/>
      <c r="PBD261" s="657"/>
      <c r="PBE261" s="657"/>
      <c r="PBF261" s="657"/>
      <c r="PBG261" s="657"/>
      <c r="PBH261" s="657"/>
      <c r="PBI261" s="657"/>
      <c r="PBJ261" s="657"/>
      <c r="PBK261" s="671"/>
      <c r="PBL261" s="657"/>
      <c r="PBM261" s="657"/>
      <c r="PBN261" s="657"/>
      <c r="PBO261" s="657"/>
      <c r="PBP261" s="657"/>
      <c r="PBQ261" s="657"/>
      <c r="PBR261" s="657"/>
      <c r="PBS261" s="657"/>
      <c r="PBT261" s="657"/>
      <c r="PBU261" s="657"/>
      <c r="PBV261" s="657"/>
      <c r="PBW261" s="657"/>
      <c r="PBX261" s="657"/>
      <c r="PBY261" s="657"/>
      <c r="PBZ261" s="657"/>
      <c r="PCA261" s="657"/>
      <c r="PCB261" s="657"/>
      <c r="PCC261" s="657"/>
      <c r="PCD261" s="657"/>
      <c r="PCE261" s="671"/>
      <c r="PCF261" s="657"/>
      <c r="PCG261" s="657"/>
      <c r="PCH261" s="657"/>
      <c r="PCI261" s="657"/>
      <c r="PCJ261" s="657"/>
      <c r="PCK261" s="657"/>
      <c r="PCL261" s="657"/>
      <c r="PCM261" s="657"/>
      <c r="PCN261" s="657"/>
      <c r="PCO261" s="657"/>
      <c r="PCP261" s="657"/>
      <c r="PCQ261" s="657"/>
      <c r="PCR261" s="657"/>
      <c r="PCS261" s="657"/>
      <c r="PCT261" s="657"/>
      <c r="PCU261" s="657"/>
      <c r="PCV261" s="657"/>
      <c r="PCW261" s="657"/>
      <c r="PCX261" s="657"/>
      <c r="PCY261" s="671"/>
      <c r="PCZ261" s="657"/>
      <c r="PDA261" s="657"/>
      <c r="PDB261" s="657"/>
      <c r="PDC261" s="657"/>
      <c r="PDD261" s="657"/>
      <c r="PDE261" s="657"/>
      <c r="PDF261" s="657"/>
      <c r="PDG261" s="657"/>
      <c r="PDH261" s="657"/>
      <c r="PDI261" s="657"/>
      <c r="PDJ261" s="657"/>
      <c r="PDK261" s="657"/>
      <c r="PDL261" s="657"/>
      <c r="PDM261" s="657"/>
      <c r="PDN261" s="657"/>
      <c r="PDO261" s="657"/>
      <c r="PDP261" s="657"/>
      <c r="PDQ261" s="657"/>
      <c r="PDR261" s="657"/>
      <c r="PDS261" s="671"/>
      <c r="PDT261" s="657"/>
      <c r="PDU261" s="657"/>
      <c r="PDV261" s="657"/>
      <c r="PDW261" s="657"/>
      <c r="PDX261" s="657"/>
      <c r="PDY261" s="657"/>
      <c r="PDZ261" s="657"/>
      <c r="PEA261" s="657"/>
      <c r="PEB261" s="657"/>
      <c r="PEC261" s="657"/>
      <c r="PED261" s="657"/>
      <c r="PEE261" s="657"/>
      <c r="PEF261" s="657"/>
      <c r="PEG261" s="657"/>
      <c r="PEH261" s="657"/>
      <c r="PEI261" s="657"/>
      <c r="PEJ261" s="657"/>
      <c r="PEK261" s="657"/>
      <c r="PEL261" s="657"/>
      <c r="PEM261" s="671"/>
      <c r="PEN261" s="657"/>
      <c r="PEO261" s="657"/>
      <c r="PEP261" s="657"/>
      <c r="PEQ261" s="657"/>
      <c r="PER261" s="657"/>
      <c r="PES261" s="657"/>
      <c r="PET261" s="657"/>
      <c r="PEU261" s="657"/>
      <c r="PEV261" s="657"/>
      <c r="PEW261" s="657"/>
      <c r="PEX261" s="657"/>
      <c r="PEY261" s="657"/>
      <c r="PEZ261" s="657"/>
      <c r="PFA261" s="657"/>
      <c r="PFB261" s="657"/>
      <c r="PFC261" s="657"/>
      <c r="PFD261" s="657"/>
      <c r="PFE261" s="657"/>
      <c r="PFF261" s="657"/>
      <c r="PFG261" s="671"/>
      <c r="PFH261" s="657"/>
      <c r="PFI261" s="657"/>
      <c r="PFJ261" s="657"/>
      <c r="PFK261" s="657"/>
      <c r="PFL261" s="657"/>
      <c r="PFM261" s="657"/>
      <c r="PFN261" s="657"/>
      <c r="PFO261" s="657"/>
      <c r="PFP261" s="657"/>
      <c r="PFQ261" s="657"/>
      <c r="PFR261" s="657"/>
      <c r="PFS261" s="657"/>
      <c r="PFT261" s="657"/>
      <c r="PFU261" s="657"/>
      <c r="PFV261" s="657"/>
      <c r="PFW261" s="657"/>
      <c r="PFX261" s="657"/>
      <c r="PFY261" s="657"/>
      <c r="PFZ261" s="657"/>
      <c r="PGA261" s="671"/>
      <c r="PGB261" s="657"/>
      <c r="PGC261" s="657"/>
      <c r="PGD261" s="657"/>
      <c r="PGE261" s="657"/>
      <c r="PGF261" s="657"/>
      <c r="PGG261" s="657"/>
      <c r="PGH261" s="657"/>
      <c r="PGI261" s="657"/>
      <c r="PGJ261" s="657"/>
      <c r="PGK261" s="657"/>
      <c r="PGL261" s="657"/>
      <c r="PGM261" s="657"/>
      <c r="PGN261" s="657"/>
      <c r="PGO261" s="657"/>
      <c r="PGP261" s="657"/>
      <c r="PGQ261" s="657"/>
      <c r="PGR261" s="657"/>
      <c r="PGS261" s="657"/>
      <c r="PGT261" s="657"/>
      <c r="PGU261" s="671"/>
      <c r="PGV261" s="657"/>
      <c r="PGW261" s="657"/>
      <c r="PGX261" s="657"/>
      <c r="PGY261" s="657"/>
      <c r="PGZ261" s="657"/>
      <c r="PHA261" s="657"/>
      <c r="PHB261" s="657"/>
      <c r="PHC261" s="657"/>
      <c r="PHD261" s="657"/>
      <c r="PHE261" s="657"/>
      <c r="PHF261" s="657"/>
      <c r="PHG261" s="657"/>
      <c r="PHH261" s="657"/>
      <c r="PHI261" s="657"/>
      <c r="PHJ261" s="657"/>
      <c r="PHK261" s="657"/>
      <c r="PHL261" s="657"/>
      <c r="PHM261" s="657"/>
      <c r="PHN261" s="657"/>
      <c r="PHO261" s="671"/>
      <c r="PHP261" s="657"/>
      <c r="PHQ261" s="657"/>
      <c r="PHR261" s="657"/>
      <c r="PHS261" s="657"/>
      <c r="PHT261" s="657"/>
      <c r="PHU261" s="657"/>
      <c r="PHV261" s="657"/>
      <c r="PHW261" s="657"/>
      <c r="PHX261" s="657"/>
      <c r="PHY261" s="657"/>
      <c r="PHZ261" s="657"/>
      <c r="PIA261" s="657"/>
      <c r="PIB261" s="657"/>
      <c r="PIC261" s="657"/>
      <c r="PID261" s="657"/>
      <c r="PIE261" s="657"/>
      <c r="PIF261" s="657"/>
      <c r="PIG261" s="657"/>
      <c r="PIH261" s="657"/>
      <c r="PII261" s="671"/>
      <c r="PIJ261" s="657"/>
      <c r="PIK261" s="657"/>
      <c r="PIL261" s="657"/>
      <c r="PIM261" s="657"/>
      <c r="PIN261" s="657"/>
      <c r="PIO261" s="657"/>
      <c r="PIP261" s="657"/>
      <c r="PIQ261" s="657"/>
      <c r="PIR261" s="657"/>
      <c r="PIS261" s="657"/>
      <c r="PIT261" s="657"/>
      <c r="PIU261" s="657"/>
      <c r="PIV261" s="657"/>
      <c r="PIW261" s="657"/>
      <c r="PIX261" s="657"/>
      <c r="PIY261" s="657"/>
      <c r="PIZ261" s="657"/>
      <c r="PJA261" s="657"/>
      <c r="PJB261" s="657"/>
      <c r="PJC261" s="671"/>
      <c r="PJD261" s="657"/>
      <c r="PJE261" s="657"/>
      <c r="PJF261" s="657"/>
      <c r="PJG261" s="657"/>
      <c r="PJH261" s="657"/>
      <c r="PJI261" s="657"/>
      <c r="PJJ261" s="657"/>
      <c r="PJK261" s="657"/>
      <c r="PJL261" s="657"/>
      <c r="PJM261" s="657"/>
      <c r="PJN261" s="657"/>
      <c r="PJO261" s="657"/>
      <c r="PJP261" s="657"/>
      <c r="PJQ261" s="657"/>
      <c r="PJR261" s="657"/>
      <c r="PJS261" s="657"/>
      <c r="PJT261" s="657"/>
      <c r="PJU261" s="657"/>
      <c r="PJV261" s="657"/>
      <c r="PJW261" s="671"/>
      <c r="PJX261" s="657"/>
      <c r="PJY261" s="657"/>
      <c r="PJZ261" s="657"/>
      <c r="PKA261" s="657"/>
      <c r="PKB261" s="657"/>
      <c r="PKC261" s="657"/>
      <c r="PKD261" s="657"/>
      <c r="PKE261" s="657"/>
      <c r="PKF261" s="657"/>
      <c r="PKG261" s="657"/>
      <c r="PKH261" s="657"/>
      <c r="PKI261" s="657"/>
      <c r="PKJ261" s="657"/>
      <c r="PKK261" s="657"/>
      <c r="PKL261" s="657"/>
      <c r="PKM261" s="657"/>
      <c r="PKN261" s="657"/>
      <c r="PKO261" s="657"/>
      <c r="PKP261" s="657"/>
      <c r="PKQ261" s="671"/>
      <c r="PKR261" s="657"/>
      <c r="PKS261" s="657"/>
      <c r="PKT261" s="657"/>
      <c r="PKU261" s="657"/>
      <c r="PKV261" s="657"/>
      <c r="PKW261" s="657"/>
      <c r="PKX261" s="657"/>
      <c r="PKY261" s="657"/>
      <c r="PKZ261" s="657"/>
      <c r="PLA261" s="657"/>
      <c r="PLB261" s="657"/>
      <c r="PLC261" s="657"/>
      <c r="PLD261" s="657"/>
      <c r="PLE261" s="657"/>
      <c r="PLF261" s="657"/>
      <c r="PLG261" s="657"/>
      <c r="PLH261" s="657"/>
      <c r="PLI261" s="657"/>
      <c r="PLJ261" s="657"/>
      <c r="PLK261" s="671"/>
      <c r="PLL261" s="657"/>
      <c r="PLM261" s="657"/>
      <c r="PLN261" s="657"/>
      <c r="PLO261" s="657"/>
      <c r="PLP261" s="657"/>
      <c r="PLQ261" s="657"/>
      <c r="PLR261" s="657"/>
      <c r="PLS261" s="657"/>
      <c r="PLT261" s="657"/>
      <c r="PLU261" s="657"/>
      <c r="PLV261" s="657"/>
      <c r="PLW261" s="657"/>
      <c r="PLX261" s="657"/>
      <c r="PLY261" s="657"/>
      <c r="PLZ261" s="657"/>
      <c r="PMA261" s="657"/>
      <c r="PMB261" s="657"/>
      <c r="PMC261" s="657"/>
      <c r="PMD261" s="657"/>
      <c r="PME261" s="671"/>
      <c r="PMF261" s="657"/>
      <c r="PMG261" s="657"/>
      <c r="PMH261" s="657"/>
      <c r="PMI261" s="657"/>
      <c r="PMJ261" s="657"/>
      <c r="PMK261" s="657"/>
      <c r="PML261" s="657"/>
      <c r="PMM261" s="657"/>
      <c r="PMN261" s="657"/>
      <c r="PMO261" s="657"/>
      <c r="PMP261" s="657"/>
      <c r="PMQ261" s="657"/>
      <c r="PMR261" s="657"/>
      <c r="PMS261" s="657"/>
      <c r="PMT261" s="657"/>
      <c r="PMU261" s="657"/>
      <c r="PMV261" s="657"/>
      <c r="PMW261" s="657"/>
      <c r="PMX261" s="657"/>
      <c r="PMY261" s="671"/>
      <c r="PMZ261" s="657"/>
      <c r="PNA261" s="657"/>
      <c r="PNB261" s="657"/>
      <c r="PNC261" s="657"/>
      <c r="PND261" s="657"/>
      <c r="PNE261" s="657"/>
      <c r="PNF261" s="657"/>
      <c r="PNG261" s="657"/>
      <c r="PNH261" s="657"/>
      <c r="PNI261" s="657"/>
      <c r="PNJ261" s="657"/>
      <c r="PNK261" s="657"/>
      <c r="PNL261" s="657"/>
      <c r="PNM261" s="657"/>
      <c r="PNN261" s="657"/>
      <c r="PNO261" s="657"/>
      <c r="PNP261" s="657"/>
      <c r="PNQ261" s="657"/>
      <c r="PNR261" s="657"/>
      <c r="PNS261" s="671"/>
      <c r="PNT261" s="657"/>
      <c r="PNU261" s="657"/>
      <c r="PNV261" s="657"/>
      <c r="PNW261" s="657"/>
      <c r="PNX261" s="657"/>
      <c r="PNY261" s="657"/>
      <c r="PNZ261" s="657"/>
      <c r="POA261" s="657"/>
      <c r="POB261" s="657"/>
      <c r="POC261" s="657"/>
      <c r="POD261" s="657"/>
      <c r="POE261" s="657"/>
      <c r="POF261" s="657"/>
      <c r="POG261" s="657"/>
      <c r="POH261" s="657"/>
      <c r="POI261" s="657"/>
      <c r="POJ261" s="657"/>
      <c r="POK261" s="657"/>
      <c r="POL261" s="657"/>
      <c r="POM261" s="671"/>
      <c r="PON261" s="657"/>
      <c r="POO261" s="657"/>
      <c r="POP261" s="657"/>
      <c r="POQ261" s="657"/>
      <c r="POR261" s="657"/>
      <c r="POS261" s="657"/>
      <c r="POT261" s="657"/>
      <c r="POU261" s="657"/>
      <c r="POV261" s="657"/>
      <c r="POW261" s="657"/>
      <c r="POX261" s="657"/>
      <c r="POY261" s="657"/>
      <c r="POZ261" s="657"/>
      <c r="PPA261" s="657"/>
      <c r="PPB261" s="657"/>
      <c r="PPC261" s="657"/>
      <c r="PPD261" s="657"/>
      <c r="PPE261" s="657"/>
      <c r="PPF261" s="657"/>
      <c r="PPG261" s="671"/>
      <c r="PPH261" s="657"/>
      <c r="PPI261" s="657"/>
      <c r="PPJ261" s="657"/>
      <c r="PPK261" s="657"/>
      <c r="PPL261" s="657"/>
      <c r="PPM261" s="657"/>
      <c r="PPN261" s="657"/>
      <c r="PPO261" s="657"/>
      <c r="PPP261" s="657"/>
      <c r="PPQ261" s="657"/>
      <c r="PPR261" s="657"/>
      <c r="PPS261" s="657"/>
      <c r="PPT261" s="657"/>
      <c r="PPU261" s="657"/>
      <c r="PPV261" s="657"/>
      <c r="PPW261" s="657"/>
      <c r="PPX261" s="657"/>
      <c r="PPY261" s="657"/>
      <c r="PPZ261" s="657"/>
      <c r="PQA261" s="671"/>
      <c r="PQB261" s="657"/>
      <c r="PQC261" s="657"/>
      <c r="PQD261" s="657"/>
      <c r="PQE261" s="657"/>
      <c r="PQF261" s="657"/>
      <c r="PQG261" s="657"/>
      <c r="PQH261" s="657"/>
      <c r="PQI261" s="657"/>
      <c r="PQJ261" s="657"/>
      <c r="PQK261" s="657"/>
      <c r="PQL261" s="657"/>
      <c r="PQM261" s="657"/>
      <c r="PQN261" s="657"/>
      <c r="PQO261" s="657"/>
      <c r="PQP261" s="657"/>
      <c r="PQQ261" s="657"/>
      <c r="PQR261" s="657"/>
      <c r="PQS261" s="657"/>
      <c r="PQT261" s="657"/>
      <c r="PQU261" s="671"/>
      <c r="PQV261" s="657"/>
      <c r="PQW261" s="657"/>
      <c r="PQX261" s="657"/>
      <c r="PQY261" s="657"/>
      <c r="PQZ261" s="657"/>
      <c r="PRA261" s="657"/>
      <c r="PRB261" s="657"/>
      <c r="PRC261" s="657"/>
      <c r="PRD261" s="657"/>
      <c r="PRE261" s="657"/>
      <c r="PRF261" s="657"/>
      <c r="PRG261" s="657"/>
      <c r="PRH261" s="657"/>
      <c r="PRI261" s="657"/>
      <c r="PRJ261" s="657"/>
      <c r="PRK261" s="657"/>
      <c r="PRL261" s="657"/>
      <c r="PRM261" s="657"/>
      <c r="PRN261" s="657"/>
      <c r="PRO261" s="671"/>
      <c r="PRP261" s="657"/>
      <c r="PRQ261" s="657"/>
      <c r="PRR261" s="657"/>
      <c r="PRS261" s="657"/>
      <c r="PRT261" s="657"/>
      <c r="PRU261" s="657"/>
      <c r="PRV261" s="657"/>
      <c r="PRW261" s="657"/>
      <c r="PRX261" s="657"/>
      <c r="PRY261" s="657"/>
      <c r="PRZ261" s="657"/>
      <c r="PSA261" s="657"/>
      <c r="PSB261" s="657"/>
      <c r="PSC261" s="657"/>
      <c r="PSD261" s="657"/>
      <c r="PSE261" s="657"/>
      <c r="PSF261" s="657"/>
      <c r="PSG261" s="657"/>
      <c r="PSH261" s="657"/>
      <c r="PSI261" s="671"/>
      <c r="PSJ261" s="657"/>
      <c r="PSK261" s="657"/>
      <c r="PSL261" s="657"/>
      <c r="PSM261" s="657"/>
      <c r="PSN261" s="657"/>
      <c r="PSO261" s="657"/>
      <c r="PSP261" s="657"/>
      <c r="PSQ261" s="657"/>
      <c r="PSR261" s="657"/>
      <c r="PSS261" s="657"/>
      <c r="PST261" s="657"/>
      <c r="PSU261" s="657"/>
      <c r="PSV261" s="657"/>
      <c r="PSW261" s="657"/>
      <c r="PSX261" s="657"/>
      <c r="PSY261" s="657"/>
      <c r="PSZ261" s="657"/>
      <c r="PTA261" s="657"/>
      <c r="PTB261" s="657"/>
      <c r="PTC261" s="671"/>
      <c r="PTD261" s="657"/>
      <c r="PTE261" s="657"/>
      <c r="PTF261" s="657"/>
      <c r="PTG261" s="657"/>
      <c r="PTH261" s="657"/>
      <c r="PTI261" s="657"/>
      <c r="PTJ261" s="657"/>
      <c r="PTK261" s="657"/>
      <c r="PTL261" s="657"/>
      <c r="PTM261" s="657"/>
      <c r="PTN261" s="657"/>
      <c r="PTO261" s="657"/>
      <c r="PTP261" s="657"/>
      <c r="PTQ261" s="657"/>
      <c r="PTR261" s="657"/>
      <c r="PTS261" s="657"/>
      <c r="PTT261" s="657"/>
      <c r="PTU261" s="657"/>
      <c r="PTV261" s="657"/>
      <c r="PTW261" s="671"/>
      <c r="PTX261" s="657"/>
      <c r="PTY261" s="657"/>
      <c r="PTZ261" s="657"/>
      <c r="PUA261" s="657"/>
      <c r="PUB261" s="657"/>
      <c r="PUC261" s="657"/>
      <c r="PUD261" s="657"/>
      <c r="PUE261" s="657"/>
      <c r="PUF261" s="657"/>
      <c r="PUG261" s="657"/>
      <c r="PUH261" s="657"/>
      <c r="PUI261" s="657"/>
      <c r="PUJ261" s="657"/>
      <c r="PUK261" s="657"/>
      <c r="PUL261" s="657"/>
      <c r="PUM261" s="657"/>
      <c r="PUN261" s="657"/>
      <c r="PUO261" s="657"/>
      <c r="PUP261" s="657"/>
      <c r="PUQ261" s="671"/>
      <c r="PUR261" s="657"/>
      <c r="PUS261" s="657"/>
      <c r="PUT261" s="657"/>
      <c r="PUU261" s="657"/>
      <c r="PUV261" s="657"/>
      <c r="PUW261" s="657"/>
      <c r="PUX261" s="657"/>
      <c r="PUY261" s="657"/>
      <c r="PUZ261" s="657"/>
      <c r="PVA261" s="657"/>
      <c r="PVB261" s="657"/>
      <c r="PVC261" s="657"/>
      <c r="PVD261" s="657"/>
      <c r="PVE261" s="657"/>
      <c r="PVF261" s="657"/>
      <c r="PVG261" s="657"/>
      <c r="PVH261" s="657"/>
      <c r="PVI261" s="657"/>
      <c r="PVJ261" s="657"/>
      <c r="PVK261" s="671"/>
      <c r="PVL261" s="657"/>
      <c r="PVM261" s="657"/>
      <c r="PVN261" s="657"/>
      <c r="PVO261" s="657"/>
      <c r="PVP261" s="657"/>
      <c r="PVQ261" s="657"/>
      <c r="PVR261" s="657"/>
      <c r="PVS261" s="657"/>
      <c r="PVT261" s="657"/>
      <c r="PVU261" s="657"/>
      <c r="PVV261" s="657"/>
      <c r="PVW261" s="657"/>
      <c r="PVX261" s="657"/>
      <c r="PVY261" s="657"/>
      <c r="PVZ261" s="657"/>
      <c r="PWA261" s="657"/>
      <c r="PWB261" s="657"/>
      <c r="PWC261" s="657"/>
      <c r="PWD261" s="657"/>
      <c r="PWE261" s="671"/>
      <c r="PWF261" s="657"/>
      <c r="PWG261" s="657"/>
      <c r="PWH261" s="657"/>
      <c r="PWI261" s="657"/>
      <c r="PWJ261" s="657"/>
      <c r="PWK261" s="657"/>
      <c r="PWL261" s="657"/>
      <c r="PWM261" s="657"/>
      <c r="PWN261" s="657"/>
      <c r="PWO261" s="657"/>
      <c r="PWP261" s="657"/>
      <c r="PWQ261" s="657"/>
      <c r="PWR261" s="657"/>
      <c r="PWS261" s="657"/>
      <c r="PWT261" s="657"/>
      <c r="PWU261" s="657"/>
      <c r="PWV261" s="657"/>
      <c r="PWW261" s="657"/>
      <c r="PWX261" s="657"/>
      <c r="PWY261" s="671"/>
      <c r="PWZ261" s="657"/>
      <c r="PXA261" s="657"/>
      <c r="PXB261" s="657"/>
      <c r="PXC261" s="657"/>
      <c r="PXD261" s="657"/>
      <c r="PXE261" s="657"/>
      <c r="PXF261" s="657"/>
      <c r="PXG261" s="657"/>
      <c r="PXH261" s="657"/>
      <c r="PXI261" s="657"/>
      <c r="PXJ261" s="657"/>
      <c r="PXK261" s="657"/>
      <c r="PXL261" s="657"/>
      <c r="PXM261" s="657"/>
      <c r="PXN261" s="657"/>
      <c r="PXO261" s="657"/>
      <c r="PXP261" s="657"/>
      <c r="PXQ261" s="657"/>
      <c r="PXR261" s="657"/>
      <c r="PXS261" s="671"/>
      <c r="PXT261" s="657"/>
      <c r="PXU261" s="657"/>
      <c r="PXV261" s="657"/>
      <c r="PXW261" s="657"/>
      <c r="PXX261" s="657"/>
      <c r="PXY261" s="657"/>
      <c r="PXZ261" s="657"/>
      <c r="PYA261" s="657"/>
      <c r="PYB261" s="657"/>
      <c r="PYC261" s="657"/>
      <c r="PYD261" s="657"/>
      <c r="PYE261" s="657"/>
      <c r="PYF261" s="657"/>
      <c r="PYG261" s="657"/>
      <c r="PYH261" s="657"/>
      <c r="PYI261" s="657"/>
      <c r="PYJ261" s="657"/>
      <c r="PYK261" s="657"/>
      <c r="PYL261" s="657"/>
      <c r="PYM261" s="671"/>
      <c r="PYN261" s="657"/>
      <c r="PYO261" s="657"/>
      <c r="PYP261" s="657"/>
      <c r="PYQ261" s="657"/>
      <c r="PYR261" s="657"/>
      <c r="PYS261" s="657"/>
      <c r="PYT261" s="657"/>
      <c r="PYU261" s="657"/>
      <c r="PYV261" s="657"/>
      <c r="PYW261" s="657"/>
      <c r="PYX261" s="657"/>
      <c r="PYY261" s="657"/>
      <c r="PYZ261" s="657"/>
      <c r="PZA261" s="657"/>
      <c r="PZB261" s="657"/>
      <c r="PZC261" s="657"/>
      <c r="PZD261" s="657"/>
      <c r="PZE261" s="657"/>
      <c r="PZF261" s="657"/>
      <c r="PZG261" s="671"/>
      <c r="PZH261" s="657"/>
      <c r="PZI261" s="657"/>
      <c r="PZJ261" s="657"/>
      <c r="PZK261" s="657"/>
      <c r="PZL261" s="657"/>
      <c r="PZM261" s="657"/>
      <c r="PZN261" s="657"/>
      <c r="PZO261" s="657"/>
      <c r="PZP261" s="657"/>
      <c r="PZQ261" s="657"/>
      <c r="PZR261" s="657"/>
      <c r="PZS261" s="657"/>
      <c r="PZT261" s="657"/>
      <c r="PZU261" s="657"/>
      <c r="PZV261" s="657"/>
      <c r="PZW261" s="657"/>
      <c r="PZX261" s="657"/>
      <c r="PZY261" s="657"/>
      <c r="PZZ261" s="657"/>
      <c r="QAA261" s="671"/>
      <c r="QAB261" s="657"/>
      <c r="QAC261" s="657"/>
      <c r="QAD261" s="657"/>
      <c r="QAE261" s="657"/>
      <c r="QAF261" s="657"/>
      <c r="QAG261" s="657"/>
      <c r="QAH261" s="657"/>
      <c r="QAI261" s="657"/>
      <c r="QAJ261" s="657"/>
      <c r="QAK261" s="657"/>
      <c r="QAL261" s="657"/>
      <c r="QAM261" s="657"/>
      <c r="QAN261" s="657"/>
      <c r="QAO261" s="657"/>
      <c r="QAP261" s="657"/>
      <c r="QAQ261" s="657"/>
      <c r="QAR261" s="657"/>
      <c r="QAS261" s="657"/>
      <c r="QAT261" s="657"/>
      <c r="QAU261" s="671"/>
      <c r="QAV261" s="657"/>
      <c r="QAW261" s="657"/>
      <c r="QAX261" s="657"/>
      <c r="QAY261" s="657"/>
      <c r="QAZ261" s="657"/>
      <c r="QBA261" s="657"/>
      <c r="QBB261" s="657"/>
      <c r="QBC261" s="657"/>
      <c r="QBD261" s="657"/>
      <c r="QBE261" s="657"/>
      <c r="QBF261" s="657"/>
      <c r="QBG261" s="657"/>
      <c r="QBH261" s="657"/>
      <c r="QBI261" s="657"/>
      <c r="QBJ261" s="657"/>
      <c r="QBK261" s="657"/>
      <c r="QBL261" s="657"/>
      <c r="QBM261" s="657"/>
      <c r="QBN261" s="657"/>
      <c r="QBO261" s="671"/>
      <c r="QBP261" s="657"/>
      <c r="QBQ261" s="657"/>
      <c r="QBR261" s="657"/>
      <c r="QBS261" s="657"/>
      <c r="QBT261" s="657"/>
      <c r="QBU261" s="657"/>
      <c r="QBV261" s="657"/>
      <c r="QBW261" s="657"/>
      <c r="QBX261" s="657"/>
      <c r="QBY261" s="657"/>
      <c r="QBZ261" s="657"/>
      <c r="QCA261" s="657"/>
      <c r="QCB261" s="657"/>
      <c r="QCC261" s="657"/>
      <c r="QCD261" s="657"/>
      <c r="QCE261" s="657"/>
      <c r="QCF261" s="657"/>
      <c r="QCG261" s="657"/>
      <c r="QCH261" s="657"/>
      <c r="QCI261" s="671"/>
      <c r="QCJ261" s="657"/>
      <c r="QCK261" s="657"/>
      <c r="QCL261" s="657"/>
      <c r="QCM261" s="657"/>
      <c r="QCN261" s="657"/>
      <c r="QCO261" s="657"/>
      <c r="QCP261" s="657"/>
      <c r="QCQ261" s="657"/>
      <c r="QCR261" s="657"/>
      <c r="QCS261" s="657"/>
      <c r="QCT261" s="657"/>
      <c r="QCU261" s="657"/>
      <c r="QCV261" s="657"/>
      <c r="QCW261" s="657"/>
      <c r="QCX261" s="657"/>
      <c r="QCY261" s="657"/>
      <c r="QCZ261" s="657"/>
      <c r="QDA261" s="657"/>
      <c r="QDB261" s="657"/>
      <c r="QDC261" s="671"/>
      <c r="QDD261" s="657"/>
      <c r="QDE261" s="657"/>
      <c r="QDF261" s="657"/>
      <c r="QDG261" s="657"/>
      <c r="QDH261" s="657"/>
      <c r="QDI261" s="657"/>
      <c r="QDJ261" s="657"/>
      <c r="QDK261" s="657"/>
      <c r="QDL261" s="657"/>
      <c r="QDM261" s="657"/>
      <c r="QDN261" s="657"/>
      <c r="QDO261" s="657"/>
      <c r="QDP261" s="657"/>
      <c r="QDQ261" s="657"/>
      <c r="QDR261" s="657"/>
      <c r="QDS261" s="657"/>
      <c r="QDT261" s="657"/>
      <c r="QDU261" s="657"/>
      <c r="QDV261" s="657"/>
      <c r="QDW261" s="671"/>
      <c r="QDX261" s="657"/>
      <c r="QDY261" s="657"/>
      <c r="QDZ261" s="657"/>
      <c r="QEA261" s="657"/>
      <c r="QEB261" s="657"/>
      <c r="QEC261" s="657"/>
      <c r="QED261" s="657"/>
      <c r="QEE261" s="657"/>
      <c r="QEF261" s="657"/>
      <c r="QEG261" s="657"/>
      <c r="QEH261" s="657"/>
      <c r="QEI261" s="657"/>
      <c r="QEJ261" s="657"/>
      <c r="QEK261" s="657"/>
      <c r="QEL261" s="657"/>
      <c r="QEM261" s="657"/>
      <c r="QEN261" s="657"/>
      <c r="QEO261" s="657"/>
      <c r="QEP261" s="657"/>
      <c r="QEQ261" s="671"/>
      <c r="QER261" s="657"/>
      <c r="QES261" s="657"/>
      <c r="QET261" s="657"/>
      <c r="QEU261" s="657"/>
      <c r="QEV261" s="657"/>
      <c r="QEW261" s="657"/>
      <c r="QEX261" s="657"/>
      <c r="QEY261" s="657"/>
      <c r="QEZ261" s="657"/>
      <c r="QFA261" s="657"/>
      <c r="QFB261" s="657"/>
      <c r="QFC261" s="657"/>
      <c r="QFD261" s="657"/>
      <c r="QFE261" s="657"/>
      <c r="QFF261" s="657"/>
      <c r="QFG261" s="657"/>
      <c r="QFH261" s="657"/>
      <c r="QFI261" s="657"/>
      <c r="QFJ261" s="657"/>
      <c r="QFK261" s="671"/>
      <c r="QFL261" s="657"/>
      <c r="QFM261" s="657"/>
      <c r="QFN261" s="657"/>
      <c r="QFO261" s="657"/>
      <c r="QFP261" s="657"/>
      <c r="QFQ261" s="657"/>
      <c r="QFR261" s="657"/>
      <c r="QFS261" s="657"/>
      <c r="QFT261" s="657"/>
      <c r="QFU261" s="657"/>
      <c r="QFV261" s="657"/>
      <c r="QFW261" s="657"/>
      <c r="QFX261" s="657"/>
      <c r="QFY261" s="657"/>
      <c r="QFZ261" s="657"/>
      <c r="QGA261" s="657"/>
      <c r="QGB261" s="657"/>
      <c r="QGC261" s="657"/>
      <c r="QGD261" s="657"/>
      <c r="QGE261" s="671"/>
      <c r="QGF261" s="657"/>
      <c r="QGG261" s="657"/>
      <c r="QGH261" s="657"/>
      <c r="QGI261" s="657"/>
      <c r="QGJ261" s="657"/>
      <c r="QGK261" s="657"/>
      <c r="QGL261" s="657"/>
      <c r="QGM261" s="657"/>
      <c r="QGN261" s="657"/>
      <c r="QGO261" s="657"/>
      <c r="QGP261" s="657"/>
      <c r="QGQ261" s="657"/>
      <c r="QGR261" s="657"/>
      <c r="QGS261" s="657"/>
      <c r="QGT261" s="657"/>
      <c r="QGU261" s="657"/>
      <c r="QGV261" s="657"/>
      <c r="QGW261" s="657"/>
      <c r="QGX261" s="657"/>
      <c r="QGY261" s="671"/>
      <c r="QGZ261" s="657"/>
      <c r="QHA261" s="657"/>
      <c r="QHB261" s="657"/>
      <c r="QHC261" s="657"/>
      <c r="QHD261" s="657"/>
      <c r="QHE261" s="657"/>
      <c r="QHF261" s="657"/>
      <c r="QHG261" s="657"/>
      <c r="QHH261" s="657"/>
      <c r="QHI261" s="657"/>
      <c r="QHJ261" s="657"/>
      <c r="QHK261" s="657"/>
      <c r="QHL261" s="657"/>
      <c r="QHM261" s="657"/>
      <c r="QHN261" s="657"/>
      <c r="QHO261" s="657"/>
      <c r="QHP261" s="657"/>
      <c r="QHQ261" s="657"/>
      <c r="QHR261" s="657"/>
      <c r="QHS261" s="671"/>
      <c r="QHT261" s="657"/>
      <c r="QHU261" s="657"/>
      <c r="QHV261" s="657"/>
      <c r="QHW261" s="657"/>
      <c r="QHX261" s="657"/>
      <c r="QHY261" s="657"/>
      <c r="QHZ261" s="657"/>
      <c r="QIA261" s="657"/>
      <c r="QIB261" s="657"/>
      <c r="QIC261" s="657"/>
      <c r="QID261" s="657"/>
      <c r="QIE261" s="657"/>
      <c r="QIF261" s="657"/>
      <c r="QIG261" s="657"/>
      <c r="QIH261" s="657"/>
      <c r="QII261" s="657"/>
      <c r="QIJ261" s="657"/>
      <c r="QIK261" s="657"/>
      <c r="QIL261" s="657"/>
      <c r="QIM261" s="671"/>
      <c r="QIN261" s="657"/>
      <c r="QIO261" s="657"/>
      <c r="QIP261" s="657"/>
      <c r="QIQ261" s="657"/>
      <c r="QIR261" s="657"/>
      <c r="QIS261" s="657"/>
      <c r="QIT261" s="657"/>
      <c r="QIU261" s="657"/>
      <c r="QIV261" s="657"/>
      <c r="QIW261" s="657"/>
      <c r="QIX261" s="657"/>
      <c r="QIY261" s="657"/>
      <c r="QIZ261" s="657"/>
      <c r="QJA261" s="657"/>
      <c r="QJB261" s="657"/>
      <c r="QJC261" s="657"/>
      <c r="QJD261" s="657"/>
      <c r="QJE261" s="657"/>
      <c r="QJF261" s="657"/>
      <c r="QJG261" s="671"/>
      <c r="QJH261" s="657"/>
      <c r="QJI261" s="657"/>
      <c r="QJJ261" s="657"/>
      <c r="QJK261" s="657"/>
      <c r="QJL261" s="657"/>
      <c r="QJM261" s="657"/>
      <c r="QJN261" s="657"/>
      <c r="QJO261" s="657"/>
      <c r="QJP261" s="657"/>
      <c r="QJQ261" s="657"/>
      <c r="QJR261" s="657"/>
      <c r="QJS261" s="657"/>
      <c r="QJT261" s="657"/>
      <c r="QJU261" s="657"/>
      <c r="QJV261" s="657"/>
      <c r="QJW261" s="657"/>
      <c r="QJX261" s="657"/>
      <c r="QJY261" s="657"/>
      <c r="QJZ261" s="657"/>
      <c r="QKA261" s="671"/>
      <c r="QKB261" s="657"/>
      <c r="QKC261" s="657"/>
      <c r="QKD261" s="657"/>
      <c r="QKE261" s="657"/>
      <c r="QKF261" s="657"/>
      <c r="QKG261" s="657"/>
      <c r="QKH261" s="657"/>
      <c r="QKI261" s="657"/>
      <c r="QKJ261" s="657"/>
      <c r="QKK261" s="657"/>
      <c r="QKL261" s="657"/>
      <c r="QKM261" s="657"/>
      <c r="QKN261" s="657"/>
      <c r="QKO261" s="657"/>
      <c r="QKP261" s="657"/>
      <c r="QKQ261" s="657"/>
      <c r="QKR261" s="657"/>
      <c r="QKS261" s="657"/>
      <c r="QKT261" s="657"/>
      <c r="QKU261" s="671"/>
      <c r="QKV261" s="657"/>
      <c r="QKW261" s="657"/>
      <c r="QKX261" s="657"/>
      <c r="QKY261" s="657"/>
      <c r="QKZ261" s="657"/>
      <c r="QLA261" s="657"/>
      <c r="QLB261" s="657"/>
      <c r="QLC261" s="657"/>
      <c r="QLD261" s="657"/>
      <c r="QLE261" s="657"/>
      <c r="QLF261" s="657"/>
      <c r="QLG261" s="657"/>
      <c r="QLH261" s="657"/>
      <c r="QLI261" s="657"/>
      <c r="QLJ261" s="657"/>
      <c r="QLK261" s="657"/>
      <c r="QLL261" s="657"/>
      <c r="QLM261" s="657"/>
      <c r="QLN261" s="657"/>
      <c r="QLO261" s="671"/>
      <c r="QLP261" s="657"/>
      <c r="QLQ261" s="657"/>
      <c r="QLR261" s="657"/>
      <c r="QLS261" s="657"/>
      <c r="QLT261" s="657"/>
      <c r="QLU261" s="657"/>
      <c r="QLV261" s="657"/>
      <c r="QLW261" s="657"/>
      <c r="QLX261" s="657"/>
      <c r="QLY261" s="657"/>
      <c r="QLZ261" s="657"/>
      <c r="QMA261" s="657"/>
      <c r="QMB261" s="657"/>
      <c r="QMC261" s="657"/>
      <c r="QMD261" s="657"/>
      <c r="QME261" s="657"/>
      <c r="QMF261" s="657"/>
      <c r="QMG261" s="657"/>
      <c r="QMH261" s="657"/>
      <c r="QMI261" s="671"/>
      <c r="QMJ261" s="657"/>
      <c r="QMK261" s="657"/>
      <c r="QML261" s="657"/>
      <c r="QMM261" s="657"/>
      <c r="QMN261" s="657"/>
      <c r="QMO261" s="657"/>
      <c r="QMP261" s="657"/>
      <c r="QMQ261" s="657"/>
      <c r="QMR261" s="657"/>
      <c r="QMS261" s="657"/>
      <c r="QMT261" s="657"/>
      <c r="QMU261" s="657"/>
      <c r="QMV261" s="657"/>
      <c r="QMW261" s="657"/>
      <c r="QMX261" s="657"/>
      <c r="QMY261" s="657"/>
      <c r="QMZ261" s="657"/>
      <c r="QNA261" s="657"/>
      <c r="QNB261" s="657"/>
      <c r="QNC261" s="671"/>
      <c r="QND261" s="657"/>
      <c r="QNE261" s="657"/>
      <c r="QNF261" s="657"/>
      <c r="QNG261" s="657"/>
      <c r="QNH261" s="657"/>
      <c r="QNI261" s="657"/>
      <c r="QNJ261" s="657"/>
      <c r="QNK261" s="657"/>
      <c r="QNL261" s="657"/>
      <c r="QNM261" s="657"/>
      <c r="QNN261" s="657"/>
      <c r="QNO261" s="657"/>
      <c r="QNP261" s="657"/>
      <c r="QNQ261" s="657"/>
      <c r="QNR261" s="657"/>
      <c r="QNS261" s="657"/>
      <c r="QNT261" s="657"/>
      <c r="QNU261" s="657"/>
      <c r="QNV261" s="657"/>
      <c r="QNW261" s="671"/>
      <c r="QNX261" s="657"/>
      <c r="QNY261" s="657"/>
      <c r="QNZ261" s="657"/>
      <c r="QOA261" s="657"/>
      <c r="QOB261" s="657"/>
      <c r="QOC261" s="657"/>
      <c r="QOD261" s="657"/>
      <c r="QOE261" s="657"/>
      <c r="QOF261" s="657"/>
      <c r="QOG261" s="657"/>
      <c r="QOH261" s="657"/>
      <c r="QOI261" s="657"/>
      <c r="QOJ261" s="657"/>
      <c r="QOK261" s="657"/>
      <c r="QOL261" s="657"/>
      <c r="QOM261" s="657"/>
      <c r="QON261" s="657"/>
      <c r="QOO261" s="657"/>
      <c r="QOP261" s="657"/>
      <c r="QOQ261" s="671"/>
      <c r="QOR261" s="657"/>
      <c r="QOS261" s="657"/>
      <c r="QOT261" s="657"/>
      <c r="QOU261" s="657"/>
      <c r="QOV261" s="657"/>
      <c r="QOW261" s="657"/>
      <c r="QOX261" s="657"/>
      <c r="QOY261" s="657"/>
      <c r="QOZ261" s="657"/>
      <c r="QPA261" s="657"/>
      <c r="QPB261" s="657"/>
      <c r="QPC261" s="657"/>
      <c r="QPD261" s="657"/>
      <c r="QPE261" s="657"/>
      <c r="QPF261" s="657"/>
      <c r="QPG261" s="657"/>
      <c r="QPH261" s="657"/>
      <c r="QPI261" s="657"/>
      <c r="QPJ261" s="657"/>
      <c r="QPK261" s="671"/>
      <c r="QPL261" s="657"/>
      <c r="QPM261" s="657"/>
      <c r="QPN261" s="657"/>
      <c r="QPO261" s="657"/>
      <c r="QPP261" s="657"/>
      <c r="QPQ261" s="657"/>
      <c r="QPR261" s="657"/>
      <c r="QPS261" s="657"/>
      <c r="QPT261" s="657"/>
      <c r="QPU261" s="657"/>
      <c r="QPV261" s="657"/>
      <c r="QPW261" s="657"/>
      <c r="QPX261" s="657"/>
      <c r="QPY261" s="657"/>
      <c r="QPZ261" s="657"/>
      <c r="QQA261" s="657"/>
      <c r="QQB261" s="657"/>
      <c r="QQC261" s="657"/>
      <c r="QQD261" s="657"/>
      <c r="QQE261" s="671"/>
      <c r="QQF261" s="657"/>
      <c r="QQG261" s="657"/>
      <c r="QQH261" s="657"/>
      <c r="QQI261" s="657"/>
      <c r="QQJ261" s="657"/>
      <c r="QQK261" s="657"/>
      <c r="QQL261" s="657"/>
      <c r="QQM261" s="657"/>
      <c r="QQN261" s="657"/>
      <c r="QQO261" s="657"/>
      <c r="QQP261" s="657"/>
      <c r="QQQ261" s="657"/>
      <c r="QQR261" s="657"/>
      <c r="QQS261" s="657"/>
      <c r="QQT261" s="657"/>
      <c r="QQU261" s="657"/>
      <c r="QQV261" s="657"/>
      <c r="QQW261" s="657"/>
      <c r="QQX261" s="657"/>
      <c r="QQY261" s="671"/>
      <c r="QQZ261" s="657"/>
      <c r="QRA261" s="657"/>
      <c r="QRB261" s="657"/>
      <c r="QRC261" s="657"/>
      <c r="QRD261" s="657"/>
      <c r="QRE261" s="657"/>
      <c r="QRF261" s="657"/>
      <c r="QRG261" s="657"/>
      <c r="QRH261" s="657"/>
      <c r="QRI261" s="657"/>
      <c r="QRJ261" s="657"/>
      <c r="QRK261" s="657"/>
      <c r="QRL261" s="657"/>
      <c r="QRM261" s="657"/>
      <c r="QRN261" s="657"/>
      <c r="QRO261" s="657"/>
      <c r="QRP261" s="657"/>
      <c r="QRQ261" s="657"/>
      <c r="QRR261" s="657"/>
      <c r="QRS261" s="671"/>
      <c r="QRT261" s="657"/>
      <c r="QRU261" s="657"/>
      <c r="QRV261" s="657"/>
      <c r="QRW261" s="657"/>
      <c r="QRX261" s="657"/>
      <c r="QRY261" s="657"/>
      <c r="QRZ261" s="657"/>
      <c r="QSA261" s="657"/>
      <c r="QSB261" s="657"/>
      <c r="QSC261" s="657"/>
      <c r="QSD261" s="657"/>
      <c r="QSE261" s="657"/>
      <c r="QSF261" s="657"/>
      <c r="QSG261" s="657"/>
      <c r="QSH261" s="657"/>
      <c r="QSI261" s="657"/>
      <c r="QSJ261" s="657"/>
      <c r="QSK261" s="657"/>
      <c r="QSL261" s="657"/>
      <c r="QSM261" s="671"/>
      <c r="QSN261" s="657"/>
      <c r="QSO261" s="657"/>
      <c r="QSP261" s="657"/>
      <c r="QSQ261" s="657"/>
      <c r="QSR261" s="657"/>
      <c r="QSS261" s="657"/>
      <c r="QST261" s="657"/>
      <c r="QSU261" s="657"/>
      <c r="QSV261" s="657"/>
      <c r="QSW261" s="657"/>
      <c r="QSX261" s="657"/>
      <c r="QSY261" s="657"/>
      <c r="QSZ261" s="657"/>
      <c r="QTA261" s="657"/>
      <c r="QTB261" s="657"/>
      <c r="QTC261" s="657"/>
      <c r="QTD261" s="657"/>
      <c r="QTE261" s="657"/>
      <c r="QTF261" s="657"/>
      <c r="QTG261" s="671"/>
      <c r="QTH261" s="657"/>
      <c r="QTI261" s="657"/>
      <c r="QTJ261" s="657"/>
      <c r="QTK261" s="657"/>
      <c r="QTL261" s="657"/>
      <c r="QTM261" s="657"/>
      <c r="QTN261" s="657"/>
      <c r="QTO261" s="657"/>
      <c r="QTP261" s="657"/>
      <c r="QTQ261" s="657"/>
      <c r="QTR261" s="657"/>
      <c r="QTS261" s="657"/>
      <c r="QTT261" s="657"/>
      <c r="QTU261" s="657"/>
      <c r="QTV261" s="657"/>
      <c r="QTW261" s="657"/>
      <c r="QTX261" s="657"/>
      <c r="QTY261" s="657"/>
      <c r="QTZ261" s="657"/>
      <c r="QUA261" s="671"/>
      <c r="QUB261" s="657"/>
      <c r="QUC261" s="657"/>
      <c r="QUD261" s="657"/>
      <c r="QUE261" s="657"/>
      <c r="QUF261" s="657"/>
      <c r="QUG261" s="657"/>
      <c r="QUH261" s="657"/>
      <c r="QUI261" s="657"/>
      <c r="QUJ261" s="657"/>
      <c r="QUK261" s="657"/>
      <c r="QUL261" s="657"/>
      <c r="QUM261" s="657"/>
      <c r="QUN261" s="657"/>
      <c r="QUO261" s="657"/>
      <c r="QUP261" s="657"/>
      <c r="QUQ261" s="657"/>
      <c r="QUR261" s="657"/>
      <c r="QUS261" s="657"/>
      <c r="QUT261" s="657"/>
      <c r="QUU261" s="671"/>
      <c r="QUV261" s="657"/>
      <c r="QUW261" s="657"/>
      <c r="QUX261" s="657"/>
      <c r="QUY261" s="657"/>
      <c r="QUZ261" s="657"/>
      <c r="QVA261" s="657"/>
      <c r="QVB261" s="657"/>
      <c r="QVC261" s="657"/>
      <c r="QVD261" s="657"/>
      <c r="QVE261" s="657"/>
      <c r="QVF261" s="657"/>
      <c r="QVG261" s="657"/>
      <c r="QVH261" s="657"/>
      <c r="QVI261" s="657"/>
      <c r="QVJ261" s="657"/>
      <c r="QVK261" s="657"/>
      <c r="QVL261" s="657"/>
      <c r="QVM261" s="657"/>
      <c r="QVN261" s="657"/>
      <c r="QVO261" s="671"/>
      <c r="QVP261" s="657"/>
      <c r="QVQ261" s="657"/>
      <c r="QVR261" s="657"/>
      <c r="QVS261" s="657"/>
      <c r="QVT261" s="657"/>
      <c r="QVU261" s="657"/>
      <c r="QVV261" s="657"/>
      <c r="QVW261" s="657"/>
      <c r="QVX261" s="657"/>
      <c r="QVY261" s="657"/>
      <c r="QVZ261" s="657"/>
      <c r="QWA261" s="657"/>
      <c r="QWB261" s="657"/>
      <c r="QWC261" s="657"/>
      <c r="QWD261" s="657"/>
      <c r="QWE261" s="657"/>
      <c r="QWF261" s="657"/>
      <c r="QWG261" s="657"/>
      <c r="QWH261" s="657"/>
      <c r="QWI261" s="671"/>
      <c r="QWJ261" s="657"/>
      <c r="QWK261" s="657"/>
      <c r="QWL261" s="657"/>
      <c r="QWM261" s="657"/>
      <c r="QWN261" s="657"/>
      <c r="QWO261" s="657"/>
      <c r="QWP261" s="657"/>
      <c r="QWQ261" s="657"/>
      <c r="QWR261" s="657"/>
      <c r="QWS261" s="657"/>
      <c r="QWT261" s="657"/>
      <c r="QWU261" s="657"/>
      <c r="QWV261" s="657"/>
      <c r="QWW261" s="657"/>
      <c r="QWX261" s="657"/>
      <c r="QWY261" s="657"/>
      <c r="QWZ261" s="657"/>
      <c r="QXA261" s="657"/>
      <c r="QXB261" s="657"/>
      <c r="QXC261" s="671"/>
      <c r="QXD261" s="657"/>
      <c r="QXE261" s="657"/>
      <c r="QXF261" s="657"/>
      <c r="QXG261" s="657"/>
      <c r="QXH261" s="657"/>
      <c r="QXI261" s="657"/>
      <c r="QXJ261" s="657"/>
      <c r="QXK261" s="657"/>
      <c r="QXL261" s="657"/>
      <c r="QXM261" s="657"/>
      <c r="QXN261" s="657"/>
      <c r="QXO261" s="657"/>
      <c r="QXP261" s="657"/>
      <c r="QXQ261" s="657"/>
      <c r="QXR261" s="657"/>
      <c r="QXS261" s="657"/>
      <c r="QXT261" s="657"/>
      <c r="QXU261" s="657"/>
      <c r="QXV261" s="657"/>
      <c r="QXW261" s="671"/>
      <c r="QXX261" s="657"/>
      <c r="QXY261" s="657"/>
      <c r="QXZ261" s="657"/>
      <c r="QYA261" s="657"/>
      <c r="QYB261" s="657"/>
      <c r="QYC261" s="657"/>
      <c r="QYD261" s="657"/>
      <c r="QYE261" s="657"/>
      <c r="QYF261" s="657"/>
      <c r="QYG261" s="657"/>
      <c r="QYH261" s="657"/>
      <c r="QYI261" s="657"/>
      <c r="QYJ261" s="657"/>
      <c r="QYK261" s="657"/>
      <c r="QYL261" s="657"/>
      <c r="QYM261" s="657"/>
      <c r="QYN261" s="657"/>
      <c r="QYO261" s="657"/>
      <c r="QYP261" s="657"/>
      <c r="QYQ261" s="671"/>
      <c r="QYR261" s="657"/>
      <c r="QYS261" s="657"/>
      <c r="QYT261" s="657"/>
      <c r="QYU261" s="657"/>
      <c r="QYV261" s="657"/>
      <c r="QYW261" s="657"/>
      <c r="QYX261" s="657"/>
      <c r="QYY261" s="657"/>
      <c r="QYZ261" s="657"/>
      <c r="QZA261" s="657"/>
      <c r="QZB261" s="657"/>
      <c r="QZC261" s="657"/>
      <c r="QZD261" s="657"/>
      <c r="QZE261" s="657"/>
      <c r="QZF261" s="657"/>
      <c r="QZG261" s="657"/>
      <c r="QZH261" s="657"/>
      <c r="QZI261" s="657"/>
      <c r="QZJ261" s="657"/>
      <c r="QZK261" s="671"/>
      <c r="QZL261" s="657"/>
      <c r="QZM261" s="657"/>
      <c r="QZN261" s="657"/>
      <c r="QZO261" s="657"/>
      <c r="QZP261" s="657"/>
      <c r="QZQ261" s="657"/>
      <c r="QZR261" s="657"/>
      <c r="QZS261" s="657"/>
      <c r="QZT261" s="657"/>
      <c r="QZU261" s="657"/>
      <c r="QZV261" s="657"/>
      <c r="QZW261" s="657"/>
      <c r="QZX261" s="657"/>
      <c r="QZY261" s="657"/>
      <c r="QZZ261" s="657"/>
      <c r="RAA261" s="657"/>
      <c r="RAB261" s="657"/>
      <c r="RAC261" s="657"/>
      <c r="RAD261" s="657"/>
      <c r="RAE261" s="671"/>
      <c r="RAF261" s="657"/>
      <c r="RAG261" s="657"/>
      <c r="RAH261" s="657"/>
      <c r="RAI261" s="657"/>
      <c r="RAJ261" s="657"/>
      <c r="RAK261" s="657"/>
      <c r="RAL261" s="657"/>
      <c r="RAM261" s="657"/>
      <c r="RAN261" s="657"/>
      <c r="RAO261" s="657"/>
      <c r="RAP261" s="657"/>
      <c r="RAQ261" s="657"/>
      <c r="RAR261" s="657"/>
      <c r="RAS261" s="657"/>
      <c r="RAT261" s="657"/>
      <c r="RAU261" s="657"/>
      <c r="RAV261" s="657"/>
      <c r="RAW261" s="657"/>
      <c r="RAX261" s="657"/>
      <c r="RAY261" s="671"/>
      <c r="RAZ261" s="657"/>
      <c r="RBA261" s="657"/>
      <c r="RBB261" s="657"/>
      <c r="RBC261" s="657"/>
      <c r="RBD261" s="657"/>
      <c r="RBE261" s="657"/>
      <c r="RBF261" s="657"/>
      <c r="RBG261" s="657"/>
      <c r="RBH261" s="657"/>
      <c r="RBI261" s="657"/>
      <c r="RBJ261" s="657"/>
      <c r="RBK261" s="657"/>
      <c r="RBL261" s="657"/>
      <c r="RBM261" s="657"/>
      <c r="RBN261" s="657"/>
      <c r="RBO261" s="657"/>
      <c r="RBP261" s="657"/>
      <c r="RBQ261" s="657"/>
      <c r="RBR261" s="657"/>
      <c r="RBS261" s="671"/>
      <c r="RBT261" s="657"/>
      <c r="RBU261" s="657"/>
      <c r="RBV261" s="657"/>
      <c r="RBW261" s="657"/>
      <c r="RBX261" s="657"/>
      <c r="RBY261" s="657"/>
      <c r="RBZ261" s="657"/>
      <c r="RCA261" s="657"/>
      <c r="RCB261" s="657"/>
      <c r="RCC261" s="657"/>
      <c r="RCD261" s="657"/>
      <c r="RCE261" s="657"/>
      <c r="RCF261" s="657"/>
      <c r="RCG261" s="657"/>
      <c r="RCH261" s="657"/>
      <c r="RCI261" s="657"/>
      <c r="RCJ261" s="657"/>
      <c r="RCK261" s="657"/>
      <c r="RCL261" s="657"/>
      <c r="RCM261" s="671"/>
      <c r="RCN261" s="657"/>
      <c r="RCO261" s="657"/>
      <c r="RCP261" s="657"/>
      <c r="RCQ261" s="657"/>
      <c r="RCR261" s="657"/>
      <c r="RCS261" s="657"/>
      <c r="RCT261" s="657"/>
      <c r="RCU261" s="657"/>
      <c r="RCV261" s="657"/>
      <c r="RCW261" s="657"/>
      <c r="RCX261" s="657"/>
      <c r="RCY261" s="657"/>
      <c r="RCZ261" s="657"/>
      <c r="RDA261" s="657"/>
      <c r="RDB261" s="657"/>
      <c r="RDC261" s="657"/>
      <c r="RDD261" s="657"/>
      <c r="RDE261" s="657"/>
      <c r="RDF261" s="657"/>
      <c r="RDG261" s="671"/>
      <c r="RDH261" s="657"/>
      <c r="RDI261" s="657"/>
      <c r="RDJ261" s="657"/>
      <c r="RDK261" s="657"/>
      <c r="RDL261" s="657"/>
      <c r="RDM261" s="657"/>
      <c r="RDN261" s="657"/>
      <c r="RDO261" s="657"/>
      <c r="RDP261" s="657"/>
      <c r="RDQ261" s="657"/>
      <c r="RDR261" s="657"/>
      <c r="RDS261" s="657"/>
      <c r="RDT261" s="657"/>
      <c r="RDU261" s="657"/>
      <c r="RDV261" s="657"/>
      <c r="RDW261" s="657"/>
      <c r="RDX261" s="657"/>
      <c r="RDY261" s="657"/>
      <c r="RDZ261" s="657"/>
      <c r="REA261" s="671"/>
      <c r="REB261" s="657"/>
      <c r="REC261" s="657"/>
      <c r="RED261" s="657"/>
      <c r="REE261" s="657"/>
      <c r="REF261" s="657"/>
      <c r="REG261" s="657"/>
      <c r="REH261" s="657"/>
      <c r="REI261" s="657"/>
      <c r="REJ261" s="657"/>
      <c r="REK261" s="657"/>
      <c r="REL261" s="657"/>
      <c r="REM261" s="657"/>
      <c r="REN261" s="657"/>
      <c r="REO261" s="657"/>
      <c r="REP261" s="657"/>
      <c r="REQ261" s="657"/>
      <c r="RER261" s="657"/>
      <c r="RES261" s="657"/>
      <c r="RET261" s="657"/>
      <c r="REU261" s="671"/>
      <c r="REV261" s="657"/>
      <c r="REW261" s="657"/>
      <c r="REX261" s="657"/>
      <c r="REY261" s="657"/>
      <c r="REZ261" s="657"/>
      <c r="RFA261" s="657"/>
      <c r="RFB261" s="657"/>
      <c r="RFC261" s="657"/>
      <c r="RFD261" s="657"/>
      <c r="RFE261" s="657"/>
      <c r="RFF261" s="657"/>
      <c r="RFG261" s="657"/>
      <c r="RFH261" s="657"/>
      <c r="RFI261" s="657"/>
      <c r="RFJ261" s="657"/>
      <c r="RFK261" s="657"/>
      <c r="RFL261" s="657"/>
      <c r="RFM261" s="657"/>
      <c r="RFN261" s="657"/>
      <c r="RFO261" s="671"/>
      <c r="RFP261" s="657"/>
      <c r="RFQ261" s="657"/>
      <c r="RFR261" s="657"/>
      <c r="RFS261" s="657"/>
      <c r="RFT261" s="657"/>
      <c r="RFU261" s="657"/>
      <c r="RFV261" s="657"/>
      <c r="RFW261" s="657"/>
      <c r="RFX261" s="657"/>
      <c r="RFY261" s="657"/>
      <c r="RFZ261" s="657"/>
      <c r="RGA261" s="657"/>
      <c r="RGB261" s="657"/>
      <c r="RGC261" s="657"/>
      <c r="RGD261" s="657"/>
      <c r="RGE261" s="657"/>
      <c r="RGF261" s="657"/>
      <c r="RGG261" s="657"/>
      <c r="RGH261" s="657"/>
      <c r="RGI261" s="671"/>
      <c r="RGJ261" s="657"/>
      <c r="RGK261" s="657"/>
      <c r="RGL261" s="657"/>
      <c r="RGM261" s="657"/>
      <c r="RGN261" s="657"/>
      <c r="RGO261" s="657"/>
      <c r="RGP261" s="657"/>
      <c r="RGQ261" s="657"/>
      <c r="RGR261" s="657"/>
      <c r="RGS261" s="657"/>
      <c r="RGT261" s="657"/>
      <c r="RGU261" s="657"/>
      <c r="RGV261" s="657"/>
      <c r="RGW261" s="657"/>
      <c r="RGX261" s="657"/>
      <c r="RGY261" s="657"/>
      <c r="RGZ261" s="657"/>
      <c r="RHA261" s="657"/>
      <c r="RHB261" s="657"/>
      <c r="RHC261" s="671"/>
      <c r="RHD261" s="657"/>
      <c r="RHE261" s="657"/>
      <c r="RHF261" s="657"/>
      <c r="RHG261" s="657"/>
      <c r="RHH261" s="657"/>
      <c r="RHI261" s="657"/>
      <c r="RHJ261" s="657"/>
      <c r="RHK261" s="657"/>
      <c r="RHL261" s="657"/>
      <c r="RHM261" s="657"/>
      <c r="RHN261" s="657"/>
      <c r="RHO261" s="657"/>
      <c r="RHP261" s="657"/>
      <c r="RHQ261" s="657"/>
      <c r="RHR261" s="657"/>
      <c r="RHS261" s="657"/>
      <c r="RHT261" s="657"/>
      <c r="RHU261" s="657"/>
      <c r="RHV261" s="657"/>
      <c r="RHW261" s="671"/>
      <c r="RHX261" s="657"/>
      <c r="RHY261" s="657"/>
      <c r="RHZ261" s="657"/>
      <c r="RIA261" s="657"/>
      <c r="RIB261" s="657"/>
      <c r="RIC261" s="657"/>
      <c r="RID261" s="657"/>
      <c r="RIE261" s="657"/>
      <c r="RIF261" s="657"/>
      <c r="RIG261" s="657"/>
      <c r="RIH261" s="657"/>
      <c r="RII261" s="657"/>
      <c r="RIJ261" s="657"/>
      <c r="RIK261" s="657"/>
      <c r="RIL261" s="657"/>
      <c r="RIM261" s="657"/>
      <c r="RIN261" s="657"/>
      <c r="RIO261" s="657"/>
      <c r="RIP261" s="657"/>
      <c r="RIQ261" s="671"/>
      <c r="RIR261" s="657"/>
      <c r="RIS261" s="657"/>
      <c r="RIT261" s="657"/>
      <c r="RIU261" s="657"/>
      <c r="RIV261" s="657"/>
      <c r="RIW261" s="657"/>
      <c r="RIX261" s="657"/>
      <c r="RIY261" s="657"/>
      <c r="RIZ261" s="657"/>
      <c r="RJA261" s="657"/>
      <c r="RJB261" s="657"/>
      <c r="RJC261" s="657"/>
      <c r="RJD261" s="657"/>
      <c r="RJE261" s="657"/>
      <c r="RJF261" s="657"/>
      <c r="RJG261" s="657"/>
      <c r="RJH261" s="657"/>
      <c r="RJI261" s="657"/>
      <c r="RJJ261" s="657"/>
      <c r="RJK261" s="671"/>
      <c r="RJL261" s="657"/>
      <c r="RJM261" s="657"/>
      <c r="RJN261" s="657"/>
      <c r="RJO261" s="657"/>
      <c r="RJP261" s="657"/>
      <c r="RJQ261" s="657"/>
      <c r="RJR261" s="657"/>
      <c r="RJS261" s="657"/>
      <c r="RJT261" s="657"/>
      <c r="RJU261" s="657"/>
      <c r="RJV261" s="657"/>
      <c r="RJW261" s="657"/>
      <c r="RJX261" s="657"/>
      <c r="RJY261" s="657"/>
      <c r="RJZ261" s="657"/>
      <c r="RKA261" s="657"/>
      <c r="RKB261" s="657"/>
      <c r="RKC261" s="657"/>
      <c r="RKD261" s="657"/>
      <c r="RKE261" s="671"/>
      <c r="RKF261" s="657"/>
      <c r="RKG261" s="657"/>
      <c r="RKH261" s="657"/>
      <c r="RKI261" s="657"/>
      <c r="RKJ261" s="657"/>
      <c r="RKK261" s="657"/>
      <c r="RKL261" s="657"/>
      <c r="RKM261" s="657"/>
      <c r="RKN261" s="657"/>
      <c r="RKO261" s="657"/>
      <c r="RKP261" s="657"/>
      <c r="RKQ261" s="657"/>
      <c r="RKR261" s="657"/>
      <c r="RKS261" s="657"/>
      <c r="RKT261" s="657"/>
      <c r="RKU261" s="657"/>
      <c r="RKV261" s="657"/>
      <c r="RKW261" s="657"/>
      <c r="RKX261" s="657"/>
      <c r="RKY261" s="671"/>
      <c r="RKZ261" s="657"/>
      <c r="RLA261" s="657"/>
      <c r="RLB261" s="657"/>
      <c r="RLC261" s="657"/>
      <c r="RLD261" s="657"/>
      <c r="RLE261" s="657"/>
      <c r="RLF261" s="657"/>
      <c r="RLG261" s="657"/>
      <c r="RLH261" s="657"/>
      <c r="RLI261" s="657"/>
      <c r="RLJ261" s="657"/>
      <c r="RLK261" s="657"/>
      <c r="RLL261" s="657"/>
      <c r="RLM261" s="657"/>
      <c r="RLN261" s="657"/>
      <c r="RLO261" s="657"/>
      <c r="RLP261" s="657"/>
      <c r="RLQ261" s="657"/>
      <c r="RLR261" s="657"/>
      <c r="RLS261" s="671"/>
      <c r="RLT261" s="657"/>
      <c r="RLU261" s="657"/>
      <c r="RLV261" s="657"/>
      <c r="RLW261" s="657"/>
      <c r="RLX261" s="657"/>
      <c r="RLY261" s="657"/>
      <c r="RLZ261" s="657"/>
      <c r="RMA261" s="657"/>
      <c r="RMB261" s="657"/>
      <c r="RMC261" s="657"/>
      <c r="RMD261" s="657"/>
      <c r="RME261" s="657"/>
      <c r="RMF261" s="657"/>
      <c r="RMG261" s="657"/>
      <c r="RMH261" s="657"/>
      <c r="RMI261" s="657"/>
      <c r="RMJ261" s="657"/>
      <c r="RMK261" s="657"/>
      <c r="RML261" s="657"/>
      <c r="RMM261" s="671"/>
      <c r="RMN261" s="657"/>
      <c r="RMO261" s="657"/>
      <c r="RMP261" s="657"/>
      <c r="RMQ261" s="657"/>
      <c r="RMR261" s="657"/>
      <c r="RMS261" s="657"/>
      <c r="RMT261" s="657"/>
      <c r="RMU261" s="657"/>
      <c r="RMV261" s="657"/>
      <c r="RMW261" s="657"/>
      <c r="RMX261" s="657"/>
      <c r="RMY261" s="657"/>
      <c r="RMZ261" s="657"/>
      <c r="RNA261" s="657"/>
      <c r="RNB261" s="657"/>
      <c r="RNC261" s="657"/>
      <c r="RND261" s="657"/>
      <c r="RNE261" s="657"/>
      <c r="RNF261" s="657"/>
      <c r="RNG261" s="671"/>
      <c r="RNH261" s="657"/>
      <c r="RNI261" s="657"/>
      <c r="RNJ261" s="657"/>
      <c r="RNK261" s="657"/>
      <c r="RNL261" s="657"/>
      <c r="RNM261" s="657"/>
      <c r="RNN261" s="657"/>
      <c r="RNO261" s="657"/>
      <c r="RNP261" s="657"/>
      <c r="RNQ261" s="657"/>
      <c r="RNR261" s="657"/>
      <c r="RNS261" s="657"/>
      <c r="RNT261" s="657"/>
      <c r="RNU261" s="657"/>
      <c r="RNV261" s="657"/>
      <c r="RNW261" s="657"/>
      <c r="RNX261" s="657"/>
      <c r="RNY261" s="657"/>
      <c r="RNZ261" s="657"/>
      <c r="ROA261" s="671"/>
      <c r="ROB261" s="657"/>
      <c r="ROC261" s="657"/>
      <c r="ROD261" s="657"/>
      <c r="ROE261" s="657"/>
      <c r="ROF261" s="657"/>
      <c r="ROG261" s="657"/>
      <c r="ROH261" s="657"/>
      <c r="ROI261" s="657"/>
      <c r="ROJ261" s="657"/>
      <c r="ROK261" s="657"/>
      <c r="ROL261" s="657"/>
      <c r="ROM261" s="657"/>
      <c r="RON261" s="657"/>
      <c r="ROO261" s="657"/>
      <c r="ROP261" s="657"/>
      <c r="ROQ261" s="657"/>
      <c r="ROR261" s="657"/>
      <c r="ROS261" s="657"/>
      <c r="ROT261" s="657"/>
      <c r="ROU261" s="671"/>
      <c r="ROV261" s="657"/>
      <c r="ROW261" s="657"/>
      <c r="ROX261" s="657"/>
      <c r="ROY261" s="657"/>
      <c r="ROZ261" s="657"/>
      <c r="RPA261" s="657"/>
      <c r="RPB261" s="657"/>
      <c r="RPC261" s="657"/>
      <c r="RPD261" s="657"/>
      <c r="RPE261" s="657"/>
      <c r="RPF261" s="657"/>
      <c r="RPG261" s="657"/>
      <c r="RPH261" s="657"/>
      <c r="RPI261" s="657"/>
      <c r="RPJ261" s="657"/>
      <c r="RPK261" s="657"/>
      <c r="RPL261" s="657"/>
      <c r="RPM261" s="657"/>
      <c r="RPN261" s="657"/>
      <c r="RPO261" s="671"/>
      <c r="RPP261" s="657"/>
      <c r="RPQ261" s="657"/>
      <c r="RPR261" s="657"/>
      <c r="RPS261" s="657"/>
      <c r="RPT261" s="657"/>
      <c r="RPU261" s="657"/>
      <c r="RPV261" s="657"/>
      <c r="RPW261" s="657"/>
      <c r="RPX261" s="657"/>
      <c r="RPY261" s="657"/>
      <c r="RPZ261" s="657"/>
      <c r="RQA261" s="657"/>
      <c r="RQB261" s="657"/>
      <c r="RQC261" s="657"/>
      <c r="RQD261" s="657"/>
      <c r="RQE261" s="657"/>
      <c r="RQF261" s="657"/>
      <c r="RQG261" s="657"/>
      <c r="RQH261" s="657"/>
      <c r="RQI261" s="671"/>
      <c r="RQJ261" s="657"/>
      <c r="RQK261" s="657"/>
      <c r="RQL261" s="657"/>
      <c r="RQM261" s="657"/>
      <c r="RQN261" s="657"/>
      <c r="RQO261" s="657"/>
      <c r="RQP261" s="657"/>
      <c r="RQQ261" s="657"/>
      <c r="RQR261" s="657"/>
      <c r="RQS261" s="657"/>
      <c r="RQT261" s="657"/>
      <c r="RQU261" s="657"/>
      <c r="RQV261" s="657"/>
      <c r="RQW261" s="657"/>
      <c r="RQX261" s="657"/>
      <c r="RQY261" s="657"/>
      <c r="RQZ261" s="657"/>
      <c r="RRA261" s="657"/>
      <c r="RRB261" s="657"/>
      <c r="RRC261" s="671"/>
      <c r="RRD261" s="657"/>
      <c r="RRE261" s="657"/>
      <c r="RRF261" s="657"/>
      <c r="RRG261" s="657"/>
      <c r="RRH261" s="657"/>
      <c r="RRI261" s="657"/>
      <c r="RRJ261" s="657"/>
      <c r="RRK261" s="657"/>
      <c r="RRL261" s="657"/>
      <c r="RRM261" s="657"/>
      <c r="RRN261" s="657"/>
      <c r="RRO261" s="657"/>
      <c r="RRP261" s="657"/>
      <c r="RRQ261" s="657"/>
      <c r="RRR261" s="657"/>
      <c r="RRS261" s="657"/>
      <c r="RRT261" s="657"/>
      <c r="RRU261" s="657"/>
      <c r="RRV261" s="657"/>
      <c r="RRW261" s="671"/>
      <c r="RRX261" s="657"/>
      <c r="RRY261" s="657"/>
      <c r="RRZ261" s="657"/>
      <c r="RSA261" s="657"/>
      <c r="RSB261" s="657"/>
      <c r="RSC261" s="657"/>
      <c r="RSD261" s="657"/>
      <c r="RSE261" s="657"/>
      <c r="RSF261" s="657"/>
      <c r="RSG261" s="657"/>
      <c r="RSH261" s="657"/>
      <c r="RSI261" s="657"/>
      <c r="RSJ261" s="657"/>
      <c r="RSK261" s="657"/>
      <c r="RSL261" s="657"/>
      <c r="RSM261" s="657"/>
      <c r="RSN261" s="657"/>
      <c r="RSO261" s="657"/>
      <c r="RSP261" s="657"/>
      <c r="RSQ261" s="671"/>
      <c r="RSR261" s="657"/>
      <c r="RSS261" s="657"/>
      <c r="RST261" s="657"/>
      <c r="RSU261" s="657"/>
      <c r="RSV261" s="657"/>
      <c r="RSW261" s="657"/>
      <c r="RSX261" s="657"/>
      <c r="RSY261" s="657"/>
      <c r="RSZ261" s="657"/>
      <c r="RTA261" s="657"/>
      <c r="RTB261" s="657"/>
      <c r="RTC261" s="657"/>
      <c r="RTD261" s="657"/>
      <c r="RTE261" s="657"/>
      <c r="RTF261" s="657"/>
      <c r="RTG261" s="657"/>
      <c r="RTH261" s="657"/>
      <c r="RTI261" s="657"/>
      <c r="RTJ261" s="657"/>
      <c r="RTK261" s="671"/>
      <c r="RTL261" s="657"/>
      <c r="RTM261" s="657"/>
      <c r="RTN261" s="657"/>
      <c r="RTO261" s="657"/>
      <c r="RTP261" s="657"/>
      <c r="RTQ261" s="657"/>
      <c r="RTR261" s="657"/>
      <c r="RTS261" s="657"/>
      <c r="RTT261" s="657"/>
      <c r="RTU261" s="657"/>
      <c r="RTV261" s="657"/>
      <c r="RTW261" s="657"/>
      <c r="RTX261" s="657"/>
      <c r="RTY261" s="657"/>
      <c r="RTZ261" s="657"/>
      <c r="RUA261" s="657"/>
      <c r="RUB261" s="657"/>
      <c r="RUC261" s="657"/>
      <c r="RUD261" s="657"/>
      <c r="RUE261" s="671"/>
      <c r="RUF261" s="657"/>
      <c r="RUG261" s="657"/>
      <c r="RUH261" s="657"/>
      <c r="RUI261" s="657"/>
      <c r="RUJ261" s="657"/>
      <c r="RUK261" s="657"/>
      <c r="RUL261" s="657"/>
      <c r="RUM261" s="657"/>
      <c r="RUN261" s="657"/>
      <c r="RUO261" s="657"/>
      <c r="RUP261" s="657"/>
      <c r="RUQ261" s="657"/>
      <c r="RUR261" s="657"/>
      <c r="RUS261" s="657"/>
      <c r="RUT261" s="657"/>
      <c r="RUU261" s="657"/>
      <c r="RUV261" s="657"/>
      <c r="RUW261" s="657"/>
      <c r="RUX261" s="657"/>
      <c r="RUY261" s="671"/>
      <c r="RUZ261" s="657"/>
      <c r="RVA261" s="657"/>
      <c r="RVB261" s="657"/>
      <c r="RVC261" s="657"/>
      <c r="RVD261" s="657"/>
      <c r="RVE261" s="657"/>
      <c r="RVF261" s="657"/>
      <c r="RVG261" s="657"/>
      <c r="RVH261" s="657"/>
      <c r="RVI261" s="657"/>
      <c r="RVJ261" s="657"/>
      <c r="RVK261" s="657"/>
      <c r="RVL261" s="657"/>
      <c r="RVM261" s="657"/>
      <c r="RVN261" s="657"/>
      <c r="RVO261" s="657"/>
      <c r="RVP261" s="657"/>
      <c r="RVQ261" s="657"/>
      <c r="RVR261" s="657"/>
      <c r="RVS261" s="671"/>
      <c r="RVT261" s="657"/>
      <c r="RVU261" s="657"/>
      <c r="RVV261" s="657"/>
      <c r="RVW261" s="657"/>
      <c r="RVX261" s="657"/>
      <c r="RVY261" s="657"/>
      <c r="RVZ261" s="657"/>
      <c r="RWA261" s="657"/>
      <c r="RWB261" s="657"/>
      <c r="RWC261" s="657"/>
      <c r="RWD261" s="657"/>
      <c r="RWE261" s="657"/>
      <c r="RWF261" s="657"/>
      <c r="RWG261" s="657"/>
      <c r="RWH261" s="657"/>
      <c r="RWI261" s="657"/>
      <c r="RWJ261" s="657"/>
      <c r="RWK261" s="657"/>
      <c r="RWL261" s="657"/>
      <c r="RWM261" s="671"/>
      <c r="RWN261" s="657"/>
      <c r="RWO261" s="657"/>
      <c r="RWP261" s="657"/>
      <c r="RWQ261" s="657"/>
      <c r="RWR261" s="657"/>
      <c r="RWS261" s="657"/>
      <c r="RWT261" s="657"/>
      <c r="RWU261" s="657"/>
      <c r="RWV261" s="657"/>
      <c r="RWW261" s="657"/>
      <c r="RWX261" s="657"/>
      <c r="RWY261" s="657"/>
      <c r="RWZ261" s="657"/>
      <c r="RXA261" s="657"/>
      <c r="RXB261" s="657"/>
      <c r="RXC261" s="657"/>
      <c r="RXD261" s="657"/>
      <c r="RXE261" s="657"/>
      <c r="RXF261" s="657"/>
      <c r="RXG261" s="671"/>
      <c r="RXH261" s="657"/>
      <c r="RXI261" s="657"/>
      <c r="RXJ261" s="657"/>
      <c r="RXK261" s="657"/>
      <c r="RXL261" s="657"/>
      <c r="RXM261" s="657"/>
      <c r="RXN261" s="657"/>
      <c r="RXO261" s="657"/>
      <c r="RXP261" s="657"/>
      <c r="RXQ261" s="657"/>
      <c r="RXR261" s="657"/>
      <c r="RXS261" s="657"/>
      <c r="RXT261" s="657"/>
      <c r="RXU261" s="657"/>
      <c r="RXV261" s="657"/>
      <c r="RXW261" s="657"/>
      <c r="RXX261" s="657"/>
      <c r="RXY261" s="657"/>
      <c r="RXZ261" s="657"/>
      <c r="RYA261" s="671"/>
      <c r="RYB261" s="657"/>
      <c r="RYC261" s="657"/>
      <c r="RYD261" s="657"/>
      <c r="RYE261" s="657"/>
      <c r="RYF261" s="657"/>
      <c r="RYG261" s="657"/>
      <c r="RYH261" s="657"/>
      <c r="RYI261" s="657"/>
      <c r="RYJ261" s="657"/>
      <c r="RYK261" s="657"/>
      <c r="RYL261" s="657"/>
      <c r="RYM261" s="657"/>
      <c r="RYN261" s="657"/>
      <c r="RYO261" s="657"/>
      <c r="RYP261" s="657"/>
      <c r="RYQ261" s="657"/>
      <c r="RYR261" s="657"/>
      <c r="RYS261" s="657"/>
      <c r="RYT261" s="657"/>
      <c r="RYU261" s="671"/>
      <c r="RYV261" s="657"/>
      <c r="RYW261" s="657"/>
      <c r="RYX261" s="657"/>
      <c r="RYY261" s="657"/>
      <c r="RYZ261" s="657"/>
      <c r="RZA261" s="657"/>
      <c r="RZB261" s="657"/>
      <c r="RZC261" s="657"/>
      <c r="RZD261" s="657"/>
      <c r="RZE261" s="657"/>
      <c r="RZF261" s="657"/>
      <c r="RZG261" s="657"/>
      <c r="RZH261" s="657"/>
      <c r="RZI261" s="657"/>
      <c r="RZJ261" s="657"/>
      <c r="RZK261" s="657"/>
      <c r="RZL261" s="657"/>
      <c r="RZM261" s="657"/>
      <c r="RZN261" s="657"/>
      <c r="RZO261" s="671"/>
      <c r="RZP261" s="657"/>
      <c r="RZQ261" s="657"/>
      <c r="RZR261" s="657"/>
      <c r="RZS261" s="657"/>
      <c r="RZT261" s="657"/>
      <c r="RZU261" s="657"/>
      <c r="RZV261" s="657"/>
      <c r="RZW261" s="657"/>
      <c r="RZX261" s="657"/>
      <c r="RZY261" s="657"/>
      <c r="RZZ261" s="657"/>
      <c r="SAA261" s="657"/>
      <c r="SAB261" s="657"/>
      <c r="SAC261" s="657"/>
      <c r="SAD261" s="657"/>
      <c r="SAE261" s="657"/>
      <c r="SAF261" s="657"/>
      <c r="SAG261" s="657"/>
      <c r="SAH261" s="657"/>
      <c r="SAI261" s="671"/>
      <c r="SAJ261" s="657"/>
      <c r="SAK261" s="657"/>
      <c r="SAL261" s="657"/>
      <c r="SAM261" s="657"/>
      <c r="SAN261" s="657"/>
      <c r="SAO261" s="657"/>
      <c r="SAP261" s="657"/>
      <c r="SAQ261" s="657"/>
      <c r="SAR261" s="657"/>
      <c r="SAS261" s="657"/>
      <c r="SAT261" s="657"/>
      <c r="SAU261" s="657"/>
      <c r="SAV261" s="657"/>
      <c r="SAW261" s="657"/>
      <c r="SAX261" s="657"/>
      <c r="SAY261" s="657"/>
      <c r="SAZ261" s="657"/>
      <c r="SBA261" s="657"/>
      <c r="SBB261" s="657"/>
      <c r="SBC261" s="671"/>
      <c r="SBD261" s="657"/>
      <c r="SBE261" s="657"/>
      <c r="SBF261" s="657"/>
      <c r="SBG261" s="657"/>
      <c r="SBH261" s="657"/>
      <c r="SBI261" s="657"/>
      <c r="SBJ261" s="657"/>
      <c r="SBK261" s="657"/>
      <c r="SBL261" s="657"/>
      <c r="SBM261" s="657"/>
      <c r="SBN261" s="657"/>
      <c r="SBO261" s="657"/>
      <c r="SBP261" s="657"/>
      <c r="SBQ261" s="657"/>
      <c r="SBR261" s="657"/>
      <c r="SBS261" s="657"/>
      <c r="SBT261" s="657"/>
      <c r="SBU261" s="657"/>
      <c r="SBV261" s="657"/>
      <c r="SBW261" s="671"/>
      <c r="SBX261" s="657"/>
      <c r="SBY261" s="657"/>
      <c r="SBZ261" s="657"/>
      <c r="SCA261" s="657"/>
      <c r="SCB261" s="657"/>
      <c r="SCC261" s="657"/>
      <c r="SCD261" s="657"/>
      <c r="SCE261" s="657"/>
      <c r="SCF261" s="657"/>
      <c r="SCG261" s="657"/>
      <c r="SCH261" s="657"/>
      <c r="SCI261" s="657"/>
      <c r="SCJ261" s="657"/>
      <c r="SCK261" s="657"/>
      <c r="SCL261" s="657"/>
      <c r="SCM261" s="657"/>
      <c r="SCN261" s="657"/>
      <c r="SCO261" s="657"/>
      <c r="SCP261" s="657"/>
      <c r="SCQ261" s="671"/>
      <c r="SCR261" s="657"/>
      <c r="SCS261" s="657"/>
      <c r="SCT261" s="657"/>
      <c r="SCU261" s="657"/>
      <c r="SCV261" s="657"/>
      <c r="SCW261" s="657"/>
      <c r="SCX261" s="657"/>
      <c r="SCY261" s="657"/>
      <c r="SCZ261" s="657"/>
      <c r="SDA261" s="657"/>
      <c r="SDB261" s="657"/>
      <c r="SDC261" s="657"/>
      <c r="SDD261" s="657"/>
      <c r="SDE261" s="657"/>
      <c r="SDF261" s="657"/>
      <c r="SDG261" s="657"/>
      <c r="SDH261" s="657"/>
      <c r="SDI261" s="657"/>
      <c r="SDJ261" s="657"/>
      <c r="SDK261" s="671"/>
      <c r="SDL261" s="657"/>
      <c r="SDM261" s="657"/>
      <c r="SDN261" s="657"/>
      <c r="SDO261" s="657"/>
      <c r="SDP261" s="657"/>
      <c r="SDQ261" s="657"/>
      <c r="SDR261" s="657"/>
      <c r="SDS261" s="657"/>
      <c r="SDT261" s="657"/>
      <c r="SDU261" s="657"/>
      <c r="SDV261" s="657"/>
      <c r="SDW261" s="657"/>
      <c r="SDX261" s="657"/>
      <c r="SDY261" s="657"/>
      <c r="SDZ261" s="657"/>
      <c r="SEA261" s="657"/>
      <c r="SEB261" s="657"/>
      <c r="SEC261" s="657"/>
      <c r="SED261" s="657"/>
      <c r="SEE261" s="671"/>
      <c r="SEF261" s="657"/>
      <c r="SEG261" s="657"/>
      <c r="SEH261" s="657"/>
      <c r="SEI261" s="657"/>
      <c r="SEJ261" s="657"/>
      <c r="SEK261" s="657"/>
      <c r="SEL261" s="657"/>
      <c r="SEM261" s="657"/>
      <c r="SEN261" s="657"/>
      <c r="SEO261" s="657"/>
      <c r="SEP261" s="657"/>
      <c r="SEQ261" s="657"/>
      <c r="SER261" s="657"/>
      <c r="SES261" s="657"/>
      <c r="SET261" s="657"/>
      <c r="SEU261" s="657"/>
      <c r="SEV261" s="657"/>
      <c r="SEW261" s="657"/>
      <c r="SEX261" s="657"/>
      <c r="SEY261" s="671"/>
      <c r="SEZ261" s="657"/>
      <c r="SFA261" s="657"/>
      <c r="SFB261" s="657"/>
      <c r="SFC261" s="657"/>
      <c r="SFD261" s="657"/>
      <c r="SFE261" s="657"/>
      <c r="SFF261" s="657"/>
      <c r="SFG261" s="657"/>
      <c r="SFH261" s="657"/>
      <c r="SFI261" s="657"/>
      <c r="SFJ261" s="657"/>
      <c r="SFK261" s="657"/>
      <c r="SFL261" s="657"/>
      <c r="SFM261" s="657"/>
      <c r="SFN261" s="657"/>
      <c r="SFO261" s="657"/>
      <c r="SFP261" s="657"/>
      <c r="SFQ261" s="657"/>
      <c r="SFR261" s="657"/>
      <c r="SFS261" s="671"/>
      <c r="SFT261" s="657"/>
      <c r="SFU261" s="657"/>
      <c r="SFV261" s="657"/>
      <c r="SFW261" s="657"/>
      <c r="SFX261" s="657"/>
      <c r="SFY261" s="657"/>
      <c r="SFZ261" s="657"/>
      <c r="SGA261" s="657"/>
      <c r="SGB261" s="657"/>
      <c r="SGC261" s="657"/>
      <c r="SGD261" s="657"/>
      <c r="SGE261" s="657"/>
      <c r="SGF261" s="657"/>
      <c r="SGG261" s="657"/>
      <c r="SGH261" s="657"/>
      <c r="SGI261" s="657"/>
      <c r="SGJ261" s="657"/>
      <c r="SGK261" s="657"/>
      <c r="SGL261" s="657"/>
      <c r="SGM261" s="671"/>
      <c r="SGN261" s="657"/>
      <c r="SGO261" s="657"/>
      <c r="SGP261" s="657"/>
      <c r="SGQ261" s="657"/>
      <c r="SGR261" s="657"/>
      <c r="SGS261" s="657"/>
      <c r="SGT261" s="657"/>
      <c r="SGU261" s="657"/>
      <c r="SGV261" s="657"/>
      <c r="SGW261" s="657"/>
      <c r="SGX261" s="657"/>
      <c r="SGY261" s="657"/>
      <c r="SGZ261" s="657"/>
      <c r="SHA261" s="657"/>
      <c r="SHB261" s="657"/>
      <c r="SHC261" s="657"/>
      <c r="SHD261" s="657"/>
      <c r="SHE261" s="657"/>
      <c r="SHF261" s="657"/>
      <c r="SHG261" s="671"/>
      <c r="SHH261" s="657"/>
      <c r="SHI261" s="657"/>
      <c r="SHJ261" s="657"/>
      <c r="SHK261" s="657"/>
      <c r="SHL261" s="657"/>
      <c r="SHM261" s="657"/>
      <c r="SHN261" s="657"/>
      <c r="SHO261" s="657"/>
      <c r="SHP261" s="657"/>
      <c r="SHQ261" s="657"/>
      <c r="SHR261" s="657"/>
      <c r="SHS261" s="657"/>
      <c r="SHT261" s="657"/>
      <c r="SHU261" s="657"/>
      <c r="SHV261" s="657"/>
      <c r="SHW261" s="657"/>
      <c r="SHX261" s="657"/>
      <c r="SHY261" s="657"/>
      <c r="SHZ261" s="657"/>
      <c r="SIA261" s="671"/>
      <c r="SIB261" s="657"/>
      <c r="SIC261" s="657"/>
      <c r="SID261" s="657"/>
      <c r="SIE261" s="657"/>
      <c r="SIF261" s="657"/>
      <c r="SIG261" s="657"/>
      <c r="SIH261" s="657"/>
      <c r="SII261" s="657"/>
      <c r="SIJ261" s="657"/>
      <c r="SIK261" s="657"/>
      <c r="SIL261" s="657"/>
      <c r="SIM261" s="657"/>
      <c r="SIN261" s="657"/>
      <c r="SIO261" s="657"/>
      <c r="SIP261" s="657"/>
      <c r="SIQ261" s="657"/>
      <c r="SIR261" s="657"/>
      <c r="SIS261" s="657"/>
      <c r="SIT261" s="657"/>
      <c r="SIU261" s="671"/>
      <c r="SIV261" s="657"/>
      <c r="SIW261" s="657"/>
      <c r="SIX261" s="657"/>
      <c r="SIY261" s="657"/>
      <c r="SIZ261" s="657"/>
      <c r="SJA261" s="657"/>
      <c r="SJB261" s="657"/>
      <c r="SJC261" s="657"/>
      <c r="SJD261" s="657"/>
      <c r="SJE261" s="657"/>
      <c r="SJF261" s="657"/>
      <c r="SJG261" s="657"/>
      <c r="SJH261" s="657"/>
      <c r="SJI261" s="657"/>
      <c r="SJJ261" s="657"/>
      <c r="SJK261" s="657"/>
      <c r="SJL261" s="657"/>
      <c r="SJM261" s="657"/>
      <c r="SJN261" s="657"/>
      <c r="SJO261" s="671"/>
      <c r="SJP261" s="657"/>
      <c r="SJQ261" s="657"/>
      <c r="SJR261" s="657"/>
      <c r="SJS261" s="657"/>
      <c r="SJT261" s="657"/>
      <c r="SJU261" s="657"/>
      <c r="SJV261" s="657"/>
      <c r="SJW261" s="657"/>
      <c r="SJX261" s="657"/>
      <c r="SJY261" s="657"/>
      <c r="SJZ261" s="657"/>
      <c r="SKA261" s="657"/>
      <c r="SKB261" s="657"/>
      <c r="SKC261" s="657"/>
      <c r="SKD261" s="657"/>
      <c r="SKE261" s="657"/>
      <c r="SKF261" s="657"/>
      <c r="SKG261" s="657"/>
      <c r="SKH261" s="657"/>
      <c r="SKI261" s="671"/>
      <c r="SKJ261" s="657"/>
      <c r="SKK261" s="657"/>
      <c r="SKL261" s="657"/>
      <c r="SKM261" s="657"/>
      <c r="SKN261" s="657"/>
      <c r="SKO261" s="657"/>
      <c r="SKP261" s="657"/>
      <c r="SKQ261" s="657"/>
      <c r="SKR261" s="657"/>
      <c r="SKS261" s="657"/>
      <c r="SKT261" s="657"/>
      <c r="SKU261" s="657"/>
      <c r="SKV261" s="657"/>
      <c r="SKW261" s="657"/>
      <c r="SKX261" s="657"/>
      <c r="SKY261" s="657"/>
      <c r="SKZ261" s="657"/>
      <c r="SLA261" s="657"/>
      <c r="SLB261" s="657"/>
      <c r="SLC261" s="671"/>
      <c r="SLD261" s="657"/>
      <c r="SLE261" s="657"/>
      <c r="SLF261" s="657"/>
      <c r="SLG261" s="657"/>
      <c r="SLH261" s="657"/>
      <c r="SLI261" s="657"/>
      <c r="SLJ261" s="657"/>
      <c r="SLK261" s="657"/>
      <c r="SLL261" s="657"/>
      <c r="SLM261" s="657"/>
      <c r="SLN261" s="657"/>
      <c r="SLO261" s="657"/>
      <c r="SLP261" s="657"/>
      <c r="SLQ261" s="657"/>
      <c r="SLR261" s="657"/>
      <c r="SLS261" s="657"/>
      <c r="SLT261" s="657"/>
      <c r="SLU261" s="657"/>
      <c r="SLV261" s="657"/>
      <c r="SLW261" s="671"/>
      <c r="SLX261" s="657"/>
      <c r="SLY261" s="657"/>
      <c r="SLZ261" s="657"/>
      <c r="SMA261" s="657"/>
      <c r="SMB261" s="657"/>
      <c r="SMC261" s="657"/>
      <c r="SMD261" s="657"/>
      <c r="SME261" s="657"/>
      <c r="SMF261" s="657"/>
      <c r="SMG261" s="657"/>
      <c r="SMH261" s="657"/>
      <c r="SMI261" s="657"/>
      <c r="SMJ261" s="657"/>
      <c r="SMK261" s="657"/>
      <c r="SML261" s="657"/>
      <c r="SMM261" s="657"/>
      <c r="SMN261" s="657"/>
      <c r="SMO261" s="657"/>
      <c r="SMP261" s="657"/>
      <c r="SMQ261" s="671"/>
      <c r="SMR261" s="657"/>
      <c r="SMS261" s="657"/>
      <c r="SMT261" s="657"/>
      <c r="SMU261" s="657"/>
      <c r="SMV261" s="657"/>
      <c r="SMW261" s="657"/>
      <c r="SMX261" s="657"/>
      <c r="SMY261" s="657"/>
      <c r="SMZ261" s="657"/>
      <c r="SNA261" s="657"/>
      <c r="SNB261" s="657"/>
      <c r="SNC261" s="657"/>
      <c r="SND261" s="657"/>
      <c r="SNE261" s="657"/>
      <c r="SNF261" s="657"/>
      <c r="SNG261" s="657"/>
      <c r="SNH261" s="657"/>
      <c r="SNI261" s="657"/>
      <c r="SNJ261" s="657"/>
      <c r="SNK261" s="671"/>
      <c r="SNL261" s="657"/>
      <c r="SNM261" s="657"/>
      <c r="SNN261" s="657"/>
      <c r="SNO261" s="657"/>
      <c r="SNP261" s="657"/>
      <c r="SNQ261" s="657"/>
      <c r="SNR261" s="657"/>
      <c r="SNS261" s="657"/>
      <c r="SNT261" s="657"/>
      <c r="SNU261" s="657"/>
      <c r="SNV261" s="657"/>
      <c r="SNW261" s="657"/>
      <c r="SNX261" s="657"/>
      <c r="SNY261" s="657"/>
      <c r="SNZ261" s="657"/>
      <c r="SOA261" s="657"/>
      <c r="SOB261" s="657"/>
      <c r="SOC261" s="657"/>
      <c r="SOD261" s="657"/>
      <c r="SOE261" s="671"/>
      <c r="SOF261" s="657"/>
      <c r="SOG261" s="657"/>
      <c r="SOH261" s="657"/>
      <c r="SOI261" s="657"/>
      <c r="SOJ261" s="657"/>
      <c r="SOK261" s="657"/>
      <c r="SOL261" s="657"/>
      <c r="SOM261" s="657"/>
      <c r="SON261" s="657"/>
      <c r="SOO261" s="657"/>
      <c r="SOP261" s="657"/>
      <c r="SOQ261" s="657"/>
      <c r="SOR261" s="657"/>
      <c r="SOS261" s="657"/>
      <c r="SOT261" s="657"/>
      <c r="SOU261" s="657"/>
      <c r="SOV261" s="657"/>
      <c r="SOW261" s="657"/>
      <c r="SOX261" s="657"/>
      <c r="SOY261" s="671"/>
      <c r="SOZ261" s="657"/>
      <c r="SPA261" s="657"/>
      <c r="SPB261" s="657"/>
      <c r="SPC261" s="657"/>
      <c r="SPD261" s="657"/>
      <c r="SPE261" s="657"/>
      <c r="SPF261" s="657"/>
      <c r="SPG261" s="657"/>
      <c r="SPH261" s="657"/>
      <c r="SPI261" s="657"/>
      <c r="SPJ261" s="657"/>
      <c r="SPK261" s="657"/>
      <c r="SPL261" s="657"/>
      <c r="SPM261" s="657"/>
      <c r="SPN261" s="657"/>
      <c r="SPO261" s="657"/>
      <c r="SPP261" s="657"/>
      <c r="SPQ261" s="657"/>
      <c r="SPR261" s="657"/>
      <c r="SPS261" s="671"/>
      <c r="SPT261" s="657"/>
      <c r="SPU261" s="657"/>
      <c r="SPV261" s="657"/>
      <c r="SPW261" s="657"/>
      <c r="SPX261" s="657"/>
      <c r="SPY261" s="657"/>
      <c r="SPZ261" s="657"/>
      <c r="SQA261" s="657"/>
      <c r="SQB261" s="657"/>
      <c r="SQC261" s="657"/>
      <c r="SQD261" s="657"/>
      <c r="SQE261" s="657"/>
      <c r="SQF261" s="657"/>
      <c r="SQG261" s="657"/>
      <c r="SQH261" s="657"/>
      <c r="SQI261" s="657"/>
      <c r="SQJ261" s="657"/>
      <c r="SQK261" s="657"/>
      <c r="SQL261" s="657"/>
      <c r="SQM261" s="671"/>
      <c r="SQN261" s="657"/>
      <c r="SQO261" s="657"/>
      <c r="SQP261" s="657"/>
      <c r="SQQ261" s="657"/>
      <c r="SQR261" s="657"/>
      <c r="SQS261" s="657"/>
      <c r="SQT261" s="657"/>
      <c r="SQU261" s="657"/>
      <c r="SQV261" s="657"/>
      <c r="SQW261" s="657"/>
      <c r="SQX261" s="657"/>
      <c r="SQY261" s="657"/>
      <c r="SQZ261" s="657"/>
      <c r="SRA261" s="657"/>
      <c r="SRB261" s="657"/>
      <c r="SRC261" s="657"/>
      <c r="SRD261" s="657"/>
      <c r="SRE261" s="657"/>
      <c r="SRF261" s="657"/>
      <c r="SRG261" s="671"/>
      <c r="SRH261" s="657"/>
      <c r="SRI261" s="657"/>
      <c r="SRJ261" s="657"/>
      <c r="SRK261" s="657"/>
      <c r="SRL261" s="657"/>
      <c r="SRM261" s="657"/>
      <c r="SRN261" s="657"/>
      <c r="SRO261" s="657"/>
      <c r="SRP261" s="657"/>
      <c r="SRQ261" s="657"/>
      <c r="SRR261" s="657"/>
      <c r="SRS261" s="657"/>
      <c r="SRT261" s="657"/>
      <c r="SRU261" s="657"/>
      <c r="SRV261" s="657"/>
      <c r="SRW261" s="657"/>
      <c r="SRX261" s="657"/>
      <c r="SRY261" s="657"/>
      <c r="SRZ261" s="657"/>
      <c r="SSA261" s="671"/>
      <c r="SSB261" s="657"/>
      <c r="SSC261" s="657"/>
      <c r="SSD261" s="657"/>
      <c r="SSE261" s="657"/>
      <c r="SSF261" s="657"/>
      <c r="SSG261" s="657"/>
      <c r="SSH261" s="657"/>
      <c r="SSI261" s="657"/>
      <c r="SSJ261" s="657"/>
      <c r="SSK261" s="657"/>
      <c r="SSL261" s="657"/>
      <c r="SSM261" s="657"/>
      <c r="SSN261" s="657"/>
      <c r="SSO261" s="657"/>
      <c r="SSP261" s="657"/>
      <c r="SSQ261" s="657"/>
      <c r="SSR261" s="657"/>
      <c r="SSS261" s="657"/>
      <c r="SST261" s="657"/>
      <c r="SSU261" s="671"/>
      <c r="SSV261" s="657"/>
      <c r="SSW261" s="657"/>
      <c r="SSX261" s="657"/>
      <c r="SSY261" s="657"/>
      <c r="SSZ261" s="657"/>
      <c r="STA261" s="657"/>
      <c r="STB261" s="657"/>
      <c r="STC261" s="657"/>
      <c r="STD261" s="657"/>
      <c r="STE261" s="657"/>
      <c r="STF261" s="657"/>
      <c r="STG261" s="657"/>
      <c r="STH261" s="657"/>
      <c r="STI261" s="657"/>
      <c r="STJ261" s="657"/>
      <c r="STK261" s="657"/>
      <c r="STL261" s="657"/>
      <c r="STM261" s="657"/>
      <c r="STN261" s="657"/>
      <c r="STO261" s="671"/>
      <c r="STP261" s="657"/>
      <c r="STQ261" s="657"/>
      <c r="STR261" s="657"/>
      <c r="STS261" s="657"/>
      <c r="STT261" s="657"/>
      <c r="STU261" s="657"/>
      <c r="STV261" s="657"/>
      <c r="STW261" s="657"/>
      <c r="STX261" s="657"/>
      <c r="STY261" s="657"/>
      <c r="STZ261" s="657"/>
      <c r="SUA261" s="657"/>
      <c r="SUB261" s="657"/>
      <c r="SUC261" s="657"/>
      <c r="SUD261" s="657"/>
      <c r="SUE261" s="657"/>
      <c r="SUF261" s="657"/>
      <c r="SUG261" s="657"/>
      <c r="SUH261" s="657"/>
      <c r="SUI261" s="671"/>
      <c r="SUJ261" s="657"/>
      <c r="SUK261" s="657"/>
      <c r="SUL261" s="657"/>
      <c r="SUM261" s="657"/>
      <c r="SUN261" s="657"/>
      <c r="SUO261" s="657"/>
      <c r="SUP261" s="657"/>
      <c r="SUQ261" s="657"/>
      <c r="SUR261" s="657"/>
      <c r="SUS261" s="657"/>
      <c r="SUT261" s="657"/>
      <c r="SUU261" s="657"/>
      <c r="SUV261" s="657"/>
      <c r="SUW261" s="657"/>
      <c r="SUX261" s="657"/>
      <c r="SUY261" s="657"/>
      <c r="SUZ261" s="657"/>
      <c r="SVA261" s="657"/>
      <c r="SVB261" s="657"/>
      <c r="SVC261" s="671"/>
      <c r="SVD261" s="657"/>
      <c r="SVE261" s="657"/>
      <c r="SVF261" s="657"/>
      <c r="SVG261" s="657"/>
      <c r="SVH261" s="657"/>
      <c r="SVI261" s="657"/>
      <c r="SVJ261" s="657"/>
      <c r="SVK261" s="657"/>
      <c r="SVL261" s="657"/>
      <c r="SVM261" s="657"/>
      <c r="SVN261" s="657"/>
      <c r="SVO261" s="657"/>
      <c r="SVP261" s="657"/>
      <c r="SVQ261" s="657"/>
      <c r="SVR261" s="657"/>
      <c r="SVS261" s="657"/>
      <c r="SVT261" s="657"/>
      <c r="SVU261" s="657"/>
      <c r="SVV261" s="657"/>
      <c r="SVW261" s="671"/>
      <c r="SVX261" s="657"/>
      <c r="SVY261" s="657"/>
      <c r="SVZ261" s="657"/>
      <c r="SWA261" s="657"/>
      <c r="SWB261" s="657"/>
      <c r="SWC261" s="657"/>
      <c r="SWD261" s="657"/>
      <c r="SWE261" s="657"/>
      <c r="SWF261" s="657"/>
      <c r="SWG261" s="657"/>
      <c r="SWH261" s="657"/>
      <c r="SWI261" s="657"/>
      <c r="SWJ261" s="657"/>
      <c r="SWK261" s="657"/>
      <c r="SWL261" s="657"/>
      <c r="SWM261" s="657"/>
      <c r="SWN261" s="657"/>
      <c r="SWO261" s="657"/>
      <c r="SWP261" s="657"/>
      <c r="SWQ261" s="671"/>
      <c r="SWR261" s="657"/>
      <c r="SWS261" s="657"/>
      <c r="SWT261" s="657"/>
      <c r="SWU261" s="657"/>
      <c r="SWV261" s="657"/>
      <c r="SWW261" s="657"/>
      <c r="SWX261" s="657"/>
      <c r="SWY261" s="657"/>
      <c r="SWZ261" s="657"/>
      <c r="SXA261" s="657"/>
      <c r="SXB261" s="657"/>
      <c r="SXC261" s="657"/>
      <c r="SXD261" s="657"/>
      <c r="SXE261" s="657"/>
      <c r="SXF261" s="657"/>
      <c r="SXG261" s="657"/>
      <c r="SXH261" s="657"/>
      <c r="SXI261" s="657"/>
      <c r="SXJ261" s="657"/>
      <c r="SXK261" s="671"/>
      <c r="SXL261" s="657"/>
      <c r="SXM261" s="657"/>
      <c r="SXN261" s="657"/>
      <c r="SXO261" s="657"/>
      <c r="SXP261" s="657"/>
      <c r="SXQ261" s="657"/>
      <c r="SXR261" s="657"/>
      <c r="SXS261" s="657"/>
      <c r="SXT261" s="657"/>
      <c r="SXU261" s="657"/>
      <c r="SXV261" s="657"/>
      <c r="SXW261" s="657"/>
      <c r="SXX261" s="657"/>
      <c r="SXY261" s="657"/>
      <c r="SXZ261" s="657"/>
      <c r="SYA261" s="657"/>
      <c r="SYB261" s="657"/>
      <c r="SYC261" s="657"/>
      <c r="SYD261" s="657"/>
      <c r="SYE261" s="671"/>
      <c r="SYF261" s="657"/>
      <c r="SYG261" s="657"/>
      <c r="SYH261" s="657"/>
      <c r="SYI261" s="657"/>
      <c r="SYJ261" s="657"/>
      <c r="SYK261" s="657"/>
      <c r="SYL261" s="657"/>
      <c r="SYM261" s="657"/>
      <c r="SYN261" s="657"/>
      <c r="SYO261" s="657"/>
      <c r="SYP261" s="657"/>
      <c r="SYQ261" s="657"/>
      <c r="SYR261" s="657"/>
      <c r="SYS261" s="657"/>
      <c r="SYT261" s="657"/>
      <c r="SYU261" s="657"/>
      <c r="SYV261" s="657"/>
      <c r="SYW261" s="657"/>
      <c r="SYX261" s="657"/>
      <c r="SYY261" s="671"/>
      <c r="SYZ261" s="657"/>
      <c r="SZA261" s="657"/>
      <c r="SZB261" s="657"/>
      <c r="SZC261" s="657"/>
      <c r="SZD261" s="657"/>
      <c r="SZE261" s="657"/>
      <c r="SZF261" s="657"/>
      <c r="SZG261" s="657"/>
      <c r="SZH261" s="657"/>
      <c r="SZI261" s="657"/>
      <c r="SZJ261" s="657"/>
      <c r="SZK261" s="657"/>
      <c r="SZL261" s="657"/>
      <c r="SZM261" s="657"/>
      <c r="SZN261" s="657"/>
      <c r="SZO261" s="657"/>
      <c r="SZP261" s="657"/>
      <c r="SZQ261" s="657"/>
      <c r="SZR261" s="657"/>
      <c r="SZS261" s="671"/>
      <c r="SZT261" s="657"/>
      <c r="SZU261" s="657"/>
      <c r="SZV261" s="657"/>
      <c r="SZW261" s="657"/>
      <c r="SZX261" s="657"/>
      <c r="SZY261" s="657"/>
      <c r="SZZ261" s="657"/>
      <c r="TAA261" s="657"/>
      <c r="TAB261" s="657"/>
      <c r="TAC261" s="657"/>
      <c r="TAD261" s="657"/>
      <c r="TAE261" s="657"/>
      <c r="TAF261" s="657"/>
      <c r="TAG261" s="657"/>
      <c r="TAH261" s="657"/>
      <c r="TAI261" s="657"/>
      <c r="TAJ261" s="657"/>
      <c r="TAK261" s="657"/>
      <c r="TAL261" s="657"/>
      <c r="TAM261" s="671"/>
      <c r="TAN261" s="657"/>
      <c r="TAO261" s="657"/>
      <c r="TAP261" s="657"/>
      <c r="TAQ261" s="657"/>
      <c r="TAR261" s="657"/>
      <c r="TAS261" s="657"/>
      <c r="TAT261" s="657"/>
      <c r="TAU261" s="657"/>
      <c r="TAV261" s="657"/>
      <c r="TAW261" s="657"/>
      <c r="TAX261" s="657"/>
      <c r="TAY261" s="657"/>
      <c r="TAZ261" s="657"/>
      <c r="TBA261" s="657"/>
      <c r="TBB261" s="657"/>
      <c r="TBC261" s="657"/>
      <c r="TBD261" s="657"/>
      <c r="TBE261" s="657"/>
      <c r="TBF261" s="657"/>
      <c r="TBG261" s="671"/>
      <c r="TBH261" s="657"/>
      <c r="TBI261" s="657"/>
      <c r="TBJ261" s="657"/>
      <c r="TBK261" s="657"/>
      <c r="TBL261" s="657"/>
      <c r="TBM261" s="657"/>
      <c r="TBN261" s="657"/>
      <c r="TBO261" s="657"/>
      <c r="TBP261" s="657"/>
      <c r="TBQ261" s="657"/>
      <c r="TBR261" s="657"/>
      <c r="TBS261" s="657"/>
      <c r="TBT261" s="657"/>
      <c r="TBU261" s="657"/>
      <c r="TBV261" s="657"/>
      <c r="TBW261" s="657"/>
      <c r="TBX261" s="657"/>
      <c r="TBY261" s="657"/>
      <c r="TBZ261" s="657"/>
      <c r="TCA261" s="671"/>
      <c r="TCB261" s="657"/>
      <c r="TCC261" s="657"/>
      <c r="TCD261" s="657"/>
      <c r="TCE261" s="657"/>
      <c r="TCF261" s="657"/>
      <c r="TCG261" s="657"/>
      <c r="TCH261" s="657"/>
      <c r="TCI261" s="657"/>
      <c r="TCJ261" s="657"/>
      <c r="TCK261" s="657"/>
      <c r="TCL261" s="657"/>
      <c r="TCM261" s="657"/>
      <c r="TCN261" s="657"/>
      <c r="TCO261" s="657"/>
      <c r="TCP261" s="657"/>
      <c r="TCQ261" s="657"/>
      <c r="TCR261" s="657"/>
      <c r="TCS261" s="657"/>
      <c r="TCT261" s="657"/>
      <c r="TCU261" s="671"/>
      <c r="TCV261" s="657"/>
      <c r="TCW261" s="657"/>
      <c r="TCX261" s="657"/>
      <c r="TCY261" s="657"/>
      <c r="TCZ261" s="657"/>
      <c r="TDA261" s="657"/>
      <c r="TDB261" s="657"/>
      <c r="TDC261" s="657"/>
      <c r="TDD261" s="657"/>
      <c r="TDE261" s="657"/>
      <c r="TDF261" s="657"/>
      <c r="TDG261" s="657"/>
      <c r="TDH261" s="657"/>
      <c r="TDI261" s="657"/>
      <c r="TDJ261" s="657"/>
      <c r="TDK261" s="657"/>
      <c r="TDL261" s="657"/>
      <c r="TDM261" s="657"/>
      <c r="TDN261" s="657"/>
      <c r="TDO261" s="671"/>
      <c r="TDP261" s="657"/>
      <c r="TDQ261" s="657"/>
      <c r="TDR261" s="657"/>
      <c r="TDS261" s="657"/>
      <c r="TDT261" s="657"/>
      <c r="TDU261" s="657"/>
      <c r="TDV261" s="657"/>
      <c r="TDW261" s="657"/>
      <c r="TDX261" s="657"/>
      <c r="TDY261" s="657"/>
      <c r="TDZ261" s="657"/>
      <c r="TEA261" s="657"/>
      <c r="TEB261" s="657"/>
      <c r="TEC261" s="657"/>
      <c r="TED261" s="657"/>
      <c r="TEE261" s="657"/>
      <c r="TEF261" s="657"/>
      <c r="TEG261" s="657"/>
      <c r="TEH261" s="657"/>
      <c r="TEI261" s="671"/>
      <c r="TEJ261" s="657"/>
      <c r="TEK261" s="657"/>
      <c r="TEL261" s="657"/>
      <c r="TEM261" s="657"/>
      <c r="TEN261" s="657"/>
      <c r="TEO261" s="657"/>
      <c r="TEP261" s="657"/>
      <c r="TEQ261" s="657"/>
      <c r="TER261" s="657"/>
      <c r="TES261" s="657"/>
      <c r="TET261" s="657"/>
      <c r="TEU261" s="657"/>
      <c r="TEV261" s="657"/>
      <c r="TEW261" s="657"/>
      <c r="TEX261" s="657"/>
      <c r="TEY261" s="657"/>
      <c r="TEZ261" s="657"/>
      <c r="TFA261" s="657"/>
      <c r="TFB261" s="657"/>
      <c r="TFC261" s="671"/>
      <c r="TFD261" s="657"/>
      <c r="TFE261" s="657"/>
      <c r="TFF261" s="657"/>
      <c r="TFG261" s="657"/>
      <c r="TFH261" s="657"/>
      <c r="TFI261" s="657"/>
      <c r="TFJ261" s="657"/>
      <c r="TFK261" s="657"/>
      <c r="TFL261" s="657"/>
      <c r="TFM261" s="657"/>
      <c r="TFN261" s="657"/>
      <c r="TFO261" s="657"/>
      <c r="TFP261" s="657"/>
      <c r="TFQ261" s="657"/>
      <c r="TFR261" s="657"/>
      <c r="TFS261" s="657"/>
      <c r="TFT261" s="657"/>
      <c r="TFU261" s="657"/>
      <c r="TFV261" s="657"/>
      <c r="TFW261" s="671"/>
      <c r="TFX261" s="657"/>
      <c r="TFY261" s="657"/>
      <c r="TFZ261" s="657"/>
      <c r="TGA261" s="657"/>
      <c r="TGB261" s="657"/>
      <c r="TGC261" s="657"/>
      <c r="TGD261" s="657"/>
      <c r="TGE261" s="657"/>
      <c r="TGF261" s="657"/>
      <c r="TGG261" s="657"/>
      <c r="TGH261" s="657"/>
      <c r="TGI261" s="657"/>
      <c r="TGJ261" s="657"/>
      <c r="TGK261" s="657"/>
      <c r="TGL261" s="657"/>
      <c r="TGM261" s="657"/>
      <c r="TGN261" s="657"/>
      <c r="TGO261" s="657"/>
      <c r="TGP261" s="657"/>
      <c r="TGQ261" s="671"/>
      <c r="TGR261" s="657"/>
      <c r="TGS261" s="657"/>
      <c r="TGT261" s="657"/>
      <c r="TGU261" s="657"/>
      <c r="TGV261" s="657"/>
      <c r="TGW261" s="657"/>
      <c r="TGX261" s="657"/>
      <c r="TGY261" s="657"/>
      <c r="TGZ261" s="657"/>
      <c r="THA261" s="657"/>
      <c r="THB261" s="657"/>
      <c r="THC261" s="657"/>
      <c r="THD261" s="657"/>
      <c r="THE261" s="657"/>
      <c r="THF261" s="657"/>
      <c r="THG261" s="657"/>
      <c r="THH261" s="657"/>
      <c r="THI261" s="657"/>
      <c r="THJ261" s="657"/>
      <c r="THK261" s="671"/>
      <c r="THL261" s="657"/>
      <c r="THM261" s="657"/>
      <c r="THN261" s="657"/>
      <c r="THO261" s="657"/>
      <c r="THP261" s="657"/>
      <c r="THQ261" s="657"/>
      <c r="THR261" s="657"/>
      <c r="THS261" s="657"/>
      <c r="THT261" s="657"/>
      <c r="THU261" s="657"/>
      <c r="THV261" s="657"/>
      <c r="THW261" s="657"/>
      <c r="THX261" s="657"/>
      <c r="THY261" s="657"/>
      <c r="THZ261" s="657"/>
      <c r="TIA261" s="657"/>
      <c r="TIB261" s="657"/>
      <c r="TIC261" s="657"/>
      <c r="TID261" s="657"/>
      <c r="TIE261" s="671"/>
      <c r="TIF261" s="657"/>
      <c r="TIG261" s="657"/>
      <c r="TIH261" s="657"/>
      <c r="TII261" s="657"/>
      <c r="TIJ261" s="657"/>
      <c r="TIK261" s="657"/>
      <c r="TIL261" s="657"/>
      <c r="TIM261" s="657"/>
      <c r="TIN261" s="657"/>
      <c r="TIO261" s="657"/>
      <c r="TIP261" s="657"/>
      <c r="TIQ261" s="657"/>
      <c r="TIR261" s="657"/>
      <c r="TIS261" s="657"/>
      <c r="TIT261" s="657"/>
      <c r="TIU261" s="657"/>
      <c r="TIV261" s="657"/>
      <c r="TIW261" s="657"/>
      <c r="TIX261" s="657"/>
      <c r="TIY261" s="671"/>
      <c r="TIZ261" s="657"/>
      <c r="TJA261" s="657"/>
      <c r="TJB261" s="657"/>
      <c r="TJC261" s="657"/>
      <c r="TJD261" s="657"/>
      <c r="TJE261" s="657"/>
      <c r="TJF261" s="657"/>
      <c r="TJG261" s="657"/>
      <c r="TJH261" s="657"/>
      <c r="TJI261" s="657"/>
      <c r="TJJ261" s="657"/>
      <c r="TJK261" s="657"/>
      <c r="TJL261" s="657"/>
      <c r="TJM261" s="657"/>
      <c r="TJN261" s="657"/>
      <c r="TJO261" s="657"/>
      <c r="TJP261" s="657"/>
      <c r="TJQ261" s="657"/>
      <c r="TJR261" s="657"/>
      <c r="TJS261" s="671"/>
      <c r="TJT261" s="657"/>
      <c r="TJU261" s="657"/>
      <c r="TJV261" s="657"/>
      <c r="TJW261" s="657"/>
      <c r="TJX261" s="657"/>
      <c r="TJY261" s="657"/>
      <c r="TJZ261" s="657"/>
      <c r="TKA261" s="657"/>
      <c r="TKB261" s="657"/>
      <c r="TKC261" s="657"/>
      <c r="TKD261" s="657"/>
      <c r="TKE261" s="657"/>
      <c r="TKF261" s="657"/>
      <c r="TKG261" s="657"/>
      <c r="TKH261" s="657"/>
      <c r="TKI261" s="657"/>
      <c r="TKJ261" s="657"/>
      <c r="TKK261" s="657"/>
      <c r="TKL261" s="657"/>
      <c r="TKM261" s="671"/>
      <c r="TKN261" s="657"/>
      <c r="TKO261" s="657"/>
      <c r="TKP261" s="657"/>
      <c r="TKQ261" s="657"/>
      <c r="TKR261" s="657"/>
      <c r="TKS261" s="657"/>
      <c r="TKT261" s="657"/>
      <c r="TKU261" s="657"/>
      <c r="TKV261" s="657"/>
      <c r="TKW261" s="657"/>
      <c r="TKX261" s="657"/>
      <c r="TKY261" s="657"/>
      <c r="TKZ261" s="657"/>
      <c r="TLA261" s="657"/>
      <c r="TLB261" s="657"/>
      <c r="TLC261" s="657"/>
      <c r="TLD261" s="657"/>
      <c r="TLE261" s="657"/>
      <c r="TLF261" s="657"/>
      <c r="TLG261" s="671"/>
      <c r="TLH261" s="657"/>
      <c r="TLI261" s="657"/>
      <c r="TLJ261" s="657"/>
      <c r="TLK261" s="657"/>
      <c r="TLL261" s="657"/>
      <c r="TLM261" s="657"/>
      <c r="TLN261" s="657"/>
      <c r="TLO261" s="657"/>
      <c r="TLP261" s="657"/>
      <c r="TLQ261" s="657"/>
      <c r="TLR261" s="657"/>
      <c r="TLS261" s="657"/>
      <c r="TLT261" s="657"/>
      <c r="TLU261" s="657"/>
      <c r="TLV261" s="657"/>
      <c r="TLW261" s="657"/>
      <c r="TLX261" s="657"/>
      <c r="TLY261" s="657"/>
      <c r="TLZ261" s="657"/>
      <c r="TMA261" s="671"/>
      <c r="TMB261" s="657"/>
      <c r="TMC261" s="657"/>
      <c r="TMD261" s="657"/>
      <c r="TME261" s="657"/>
      <c r="TMF261" s="657"/>
      <c r="TMG261" s="657"/>
      <c r="TMH261" s="657"/>
      <c r="TMI261" s="657"/>
      <c r="TMJ261" s="657"/>
      <c r="TMK261" s="657"/>
      <c r="TML261" s="657"/>
      <c r="TMM261" s="657"/>
      <c r="TMN261" s="657"/>
      <c r="TMO261" s="657"/>
      <c r="TMP261" s="657"/>
      <c r="TMQ261" s="657"/>
      <c r="TMR261" s="657"/>
      <c r="TMS261" s="657"/>
      <c r="TMT261" s="657"/>
      <c r="TMU261" s="671"/>
      <c r="TMV261" s="657"/>
      <c r="TMW261" s="657"/>
      <c r="TMX261" s="657"/>
      <c r="TMY261" s="657"/>
      <c r="TMZ261" s="657"/>
      <c r="TNA261" s="657"/>
      <c r="TNB261" s="657"/>
      <c r="TNC261" s="657"/>
      <c r="TND261" s="657"/>
      <c r="TNE261" s="657"/>
      <c r="TNF261" s="657"/>
      <c r="TNG261" s="657"/>
      <c r="TNH261" s="657"/>
      <c r="TNI261" s="657"/>
      <c r="TNJ261" s="657"/>
      <c r="TNK261" s="657"/>
      <c r="TNL261" s="657"/>
      <c r="TNM261" s="657"/>
      <c r="TNN261" s="657"/>
      <c r="TNO261" s="671"/>
      <c r="TNP261" s="657"/>
      <c r="TNQ261" s="657"/>
      <c r="TNR261" s="657"/>
      <c r="TNS261" s="657"/>
      <c r="TNT261" s="657"/>
      <c r="TNU261" s="657"/>
      <c r="TNV261" s="657"/>
      <c r="TNW261" s="657"/>
      <c r="TNX261" s="657"/>
      <c r="TNY261" s="657"/>
      <c r="TNZ261" s="657"/>
      <c r="TOA261" s="657"/>
      <c r="TOB261" s="657"/>
      <c r="TOC261" s="657"/>
      <c r="TOD261" s="657"/>
      <c r="TOE261" s="657"/>
      <c r="TOF261" s="657"/>
      <c r="TOG261" s="657"/>
      <c r="TOH261" s="657"/>
      <c r="TOI261" s="671"/>
      <c r="TOJ261" s="657"/>
      <c r="TOK261" s="657"/>
      <c r="TOL261" s="657"/>
      <c r="TOM261" s="657"/>
      <c r="TON261" s="657"/>
      <c r="TOO261" s="657"/>
      <c r="TOP261" s="657"/>
      <c r="TOQ261" s="657"/>
      <c r="TOR261" s="657"/>
      <c r="TOS261" s="657"/>
      <c r="TOT261" s="657"/>
      <c r="TOU261" s="657"/>
      <c r="TOV261" s="657"/>
      <c r="TOW261" s="657"/>
      <c r="TOX261" s="657"/>
      <c r="TOY261" s="657"/>
      <c r="TOZ261" s="657"/>
      <c r="TPA261" s="657"/>
      <c r="TPB261" s="657"/>
      <c r="TPC261" s="671"/>
      <c r="TPD261" s="657"/>
      <c r="TPE261" s="657"/>
      <c r="TPF261" s="657"/>
      <c r="TPG261" s="657"/>
      <c r="TPH261" s="657"/>
      <c r="TPI261" s="657"/>
      <c r="TPJ261" s="657"/>
      <c r="TPK261" s="657"/>
      <c r="TPL261" s="657"/>
      <c r="TPM261" s="657"/>
      <c r="TPN261" s="657"/>
      <c r="TPO261" s="657"/>
      <c r="TPP261" s="657"/>
      <c r="TPQ261" s="657"/>
      <c r="TPR261" s="657"/>
      <c r="TPS261" s="657"/>
      <c r="TPT261" s="657"/>
      <c r="TPU261" s="657"/>
      <c r="TPV261" s="657"/>
      <c r="TPW261" s="671"/>
      <c r="TPX261" s="657"/>
      <c r="TPY261" s="657"/>
      <c r="TPZ261" s="657"/>
      <c r="TQA261" s="657"/>
      <c r="TQB261" s="657"/>
      <c r="TQC261" s="657"/>
      <c r="TQD261" s="657"/>
      <c r="TQE261" s="657"/>
      <c r="TQF261" s="657"/>
      <c r="TQG261" s="657"/>
      <c r="TQH261" s="657"/>
      <c r="TQI261" s="657"/>
      <c r="TQJ261" s="657"/>
      <c r="TQK261" s="657"/>
      <c r="TQL261" s="657"/>
      <c r="TQM261" s="657"/>
      <c r="TQN261" s="657"/>
      <c r="TQO261" s="657"/>
      <c r="TQP261" s="657"/>
      <c r="TQQ261" s="671"/>
      <c r="TQR261" s="657"/>
      <c r="TQS261" s="657"/>
      <c r="TQT261" s="657"/>
      <c r="TQU261" s="657"/>
      <c r="TQV261" s="657"/>
      <c r="TQW261" s="657"/>
      <c r="TQX261" s="657"/>
      <c r="TQY261" s="657"/>
      <c r="TQZ261" s="657"/>
      <c r="TRA261" s="657"/>
      <c r="TRB261" s="657"/>
      <c r="TRC261" s="657"/>
      <c r="TRD261" s="657"/>
      <c r="TRE261" s="657"/>
      <c r="TRF261" s="657"/>
      <c r="TRG261" s="657"/>
      <c r="TRH261" s="657"/>
      <c r="TRI261" s="657"/>
      <c r="TRJ261" s="657"/>
      <c r="TRK261" s="671"/>
      <c r="TRL261" s="657"/>
      <c r="TRM261" s="657"/>
      <c r="TRN261" s="657"/>
      <c r="TRO261" s="657"/>
      <c r="TRP261" s="657"/>
      <c r="TRQ261" s="657"/>
      <c r="TRR261" s="657"/>
      <c r="TRS261" s="657"/>
      <c r="TRT261" s="657"/>
      <c r="TRU261" s="657"/>
      <c r="TRV261" s="657"/>
      <c r="TRW261" s="657"/>
      <c r="TRX261" s="657"/>
      <c r="TRY261" s="657"/>
      <c r="TRZ261" s="657"/>
      <c r="TSA261" s="657"/>
      <c r="TSB261" s="657"/>
      <c r="TSC261" s="657"/>
      <c r="TSD261" s="657"/>
      <c r="TSE261" s="671"/>
      <c r="TSF261" s="657"/>
      <c r="TSG261" s="657"/>
      <c r="TSH261" s="657"/>
      <c r="TSI261" s="657"/>
      <c r="TSJ261" s="657"/>
      <c r="TSK261" s="657"/>
      <c r="TSL261" s="657"/>
      <c r="TSM261" s="657"/>
      <c r="TSN261" s="657"/>
      <c r="TSO261" s="657"/>
      <c r="TSP261" s="657"/>
      <c r="TSQ261" s="657"/>
      <c r="TSR261" s="657"/>
      <c r="TSS261" s="657"/>
      <c r="TST261" s="657"/>
      <c r="TSU261" s="657"/>
      <c r="TSV261" s="657"/>
      <c r="TSW261" s="657"/>
      <c r="TSX261" s="657"/>
      <c r="TSY261" s="671"/>
      <c r="TSZ261" s="657"/>
      <c r="TTA261" s="657"/>
      <c r="TTB261" s="657"/>
      <c r="TTC261" s="657"/>
      <c r="TTD261" s="657"/>
      <c r="TTE261" s="657"/>
      <c r="TTF261" s="657"/>
      <c r="TTG261" s="657"/>
      <c r="TTH261" s="657"/>
      <c r="TTI261" s="657"/>
      <c r="TTJ261" s="657"/>
      <c r="TTK261" s="657"/>
      <c r="TTL261" s="657"/>
      <c r="TTM261" s="657"/>
      <c r="TTN261" s="657"/>
      <c r="TTO261" s="657"/>
      <c r="TTP261" s="657"/>
      <c r="TTQ261" s="657"/>
      <c r="TTR261" s="657"/>
      <c r="TTS261" s="671"/>
      <c r="TTT261" s="657"/>
      <c r="TTU261" s="657"/>
      <c r="TTV261" s="657"/>
      <c r="TTW261" s="657"/>
      <c r="TTX261" s="657"/>
      <c r="TTY261" s="657"/>
      <c r="TTZ261" s="657"/>
      <c r="TUA261" s="657"/>
      <c r="TUB261" s="657"/>
      <c r="TUC261" s="657"/>
      <c r="TUD261" s="657"/>
      <c r="TUE261" s="657"/>
      <c r="TUF261" s="657"/>
      <c r="TUG261" s="657"/>
      <c r="TUH261" s="657"/>
      <c r="TUI261" s="657"/>
      <c r="TUJ261" s="657"/>
      <c r="TUK261" s="657"/>
      <c r="TUL261" s="657"/>
      <c r="TUM261" s="671"/>
      <c r="TUN261" s="657"/>
      <c r="TUO261" s="657"/>
      <c r="TUP261" s="657"/>
      <c r="TUQ261" s="657"/>
      <c r="TUR261" s="657"/>
      <c r="TUS261" s="657"/>
      <c r="TUT261" s="657"/>
      <c r="TUU261" s="657"/>
      <c r="TUV261" s="657"/>
      <c r="TUW261" s="657"/>
      <c r="TUX261" s="657"/>
      <c r="TUY261" s="657"/>
      <c r="TUZ261" s="657"/>
      <c r="TVA261" s="657"/>
      <c r="TVB261" s="657"/>
      <c r="TVC261" s="657"/>
      <c r="TVD261" s="657"/>
      <c r="TVE261" s="657"/>
      <c r="TVF261" s="657"/>
      <c r="TVG261" s="671"/>
      <c r="TVH261" s="657"/>
      <c r="TVI261" s="657"/>
      <c r="TVJ261" s="657"/>
      <c r="TVK261" s="657"/>
      <c r="TVL261" s="657"/>
      <c r="TVM261" s="657"/>
      <c r="TVN261" s="657"/>
      <c r="TVO261" s="657"/>
      <c r="TVP261" s="657"/>
      <c r="TVQ261" s="657"/>
      <c r="TVR261" s="657"/>
      <c r="TVS261" s="657"/>
      <c r="TVT261" s="657"/>
      <c r="TVU261" s="657"/>
      <c r="TVV261" s="657"/>
      <c r="TVW261" s="657"/>
      <c r="TVX261" s="657"/>
      <c r="TVY261" s="657"/>
      <c r="TVZ261" s="657"/>
      <c r="TWA261" s="671"/>
      <c r="TWB261" s="657"/>
      <c r="TWC261" s="657"/>
      <c r="TWD261" s="657"/>
      <c r="TWE261" s="657"/>
      <c r="TWF261" s="657"/>
      <c r="TWG261" s="657"/>
      <c r="TWH261" s="657"/>
      <c r="TWI261" s="657"/>
      <c r="TWJ261" s="657"/>
      <c r="TWK261" s="657"/>
      <c r="TWL261" s="657"/>
      <c r="TWM261" s="657"/>
      <c r="TWN261" s="657"/>
      <c r="TWO261" s="657"/>
      <c r="TWP261" s="657"/>
      <c r="TWQ261" s="657"/>
      <c r="TWR261" s="657"/>
      <c r="TWS261" s="657"/>
      <c r="TWT261" s="657"/>
      <c r="TWU261" s="671"/>
      <c r="TWV261" s="657"/>
      <c r="TWW261" s="657"/>
      <c r="TWX261" s="657"/>
      <c r="TWY261" s="657"/>
      <c r="TWZ261" s="657"/>
      <c r="TXA261" s="657"/>
      <c r="TXB261" s="657"/>
      <c r="TXC261" s="657"/>
      <c r="TXD261" s="657"/>
      <c r="TXE261" s="657"/>
      <c r="TXF261" s="657"/>
      <c r="TXG261" s="657"/>
      <c r="TXH261" s="657"/>
      <c r="TXI261" s="657"/>
      <c r="TXJ261" s="657"/>
      <c r="TXK261" s="657"/>
      <c r="TXL261" s="657"/>
      <c r="TXM261" s="657"/>
      <c r="TXN261" s="657"/>
      <c r="TXO261" s="671"/>
      <c r="TXP261" s="657"/>
      <c r="TXQ261" s="657"/>
      <c r="TXR261" s="657"/>
      <c r="TXS261" s="657"/>
      <c r="TXT261" s="657"/>
      <c r="TXU261" s="657"/>
      <c r="TXV261" s="657"/>
      <c r="TXW261" s="657"/>
      <c r="TXX261" s="657"/>
      <c r="TXY261" s="657"/>
      <c r="TXZ261" s="657"/>
      <c r="TYA261" s="657"/>
      <c r="TYB261" s="657"/>
      <c r="TYC261" s="657"/>
      <c r="TYD261" s="657"/>
      <c r="TYE261" s="657"/>
      <c r="TYF261" s="657"/>
      <c r="TYG261" s="657"/>
      <c r="TYH261" s="657"/>
      <c r="TYI261" s="671"/>
      <c r="TYJ261" s="657"/>
      <c r="TYK261" s="657"/>
      <c r="TYL261" s="657"/>
      <c r="TYM261" s="657"/>
      <c r="TYN261" s="657"/>
      <c r="TYO261" s="657"/>
      <c r="TYP261" s="657"/>
      <c r="TYQ261" s="657"/>
      <c r="TYR261" s="657"/>
      <c r="TYS261" s="657"/>
      <c r="TYT261" s="657"/>
      <c r="TYU261" s="657"/>
      <c r="TYV261" s="657"/>
      <c r="TYW261" s="657"/>
      <c r="TYX261" s="657"/>
      <c r="TYY261" s="657"/>
      <c r="TYZ261" s="657"/>
      <c r="TZA261" s="657"/>
      <c r="TZB261" s="657"/>
      <c r="TZC261" s="671"/>
      <c r="TZD261" s="657"/>
      <c r="TZE261" s="657"/>
      <c r="TZF261" s="657"/>
      <c r="TZG261" s="657"/>
      <c r="TZH261" s="657"/>
      <c r="TZI261" s="657"/>
      <c r="TZJ261" s="657"/>
      <c r="TZK261" s="657"/>
      <c r="TZL261" s="657"/>
      <c r="TZM261" s="657"/>
      <c r="TZN261" s="657"/>
      <c r="TZO261" s="657"/>
      <c r="TZP261" s="657"/>
      <c r="TZQ261" s="657"/>
      <c r="TZR261" s="657"/>
      <c r="TZS261" s="657"/>
      <c r="TZT261" s="657"/>
      <c r="TZU261" s="657"/>
      <c r="TZV261" s="657"/>
      <c r="TZW261" s="671"/>
      <c r="TZX261" s="657"/>
      <c r="TZY261" s="657"/>
      <c r="TZZ261" s="657"/>
      <c r="UAA261" s="657"/>
      <c r="UAB261" s="657"/>
      <c r="UAC261" s="657"/>
      <c r="UAD261" s="657"/>
      <c r="UAE261" s="657"/>
      <c r="UAF261" s="657"/>
      <c r="UAG261" s="657"/>
      <c r="UAH261" s="657"/>
      <c r="UAI261" s="657"/>
      <c r="UAJ261" s="657"/>
      <c r="UAK261" s="657"/>
      <c r="UAL261" s="657"/>
      <c r="UAM261" s="657"/>
      <c r="UAN261" s="657"/>
      <c r="UAO261" s="657"/>
      <c r="UAP261" s="657"/>
      <c r="UAQ261" s="671"/>
      <c r="UAR261" s="657"/>
      <c r="UAS261" s="657"/>
      <c r="UAT261" s="657"/>
      <c r="UAU261" s="657"/>
      <c r="UAV261" s="657"/>
      <c r="UAW261" s="657"/>
      <c r="UAX261" s="657"/>
      <c r="UAY261" s="657"/>
      <c r="UAZ261" s="657"/>
      <c r="UBA261" s="657"/>
      <c r="UBB261" s="657"/>
      <c r="UBC261" s="657"/>
      <c r="UBD261" s="657"/>
      <c r="UBE261" s="657"/>
      <c r="UBF261" s="657"/>
      <c r="UBG261" s="657"/>
      <c r="UBH261" s="657"/>
      <c r="UBI261" s="657"/>
      <c r="UBJ261" s="657"/>
      <c r="UBK261" s="671"/>
      <c r="UBL261" s="657"/>
      <c r="UBM261" s="657"/>
      <c r="UBN261" s="657"/>
      <c r="UBO261" s="657"/>
      <c r="UBP261" s="657"/>
      <c r="UBQ261" s="657"/>
      <c r="UBR261" s="657"/>
      <c r="UBS261" s="657"/>
      <c r="UBT261" s="657"/>
      <c r="UBU261" s="657"/>
      <c r="UBV261" s="657"/>
      <c r="UBW261" s="657"/>
      <c r="UBX261" s="657"/>
      <c r="UBY261" s="657"/>
      <c r="UBZ261" s="657"/>
      <c r="UCA261" s="657"/>
      <c r="UCB261" s="657"/>
      <c r="UCC261" s="657"/>
      <c r="UCD261" s="657"/>
      <c r="UCE261" s="671"/>
      <c r="UCF261" s="657"/>
      <c r="UCG261" s="657"/>
      <c r="UCH261" s="657"/>
      <c r="UCI261" s="657"/>
      <c r="UCJ261" s="657"/>
      <c r="UCK261" s="657"/>
      <c r="UCL261" s="657"/>
      <c r="UCM261" s="657"/>
      <c r="UCN261" s="657"/>
      <c r="UCO261" s="657"/>
      <c r="UCP261" s="657"/>
      <c r="UCQ261" s="657"/>
      <c r="UCR261" s="657"/>
      <c r="UCS261" s="657"/>
      <c r="UCT261" s="657"/>
      <c r="UCU261" s="657"/>
      <c r="UCV261" s="657"/>
      <c r="UCW261" s="657"/>
      <c r="UCX261" s="657"/>
      <c r="UCY261" s="671"/>
      <c r="UCZ261" s="657"/>
      <c r="UDA261" s="657"/>
      <c r="UDB261" s="657"/>
      <c r="UDC261" s="657"/>
      <c r="UDD261" s="657"/>
      <c r="UDE261" s="657"/>
      <c r="UDF261" s="657"/>
      <c r="UDG261" s="657"/>
      <c r="UDH261" s="657"/>
      <c r="UDI261" s="657"/>
      <c r="UDJ261" s="657"/>
      <c r="UDK261" s="657"/>
      <c r="UDL261" s="657"/>
      <c r="UDM261" s="657"/>
      <c r="UDN261" s="657"/>
      <c r="UDO261" s="657"/>
      <c r="UDP261" s="657"/>
      <c r="UDQ261" s="657"/>
      <c r="UDR261" s="657"/>
      <c r="UDS261" s="671"/>
      <c r="UDT261" s="657"/>
      <c r="UDU261" s="657"/>
      <c r="UDV261" s="657"/>
      <c r="UDW261" s="657"/>
      <c r="UDX261" s="657"/>
      <c r="UDY261" s="657"/>
      <c r="UDZ261" s="657"/>
      <c r="UEA261" s="657"/>
      <c r="UEB261" s="657"/>
      <c r="UEC261" s="657"/>
      <c r="UED261" s="657"/>
      <c r="UEE261" s="657"/>
      <c r="UEF261" s="657"/>
      <c r="UEG261" s="657"/>
      <c r="UEH261" s="657"/>
      <c r="UEI261" s="657"/>
      <c r="UEJ261" s="657"/>
      <c r="UEK261" s="657"/>
      <c r="UEL261" s="657"/>
      <c r="UEM261" s="671"/>
      <c r="UEN261" s="657"/>
      <c r="UEO261" s="657"/>
      <c r="UEP261" s="657"/>
      <c r="UEQ261" s="657"/>
      <c r="UER261" s="657"/>
      <c r="UES261" s="657"/>
      <c r="UET261" s="657"/>
      <c r="UEU261" s="657"/>
      <c r="UEV261" s="657"/>
      <c r="UEW261" s="657"/>
      <c r="UEX261" s="657"/>
      <c r="UEY261" s="657"/>
      <c r="UEZ261" s="657"/>
      <c r="UFA261" s="657"/>
      <c r="UFB261" s="657"/>
      <c r="UFC261" s="657"/>
      <c r="UFD261" s="657"/>
      <c r="UFE261" s="657"/>
      <c r="UFF261" s="657"/>
      <c r="UFG261" s="671"/>
      <c r="UFH261" s="657"/>
      <c r="UFI261" s="657"/>
      <c r="UFJ261" s="657"/>
      <c r="UFK261" s="657"/>
      <c r="UFL261" s="657"/>
      <c r="UFM261" s="657"/>
      <c r="UFN261" s="657"/>
      <c r="UFO261" s="657"/>
      <c r="UFP261" s="657"/>
      <c r="UFQ261" s="657"/>
      <c r="UFR261" s="657"/>
      <c r="UFS261" s="657"/>
      <c r="UFT261" s="657"/>
      <c r="UFU261" s="657"/>
      <c r="UFV261" s="657"/>
      <c r="UFW261" s="657"/>
      <c r="UFX261" s="657"/>
      <c r="UFY261" s="657"/>
      <c r="UFZ261" s="657"/>
      <c r="UGA261" s="671"/>
      <c r="UGB261" s="657"/>
      <c r="UGC261" s="657"/>
      <c r="UGD261" s="657"/>
      <c r="UGE261" s="657"/>
      <c r="UGF261" s="657"/>
      <c r="UGG261" s="657"/>
      <c r="UGH261" s="657"/>
      <c r="UGI261" s="657"/>
      <c r="UGJ261" s="657"/>
      <c r="UGK261" s="657"/>
      <c r="UGL261" s="657"/>
      <c r="UGM261" s="657"/>
      <c r="UGN261" s="657"/>
      <c r="UGO261" s="657"/>
      <c r="UGP261" s="657"/>
      <c r="UGQ261" s="657"/>
      <c r="UGR261" s="657"/>
      <c r="UGS261" s="657"/>
      <c r="UGT261" s="657"/>
      <c r="UGU261" s="671"/>
      <c r="UGV261" s="657"/>
      <c r="UGW261" s="657"/>
      <c r="UGX261" s="657"/>
      <c r="UGY261" s="657"/>
      <c r="UGZ261" s="657"/>
      <c r="UHA261" s="657"/>
      <c r="UHB261" s="657"/>
      <c r="UHC261" s="657"/>
      <c r="UHD261" s="657"/>
      <c r="UHE261" s="657"/>
      <c r="UHF261" s="657"/>
      <c r="UHG261" s="657"/>
      <c r="UHH261" s="657"/>
      <c r="UHI261" s="657"/>
      <c r="UHJ261" s="657"/>
      <c r="UHK261" s="657"/>
      <c r="UHL261" s="657"/>
      <c r="UHM261" s="657"/>
      <c r="UHN261" s="657"/>
      <c r="UHO261" s="671"/>
      <c r="UHP261" s="657"/>
      <c r="UHQ261" s="657"/>
      <c r="UHR261" s="657"/>
      <c r="UHS261" s="657"/>
      <c r="UHT261" s="657"/>
      <c r="UHU261" s="657"/>
      <c r="UHV261" s="657"/>
      <c r="UHW261" s="657"/>
      <c r="UHX261" s="657"/>
      <c r="UHY261" s="657"/>
      <c r="UHZ261" s="657"/>
      <c r="UIA261" s="657"/>
      <c r="UIB261" s="657"/>
      <c r="UIC261" s="657"/>
      <c r="UID261" s="657"/>
      <c r="UIE261" s="657"/>
      <c r="UIF261" s="657"/>
      <c r="UIG261" s="657"/>
      <c r="UIH261" s="657"/>
      <c r="UII261" s="671"/>
      <c r="UIJ261" s="657"/>
      <c r="UIK261" s="657"/>
      <c r="UIL261" s="657"/>
      <c r="UIM261" s="657"/>
      <c r="UIN261" s="657"/>
      <c r="UIO261" s="657"/>
      <c r="UIP261" s="657"/>
      <c r="UIQ261" s="657"/>
      <c r="UIR261" s="657"/>
      <c r="UIS261" s="657"/>
      <c r="UIT261" s="657"/>
      <c r="UIU261" s="657"/>
      <c r="UIV261" s="657"/>
      <c r="UIW261" s="657"/>
      <c r="UIX261" s="657"/>
      <c r="UIY261" s="657"/>
      <c r="UIZ261" s="657"/>
      <c r="UJA261" s="657"/>
      <c r="UJB261" s="657"/>
      <c r="UJC261" s="671"/>
      <c r="UJD261" s="657"/>
      <c r="UJE261" s="657"/>
      <c r="UJF261" s="657"/>
      <c r="UJG261" s="657"/>
      <c r="UJH261" s="657"/>
      <c r="UJI261" s="657"/>
      <c r="UJJ261" s="657"/>
      <c r="UJK261" s="657"/>
      <c r="UJL261" s="657"/>
      <c r="UJM261" s="657"/>
      <c r="UJN261" s="657"/>
      <c r="UJO261" s="657"/>
      <c r="UJP261" s="657"/>
      <c r="UJQ261" s="657"/>
      <c r="UJR261" s="657"/>
      <c r="UJS261" s="657"/>
      <c r="UJT261" s="657"/>
      <c r="UJU261" s="657"/>
      <c r="UJV261" s="657"/>
      <c r="UJW261" s="671"/>
      <c r="UJX261" s="657"/>
      <c r="UJY261" s="657"/>
      <c r="UJZ261" s="657"/>
      <c r="UKA261" s="657"/>
      <c r="UKB261" s="657"/>
      <c r="UKC261" s="657"/>
      <c r="UKD261" s="657"/>
      <c r="UKE261" s="657"/>
      <c r="UKF261" s="657"/>
      <c r="UKG261" s="657"/>
      <c r="UKH261" s="657"/>
      <c r="UKI261" s="657"/>
      <c r="UKJ261" s="657"/>
      <c r="UKK261" s="657"/>
      <c r="UKL261" s="657"/>
      <c r="UKM261" s="657"/>
      <c r="UKN261" s="657"/>
      <c r="UKO261" s="657"/>
      <c r="UKP261" s="657"/>
      <c r="UKQ261" s="671"/>
      <c r="UKR261" s="657"/>
      <c r="UKS261" s="657"/>
      <c r="UKT261" s="657"/>
      <c r="UKU261" s="657"/>
      <c r="UKV261" s="657"/>
      <c r="UKW261" s="657"/>
      <c r="UKX261" s="657"/>
      <c r="UKY261" s="657"/>
      <c r="UKZ261" s="657"/>
      <c r="ULA261" s="657"/>
      <c r="ULB261" s="657"/>
      <c r="ULC261" s="657"/>
      <c r="ULD261" s="657"/>
      <c r="ULE261" s="657"/>
      <c r="ULF261" s="657"/>
      <c r="ULG261" s="657"/>
      <c r="ULH261" s="657"/>
      <c r="ULI261" s="657"/>
      <c r="ULJ261" s="657"/>
      <c r="ULK261" s="671"/>
      <c r="ULL261" s="657"/>
      <c r="ULM261" s="657"/>
      <c r="ULN261" s="657"/>
      <c r="ULO261" s="657"/>
      <c r="ULP261" s="657"/>
      <c r="ULQ261" s="657"/>
      <c r="ULR261" s="657"/>
      <c r="ULS261" s="657"/>
      <c r="ULT261" s="657"/>
      <c r="ULU261" s="657"/>
      <c r="ULV261" s="657"/>
      <c r="ULW261" s="657"/>
      <c r="ULX261" s="657"/>
      <c r="ULY261" s="657"/>
      <c r="ULZ261" s="657"/>
      <c r="UMA261" s="657"/>
      <c r="UMB261" s="657"/>
      <c r="UMC261" s="657"/>
      <c r="UMD261" s="657"/>
      <c r="UME261" s="671"/>
      <c r="UMF261" s="657"/>
      <c r="UMG261" s="657"/>
      <c r="UMH261" s="657"/>
      <c r="UMI261" s="657"/>
      <c r="UMJ261" s="657"/>
      <c r="UMK261" s="657"/>
      <c r="UML261" s="657"/>
      <c r="UMM261" s="657"/>
      <c r="UMN261" s="657"/>
      <c r="UMO261" s="657"/>
      <c r="UMP261" s="657"/>
      <c r="UMQ261" s="657"/>
      <c r="UMR261" s="657"/>
      <c r="UMS261" s="657"/>
      <c r="UMT261" s="657"/>
      <c r="UMU261" s="657"/>
      <c r="UMV261" s="657"/>
      <c r="UMW261" s="657"/>
      <c r="UMX261" s="657"/>
      <c r="UMY261" s="671"/>
      <c r="UMZ261" s="657"/>
      <c r="UNA261" s="657"/>
      <c r="UNB261" s="657"/>
      <c r="UNC261" s="657"/>
      <c r="UND261" s="657"/>
      <c r="UNE261" s="657"/>
      <c r="UNF261" s="657"/>
      <c r="UNG261" s="657"/>
      <c r="UNH261" s="657"/>
      <c r="UNI261" s="657"/>
      <c r="UNJ261" s="657"/>
      <c r="UNK261" s="657"/>
      <c r="UNL261" s="657"/>
      <c r="UNM261" s="657"/>
      <c r="UNN261" s="657"/>
      <c r="UNO261" s="657"/>
      <c r="UNP261" s="657"/>
      <c r="UNQ261" s="657"/>
      <c r="UNR261" s="657"/>
      <c r="UNS261" s="671"/>
      <c r="UNT261" s="657"/>
      <c r="UNU261" s="657"/>
      <c r="UNV261" s="657"/>
      <c r="UNW261" s="657"/>
      <c r="UNX261" s="657"/>
      <c r="UNY261" s="657"/>
      <c r="UNZ261" s="657"/>
      <c r="UOA261" s="657"/>
      <c r="UOB261" s="657"/>
      <c r="UOC261" s="657"/>
      <c r="UOD261" s="657"/>
      <c r="UOE261" s="657"/>
      <c r="UOF261" s="657"/>
      <c r="UOG261" s="657"/>
      <c r="UOH261" s="657"/>
      <c r="UOI261" s="657"/>
      <c r="UOJ261" s="657"/>
      <c r="UOK261" s="657"/>
      <c r="UOL261" s="657"/>
      <c r="UOM261" s="671"/>
      <c r="UON261" s="657"/>
      <c r="UOO261" s="657"/>
      <c r="UOP261" s="657"/>
      <c r="UOQ261" s="657"/>
      <c r="UOR261" s="657"/>
      <c r="UOS261" s="657"/>
      <c r="UOT261" s="657"/>
      <c r="UOU261" s="657"/>
      <c r="UOV261" s="657"/>
      <c r="UOW261" s="657"/>
      <c r="UOX261" s="657"/>
      <c r="UOY261" s="657"/>
      <c r="UOZ261" s="657"/>
      <c r="UPA261" s="657"/>
      <c r="UPB261" s="657"/>
      <c r="UPC261" s="657"/>
      <c r="UPD261" s="657"/>
      <c r="UPE261" s="657"/>
      <c r="UPF261" s="657"/>
      <c r="UPG261" s="671"/>
      <c r="UPH261" s="657"/>
      <c r="UPI261" s="657"/>
      <c r="UPJ261" s="657"/>
      <c r="UPK261" s="657"/>
      <c r="UPL261" s="657"/>
      <c r="UPM261" s="657"/>
      <c r="UPN261" s="657"/>
      <c r="UPO261" s="657"/>
      <c r="UPP261" s="657"/>
      <c r="UPQ261" s="657"/>
      <c r="UPR261" s="657"/>
      <c r="UPS261" s="657"/>
      <c r="UPT261" s="657"/>
      <c r="UPU261" s="657"/>
      <c r="UPV261" s="657"/>
      <c r="UPW261" s="657"/>
      <c r="UPX261" s="657"/>
      <c r="UPY261" s="657"/>
      <c r="UPZ261" s="657"/>
      <c r="UQA261" s="671"/>
      <c r="UQB261" s="657"/>
      <c r="UQC261" s="657"/>
      <c r="UQD261" s="657"/>
      <c r="UQE261" s="657"/>
      <c r="UQF261" s="657"/>
      <c r="UQG261" s="657"/>
      <c r="UQH261" s="657"/>
      <c r="UQI261" s="657"/>
      <c r="UQJ261" s="657"/>
      <c r="UQK261" s="657"/>
      <c r="UQL261" s="657"/>
      <c r="UQM261" s="657"/>
      <c r="UQN261" s="657"/>
      <c r="UQO261" s="657"/>
      <c r="UQP261" s="657"/>
      <c r="UQQ261" s="657"/>
      <c r="UQR261" s="657"/>
      <c r="UQS261" s="657"/>
      <c r="UQT261" s="657"/>
      <c r="UQU261" s="671"/>
      <c r="UQV261" s="657"/>
      <c r="UQW261" s="657"/>
      <c r="UQX261" s="657"/>
      <c r="UQY261" s="657"/>
      <c r="UQZ261" s="657"/>
      <c r="URA261" s="657"/>
      <c r="URB261" s="657"/>
      <c r="URC261" s="657"/>
      <c r="URD261" s="657"/>
      <c r="URE261" s="657"/>
      <c r="URF261" s="657"/>
      <c r="URG261" s="657"/>
      <c r="URH261" s="657"/>
      <c r="URI261" s="657"/>
      <c r="URJ261" s="657"/>
      <c r="URK261" s="657"/>
      <c r="URL261" s="657"/>
      <c r="URM261" s="657"/>
      <c r="URN261" s="657"/>
      <c r="URO261" s="671"/>
      <c r="URP261" s="657"/>
      <c r="URQ261" s="657"/>
      <c r="URR261" s="657"/>
      <c r="URS261" s="657"/>
      <c r="URT261" s="657"/>
      <c r="URU261" s="657"/>
      <c r="URV261" s="657"/>
      <c r="URW261" s="657"/>
      <c r="URX261" s="657"/>
      <c r="URY261" s="657"/>
      <c r="URZ261" s="657"/>
      <c r="USA261" s="657"/>
      <c r="USB261" s="657"/>
      <c r="USC261" s="657"/>
      <c r="USD261" s="657"/>
      <c r="USE261" s="657"/>
      <c r="USF261" s="657"/>
      <c r="USG261" s="657"/>
      <c r="USH261" s="657"/>
      <c r="USI261" s="671"/>
      <c r="USJ261" s="657"/>
      <c r="USK261" s="657"/>
      <c r="USL261" s="657"/>
      <c r="USM261" s="657"/>
      <c r="USN261" s="657"/>
      <c r="USO261" s="657"/>
      <c r="USP261" s="657"/>
      <c r="USQ261" s="657"/>
      <c r="USR261" s="657"/>
      <c r="USS261" s="657"/>
      <c r="UST261" s="657"/>
      <c r="USU261" s="657"/>
      <c r="USV261" s="657"/>
      <c r="USW261" s="657"/>
      <c r="USX261" s="657"/>
      <c r="USY261" s="657"/>
      <c r="USZ261" s="657"/>
      <c r="UTA261" s="657"/>
      <c r="UTB261" s="657"/>
      <c r="UTC261" s="671"/>
      <c r="UTD261" s="657"/>
      <c r="UTE261" s="657"/>
      <c r="UTF261" s="657"/>
      <c r="UTG261" s="657"/>
      <c r="UTH261" s="657"/>
      <c r="UTI261" s="657"/>
      <c r="UTJ261" s="657"/>
      <c r="UTK261" s="657"/>
      <c r="UTL261" s="657"/>
      <c r="UTM261" s="657"/>
      <c r="UTN261" s="657"/>
      <c r="UTO261" s="657"/>
      <c r="UTP261" s="657"/>
      <c r="UTQ261" s="657"/>
      <c r="UTR261" s="657"/>
      <c r="UTS261" s="657"/>
      <c r="UTT261" s="657"/>
      <c r="UTU261" s="657"/>
      <c r="UTV261" s="657"/>
      <c r="UTW261" s="671"/>
      <c r="UTX261" s="657"/>
      <c r="UTY261" s="657"/>
      <c r="UTZ261" s="657"/>
      <c r="UUA261" s="657"/>
      <c r="UUB261" s="657"/>
      <c r="UUC261" s="657"/>
      <c r="UUD261" s="657"/>
      <c r="UUE261" s="657"/>
      <c r="UUF261" s="657"/>
      <c r="UUG261" s="657"/>
      <c r="UUH261" s="657"/>
      <c r="UUI261" s="657"/>
      <c r="UUJ261" s="657"/>
      <c r="UUK261" s="657"/>
      <c r="UUL261" s="657"/>
      <c r="UUM261" s="657"/>
      <c r="UUN261" s="657"/>
      <c r="UUO261" s="657"/>
      <c r="UUP261" s="657"/>
      <c r="UUQ261" s="671"/>
      <c r="UUR261" s="657"/>
      <c r="UUS261" s="657"/>
      <c r="UUT261" s="657"/>
      <c r="UUU261" s="657"/>
      <c r="UUV261" s="657"/>
      <c r="UUW261" s="657"/>
      <c r="UUX261" s="657"/>
      <c r="UUY261" s="657"/>
      <c r="UUZ261" s="657"/>
      <c r="UVA261" s="657"/>
      <c r="UVB261" s="657"/>
      <c r="UVC261" s="657"/>
      <c r="UVD261" s="657"/>
      <c r="UVE261" s="657"/>
      <c r="UVF261" s="657"/>
      <c r="UVG261" s="657"/>
      <c r="UVH261" s="657"/>
      <c r="UVI261" s="657"/>
      <c r="UVJ261" s="657"/>
      <c r="UVK261" s="671"/>
      <c r="UVL261" s="657"/>
      <c r="UVM261" s="657"/>
      <c r="UVN261" s="657"/>
      <c r="UVO261" s="657"/>
      <c r="UVP261" s="657"/>
      <c r="UVQ261" s="657"/>
      <c r="UVR261" s="657"/>
      <c r="UVS261" s="657"/>
      <c r="UVT261" s="657"/>
      <c r="UVU261" s="657"/>
      <c r="UVV261" s="657"/>
      <c r="UVW261" s="657"/>
      <c r="UVX261" s="657"/>
      <c r="UVY261" s="657"/>
      <c r="UVZ261" s="657"/>
      <c r="UWA261" s="657"/>
      <c r="UWB261" s="657"/>
      <c r="UWC261" s="657"/>
      <c r="UWD261" s="657"/>
      <c r="UWE261" s="671"/>
      <c r="UWF261" s="657"/>
      <c r="UWG261" s="657"/>
      <c r="UWH261" s="657"/>
      <c r="UWI261" s="657"/>
      <c r="UWJ261" s="657"/>
      <c r="UWK261" s="657"/>
      <c r="UWL261" s="657"/>
      <c r="UWM261" s="657"/>
      <c r="UWN261" s="657"/>
      <c r="UWO261" s="657"/>
      <c r="UWP261" s="657"/>
      <c r="UWQ261" s="657"/>
      <c r="UWR261" s="657"/>
      <c r="UWS261" s="657"/>
      <c r="UWT261" s="657"/>
      <c r="UWU261" s="657"/>
      <c r="UWV261" s="657"/>
      <c r="UWW261" s="657"/>
      <c r="UWX261" s="657"/>
      <c r="UWY261" s="671"/>
      <c r="UWZ261" s="657"/>
      <c r="UXA261" s="657"/>
      <c r="UXB261" s="657"/>
      <c r="UXC261" s="657"/>
      <c r="UXD261" s="657"/>
      <c r="UXE261" s="657"/>
      <c r="UXF261" s="657"/>
      <c r="UXG261" s="657"/>
      <c r="UXH261" s="657"/>
      <c r="UXI261" s="657"/>
      <c r="UXJ261" s="657"/>
      <c r="UXK261" s="657"/>
      <c r="UXL261" s="657"/>
      <c r="UXM261" s="657"/>
      <c r="UXN261" s="657"/>
      <c r="UXO261" s="657"/>
      <c r="UXP261" s="657"/>
      <c r="UXQ261" s="657"/>
      <c r="UXR261" s="657"/>
      <c r="UXS261" s="671"/>
      <c r="UXT261" s="657"/>
      <c r="UXU261" s="657"/>
      <c r="UXV261" s="657"/>
      <c r="UXW261" s="657"/>
      <c r="UXX261" s="657"/>
      <c r="UXY261" s="657"/>
      <c r="UXZ261" s="657"/>
      <c r="UYA261" s="657"/>
      <c r="UYB261" s="657"/>
      <c r="UYC261" s="657"/>
      <c r="UYD261" s="657"/>
      <c r="UYE261" s="657"/>
      <c r="UYF261" s="657"/>
      <c r="UYG261" s="657"/>
      <c r="UYH261" s="657"/>
      <c r="UYI261" s="657"/>
      <c r="UYJ261" s="657"/>
      <c r="UYK261" s="657"/>
      <c r="UYL261" s="657"/>
      <c r="UYM261" s="671"/>
      <c r="UYN261" s="657"/>
      <c r="UYO261" s="657"/>
      <c r="UYP261" s="657"/>
      <c r="UYQ261" s="657"/>
      <c r="UYR261" s="657"/>
      <c r="UYS261" s="657"/>
      <c r="UYT261" s="657"/>
      <c r="UYU261" s="657"/>
      <c r="UYV261" s="657"/>
      <c r="UYW261" s="657"/>
      <c r="UYX261" s="657"/>
      <c r="UYY261" s="657"/>
      <c r="UYZ261" s="657"/>
      <c r="UZA261" s="657"/>
      <c r="UZB261" s="657"/>
      <c r="UZC261" s="657"/>
      <c r="UZD261" s="657"/>
      <c r="UZE261" s="657"/>
      <c r="UZF261" s="657"/>
      <c r="UZG261" s="671"/>
      <c r="UZH261" s="657"/>
      <c r="UZI261" s="657"/>
      <c r="UZJ261" s="657"/>
      <c r="UZK261" s="657"/>
      <c r="UZL261" s="657"/>
      <c r="UZM261" s="657"/>
      <c r="UZN261" s="657"/>
      <c r="UZO261" s="657"/>
      <c r="UZP261" s="657"/>
      <c r="UZQ261" s="657"/>
      <c r="UZR261" s="657"/>
      <c r="UZS261" s="657"/>
      <c r="UZT261" s="657"/>
      <c r="UZU261" s="657"/>
      <c r="UZV261" s="657"/>
      <c r="UZW261" s="657"/>
      <c r="UZX261" s="657"/>
      <c r="UZY261" s="657"/>
      <c r="UZZ261" s="657"/>
      <c r="VAA261" s="671"/>
      <c r="VAB261" s="657"/>
      <c r="VAC261" s="657"/>
      <c r="VAD261" s="657"/>
      <c r="VAE261" s="657"/>
      <c r="VAF261" s="657"/>
      <c r="VAG261" s="657"/>
      <c r="VAH261" s="657"/>
      <c r="VAI261" s="657"/>
      <c r="VAJ261" s="657"/>
      <c r="VAK261" s="657"/>
      <c r="VAL261" s="657"/>
      <c r="VAM261" s="657"/>
      <c r="VAN261" s="657"/>
      <c r="VAO261" s="657"/>
      <c r="VAP261" s="657"/>
      <c r="VAQ261" s="657"/>
      <c r="VAR261" s="657"/>
      <c r="VAS261" s="657"/>
      <c r="VAT261" s="657"/>
      <c r="VAU261" s="671"/>
      <c r="VAV261" s="657"/>
      <c r="VAW261" s="657"/>
      <c r="VAX261" s="657"/>
      <c r="VAY261" s="657"/>
      <c r="VAZ261" s="657"/>
      <c r="VBA261" s="657"/>
      <c r="VBB261" s="657"/>
      <c r="VBC261" s="657"/>
      <c r="VBD261" s="657"/>
      <c r="VBE261" s="657"/>
      <c r="VBF261" s="657"/>
      <c r="VBG261" s="657"/>
      <c r="VBH261" s="657"/>
      <c r="VBI261" s="657"/>
      <c r="VBJ261" s="657"/>
      <c r="VBK261" s="657"/>
      <c r="VBL261" s="657"/>
      <c r="VBM261" s="657"/>
      <c r="VBN261" s="657"/>
      <c r="VBO261" s="671"/>
      <c r="VBP261" s="657"/>
      <c r="VBQ261" s="657"/>
      <c r="VBR261" s="657"/>
      <c r="VBS261" s="657"/>
      <c r="VBT261" s="657"/>
      <c r="VBU261" s="657"/>
      <c r="VBV261" s="657"/>
      <c r="VBW261" s="657"/>
      <c r="VBX261" s="657"/>
      <c r="VBY261" s="657"/>
      <c r="VBZ261" s="657"/>
      <c r="VCA261" s="657"/>
      <c r="VCB261" s="657"/>
      <c r="VCC261" s="657"/>
      <c r="VCD261" s="657"/>
      <c r="VCE261" s="657"/>
      <c r="VCF261" s="657"/>
      <c r="VCG261" s="657"/>
      <c r="VCH261" s="657"/>
      <c r="VCI261" s="671"/>
      <c r="VCJ261" s="657"/>
      <c r="VCK261" s="657"/>
      <c r="VCL261" s="657"/>
      <c r="VCM261" s="657"/>
      <c r="VCN261" s="657"/>
      <c r="VCO261" s="657"/>
      <c r="VCP261" s="657"/>
      <c r="VCQ261" s="657"/>
      <c r="VCR261" s="657"/>
      <c r="VCS261" s="657"/>
      <c r="VCT261" s="657"/>
      <c r="VCU261" s="657"/>
      <c r="VCV261" s="657"/>
      <c r="VCW261" s="657"/>
      <c r="VCX261" s="657"/>
      <c r="VCY261" s="657"/>
      <c r="VCZ261" s="657"/>
      <c r="VDA261" s="657"/>
      <c r="VDB261" s="657"/>
      <c r="VDC261" s="671"/>
      <c r="VDD261" s="657"/>
      <c r="VDE261" s="657"/>
      <c r="VDF261" s="657"/>
      <c r="VDG261" s="657"/>
      <c r="VDH261" s="657"/>
      <c r="VDI261" s="657"/>
      <c r="VDJ261" s="657"/>
      <c r="VDK261" s="657"/>
      <c r="VDL261" s="657"/>
      <c r="VDM261" s="657"/>
      <c r="VDN261" s="657"/>
      <c r="VDO261" s="657"/>
      <c r="VDP261" s="657"/>
      <c r="VDQ261" s="657"/>
      <c r="VDR261" s="657"/>
      <c r="VDS261" s="657"/>
      <c r="VDT261" s="657"/>
      <c r="VDU261" s="657"/>
      <c r="VDV261" s="657"/>
      <c r="VDW261" s="671"/>
      <c r="VDX261" s="657"/>
      <c r="VDY261" s="657"/>
      <c r="VDZ261" s="657"/>
      <c r="VEA261" s="657"/>
      <c r="VEB261" s="657"/>
      <c r="VEC261" s="657"/>
      <c r="VED261" s="657"/>
      <c r="VEE261" s="657"/>
      <c r="VEF261" s="657"/>
      <c r="VEG261" s="657"/>
      <c r="VEH261" s="657"/>
      <c r="VEI261" s="657"/>
      <c r="VEJ261" s="657"/>
      <c r="VEK261" s="657"/>
      <c r="VEL261" s="657"/>
      <c r="VEM261" s="657"/>
      <c r="VEN261" s="657"/>
      <c r="VEO261" s="657"/>
      <c r="VEP261" s="657"/>
      <c r="VEQ261" s="671"/>
      <c r="VER261" s="657"/>
      <c r="VES261" s="657"/>
      <c r="VET261" s="657"/>
      <c r="VEU261" s="657"/>
      <c r="VEV261" s="657"/>
      <c r="VEW261" s="657"/>
      <c r="VEX261" s="657"/>
      <c r="VEY261" s="657"/>
      <c r="VEZ261" s="657"/>
      <c r="VFA261" s="657"/>
      <c r="VFB261" s="657"/>
      <c r="VFC261" s="657"/>
      <c r="VFD261" s="657"/>
      <c r="VFE261" s="657"/>
      <c r="VFF261" s="657"/>
      <c r="VFG261" s="657"/>
      <c r="VFH261" s="657"/>
      <c r="VFI261" s="657"/>
      <c r="VFJ261" s="657"/>
      <c r="VFK261" s="671"/>
      <c r="VFL261" s="657"/>
      <c r="VFM261" s="657"/>
      <c r="VFN261" s="657"/>
      <c r="VFO261" s="657"/>
      <c r="VFP261" s="657"/>
      <c r="VFQ261" s="657"/>
      <c r="VFR261" s="657"/>
      <c r="VFS261" s="657"/>
      <c r="VFT261" s="657"/>
      <c r="VFU261" s="657"/>
      <c r="VFV261" s="657"/>
      <c r="VFW261" s="657"/>
      <c r="VFX261" s="657"/>
      <c r="VFY261" s="657"/>
      <c r="VFZ261" s="657"/>
      <c r="VGA261" s="657"/>
      <c r="VGB261" s="657"/>
      <c r="VGC261" s="657"/>
      <c r="VGD261" s="657"/>
      <c r="VGE261" s="671"/>
      <c r="VGF261" s="657"/>
      <c r="VGG261" s="657"/>
      <c r="VGH261" s="657"/>
      <c r="VGI261" s="657"/>
      <c r="VGJ261" s="657"/>
      <c r="VGK261" s="657"/>
      <c r="VGL261" s="657"/>
      <c r="VGM261" s="657"/>
      <c r="VGN261" s="657"/>
      <c r="VGO261" s="657"/>
      <c r="VGP261" s="657"/>
      <c r="VGQ261" s="657"/>
      <c r="VGR261" s="657"/>
      <c r="VGS261" s="657"/>
      <c r="VGT261" s="657"/>
      <c r="VGU261" s="657"/>
      <c r="VGV261" s="657"/>
      <c r="VGW261" s="657"/>
      <c r="VGX261" s="657"/>
      <c r="VGY261" s="671"/>
      <c r="VGZ261" s="657"/>
      <c r="VHA261" s="657"/>
      <c r="VHB261" s="657"/>
      <c r="VHC261" s="657"/>
      <c r="VHD261" s="657"/>
      <c r="VHE261" s="657"/>
      <c r="VHF261" s="657"/>
      <c r="VHG261" s="657"/>
      <c r="VHH261" s="657"/>
      <c r="VHI261" s="657"/>
      <c r="VHJ261" s="657"/>
      <c r="VHK261" s="657"/>
      <c r="VHL261" s="657"/>
      <c r="VHM261" s="657"/>
      <c r="VHN261" s="657"/>
      <c r="VHO261" s="657"/>
      <c r="VHP261" s="657"/>
      <c r="VHQ261" s="657"/>
      <c r="VHR261" s="657"/>
      <c r="VHS261" s="671"/>
      <c r="VHT261" s="657"/>
      <c r="VHU261" s="657"/>
      <c r="VHV261" s="657"/>
      <c r="VHW261" s="657"/>
      <c r="VHX261" s="657"/>
      <c r="VHY261" s="657"/>
      <c r="VHZ261" s="657"/>
      <c r="VIA261" s="657"/>
      <c r="VIB261" s="657"/>
      <c r="VIC261" s="657"/>
      <c r="VID261" s="657"/>
      <c r="VIE261" s="657"/>
      <c r="VIF261" s="657"/>
      <c r="VIG261" s="657"/>
      <c r="VIH261" s="657"/>
      <c r="VII261" s="657"/>
      <c r="VIJ261" s="657"/>
      <c r="VIK261" s="657"/>
      <c r="VIL261" s="657"/>
      <c r="VIM261" s="671"/>
      <c r="VIN261" s="657"/>
      <c r="VIO261" s="657"/>
      <c r="VIP261" s="657"/>
      <c r="VIQ261" s="657"/>
      <c r="VIR261" s="657"/>
      <c r="VIS261" s="657"/>
      <c r="VIT261" s="657"/>
      <c r="VIU261" s="657"/>
      <c r="VIV261" s="657"/>
      <c r="VIW261" s="657"/>
      <c r="VIX261" s="657"/>
      <c r="VIY261" s="657"/>
      <c r="VIZ261" s="657"/>
      <c r="VJA261" s="657"/>
      <c r="VJB261" s="657"/>
      <c r="VJC261" s="657"/>
      <c r="VJD261" s="657"/>
      <c r="VJE261" s="657"/>
      <c r="VJF261" s="657"/>
      <c r="VJG261" s="671"/>
      <c r="VJH261" s="657"/>
      <c r="VJI261" s="657"/>
      <c r="VJJ261" s="657"/>
      <c r="VJK261" s="657"/>
      <c r="VJL261" s="657"/>
      <c r="VJM261" s="657"/>
      <c r="VJN261" s="657"/>
      <c r="VJO261" s="657"/>
      <c r="VJP261" s="657"/>
      <c r="VJQ261" s="657"/>
      <c r="VJR261" s="657"/>
      <c r="VJS261" s="657"/>
      <c r="VJT261" s="657"/>
      <c r="VJU261" s="657"/>
      <c r="VJV261" s="657"/>
      <c r="VJW261" s="657"/>
      <c r="VJX261" s="657"/>
      <c r="VJY261" s="657"/>
      <c r="VJZ261" s="657"/>
      <c r="VKA261" s="671"/>
      <c r="VKB261" s="657"/>
      <c r="VKC261" s="657"/>
      <c r="VKD261" s="657"/>
      <c r="VKE261" s="657"/>
      <c r="VKF261" s="657"/>
      <c r="VKG261" s="657"/>
      <c r="VKH261" s="657"/>
      <c r="VKI261" s="657"/>
      <c r="VKJ261" s="657"/>
      <c r="VKK261" s="657"/>
      <c r="VKL261" s="657"/>
      <c r="VKM261" s="657"/>
      <c r="VKN261" s="657"/>
      <c r="VKO261" s="657"/>
      <c r="VKP261" s="657"/>
      <c r="VKQ261" s="657"/>
      <c r="VKR261" s="657"/>
      <c r="VKS261" s="657"/>
      <c r="VKT261" s="657"/>
      <c r="VKU261" s="671"/>
      <c r="VKV261" s="657"/>
      <c r="VKW261" s="657"/>
      <c r="VKX261" s="657"/>
      <c r="VKY261" s="657"/>
      <c r="VKZ261" s="657"/>
      <c r="VLA261" s="657"/>
      <c r="VLB261" s="657"/>
      <c r="VLC261" s="657"/>
      <c r="VLD261" s="657"/>
      <c r="VLE261" s="657"/>
      <c r="VLF261" s="657"/>
      <c r="VLG261" s="657"/>
      <c r="VLH261" s="657"/>
      <c r="VLI261" s="657"/>
      <c r="VLJ261" s="657"/>
      <c r="VLK261" s="657"/>
      <c r="VLL261" s="657"/>
      <c r="VLM261" s="657"/>
      <c r="VLN261" s="657"/>
      <c r="VLO261" s="671"/>
      <c r="VLP261" s="657"/>
      <c r="VLQ261" s="657"/>
      <c r="VLR261" s="657"/>
      <c r="VLS261" s="657"/>
      <c r="VLT261" s="657"/>
      <c r="VLU261" s="657"/>
      <c r="VLV261" s="657"/>
      <c r="VLW261" s="657"/>
      <c r="VLX261" s="657"/>
      <c r="VLY261" s="657"/>
      <c r="VLZ261" s="657"/>
      <c r="VMA261" s="657"/>
      <c r="VMB261" s="657"/>
      <c r="VMC261" s="657"/>
      <c r="VMD261" s="657"/>
      <c r="VME261" s="657"/>
      <c r="VMF261" s="657"/>
      <c r="VMG261" s="657"/>
      <c r="VMH261" s="657"/>
      <c r="VMI261" s="671"/>
      <c r="VMJ261" s="657"/>
      <c r="VMK261" s="657"/>
      <c r="VML261" s="657"/>
      <c r="VMM261" s="657"/>
      <c r="VMN261" s="657"/>
      <c r="VMO261" s="657"/>
      <c r="VMP261" s="657"/>
      <c r="VMQ261" s="657"/>
      <c r="VMR261" s="657"/>
      <c r="VMS261" s="657"/>
      <c r="VMT261" s="657"/>
      <c r="VMU261" s="657"/>
      <c r="VMV261" s="657"/>
      <c r="VMW261" s="657"/>
      <c r="VMX261" s="657"/>
      <c r="VMY261" s="657"/>
      <c r="VMZ261" s="657"/>
      <c r="VNA261" s="657"/>
      <c r="VNB261" s="657"/>
      <c r="VNC261" s="671"/>
      <c r="VND261" s="657"/>
      <c r="VNE261" s="657"/>
      <c r="VNF261" s="657"/>
      <c r="VNG261" s="657"/>
      <c r="VNH261" s="657"/>
      <c r="VNI261" s="657"/>
      <c r="VNJ261" s="657"/>
      <c r="VNK261" s="657"/>
      <c r="VNL261" s="657"/>
      <c r="VNM261" s="657"/>
      <c r="VNN261" s="657"/>
      <c r="VNO261" s="657"/>
      <c r="VNP261" s="657"/>
      <c r="VNQ261" s="657"/>
      <c r="VNR261" s="657"/>
      <c r="VNS261" s="657"/>
      <c r="VNT261" s="657"/>
      <c r="VNU261" s="657"/>
      <c r="VNV261" s="657"/>
      <c r="VNW261" s="671"/>
      <c r="VNX261" s="657"/>
      <c r="VNY261" s="657"/>
      <c r="VNZ261" s="657"/>
      <c r="VOA261" s="657"/>
      <c r="VOB261" s="657"/>
      <c r="VOC261" s="657"/>
      <c r="VOD261" s="657"/>
      <c r="VOE261" s="657"/>
      <c r="VOF261" s="657"/>
      <c r="VOG261" s="657"/>
      <c r="VOH261" s="657"/>
      <c r="VOI261" s="657"/>
      <c r="VOJ261" s="657"/>
      <c r="VOK261" s="657"/>
      <c r="VOL261" s="657"/>
      <c r="VOM261" s="657"/>
      <c r="VON261" s="657"/>
      <c r="VOO261" s="657"/>
      <c r="VOP261" s="657"/>
      <c r="VOQ261" s="671"/>
      <c r="VOR261" s="657"/>
      <c r="VOS261" s="657"/>
      <c r="VOT261" s="657"/>
      <c r="VOU261" s="657"/>
      <c r="VOV261" s="657"/>
      <c r="VOW261" s="657"/>
      <c r="VOX261" s="657"/>
      <c r="VOY261" s="657"/>
      <c r="VOZ261" s="657"/>
      <c r="VPA261" s="657"/>
      <c r="VPB261" s="657"/>
      <c r="VPC261" s="657"/>
      <c r="VPD261" s="657"/>
      <c r="VPE261" s="657"/>
      <c r="VPF261" s="657"/>
      <c r="VPG261" s="657"/>
      <c r="VPH261" s="657"/>
      <c r="VPI261" s="657"/>
      <c r="VPJ261" s="657"/>
      <c r="VPK261" s="671"/>
      <c r="VPL261" s="657"/>
      <c r="VPM261" s="657"/>
      <c r="VPN261" s="657"/>
      <c r="VPO261" s="657"/>
      <c r="VPP261" s="657"/>
      <c r="VPQ261" s="657"/>
      <c r="VPR261" s="657"/>
      <c r="VPS261" s="657"/>
      <c r="VPT261" s="657"/>
      <c r="VPU261" s="657"/>
      <c r="VPV261" s="657"/>
      <c r="VPW261" s="657"/>
      <c r="VPX261" s="657"/>
      <c r="VPY261" s="657"/>
      <c r="VPZ261" s="657"/>
      <c r="VQA261" s="657"/>
      <c r="VQB261" s="657"/>
      <c r="VQC261" s="657"/>
      <c r="VQD261" s="657"/>
      <c r="VQE261" s="671"/>
      <c r="VQF261" s="657"/>
      <c r="VQG261" s="657"/>
      <c r="VQH261" s="657"/>
      <c r="VQI261" s="657"/>
      <c r="VQJ261" s="657"/>
      <c r="VQK261" s="657"/>
      <c r="VQL261" s="657"/>
      <c r="VQM261" s="657"/>
      <c r="VQN261" s="657"/>
      <c r="VQO261" s="657"/>
      <c r="VQP261" s="657"/>
      <c r="VQQ261" s="657"/>
      <c r="VQR261" s="657"/>
      <c r="VQS261" s="657"/>
      <c r="VQT261" s="657"/>
      <c r="VQU261" s="657"/>
      <c r="VQV261" s="657"/>
      <c r="VQW261" s="657"/>
      <c r="VQX261" s="657"/>
      <c r="VQY261" s="671"/>
      <c r="VQZ261" s="657"/>
      <c r="VRA261" s="657"/>
      <c r="VRB261" s="657"/>
      <c r="VRC261" s="657"/>
      <c r="VRD261" s="657"/>
      <c r="VRE261" s="657"/>
      <c r="VRF261" s="657"/>
      <c r="VRG261" s="657"/>
      <c r="VRH261" s="657"/>
      <c r="VRI261" s="657"/>
      <c r="VRJ261" s="657"/>
      <c r="VRK261" s="657"/>
      <c r="VRL261" s="657"/>
      <c r="VRM261" s="657"/>
      <c r="VRN261" s="657"/>
      <c r="VRO261" s="657"/>
      <c r="VRP261" s="657"/>
      <c r="VRQ261" s="657"/>
      <c r="VRR261" s="657"/>
      <c r="VRS261" s="671"/>
      <c r="VRT261" s="657"/>
      <c r="VRU261" s="657"/>
      <c r="VRV261" s="657"/>
      <c r="VRW261" s="657"/>
      <c r="VRX261" s="657"/>
      <c r="VRY261" s="657"/>
      <c r="VRZ261" s="657"/>
      <c r="VSA261" s="657"/>
      <c r="VSB261" s="657"/>
      <c r="VSC261" s="657"/>
      <c r="VSD261" s="657"/>
      <c r="VSE261" s="657"/>
      <c r="VSF261" s="657"/>
      <c r="VSG261" s="657"/>
      <c r="VSH261" s="657"/>
      <c r="VSI261" s="657"/>
      <c r="VSJ261" s="657"/>
      <c r="VSK261" s="657"/>
      <c r="VSL261" s="657"/>
      <c r="VSM261" s="671"/>
      <c r="VSN261" s="657"/>
      <c r="VSO261" s="657"/>
      <c r="VSP261" s="657"/>
      <c r="VSQ261" s="657"/>
      <c r="VSR261" s="657"/>
      <c r="VSS261" s="657"/>
      <c r="VST261" s="657"/>
      <c r="VSU261" s="657"/>
      <c r="VSV261" s="657"/>
      <c r="VSW261" s="657"/>
      <c r="VSX261" s="657"/>
      <c r="VSY261" s="657"/>
      <c r="VSZ261" s="657"/>
      <c r="VTA261" s="657"/>
      <c r="VTB261" s="657"/>
      <c r="VTC261" s="657"/>
      <c r="VTD261" s="657"/>
      <c r="VTE261" s="657"/>
      <c r="VTF261" s="657"/>
      <c r="VTG261" s="671"/>
      <c r="VTH261" s="657"/>
      <c r="VTI261" s="657"/>
      <c r="VTJ261" s="657"/>
      <c r="VTK261" s="657"/>
      <c r="VTL261" s="657"/>
      <c r="VTM261" s="657"/>
      <c r="VTN261" s="657"/>
      <c r="VTO261" s="657"/>
      <c r="VTP261" s="657"/>
      <c r="VTQ261" s="657"/>
      <c r="VTR261" s="657"/>
      <c r="VTS261" s="657"/>
      <c r="VTT261" s="657"/>
      <c r="VTU261" s="657"/>
      <c r="VTV261" s="657"/>
      <c r="VTW261" s="657"/>
      <c r="VTX261" s="657"/>
      <c r="VTY261" s="657"/>
      <c r="VTZ261" s="657"/>
      <c r="VUA261" s="671"/>
      <c r="VUB261" s="657"/>
      <c r="VUC261" s="657"/>
      <c r="VUD261" s="657"/>
      <c r="VUE261" s="657"/>
      <c r="VUF261" s="657"/>
      <c r="VUG261" s="657"/>
      <c r="VUH261" s="657"/>
      <c r="VUI261" s="657"/>
      <c r="VUJ261" s="657"/>
      <c r="VUK261" s="657"/>
      <c r="VUL261" s="657"/>
      <c r="VUM261" s="657"/>
      <c r="VUN261" s="657"/>
      <c r="VUO261" s="657"/>
      <c r="VUP261" s="657"/>
      <c r="VUQ261" s="657"/>
      <c r="VUR261" s="657"/>
      <c r="VUS261" s="657"/>
      <c r="VUT261" s="657"/>
      <c r="VUU261" s="671"/>
      <c r="VUV261" s="657"/>
      <c r="VUW261" s="657"/>
      <c r="VUX261" s="657"/>
      <c r="VUY261" s="657"/>
      <c r="VUZ261" s="657"/>
      <c r="VVA261" s="657"/>
      <c r="VVB261" s="657"/>
      <c r="VVC261" s="657"/>
      <c r="VVD261" s="657"/>
      <c r="VVE261" s="657"/>
      <c r="VVF261" s="657"/>
      <c r="VVG261" s="657"/>
      <c r="VVH261" s="657"/>
      <c r="VVI261" s="657"/>
      <c r="VVJ261" s="657"/>
      <c r="VVK261" s="657"/>
      <c r="VVL261" s="657"/>
      <c r="VVM261" s="657"/>
      <c r="VVN261" s="657"/>
      <c r="VVO261" s="671"/>
      <c r="VVP261" s="657"/>
      <c r="VVQ261" s="657"/>
      <c r="VVR261" s="657"/>
      <c r="VVS261" s="657"/>
      <c r="VVT261" s="657"/>
      <c r="VVU261" s="657"/>
      <c r="VVV261" s="657"/>
      <c r="VVW261" s="657"/>
      <c r="VVX261" s="657"/>
      <c r="VVY261" s="657"/>
      <c r="VVZ261" s="657"/>
      <c r="VWA261" s="657"/>
      <c r="VWB261" s="657"/>
      <c r="VWC261" s="657"/>
      <c r="VWD261" s="657"/>
      <c r="VWE261" s="657"/>
      <c r="VWF261" s="657"/>
      <c r="VWG261" s="657"/>
      <c r="VWH261" s="657"/>
      <c r="VWI261" s="671"/>
      <c r="VWJ261" s="657"/>
      <c r="VWK261" s="657"/>
      <c r="VWL261" s="657"/>
      <c r="VWM261" s="657"/>
      <c r="VWN261" s="657"/>
      <c r="VWO261" s="657"/>
      <c r="VWP261" s="657"/>
      <c r="VWQ261" s="657"/>
      <c r="VWR261" s="657"/>
      <c r="VWS261" s="657"/>
      <c r="VWT261" s="657"/>
      <c r="VWU261" s="657"/>
      <c r="VWV261" s="657"/>
      <c r="VWW261" s="657"/>
      <c r="VWX261" s="657"/>
      <c r="VWY261" s="657"/>
      <c r="VWZ261" s="657"/>
      <c r="VXA261" s="657"/>
      <c r="VXB261" s="657"/>
      <c r="VXC261" s="671"/>
      <c r="VXD261" s="657"/>
      <c r="VXE261" s="657"/>
      <c r="VXF261" s="657"/>
      <c r="VXG261" s="657"/>
      <c r="VXH261" s="657"/>
      <c r="VXI261" s="657"/>
      <c r="VXJ261" s="657"/>
      <c r="VXK261" s="657"/>
      <c r="VXL261" s="657"/>
      <c r="VXM261" s="657"/>
      <c r="VXN261" s="657"/>
      <c r="VXO261" s="657"/>
      <c r="VXP261" s="657"/>
      <c r="VXQ261" s="657"/>
      <c r="VXR261" s="657"/>
      <c r="VXS261" s="657"/>
      <c r="VXT261" s="657"/>
      <c r="VXU261" s="657"/>
      <c r="VXV261" s="657"/>
      <c r="VXW261" s="671"/>
      <c r="VXX261" s="657"/>
      <c r="VXY261" s="657"/>
      <c r="VXZ261" s="657"/>
      <c r="VYA261" s="657"/>
      <c r="VYB261" s="657"/>
      <c r="VYC261" s="657"/>
      <c r="VYD261" s="657"/>
      <c r="VYE261" s="657"/>
      <c r="VYF261" s="657"/>
      <c r="VYG261" s="657"/>
      <c r="VYH261" s="657"/>
      <c r="VYI261" s="657"/>
      <c r="VYJ261" s="657"/>
      <c r="VYK261" s="657"/>
      <c r="VYL261" s="657"/>
      <c r="VYM261" s="657"/>
      <c r="VYN261" s="657"/>
      <c r="VYO261" s="657"/>
      <c r="VYP261" s="657"/>
      <c r="VYQ261" s="671"/>
      <c r="VYR261" s="657"/>
      <c r="VYS261" s="657"/>
      <c r="VYT261" s="657"/>
      <c r="VYU261" s="657"/>
      <c r="VYV261" s="657"/>
      <c r="VYW261" s="657"/>
      <c r="VYX261" s="657"/>
      <c r="VYY261" s="657"/>
      <c r="VYZ261" s="657"/>
      <c r="VZA261" s="657"/>
      <c r="VZB261" s="657"/>
      <c r="VZC261" s="657"/>
      <c r="VZD261" s="657"/>
      <c r="VZE261" s="657"/>
      <c r="VZF261" s="657"/>
      <c r="VZG261" s="657"/>
      <c r="VZH261" s="657"/>
      <c r="VZI261" s="657"/>
      <c r="VZJ261" s="657"/>
      <c r="VZK261" s="671"/>
      <c r="VZL261" s="657"/>
      <c r="VZM261" s="657"/>
      <c r="VZN261" s="657"/>
      <c r="VZO261" s="657"/>
      <c r="VZP261" s="657"/>
      <c r="VZQ261" s="657"/>
      <c r="VZR261" s="657"/>
      <c r="VZS261" s="657"/>
      <c r="VZT261" s="657"/>
      <c r="VZU261" s="657"/>
      <c r="VZV261" s="657"/>
      <c r="VZW261" s="657"/>
      <c r="VZX261" s="657"/>
      <c r="VZY261" s="657"/>
      <c r="VZZ261" s="657"/>
      <c r="WAA261" s="657"/>
      <c r="WAB261" s="657"/>
      <c r="WAC261" s="657"/>
      <c r="WAD261" s="657"/>
      <c r="WAE261" s="671"/>
      <c r="WAF261" s="657"/>
      <c r="WAG261" s="657"/>
      <c r="WAH261" s="657"/>
      <c r="WAI261" s="657"/>
      <c r="WAJ261" s="657"/>
      <c r="WAK261" s="657"/>
      <c r="WAL261" s="657"/>
      <c r="WAM261" s="657"/>
      <c r="WAN261" s="657"/>
      <c r="WAO261" s="657"/>
      <c r="WAP261" s="657"/>
      <c r="WAQ261" s="657"/>
      <c r="WAR261" s="657"/>
      <c r="WAS261" s="657"/>
      <c r="WAT261" s="657"/>
      <c r="WAU261" s="657"/>
      <c r="WAV261" s="657"/>
      <c r="WAW261" s="657"/>
      <c r="WAX261" s="657"/>
      <c r="WAY261" s="671"/>
      <c r="WAZ261" s="657"/>
      <c r="WBA261" s="657"/>
      <c r="WBB261" s="657"/>
      <c r="WBC261" s="657"/>
      <c r="WBD261" s="657"/>
      <c r="WBE261" s="657"/>
      <c r="WBF261" s="657"/>
      <c r="WBG261" s="657"/>
      <c r="WBH261" s="657"/>
      <c r="WBI261" s="657"/>
      <c r="WBJ261" s="657"/>
      <c r="WBK261" s="657"/>
      <c r="WBL261" s="657"/>
      <c r="WBM261" s="657"/>
      <c r="WBN261" s="657"/>
      <c r="WBO261" s="657"/>
      <c r="WBP261" s="657"/>
      <c r="WBQ261" s="657"/>
      <c r="WBR261" s="657"/>
      <c r="WBS261" s="671"/>
      <c r="WBT261" s="657"/>
      <c r="WBU261" s="657"/>
      <c r="WBV261" s="657"/>
      <c r="WBW261" s="657"/>
      <c r="WBX261" s="657"/>
      <c r="WBY261" s="657"/>
      <c r="WBZ261" s="657"/>
      <c r="WCA261" s="657"/>
      <c r="WCB261" s="657"/>
      <c r="WCC261" s="657"/>
      <c r="WCD261" s="657"/>
      <c r="WCE261" s="657"/>
      <c r="WCF261" s="657"/>
      <c r="WCG261" s="657"/>
      <c r="WCH261" s="657"/>
      <c r="WCI261" s="657"/>
      <c r="WCJ261" s="657"/>
      <c r="WCK261" s="657"/>
      <c r="WCL261" s="657"/>
      <c r="WCM261" s="671"/>
      <c r="WCN261" s="657"/>
      <c r="WCO261" s="657"/>
      <c r="WCP261" s="657"/>
      <c r="WCQ261" s="657"/>
      <c r="WCR261" s="657"/>
      <c r="WCS261" s="657"/>
      <c r="WCT261" s="657"/>
      <c r="WCU261" s="657"/>
      <c r="WCV261" s="657"/>
      <c r="WCW261" s="657"/>
      <c r="WCX261" s="657"/>
      <c r="WCY261" s="657"/>
      <c r="WCZ261" s="657"/>
      <c r="WDA261" s="657"/>
      <c r="WDB261" s="657"/>
      <c r="WDC261" s="657"/>
      <c r="WDD261" s="657"/>
      <c r="WDE261" s="657"/>
      <c r="WDF261" s="657"/>
      <c r="WDG261" s="671"/>
      <c r="WDH261" s="657"/>
      <c r="WDI261" s="657"/>
      <c r="WDJ261" s="657"/>
      <c r="WDK261" s="657"/>
      <c r="WDL261" s="657"/>
      <c r="WDM261" s="657"/>
      <c r="WDN261" s="657"/>
      <c r="WDO261" s="657"/>
      <c r="WDP261" s="657"/>
      <c r="WDQ261" s="657"/>
      <c r="WDR261" s="657"/>
      <c r="WDS261" s="657"/>
      <c r="WDT261" s="657"/>
      <c r="WDU261" s="657"/>
      <c r="WDV261" s="657"/>
      <c r="WDW261" s="657"/>
      <c r="WDX261" s="657"/>
      <c r="WDY261" s="657"/>
      <c r="WDZ261" s="657"/>
      <c r="WEA261" s="671"/>
      <c r="WEB261" s="657"/>
      <c r="WEC261" s="657"/>
      <c r="WED261" s="657"/>
      <c r="WEE261" s="657"/>
      <c r="WEF261" s="657"/>
      <c r="WEG261" s="657"/>
      <c r="WEH261" s="657"/>
      <c r="WEI261" s="657"/>
      <c r="WEJ261" s="657"/>
      <c r="WEK261" s="657"/>
      <c r="WEL261" s="657"/>
      <c r="WEM261" s="657"/>
      <c r="WEN261" s="657"/>
      <c r="WEO261" s="657"/>
      <c r="WEP261" s="657"/>
      <c r="WEQ261" s="657"/>
      <c r="WER261" s="657"/>
      <c r="WES261" s="657"/>
      <c r="WET261" s="657"/>
      <c r="WEU261" s="671"/>
      <c r="WEV261" s="657"/>
      <c r="WEW261" s="657"/>
      <c r="WEX261" s="657"/>
      <c r="WEY261" s="657"/>
      <c r="WEZ261" s="657"/>
      <c r="WFA261" s="657"/>
      <c r="WFB261" s="657"/>
      <c r="WFC261" s="657"/>
      <c r="WFD261" s="657"/>
      <c r="WFE261" s="657"/>
      <c r="WFF261" s="657"/>
      <c r="WFG261" s="657"/>
      <c r="WFH261" s="657"/>
      <c r="WFI261" s="657"/>
      <c r="WFJ261" s="657"/>
      <c r="WFK261" s="657"/>
      <c r="WFL261" s="657"/>
      <c r="WFM261" s="657"/>
      <c r="WFN261" s="657"/>
      <c r="WFO261" s="671"/>
      <c r="WFP261" s="657"/>
      <c r="WFQ261" s="657"/>
      <c r="WFR261" s="657"/>
      <c r="WFS261" s="657"/>
      <c r="WFT261" s="657"/>
      <c r="WFU261" s="657"/>
      <c r="WFV261" s="657"/>
      <c r="WFW261" s="657"/>
      <c r="WFX261" s="657"/>
      <c r="WFY261" s="657"/>
      <c r="WFZ261" s="657"/>
      <c r="WGA261" s="657"/>
      <c r="WGB261" s="657"/>
      <c r="WGC261" s="657"/>
      <c r="WGD261" s="657"/>
      <c r="WGE261" s="657"/>
      <c r="WGF261" s="657"/>
      <c r="WGG261" s="657"/>
      <c r="WGH261" s="657"/>
      <c r="WGI261" s="671"/>
      <c r="WGJ261" s="657"/>
      <c r="WGK261" s="657"/>
      <c r="WGL261" s="657"/>
      <c r="WGM261" s="657"/>
      <c r="WGN261" s="657"/>
      <c r="WGO261" s="657"/>
      <c r="WGP261" s="657"/>
      <c r="WGQ261" s="657"/>
      <c r="WGR261" s="657"/>
      <c r="WGS261" s="657"/>
      <c r="WGT261" s="657"/>
      <c r="WGU261" s="657"/>
      <c r="WGV261" s="657"/>
      <c r="WGW261" s="657"/>
      <c r="WGX261" s="657"/>
      <c r="WGY261" s="657"/>
      <c r="WGZ261" s="657"/>
      <c r="WHA261" s="657"/>
      <c r="WHB261" s="657"/>
      <c r="WHC261" s="671"/>
      <c r="WHD261" s="657"/>
      <c r="WHE261" s="657"/>
      <c r="WHF261" s="657"/>
      <c r="WHG261" s="657"/>
      <c r="WHH261" s="657"/>
      <c r="WHI261" s="657"/>
      <c r="WHJ261" s="657"/>
      <c r="WHK261" s="657"/>
      <c r="WHL261" s="657"/>
      <c r="WHM261" s="657"/>
      <c r="WHN261" s="657"/>
      <c r="WHO261" s="657"/>
      <c r="WHP261" s="657"/>
      <c r="WHQ261" s="657"/>
      <c r="WHR261" s="657"/>
      <c r="WHS261" s="657"/>
      <c r="WHT261" s="657"/>
      <c r="WHU261" s="657"/>
      <c r="WHV261" s="657"/>
      <c r="WHW261" s="671"/>
      <c r="WHX261" s="657"/>
      <c r="WHY261" s="657"/>
      <c r="WHZ261" s="657"/>
      <c r="WIA261" s="657"/>
      <c r="WIB261" s="657"/>
      <c r="WIC261" s="657"/>
      <c r="WID261" s="657"/>
      <c r="WIE261" s="657"/>
      <c r="WIF261" s="657"/>
      <c r="WIG261" s="657"/>
      <c r="WIH261" s="657"/>
      <c r="WII261" s="657"/>
      <c r="WIJ261" s="657"/>
      <c r="WIK261" s="657"/>
      <c r="WIL261" s="657"/>
      <c r="WIM261" s="657"/>
      <c r="WIN261" s="657"/>
      <c r="WIO261" s="657"/>
      <c r="WIP261" s="657"/>
      <c r="WIQ261" s="671"/>
      <c r="WIR261" s="657"/>
      <c r="WIS261" s="657"/>
      <c r="WIT261" s="657"/>
      <c r="WIU261" s="657"/>
      <c r="WIV261" s="657"/>
      <c r="WIW261" s="657"/>
      <c r="WIX261" s="657"/>
      <c r="WIY261" s="657"/>
      <c r="WIZ261" s="657"/>
      <c r="WJA261" s="657"/>
      <c r="WJB261" s="657"/>
      <c r="WJC261" s="657"/>
      <c r="WJD261" s="657"/>
      <c r="WJE261" s="657"/>
      <c r="WJF261" s="657"/>
      <c r="WJG261" s="657"/>
      <c r="WJH261" s="657"/>
      <c r="WJI261" s="657"/>
      <c r="WJJ261" s="657"/>
      <c r="WJK261" s="671"/>
      <c r="WJL261" s="657"/>
      <c r="WJM261" s="657"/>
      <c r="WJN261" s="657"/>
      <c r="WJO261" s="657"/>
      <c r="WJP261" s="657"/>
      <c r="WJQ261" s="657"/>
      <c r="WJR261" s="657"/>
      <c r="WJS261" s="657"/>
      <c r="WJT261" s="657"/>
      <c r="WJU261" s="657"/>
      <c r="WJV261" s="657"/>
      <c r="WJW261" s="657"/>
      <c r="WJX261" s="657"/>
      <c r="WJY261" s="657"/>
      <c r="WJZ261" s="657"/>
      <c r="WKA261" s="657"/>
      <c r="WKB261" s="657"/>
      <c r="WKC261" s="657"/>
      <c r="WKD261" s="657"/>
      <c r="WKE261" s="671"/>
      <c r="WKF261" s="657"/>
      <c r="WKG261" s="657"/>
      <c r="WKH261" s="657"/>
      <c r="WKI261" s="657"/>
      <c r="WKJ261" s="657"/>
      <c r="WKK261" s="657"/>
      <c r="WKL261" s="657"/>
      <c r="WKM261" s="657"/>
      <c r="WKN261" s="657"/>
      <c r="WKO261" s="657"/>
      <c r="WKP261" s="657"/>
      <c r="WKQ261" s="657"/>
      <c r="WKR261" s="657"/>
      <c r="WKS261" s="657"/>
      <c r="WKT261" s="657"/>
      <c r="WKU261" s="657"/>
      <c r="WKV261" s="657"/>
      <c r="WKW261" s="657"/>
      <c r="WKX261" s="657"/>
      <c r="WKY261" s="671"/>
      <c r="WKZ261" s="657"/>
      <c r="WLA261" s="657"/>
      <c r="WLB261" s="657"/>
      <c r="WLC261" s="657"/>
      <c r="WLD261" s="657"/>
      <c r="WLE261" s="657"/>
      <c r="WLF261" s="657"/>
      <c r="WLG261" s="657"/>
      <c r="WLH261" s="657"/>
      <c r="WLI261" s="657"/>
      <c r="WLJ261" s="657"/>
      <c r="WLK261" s="657"/>
      <c r="WLL261" s="657"/>
      <c r="WLM261" s="657"/>
      <c r="WLN261" s="657"/>
      <c r="WLO261" s="657"/>
      <c r="WLP261" s="657"/>
      <c r="WLQ261" s="657"/>
      <c r="WLR261" s="657"/>
      <c r="WLS261" s="671"/>
      <c r="WLT261" s="657"/>
      <c r="WLU261" s="657"/>
      <c r="WLV261" s="657"/>
      <c r="WLW261" s="657"/>
      <c r="WLX261" s="657"/>
      <c r="WLY261" s="657"/>
      <c r="WLZ261" s="657"/>
      <c r="WMA261" s="657"/>
      <c r="WMB261" s="657"/>
      <c r="WMC261" s="657"/>
      <c r="WMD261" s="657"/>
      <c r="WME261" s="657"/>
      <c r="WMF261" s="657"/>
      <c r="WMG261" s="657"/>
      <c r="WMH261" s="657"/>
      <c r="WMI261" s="657"/>
      <c r="WMJ261" s="657"/>
      <c r="WMK261" s="657"/>
      <c r="WML261" s="657"/>
      <c r="WMM261" s="671"/>
      <c r="WMN261" s="657"/>
      <c r="WMO261" s="657"/>
      <c r="WMP261" s="657"/>
      <c r="WMQ261" s="657"/>
      <c r="WMR261" s="657"/>
      <c r="WMS261" s="657"/>
      <c r="WMT261" s="657"/>
      <c r="WMU261" s="657"/>
      <c r="WMV261" s="657"/>
      <c r="WMW261" s="657"/>
      <c r="WMX261" s="657"/>
      <c r="WMY261" s="657"/>
      <c r="WMZ261" s="657"/>
      <c r="WNA261" s="657"/>
      <c r="WNB261" s="657"/>
      <c r="WNC261" s="657"/>
      <c r="WND261" s="657"/>
      <c r="WNE261" s="657"/>
      <c r="WNF261" s="657"/>
      <c r="WNG261" s="671"/>
      <c r="WNH261" s="657"/>
      <c r="WNI261" s="657"/>
      <c r="WNJ261" s="657"/>
      <c r="WNK261" s="657"/>
      <c r="WNL261" s="657"/>
      <c r="WNM261" s="657"/>
      <c r="WNN261" s="657"/>
      <c r="WNO261" s="657"/>
      <c r="WNP261" s="657"/>
      <c r="WNQ261" s="657"/>
      <c r="WNR261" s="657"/>
      <c r="WNS261" s="657"/>
      <c r="WNT261" s="657"/>
      <c r="WNU261" s="657"/>
      <c r="WNV261" s="657"/>
      <c r="WNW261" s="657"/>
      <c r="WNX261" s="657"/>
      <c r="WNY261" s="657"/>
      <c r="WNZ261" s="657"/>
      <c r="WOA261" s="671"/>
      <c r="WOB261" s="657"/>
      <c r="WOC261" s="657"/>
      <c r="WOD261" s="657"/>
      <c r="WOE261" s="657"/>
      <c r="WOF261" s="657"/>
      <c r="WOG261" s="657"/>
      <c r="WOH261" s="657"/>
      <c r="WOI261" s="657"/>
      <c r="WOJ261" s="657"/>
      <c r="WOK261" s="657"/>
      <c r="WOL261" s="657"/>
      <c r="WOM261" s="657"/>
      <c r="WON261" s="657"/>
      <c r="WOO261" s="657"/>
      <c r="WOP261" s="657"/>
      <c r="WOQ261" s="657"/>
      <c r="WOR261" s="657"/>
      <c r="WOS261" s="657"/>
      <c r="WOT261" s="657"/>
      <c r="WOU261" s="671"/>
      <c r="WOV261" s="657"/>
      <c r="WOW261" s="657"/>
      <c r="WOX261" s="657"/>
      <c r="WOY261" s="657"/>
      <c r="WOZ261" s="657"/>
      <c r="WPA261" s="657"/>
      <c r="WPB261" s="657"/>
      <c r="WPC261" s="657"/>
      <c r="WPD261" s="657"/>
      <c r="WPE261" s="657"/>
      <c r="WPF261" s="657"/>
      <c r="WPG261" s="657"/>
      <c r="WPH261" s="657"/>
      <c r="WPI261" s="657"/>
      <c r="WPJ261" s="657"/>
      <c r="WPK261" s="657"/>
      <c r="WPL261" s="657"/>
      <c r="WPM261" s="657"/>
      <c r="WPN261" s="657"/>
      <c r="WPO261" s="671"/>
      <c r="WPP261" s="657"/>
      <c r="WPQ261" s="657"/>
      <c r="WPR261" s="657"/>
      <c r="WPS261" s="657"/>
      <c r="WPT261" s="657"/>
      <c r="WPU261" s="657"/>
      <c r="WPV261" s="657"/>
      <c r="WPW261" s="657"/>
      <c r="WPX261" s="657"/>
      <c r="WPY261" s="657"/>
      <c r="WPZ261" s="657"/>
      <c r="WQA261" s="657"/>
      <c r="WQB261" s="657"/>
      <c r="WQC261" s="657"/>
      <c r="WQD261" s="657"/>
      <c r="WQE261" s="657"/>
      <c r="WQF261" s="657"/>
      <c r="WQG261" s="657"/>
      <c r="WQH261" s="657"/>
      <c r="WQI261" s="671"/>
      <c r="WQJ261" s="657"/>
      <c r="WQK261" s="657"/>
      <c r="WQL261" s="657"/>
      <c r="WQM261" s="657"/>
      <c r="WQN261" s="657"/>
      <c r="WQO261" s="657"/>
      <c r="WQP261" s="657"/>
      <c r="WQQ261" s="657"/>
      <c r="WQR261" s="657"/>
      <c r="WQS261" s="657"/>
      <c r="WQT261" s="657"/>
      <c r="WQU261" s="657"/>
      <c r="WQV261" s="657"/>
      <c r="WQW261" s="657"/>
      <c r="WQX261" s="657"/>
      <c r="WQY261" s="657"/>
      <c r="WQZ261" s="657"/>
      <c r="WRA261" s="657"/>
      <c r="WRB261" s="657"/>
      <c r="WRC261" s="671"/>
      <c r="WRD261" s="657"/>
      <c r="WRE261" s="657"/>
      <c r="WRF261" s="657"/>
      <c r="WRG261" s="657"/>
      <c r="WRH261" s="657"/>
      <c r="WRI261" s="657"/>
      <c r="WRJ261" s="657"/>
      <c r="WRK261" s="657"/>
      <c r="WRL261" s="657"/>
      <c r="WRM261" s="657"/>
      <c r="WRN261" s="657"/>
      <c r="WRO261" s="657"/>
      <c r="WRP261" s="657"/>
      <c r="WRQ261" s="657"/>
      <c r="WRR261" s="657"/>
      <c r="WRS261" s="657"/>
      <c r="WRT261" s="657"/>
      <c r="WRU261" s="657"/>
      <c r="WRV261" s="657"/>
      <c r="WRW261" s="671"/>
      <c r="WRX261" s="657"/>
      <c r="WRY261" s="657"/>
      <c r="WRZ261" s="657"/>
      <c r="WSA261" s="657"/>
      <c r="WSB261" s="657"/>
      <c r="WSC261" s="657"/>
      <c r="WSD261" s="657"/>
      <c r="WSE261" s="657"/>
      <c r="WSF261" s="657"/>
      <c r="WSG261" s="657"/>
      <c r="WSH261" s="657"/>
      <c r="WSI261" s="657"/>
      <c r="WSJ261" s="657"/>
      <c r="WSK261" s="657"/>
      <c r="WSL261" s="657"/>
      <c r="WSM261" s="657"/>
      <c r="WSN261" s="657"/>
      <c r="WSO261" s="657"/>
      <c r="WSP261" s="657"/>
      <c r="WSQ261" s="671"/>
      <c r="WSR261" s="657"/>
      <c r="WSS261" s="657"/>
      <c r="WST261" s="657"/>
      <c r="WSU261" s="657"/>
      <c r="WSV261" s="657"/>
      <c r="WSW261" s="657"/>
      <c r="WSX261" s="657"/>
      <c r="WSY261" s="657"/>
      <c r="WSZ261" s="657"/>
      <c r="WTA261" s="657"/>
      <c r="WTB261" s="657"/>
      <c r="WTC261" s="657"/>
      <c r="WTD261" s="657"/>
      <c r="WTE261" s="657"/>
      <c r="WTF261" s="657"/>
      <c r="WTG261" s="657"/>
      <c r="WTH261" s="657"/>
      <c r="WTI261" s="657"/>
      <c r="WTJ261" s="657"/>
      <c r="WTK261" s="671"/>
      <c r="WTL261" s="657"/>
      <c r="WTM261" s="657"/>
      <c r="WTN261" s="657"/>
      <c r="WTO261" s="657"/>
      <c r="WTP261" s="657"/>
      <c r="WTQ261" s="657"/>
      <c r="WTR261" s="657"/>
      <c r="WTS261" s="657"/>
      <c r="WTT261" s="657"/>
      <c r="WTU261" s="657"/>
      <c r="WTV261" s="657"/>
      <c r="WTW261" s="657"/>
      <c r="WTX261" s="657"/>
      <c r="WTY261" s="657"/>
      <c r="WTZ261" s="657"/>
      <c r="WUA261" s="657"/>
      <c r="WUB261" s="657"/>
      <c r="WUC261" s="657"/>
      <c r="WUD261" s="657"/>
      <c r="WUE261" s="671"/>
      <c r="WUF261" s="657"/>
      <c r="WUG261" s="657"/>
      <c r="WUH261" s="657"/>
      <c r="WUI261" s="657"/>
      <c r="WUJ261" s="657"/>
      <c r="WUK261" s="657"/>
      <c r="WUL261" s="657"/>
      <c r="WUM261" s="657"/>
      <c r="WUN261" s="657"/>
      <c r="WUO261" s="657"/>
      <c r="WUP261" s="657"/>
      <c r="WUQ261" s="657"/>
      <c r="WUR261" s="657"/>
      <c r="WUS261" s="657"/>
      <c r="WUT261" s="657"/>
      <c r="WUU261" s="657"/>
      <c r="WUV261" s="657"/>
      <c r="WUW261" s="657"/>
      <c r="WUX261" s="657"/>
      <c r="WUY261" s="671"/>
      <c r="WUZ261" s="657"/>
      <c r="WVA261" s="657"/>
      <c r="WVB261" s="657"/>
      <c r="WVC261" s="657"/>
      <c r="WVD261" s="657"/>
      <c r="WVE261" s="657"/>
      <c r="WVF261" s="657"/>
      <c r="WVG261" s="657"/>
      <c r="WVH261" s="657"/>
      <c r="WVI261" s="657"/>
      <c r="WVJ261" s="657"/>
      <c r="WVK261" s="657"/>
      <c r="WVL261" s="657"/>
      <c r="WVM261" s="657"/>
      <c r="WVN261" s="657"/>
      <c r="WVO261" s="657"/>
      <c r="WVP261" s="657"/>
      <c r="WVQ261" s="657"/>
      <c r="WVR261" s="657"/>
      <c r="WVS261" s="671"/>
      <c r="WVT261" s="657"/>
      <c r="WVU261" s="657"/>
      <c r="WVV261" s="657"/>
      <c r="WVW261" s="657"/>
      <c r="WVX261" s="657"/>
      <c r="WVY261" s="657"/>
      <c r="WVZ261" s="657"/>
      <c r="WWA261" s="657"/>
      <c r="WWB261" s="657"/>
      <c r="WWC261" s="657"/>
      <c r="WWD261" s="657"/>
      <c r="WWE261" s="657"/>
      <c r="WWF261" s="657"/>
      <c r="WWG261" s="657"/>
      <c r="WWH261" s="657"/>
      <c r="WWI261" s="657"/>
      <c r="WWJ261" s="657"/>
      <c r="WWK261" s="657"/>
      <c r="WWL261" s="657"/>
      <c r="WWM261" s="671"/>
      <c r="WWN261" s="657"/>
      <c r="WWO261" s="657"/>
      <c r="WWP261" s="657"/>
      <c r="WWQ261" s="657"/>
      <c r="WWR261" s="657"/>
      <c r="WWS261" s="657"/>
      <c r="WWT261" s="657"/>
      <c r="WWU261" s="657"/>
      <c r="WWV261" s="657"/>
      <c r="WWW261" s="657"/>
      <c r="WWX261" s="657"/>
      <c r="WWY261" s="657"/>
      <c r="WWZ261" s="657"/>
      <c r="WXA261" s="657"/>
      <c r="WXB261" s="657"/>
      <c r="WXC261" s="657"/>
      <c r="WXD261" s="657"/>
      <c r="WXE261" s="657"/>
      <c r="WXF261" s="657"/>
      <c r="WXG261" s="671"/>
      <c r="WXH261" s="657"/>
      <c r="WXI261" s="657"/>
      <c r="WXJ261" s="657"/>
      <c r="WXK261" s="657"/>
      <c r="WXL261" s="657"/>
      <c r="WXM261" s="657"/>
      <c r="WXN261" s="657"/>
      <c r="WXO261" s="657"/>
      <c r="WXP261" s="657"/>
      <c r="WXQ261" s="657"/>
      <c r="WXR261" s="657"/>
      <c r="WXS261" s="657"/>
      <c r="WXT261" s="657"/>
      <c r="WXU261" s="657"/>
      <c r="WXV261" s="657"/>
      <c r="WXW261" s="657"/>
      <c r="WXX261" s="657"/>
      <c r="WXY261" s="657"/>
      <c r="WXZ261" s="657"/>
      <c r="WYA261" s="671"/>
      <c r="WYB261" s="657"/>
      <c r="WYC261" s="657"/>
      <c r="WYD261" s="657"/>
      <c r="WYE261" s="657"/>
      <c r="WYF261" s="657"/>
      <c r="WYG261" s="657"/>
      <c r="WYH261" s="657"/>
      <c r="WYI261" s="657"/>
      <c r="WYJ261" s="657"/>
      <c r="WYK261" s="657"/>
      <c r="WYL261" s="657"/>
      <c r="WYM261" s="657"/>
      <c r="WYN261" s="657"/>
      <c r="WYO261" s="657"/>
      <c r="WYP261" s="657"/>
      <c r="WYQ261" s="657"/>
      <c r="WYR261" s="657"/>
      <c r="WYS261" s="657"/>
      <c r="WYT261" s="657"/>
      <c r="WYU261" s="671"/>
      <c r="WYV261" s="657"/>
      <c r="WYW261" s="657"/>
      <c r="WYX261" s="657"/>
      <c r="WYY261" s="657"/>
      <c r="WYZ261" s="657"/>
      <c r="WZA261" s="657"/>
      <c r="WZB261" s="657"/>
      <c r="WZC261" s="657"/>
      <c r="WZD261" s="657"/>
      <c r="WZE261" s="657"/>
      <c r="WZF261" s="657"/>
      <c r="WZG261" s="657"/>
      <c r="WZH261" s="657"/>
      <c r="WZI261" s="657"/>
      <c r="WZJ261" s="657"/>
      <c r="WZK261" s="657"/>
      <c r="WZL261" s="657"/>
      <c r="WZM261" s="657"/>
      <c r="WZN261" s="657"/>
      <c r="WZO261" s="671"/>
      <c r="WZP261" s="657"/>
      <c r="WZQ261" s="657"/>
      <c r="WZR261" s="657"/>
      <c r="WZS261" s="657"/>
      <c r="WZT261" s="657"/>
      <c r="WZU261" s="657"/>
      <c r="WZV261" s="657"/>
      <c r="WZW261" s="657"/>
      <c r="WZX261" s="657"/>
      <c r="WZY261" s="657"/>
      <c r="WZZ261" s="657"/>
      <c r="XAA261" s="657"/>
      <c r="XAB261" s="657"/>
      <c r="XAC261" s="657"/>
      <c r="XAD261" s="657"/>
      <c r="XAE261" s="657"/>
      <c r="XAF261" s="657"/>
      <c r="XAG261" s="657"/>
      <c r="XAH261" s="657"/>
      <c r="XAI261" s="671"/>
      <c r="XAJ261" s="657"/>
      <c r="XAK261" s="657"/>
      <c r="XAL261" s="657"/>
      <c r="XAM261" s="657"/>
      <c r="XAN261" s="657"/>
      <c r="XAO261" s="657"/>
      <c r="XAP261" s="657"/>
      <c r="XAQ261" s="657"/>
      <c r="XAR261" s="657"/>
      <c r="XAS261" s="657"/>
      <c r="XAT261" s="657"/>
      <c r="XAU261" s="657"/>
      <c r="XAV261" s="657"/>
      <c r="XAW261" s="657"/>
      <c r="XAX261" s="657"/>
      <c r="XAY261" s="657"/>
      <c r="XAZ261" s="657"/>
      <c r="XBA261" s="657"/>
      <c r="XBB261" s="657"/>
      <c r="XBC261" s="671"/>
      <c r="XBD261" s="657"/>
      <c r="XBE261" s="657"/>
      <c r="XBF261" s="657"/>
      <c r="XBG261" s="657"/>
      <c r="XBH261" s="657"/>
      <c r="XBI261" s="657"/>
      <c r="XBJ261" s="657"/>
      <c r="XBK261" s="657"/>
      <c r="XBL261" s="657"/>
      <c r="XBM261" s="657"/>
      <c r="XBN261" s="657"/>
      <c r="XBO261" s="657"/>
      <c r="XBP261" s="657"/>
      <c r="XBQ261" s="657"/>
      <c r="XBR261" s="657"/>
      <c r="XBS261" s="657"/>
      <c r="XBT261" s="657"/>
      <c r="XBU261" s="657"/>
      <c r="XBV261" s="657"/>
      <c r="XBW261" s="671"/>
      <c r="XBX261" s="657"/>
      <c r="XBY261" s="657"/>
      <c r="XBZ261" s="657"/>
      <c r="XCA261" s="657"/>
      <c r="XCB261" s="657"/>
      <c r="XCC261" s="657"/>
      <c r="XCD261" s="657"/>
      <c r="XCE261" s="657"/>
      <c r="XCF261" s="657"/>
      <c r="XCG261" s="657"/>
      <c r="XCH261" s="657"/>
      <c r="XCI261" s="657"/>
      <c r="XCJ261" s="657"/>
      <c r="XCK261" s="657"/>
      <c r="XCL261" s="657"/>
      <c r="XCM261" s="657"/>
      <c r="XCN261" s="657"/>
      <c r="XCO261" s="657"/>
      <c r="XCP261" s="657"/>
      <c r="XCQ261" s="671"/>
      <c r="XCR261" s="657"/>
      <c r="XCS261" s="657"/>
      <c r="XCT261" s="657"/>
      <c r="XCU261" s="657"/>
      <c r="XCV261" s="657"/>
      <c r="XCW261" s="657"/>
      <c r="XCX261" s="657"/>
      <c r="XCY261" s="657"/>
      <c r="XCZ261" s="657"/>
      <c r="XDA261" s="657"/>
      <c r="XDB261" s="657"/>
      <c r="XDC261" s="657"/>
      <c r="XDD261" s="657"/>
      <c r="XDE261" s="657"/>
      <c r="XDF261" s="657"/>
      <c r="XDG261" s="657"/>
      <c r="XDH261" s="657"/>
      <c r="XDI261" s="657"/>
      <c r="XDJ261" s="657"/>
      <c r="XDK261" s="671"/>
      <c r="XDL261" s="657"/>
      <c r="XDM261" s="657"/>
      <c r="XDN261" s="657"/>
      <c r="XDO261" s="657"/>
      <c r="XDP261" s="657"/>
      <c r="XDQ261" s="657"/>
      <c r="XDR261" s="657"/>
      <c r="XDS261" s="657"/>
      <c r="XDT261" s="657"/>
      <c r="XDU261" s="657"/>
      <c r="XDV261" s="657"/>
      <c r="XDW261" s="657"/>
      <c r="XDX261" s="657"/>
      <c r="XDY261" s="657"/>
      <c r="XDZ261" s="657"/>
      <c r="XEA261" s="657"/>
      <c r="XEB261" s="657"/>
      <c r="XEC261" s="657"/>
      <c r="XED261" s="657"/>
      <c r="XEE261" s="671"/>
      <c r="XEF261" s="657"/>
      <c r="XEG261" s="657"/>
      <c r="XEH261" s="657"/>
      <c r="XEI261" s="657"/>
      <c r="XEJ261" s="657"/>
      <c r="XEK261" s="657"/>
      <c r="XEL261" s="657"/>
      <c r="XEM261" s="657"/>
      <c r="XEN261" s="657"/>
      <c r="XEO261" s="657"/>
      <c r="XEP261" s="657"/>
      <c r="XEQ261" s="657"/>
      <c r="XER261" s="657"/>
    </row>
    <row r="262" spans="1:16372" s="784" customFormat="1" ht="22.5" customHeight="1" thickTop="1" thickBot="1" x14ac:dyDescent="0.2">
      <c r="A262" s="662" t="s">
        <v>1417</v>
      </c>
      <c r="B262" s="770" t="s">
        <v>1434</v>
      </c>
      <c r="C262" s="770" t="s">
        <v>1500</v>
      </c>
      <c r="D262" s="770" t="s">
        <v>1421</v>
      </c>
      <c r="E262" s="657" t="s">
        <v>1458</v>
      </c>
      <c r="F262" s="770"/>
      <c r="G262" s="770"/>
      <c r="H262" s="658"/>
      <c r="I262" s="658"/>
      <c r="J262" s="796" t="s">
        <v>1766</v>
      </c>
      <c r="K262" s="680">
        <f>+K263+K264+K265+K266+K267</f>
        <v>0</v>
      </c>
      <c r="L262" s="680">
        <f>+L263+L264+L265+L266+L267</f>
        <v>0</v>
      </c>
      <c r="M262" s="680">
        <f>+M263+M264+M265+M266+M267</f>
        <v>0</v>
      </c>
      <c r="N262" s="680">
        <f t="shared" si="161"/>
        <v>0</v>
      </c>
      <c r="O262" s="680">
        <f t="shared" ref="O262:S262" si="170">+O263+O264+O265+O266+O267</f>
        <v>0</v>
      </c>
      <c r="P262" s="680">
        <f t="shared" si="170"/>
        <v>0</v>
      </c>
      <c r="Q262" s="680">
        <f t="shared" si="170"/>
        <v>0</v>
      </c>
      <c r="R262" s="680">
        <f t="shared" si="170"/>
        <v>0</v>
      </c>
      <c r="S262" s="680">
        <f t="shared" si="170"/>
        <v>0</v>
      </c>
      <c r="T262" s="678">
        <f t="shared" ref="T262" si="171">+T263+T264+T265+T266+T267</f>
        <v>0</v>
      </c>
      <c r="U262" s="661"/>
      <c r="V262" s="770"/>
      <c r="W262" s="773"/>
      <c r="X262" s="773"/>
    </row>
    <row r="263" spans="1:16372" ht="22.5" customHeight="1" thickTop="1" thickBot="1" x14ac:dyDescent="0.2">
      <c r="A263" s="668" t="s">
        <v>1417</v>
      </c>
      <c r="B263" s="658" t="s">
        <v>1434</v>
      </c>
      <c r="C263" s="658" t="s">
        <v>1500</v>
      </c>
      <c r="D263" s="658" t="s">
        <v>1421</v>
      </c>
      <c r="E263" s="664" t="s">
        <v>1458</v>
      </c>
      <c r="F263" s="770" t="s">
        <v>1421</v>
      </c>
      <c r="G263" s="658"/>
      <c r="H263" s="658"/>
      <c r="I263" s="658"/>
      <c r="J263" s="795" t="s">
        <v>1767</v>
      </c>
      <c r="K263" s="681"/>
      <c r="L263" s="681"/>
      <c r="M263" s="681"/>
      <c r="N263" s="681">
        <f t="shared" si="161"/>
        <v>0</v>
      </c>
      <c r="O263" s="681"/>
      <c r="P263" s="681"/>
      <c r="Q263" s="681"/>
      <c r="R263" s="681"/>
      <c r="S263" s="681"/>
      <c r="T263" s="679"/>
      <c r="U263" s="667"/>
      <c r="V263" s="658"/>
      <c r="W263" s="773"/>
      <c r="X263" s="773"/>
    </row>
    <row r="264" spans="1:16372" ht="22.5" customHeight="1" thickTop="1" thickBot="1" x14ac:dyDescent="0.2">
      <c r="A264" s="668" t="s">
        <v>1417</v>
      </c>
      <c r="B264" s="658" t="s">
        <v>1434</v>
      </c>
      <c r="C264" s="658" t="s">
        <v>1500</v>
      </c>
      <c r="D264" s="658" t="s">
        <v>1421</v>
      </c>
      <c r="E264" s="664" t="s">
        <v>1458</v>
      </c>
      <c r="F264" s="770" t="s">
        <v>1434</v>
      </c>
      <c r="G264" s="658"/>
      <c r="H264" s="658"/>
      <c r="I264" s="658"/>
      <c r="J264" s="795" t="s">
        <v>1768</v>
      </c>
      <c r="K264" s="681"/>
      <c r="L264" s="681"/>
      <c r="M264" s="681"/>
      <c r="N264" s="681">
        <f t="shared" si="161"/>
        <v>0</v>
      </c>
      <c r="O264" s="681"/>
      <c r="P264" s="681"/>
      <c r="Q264" s="681"/>
      <c r="R264" s="681"/>
      <c r="S264" s="681"/>
      <c r="T264" s="679"/>
      <c r="U264" s="667"/>
      <c r="V264" s="658"/>
      <c r="W264" s="773"/>
      <c r="X264" s="773"/>
    </row>
    <row r="265" spans="1:16372" ht="22.5" customHeight="1" thickTop="1" thickBot="1" x14ac:dyDescent="0.2">
      <c r="A265" s="668" t="s">
        <v>1417</v>
      </c>
      <c r="B265" s="658" t="s">
        <v>1434</v>
      </c>
      <c r="C265" s="658" t="s">
        <v>1500</v>
      </c>
      <c r="D265" s="658" t="s">
        <v>1421</v>
      </c>
      <c r="E265" s="664" t="s">
        <v>1458</v>
      </c>
      <c r="F265" s="770" t="s">
        <v>1458</v>
      </c>
      <c r="G265" s="658"/>
      <c r="H265" s="658"/>
      <c r="I265" s="658"/>
      <c r="J265" s="795" t="s">
        <v>1769</v>
      </c>
      <c r="K265" s="681"/>
      <c r="L265" s="681"/>
      <c r="M265" s="681"/>
      <c r="N265" s="681">
        <f t="shared" si="161"/>
        <v>0</v>
      </c>
      <c r="O265" s="681"/>
      <c r="P265" s="681"/>
      <c r="Q265" s="681"/>
      <c r="R265" s="681"/>
      <c r="S265" s="681"/>
      <c r="T265" s="679"/>
      <c r="U265" s="667"/>
      <c r="V265" s="658"/>
      <c r="W265" s="773"/>
      <c r="X265" s="773"/>
    </row>
    <row r="266" spans="1:16372" ht="22.5" customHeight="1" thickTop="1" thickBot="1" x14ac:dyDescent="0.2">
      <c r="A266" s="668" t="s">
        <v>1417</v>
      </c>
      <c r="B266" s="658" t="s">
        <v>1434</v>
      </c>
      <c r="C266" s="658" t="s">
        <v>1500</v>
      </c>
      <c r="D266" s="658" t="s">
        <v>1421</v>
      </c>
      <c r="E266" s="664" t="s">
        <v>1458</v>
      </c>
      <c r="F266" s="770" t="s">
        <v>1462</v>
      </c>
      <c r="G266" s="658"/>
      <c r="H266" s="658"/>
      <c r="I266" s="658"/>
      <c r="J266" s="795" t="s">
        <v>1770</v>
      </c>
      <c r="K266" s="681"/>
      <c r="L266" s="681"/>
      <c r="M266" s="681"/>
      <c r="N266" s="681">
        <f t="shared" si="161"/>
        <v>0</v>
      </c>
      <c r="O266" s="681"/>
      <c r="P266" s="681"/>
      <c r="Q266" s="681"/>
      <c r="R266" s="681"/>
      <c r="S266" s="681"/>
      <c r="T266" s="679"/>
      <c r="U266" s="667"/>
      <c r="V266" s="658"/>
      <c r="W266" s="773"/>
      <c r="X266" s="773"/>
    </row>
    <row r="267" spans="1:16372" ht="22.5" customHeight="1" thickTop="1" thickBot="1" x14ac:dyDescent="0.2">
      <c r="A267" s="668" t="s">
        <v>1417</v>
      </c>
      <c r="B267" s="658" t="s">
        <v>1434</v>
      </c>
      <c r="C267" s="658" t="s">
        <v>1500</v>
      </c>
      <c r="D267" s="658" t="s">
        <v>1421</v>
      </c>
      <c r="E267" s="664" t="s">
        <v>1458</v>
      </c>
      <c r="F267" s="770" t="s">
        <v>1478</v>
      </c>
      <c r="G267" s="658"/>
      <c r="H267" s="658"/>
      <c r="I267" s="658"/>
      <c r="J267" s="795" t="s">
        <v>1771</v>
      </c>
      <c r="K267" s="681"/>
      <c r="L267" s="681"/>
      <c r="M267" s="681"/>
      <c r="N267" s="681">
        <f t="shared" si="161"/>
        <v>0</v>
      </c>
      <c r="O267" s="681"/>
      <c r="P267" s="681"/>
      <c r="Q267" s="681"/>
      <c r="R267" s="681"/>
      <c r="S267" s="681"/>
      <c r="T267" s="679"/>
      <c r="U267" s="667"/>
      <c r="V267" s="658"/>
      <c r="W267" s="773"/>
      <c r="X267" s="773"/>
    </row>
    <row r="268" spans="1:16372" s="784" customFormat="1" ht="22.5" customHeight="1" thickTop="1" thickBot="1" x14ac:dyDescent="0.2">
      <c r="A268" s="662" t="s">
        <v>1417</v>
      </c>
      <c r="B268" s="770" t="s">
        <v>1434</v>
      </c>
      <c r="C268" s="770" t="s">
        <v>1500</v>
      </c>
      <c r="D268" s="770" t="s">
        <v>1421</v>
      </c>
      <c r="E268" s="657" t="s">
        <v>1462</v>
      </c>
      <c r="F268" s="770"/>
      <c r="G268" s="770"/>
      <c r="H268" s="658"/>
      <c r="I268" s="658"/>
      <c r="J268" s="796" t="s">
        <v>1772</v>
      </c>
      <c r="K268" s="680"/>
      <c r="L268" s="680"/>
      <c r="M268" s="680"/>
      <c r="N268" s="680">
        <f t="shared" si="161"/>
        <v>0</v>
      </c>
      <c r="O268" s="680"/>
      <c r="P268" s="680"/>
      <c r="Q268" s="680"/>
      <c r="R268" s="680"/>
      <c r="S268" s="680"/>
      <c r="T268" s="678"/>
      <c r="U268" s="661"/>
      <c r="V268" s="770"/>
      <c r="W268" s="773"/>
      <c r="X268" s="773"/>
    </row>
    <row r="269" spans="1:16372" s="784" customFormat="1" ht="22.5" customHeight="1" thickTop="1" thickBot="1" x14ac:dyDescent="0.2">
      <c r="A269" s="662" t="s">
        <v>1417</v>
      </c>
      <c r="B269" s="770" t="s">
        <v>1434</v>
      </c>
      <c r="C269" s="770" t="s">
        <v>1500</v>
      </c>
      <c r="D269" s="770" t="s">
        <v>1421</v>
      </c>
      <c r="E269" s="657" t="s">
        <v>1478</v>
      </c>
      <c r="F269" s="770"/>
      <c r="G269" s="770"/>
      <c r="H269" s="658"/>
      <c r="I269" s="658"/>
      <c r="J269" s="796" t="s">
        <v>1773</v>
      </c>
      <c r="K269" s="680"/>
      <c r="L269" s="680"/>
      <c r="M269" s="680"/>
      <c r="N269" s="680">
        <f t="shared" si="161"/>
        <v>0</v>
      </c>
      <c r="O269" s="680"/>
      <c r="P269" s="680"/>
      <c r="Q269" s="680"/>
      <c r="R269" s="680"/>
      <c r="S269" s="680"/>
      <c r="T269" s="678"/>
      <c r="U269" s="661"/>
      <c r="V269" s="770"/>
      <c r="W269" s="773"/>
      <c r="X269" s="773"/>
    </row>
    <row r="270" spans="1:16372" s="784" customFormat="1" ht="22.5" customHeight="1" thickTop="1" thickBot="1" x14ac:dyDescent="0.2">
      <c r="A270" s="649" t="s">
        <v>1417</v>
      </c>
      <c r="B270" s="650" t="s">
        <v>1434</v>
      </c>
      <c r="C270" s="650" t="s">
        <v>1500</v>
      </c>
      <c r="D270" s="650" t="s">
        <v>1434</v>
      </c>
      <c r="E270" s="650"/>
      <c r="F270" s="650"/>
      <c r="G270" s="650"/>
      <c r="H270" s="651"/>
      <c r="I270" s="651"/>
      <c r="J270" s="794" t="s">
        <v>1774</v>
      </c>
      <c r="K270" s="677">
        <f>+K271+K273+K274+K280+K281</f>
        <v>0</v>
      </c>
      <c r="L270" s="677">
        <f>+L271+L273+L274+L280+L281</f>
        <v>0</v>
      </c>
      <c r="M270" s="677">
        <f>+M271+M273+M274+M280+M281</f>
        <v>0</v>
      </c>
      <c r="N270" s="677">
        <f t="shared" si="161"/>
        <v>0</v>
      </c>
      <c r="O270" s="677">
        <f t="shared" ref="O270:S270" si="172">+O271+O273+O274+O280+O281</f>
        <v>0</v>
      </c>
      <c r="P270" s="677">
        <f t="shared" si="172"/>
        <v>0</v>
      </c>
      <c r="Q270" s="677">
        <f t="shared" si="172"/>
        <v>0</v>
      </c>
      <c r="R270" s="677">
        <f t="shared" si="172"/>
        <v>0</v>
      </c>
      <c r="S270" s="677">
        <f t="shared" si="172"/>
        <v>0</v>
      </c>
      <c r="T270" s="678">
        <f t="shared" ref="T270" si="173">+T271+T273+T274+T280+T281</f>
        <v>0</v>
      </c>
      <c r="U270" s="654"/>
      <c r="V270" s="650"/>
      <c r="W270" s="815"/>
      <c r="X270" s="815"/>
    </row>
    <row r="271" spans="1:16372" s="784" customFormat="1" ht="22.5" customHeight="1" thickTop="1" thickBot="1" x14ac:dyDescent="0.2">
      <c r="A271" s="662" t="s">
        <v>1417</v>
      </c>
      <c r="B271" s="770" t="s">
        <v>1434</v>
      </c>
      <c r="C271" s="770" t="s">
        <v>1500</v>
      </c>
      <c r="D271" s="770" t="s">
        <v>1434</v>
      </c>
      <c r="E271" s="657" t="s">
        <v>1421</v>
      </c>
      <c r="F271" s="770"/>
      <c r="G271" s="770"/>
      <c r="H271" s="658"/>
      <c r="I271" s="658"/>
      <c r="J271" s="796" t="s">
        <v>1775</v>
      </c>
      <c r="K271" s="680">
        <f t="shared" ref="K271:T271" si="174">+K272</f>
        <v>0</v>
      </c>
      <c r="L271" s="680">
        <f>+L272</f>
        <v>0</v>
      </c>
      <c r="M271" s="680">
        <f>+M272</f>
        <v>0</v>
      </c>
      <c r="N271" s="680">
        <f t="shared" si="161"/>
        <v>0</v>
      </c>
      <c r="O271" s="680">
        <f t="shared" ref="O271:S271" si="175">+O272</f>
        <v>0</v>
      </c>
      <c r="P271" s="680">
        <f t="shared" si="175"/>
        <v>0</v>
      </c>
      <c r="Q271" s="680">
        <f t="shared" si="175"/>
        <v>0</v>
      </c>
      <c r="R271" s="680">
        <f t="shared" si="175"/>
        <v>0</v>
      </c>
      <c r="S271" s="680">
        <f t="shared" si="175"/>
        <v>0</v>
      </c>
      <c r="T271" s="678">
        <f t="shared" si="174"/>
        <v>0</v>
      </c>
      <c r="U271" s="661"/>
      <c r="V271" s="770"/>
      <c r="W271" s="773"/>
      <c r="X271" s="773"/>
    </row>
    <row r="272" spans="1:16372" ht="22.5" customHeight="1" thickTop="1" thickBot="1" x14ac:dyDescent="0.2">
      <c r="A272" s="668" t="s">
        <v>1417</v>
      </c>
      <c r="B272" s="658" t="s">
        <v>1434</v>
      </c>
      <c r="C272" s="658" t="s">
        <v>1500</v>
      </c>
      <c r="D272" s="658" t="s">
        <v>1434</v>
      </c>
      <c r="E272" s="664" t="s">
        <v>1421</v>
      </c>
      <c r="F272" s="770" t="s">
        <v>1421</v>
      </c>
      <c r="G272" s="658"/>
      <c r="H272" s="658"/>
      <c r="I272" s="658"/>
      <c r="J272" s="795" t="s">
        <v>1776</v>
      </c>
      <c r="K272" s="681"/>
      <c r="L272" s="681"/>
      <c r="M272" s="681"/>
      <c r="N272" s="681">
        <f t="shared" si="161"/>
        <v>0</v>
      </c>
      <c r="O272" s="681"/>
      <c r="P272" s="681"/>
      <c r="Q272" s="681"/>
      <c r="R272" s="681"/>
      <c r="S272" s="681"/>
      <c r="T272" s="679"/>
      <c r="U272" s="667"/>
      <c r="V272" s="658"/>
      <c r="W272" s="773"/>
      <c r="X272" s="773"/>
    </row>
    <row r="273" spans="1:24" s="784" customFormat="1" ht="22.5" customHeight="1" thickTop="1" thickBot="1" x14ac:dyDescent="0.2">
      <c r="A273" s="662" t="s">
        <v>1417</v>
      </c>
      <c r="B273" s="770" t="s">
        <v>1434</v>
      </c>
      <c r="C273" s="770" t="s">
        <v>1500</v>
      </c>
      <c r="D273" s="770" t="s">
        <v>1434</v>
      </c>
      <c r="E273" s="657" t="s">
        <v>1434</v>
      </c>
      <c r="F273" s="657"/>
      <c r="G273" s="770"/>
      <c r="H273" s="658"/>
      <c r="I273" s="658"/>
      <c r="J273" s="796" t="s">
        <v>1777</v>
      </c>
      <c r="K273" s="680"/>
      <c r="L273" s="680"/>
      <c r="M273" s="680"/>
      <c r="N273" s="680">
        <f t="shared" si="161"/>
        <v>0</v>
      </c>
      <c r="O273" s="680"/>
      <c r="P273" s="680"/>
      <c r="Q273" s="680"/>
      <c r="R273" s="680"/>
      <c r="S273" s="680"/>
      <c r="T273" s="678"/>
      <c r="U273" s="661"/>
      <c r="V273" s="770"/>
      <c r="W273" s="773"/>
      <c r="X273" s="773"/>
    </row>
    <row r="274" spans="1:24" s="784" customFormat="1" ht="22.5" customHeight="1" thickTop="1" thickBot="1" x14ac:dyDescent="0.2">
      <c r="A274" s="662" t="s">
        <v>1417</v>
      </c>
      <c r="B274" s="770" t="s">
        <v>1434</v>
      </c>
      <c r="C274" s="770" t="s">
        <v>1500</v>
      </c>
      <c r="D274" s="770" t="s">
        <v>1434</v>
      </c>
      <c r="E274" s="657" t="s">
        <v>1458</v>
      </c>
      <c r="F274" s="770"/>
      <c r="G274" s="770"/>
      <c r="H274" s="658"/>
      <c r="I274" s="658"/>
      <c r="J274" s="796" t="s">
        <v>1778</v>
      </c>
      <c r="K274" s="680">
        <f>+K275+K276+K277+K278+K279</f>
        <v>0</v>
      </c>
      <c r="L274" s="680">
        <f>+L275+L276+L277+L278+L279</f>
        <v>0</v>
      </c>
      <c r="M274" s="680">
        <f>+M275+M276+M277+M278+M279</f>
        <v>0</v>
      </c>
      <c r="N274" s="680">
        <f t="shared" si="161"/>
        <v>0</v>
      </c>
      <c r="O274" s="680">
        <f t="shared" ref="O274:S274" si="176">+O275+O276+O277+O278+O279</f>
        <v>0</v>
      </c>
      <c r="P274" s="680">
        <f t="shared" si="176"/>
        <v>0</v>
      </c>
      <c r="Q274" s="680">
        <f t="shared" si="176"/>
        <v>0</v>
      </c>
      <c r="R274" s="680">
        <f t="shared" si="176"/>
        <v>0</v>
      </c>
      <c r="S274" s="680">
        <f t="shared" si="176"/>
        <v>0</v>
      </c>
      <c r="T274" s="678">
        <f t="shared" ref="T274" si="177">+T275+T276+T277+T278+T279</f>
        <v>0</v>
      </c>
      <c r="U274" s="661"/>
      <c r="V274" s="770"/>
      <c r="W274" s="773"/>
      <c r="X274" s="773"/>
    </row>
    <row r="275" spans="1:24" ht="22.5" customHeight="1" thickTop="1" thickBot="1" x14ac:dyDescent="0.2">
      <c r="A275" s="668" t="s">
        <v>1417</v>
      </c>
      <c r="B275" s="658" t="s">
        <v>1434</v>
      </c>
      <c r="C275" s="658" t="s">
        <v>1500</v>
      </c>
      <c r="D275" s="658" t="s">
        <v>1434</v>
      </c>
      <c r="E275" s="664" t="s">
        <v>1458</v>
      </c>
      <c r="F275" s="770" t="s">
        <v>1421</v>
      </c>
      <c r="G275" s="658"/>
      <c r="H275" s="658"/>
      <c r="I275" s="658"/>
      <c r="J275" s="795" t="s">
        <v>1779</v>
      </c>
      <c r="K275" s="666"/>
      <c r="L275" s="666"/>
      <c r="M275" s="666"/>
      <c r="N275" s="666">
        <f t="shared" si="161"/>
        <v>0</v>
      </c>
      <c r="O275" s="666"/>
      <c r="P275" s="666"/>
      <c r="Q275" s="666"/>
      <c r="R275" s="666"/>
      <c r="S275" s="666"/>
      <c r="T275" s="675"/>
      <c r="U275" s="667"/>
      <c r="V275" s="658"/>
      <c r="W275" s="773"/>
      <c r="X275" s="773"/>
    </row>
    <row r="276" spans="1:24" ht="22.5" customHeight="1" thickTop="1" thickBot="1" x14ac:dyDescent="0.2">
      <c r="A276" s="668" t="s">
        <v>1417</v>
      </c>
      <c r="B276" s="658" t="s">
        <v>1434</v>
      </c>
      <c r="C276" s="658" t="s">
        <v>1500</v>
      </c>
      <c r="D276" s="658" t="s">
        <v>1434</v>
      </c>
      <c r="E276" s="664" t="s">
        <v>1458</v>
      </c>
      <c r="F276" s="770" t="s">
        <v>1434</v>
      </c>
      <c r="G276" s="658"/>
      <c r="H276" s="658"/>
      <c r="I276" s="658"/>
      <c r="J276" s="795" t="s">
        <v>1780</v>
      </c>
      <c r="K276" s="666"/>
      <c r="L276" s="666"/>
      <c r="M276" s="666"/>
      <c r="N276" s="666">
        <f t="shared" si="161"/>
        <v>0</v>
      </c>
      <c r="O276" s="666"/>
      <c r="P276" s="666"/>
      <c r="Q276" s="666"/>
      <c r="R276" s="666"/>
      <c r="S276" s="666"/>
      <c r="T276" s="675"/>
      <c r="U276" s="667"/>
      <c r="V276" s="658"/>
      <c r="W276" s="773"/>
      <c r="X276" s="773"/>
    </row>
    <row r="277" spans="1:24" ht="22.5" customHeight="1" thickTop="1" thickBot="1" x14ac:dyDescent="0.2">
      <c r="A277" s="668" t="s">
        <v>1417</v>
      </c>
      <c r="B277" s="658" t="s">
        <v>1434</v>
      </c>
      <c r="C277" s="658" t="s">
        <v>1500</v>
      </c>
      <c r="D277" s="658" t="s">
        <v>1434</v>
      </c>
      <c r="E277" s="664" t="s">
        <v>1458</v>
      </c>
      <c r="F277" s="770" t="s">
        <v>1458</v>
      </c>
      <c r="G277" s="658"/>
      <c r="H277" s="658"/>
      <c r="I277" s="658"/>
      <c r="J277" s="795" t="s">
        <v>1781</v>
      </c>
      <c r="K277" s="666"/>
      <c r="L277" s="666"/>
      <c r="M277" s="666"/>
      <c r="N277" s="666">
        <f t="shared" si="161"/>
        <v>0</v>
      </c>
      <c r="O277" s="666"/>
      <c r="P277" s="666"/>
      <c r="Q277" s="666"/>
      <c r="R277" s="666"/>
      <c r="S277" s="666"/>
      <c r="T277" s="675"/>
      <c r="U277" s="667"/>
      <c r="V277" s="658"/>
      <c r="W277" s="773"/>
      <c r="X277" s="773"/>
    </row>
    <row r="278" spans="1:24" ht="22.5" customHeight="1" thickTop="1" thickBot="1" x14ac:dyDescent="0.2">
      <c r="A278" s="668" t="s">
        <v>1417</v>
      </c>
      <c r="B278" s="658" t="s">
        <v>1434</v>
      </c>
      <c r="C278" s="658" t="s">
        <v>1500</v>
      </c>
      <c r="D278" s="658" t="s">
        <v>1434</v>
      </c>
      <c r="E278" s="664" t="s">
        <v>1458</v>
      </c>
      <c r="F278" s="770" t="s">
        <v>1462</v>
      </c>
      <c r="G278" s="658"/>
      <c r="H278" s="658"/>
      <c r="I278" s="658"/>
      <c r="J278" s="795" t="s">
        <v>1782</v>
      </c>
      <c r="K278" s="666"/>
      <c r="L278" s="666"/>
      <c r="M278" s="666"/>
      <c r="N278" s="666">
        <f t="shared" si="161"/>
        <v>0</v>
      </c>
      <c r="O278" s="666"/>
      <c r="P278" s="666"/>
      <c r="Q278" s="666"/>
      <c r="R278" s="666"/>
      <c r="S278" s="666"/>
      <c r="T278" s="675"/>
      <c r="U278" s="667"/>
      <c r="V278" s="658"/>
      <c r="W278" s="773"/>
      <c r="X278" s="773"/>
    </row>
    <row r="279" spans="1:24" ht="22.5" customHeight="1" thickTop="1" thickBot="1" x14ac:dyDescent="0.2">
      <c r="A279" s="668" t="s">
        <v>1417</v>
      </c>
      <c r="B279" s="658" t="s">
        <v>1434</v>
      </c>
      <c r="C279" s="658" t="s">
        <v>1500</v>
      </c>
      <c r="D279" s="658" t="s">
        <v>1434</v>
      </c>
      <c r="E279" s="664" t="s">
        <v>1458</v>
      </c>
      <c r="F279" s="770" t="s">
        <v>1478</v>
      </c>
      <c r="G279" s="658"/>
      <c r="H279" s="658"/>
      <c r="I279" s="658"/>
      <c r="J279" s="795" t="s">
        <v>1783</v>
      </c>
      <c r="K279" s="666"/>
      <c r="L279" s="666"/>
      <c r="M279" s="666"/>
      <c r="N279" s="666">
        <f t="shared" si="161"/>
        <v>0</v>
      </c>
      <c r="O279" s="666"/>
      <c r="P279" s="666"/>
      <c r="Q279" s="666"/>
      <c r="R279" s="666"/>
      <c r="S279" s="666"/>
      <c r="T279" s="675"/>
      <c r="U279" s="667"/>
      <c r="V279" s="658"/>
      <c r="W279" s="773"/>
      <c r="X279" s="773"/>
    </row>
    <row r="280" spans="1:24" s="784" customFormat="1" ht="22.5" customHeight="1" thickTop="1" thickBot="1" x14ac:dyDescent="0.2">
      <c r="A280" s="662" t="s">
        <v>1417</v>
      </c>
      <c r="B280" s="770" t="s">
        <v>1434</v>
      </c>
      <c r="C280" s="770" t="s">
        <v>1500</v>
      </c>
      <c r="D280" s="770" t="s">
        <v>1434</v>
      </c>
      <c r="E280" s="657" t="s">
        <v>1462</v>
      </c>
      <c r="F280" s="770"/>
      <c r="G280" s="770"/>
      <c r="H280" s="658"/>
      <c r="I280" s="658"/>
      <c r="J280" s="796" t="s">
        <v>1784</v>
      </c>
      <c r="K280" s="660"/>
      <c r="L280" s="660"/>
      <c r="M280" s="660"/>
      <c r="N280" s="660">
        <f t="shared" si="161"/>
        <v>0</v>
      </c>
      <c r="O280" s="660"/>
      <c r="P280" s="660"/>
      <c r="Q280" s="660"/>
      <c r="R280" s="660"/>
      <c r="S280" s="660"/>
      <c r="T280" s="672"/>
      <c r="U280" s="661"/>
      <c r="V280" s="770"/>
      <c r="W280" s="773"/>
      <c r="X280" s="773"/>
    </row>
    <row r="281" spans="1:24" s="784" customFormat="1" ht="22.5" customHeight="1" thickTop="1" thickBot="1" x14ac:dyDescent="0.2">
      <c r="A281" s="662" t="s">
        <v>1417</v>
      </c>
      <c r="B281" s="770" t="s">
        <v>1434</v>
      </c>
      <c r="C281" s="770" t="s">
        <v>1500</v>
      </c>
      <c r="D281" s="770" t="s">
        <v>1434</v>
      </c>
      <c r="E281" s="657" t="s">
        <v>1478</v>
      </c>
      <c r="F281" s="770"/>
      <c r="G281" s="770"/>
      <c r="H281" s="658"/>
      <c r="I281" s="658"/>
      <c r="J281" s="796" t="s">
        <v>1785</v>
      </c>
      <c r="K281" s="660"/>
      <c r="L281" s="660"/>
      <c r="M281" s="660"/>
      <c r="N281" s="660">
        <f t="shared" si="161"/>
        <v>0</v>
      </c>
      <c r="O281" s="660"/>
      <c r="P281" s="660"/>
      <c r="Q281" s="660"/>
      <c r="R281" s="660"/>
      <c r="S281" s="660"/>
      <c r="T281" s="672"/>
      <c r="U281" s="661"/>
      <c r="V281" s="770"/>
      <c r="W281" s="773"/>
      <c r="X281" s="773"/>
    </row>
    <row r="282" spans="1:24" s="784" customFormat="1" ht="22.5" customHeight="1" thickTop="1" thickBot="1" x14ac:dyDescent="0.2">
      <c r="A282" s="649" t="s">
        <v>1417</v>
      </c>
      <c r="B282" s="650" t="s">
        <v>1434</v>
      </c>
      <c r="C282" s="650" t="s">
        <v>1500</v>
      </c>
      <c r="D282" s="650" t="s">
        <v>1458</v>
      </c>
      <c r="E282" s="650"/>
      <c r="F282" s="650"/>
      <c r="G282" s="650"/>
      <c r="H282" s="651"/>
      <c r="I282" s="651"/>
      <c r="J282" s="794" t="s">
        <v>1786</v>
      </c>
      <c r="K282" s="653">
        <f>+K283+K285+K286+K292+K293+K294+K295+K296+K301</f>
        <v>0</v>
      </c>
      <c r="L282" s="653">
        <f>+L283+L285+L286+L292+L293+L294+L295+L296+L301</f>
        <v>0</v>
      </c>
      <c r="M282" s="653">
        <f>+M283+M285+M286+M292+M293+M294+M295+M296+M301</f>
        <v>0</v>
      </c>
      <c r="N282" s="653">
        <f t="shared" si="161"/>
        <v>0</v>
      </c>
      <c r="O282" s="653">
        <f t="shared" ref="O282:R282" si="178">+O283+O285+O286+O292+O293+O294+O295+O296+O301</f>
        <v>0</v>
      </c>
      <c r="P282" s="653">
        <f t="shared" si="178"/>
        <v>0</v>
      </c>
      <c r="Q282" s="653">
        <f t="shared" si="178"/>
        <v>0</v>
      </c>
      <c r="R282" s="653">
        <f t="shared" si="178"/>
        <v>0</v>
      </c>
      <c r="S282" s="653">
        <f>+S283+S285+S286+S292+S293+S294+S295+S296+S301</f>
        <v>0</v>
      </c>
      <c r="T282" s="672">
        <f t="shared" ref="T282" si="179">+T283+T285+T286+T292+T293+T294+T295+T296+T301</f>
        <v>0</v>
      </c>
      <c r="U282" s="654"/>
      <c r="V282" s="650"/>
      <c r="W282" s="815"/>
      <c r="X282" s="815"/>
    </row>
    <row r="283" spans="1:24" s="784" customFormat="1" ht="22.5" customHeight="1" thickTop="1" thickBot="1" x14ac:dyDescent="0.2">
      <c r="A283" s="662" t="s">
        <v>1417</v>
      </c>
      <c r="B283" s="770" t="s">
        <v>1434</v>
      </c>
      <c r="C283" s="770" t="s">
        <v>1500</v>
      </c>
      <c r="D283" s="770" t="s">
        <v>1458</v>
      </c>
      <c r="E283" s="657" t="s">
        <v>1421</v>
      </c>
      <c r="F283" s="770"/>
      <c r="G283" s="770"/>
      <c r="H283" s="658"/>
      <c r="I283" s="658"/>
      <c r="J283" s="796" t="s">
        <v>1787</v>
      </c>
      <c r="K283" s="660">
        <f t="shared" ref="K283:T283" si="180">+K284</f>
        <v>0</v>
      </c>
      <c r="L283" s="660">
        <f>+L284</f>
        <v>0</v>
      </c>
      <c r="M283" s="660">
        <f>+M284</f>
        <v>0</v>
      </c>
      <c r="N283" s="660">
        <f t="shared" si="161"/>
        <v>0</v>
      </c>
      <c r="O283" s="660">
        <f t="shared" ref="O283:S283" si="181">+O284</f>
        <v>0</v>
      </c>
      <c r="P283" s="660">
        <f t="shared" si="181"/>
        <v>0</v>
      </c>
      <c r="Q283" s="660">
        <f t="shared" si="181"/>
        <v>0</v>
      </c>
      <c r="R283" s="660">
        <f t="shared" si="181"/>
        <v>0</v>
      </c>
      <c r="S283" s="660">
        <f t="shared" si="181"/>
        <v>0</v>
      </c>
      <c r="T283" s="672">
        <f t="shared" si="180"/>
        <v>0</v>
      </c>
      <c r="U283" s="661"/>
      <c r="V283" s="770"/>
      <c r="W283" s="773"/>
      <c r="X283" s="773"/>
    </row>
    <row r="284" spans="1:24" ht="22.5" customHeight="1" thickTop="1" thickBot="1" x14ac:dyDescent="0.2">
      <c r="A284" s="668" t="s">
        <v>1417</v>
      </c>
      <c r="B284" s="658" t="s">
        <v>1434</v>
      </c>
      <c r="C284" s="658" t="s">
        <v>1500</v>
      </c>
      <c r="D284" s="658" t="s">
        <v>1458</v>
      </c>
      <c r="E284" s="664" t="s">
        <v>1421</v>
      </c>
      <c r="F284" s="770" t="s">
        <v>1421</v>
      </c>
      <c r="G284" s="658"/>
      <c r="H284" s="658"/>
      <c r="I284" s="658"/>
      <c r="J284" s="795" t="s">
        <v>1788</v>
      </c>
      <c r="K284" s="666"/>
      <c r="L284" s="666"/>
      <c r="M284" s="666"/>
      <c r="N284" s="660">
        <f t="shared" si="161"/>
        <v>0</v>
      </c>
      <c r="O284" s="666"/>
      <c r="P284" s="666"/>
      <c r="Q284" s="666"/>
      <c r="R284" s="666"/>
      <c r="S284" s="660"/>
      <c r="T284" s="675"/>
      <c r="U284" s="667"/>
      <c r="V284" s="658"/>
      <c r="W284" s="773"/>
      <c r="X284" s="773"/>
    </row>
    <row r="285" spans="1:24" s="784" customFormat="1" ht="22.5" customHeight="1" thickTop="1" thickBot="1" x14ac:dyDescent="0.2">
      <c r="A285" s="662" t="s">
        <v>1417</v>
      </c>
      <c r="B285" s="770" t="s">
        <v>1434</v>
      </c>
      <c r="C285" s="770" t="s">
        <v>1500</v>
      </c>
      <c r="D285" s="770" t="s">
        <v>1458</v>
      </c>
      <c r="E285" s="657" t="s">
        <v>1434</v>
      </c>
      <c r="F285" s="657"/>
      <c r="G285" s="770"/>
      <c r="H285" s="658"/>
      <c r="I285" s="658"/>
      <c r="J285" s="796" t="s">
        <v>1789</v>
      </c>
      <c r="K285" s="660"/>
      <c r="L285" s="660"/>
      <c r="M285" s="660"/>
      <c r="N285" s="660">
        <f t="shared" si="161"/>
        <v>0</v>
      </c>
      <c r="O285" s="660"/>
      <c r="P285" s="660"/>
      <c r="Q285" s="660"/>
      <c r="R285" s="660"/>
      <c r="S285" s="660"/>
      <c r="T285" s="672"/>
      <c r="U285" s="661"/>
      <c r="V285" s="770"/>
      <c r="W285" s="773"/>
      <c r="X285" s="773"/>
    </row>
    <row r="286" spans="1:24" s="784" customFormat="1" ht="22.5" customHeight="1" thickTop="1" thickBot="1" x14ac:dyDescent="0.2">
      <c r="A286" s="662" t="s">
        <v>1417</v>
      </c>
      <c r="B286" s="770" t="s">
        <v>1434</v>
      </c>
      <c r="C286" s="770" t="s">
        <v>1500</v>
      </c>
      <c r="D286" s="770" t="s">
        <v>1458</v>
      </c>
      <c r="E286" s="657" t="s">
        <v>1458</v>
      </c>
      <c r="F286" s="770"/>
      <c r="G286" s="770"/>
      <c r="H286" s="658"/>
      <c r="I286" s="658"/>
      <c r="J286" s="796" t="s">
        <v>1790</v>
      </c>
      <c r="K286" s="660">
        <f t="shared" ref="K286:T286" si="182">+K287+K288+K289+K290+K291</f>
        <v>0</v>
      </c>
      <c r="L286" s="660">
        <f>+L287+L288+L289+L290+L291</f>
        <v>0</v>
      </c>
      <c r="M286" s="660">
        <f>+M287+M288+M289+M290+M291</f>
        <v>0</v>
      </c>
      <c r="N286" s="660">
        <f t="shared" si="161"/>
        <v>0</v>
      </c>
      <c r="O286" s="660">
        <f t="shared" ref="O286:S286" si="183">+O287+O288+O289+O290+O291</f>
        <v>0</v>
      </c>
      <c r="P286" s="660">
        <f t="shared" si="183"/>
        <v>0</v>
      </c>
      <c r="Q286" s="660">
        <f t="shared" si="183"/>
        <v>0</v>
      </c>
      <c r="R286" s="660">
        <f t="shared" si="183"/>
        <v>0</v>
      </c>
      <c r="S286" s="660">
        <f t="shared" si="183"/>
        <v>0</v>
      </c>
      <c r="T286" s="672">
        <f t="shared" si="182"/>
        <v>0</v>
      </c>
      <c r="U286" s="661"/>
      <c r="V286" s="770"/>
      <c r="W286" s="773"/>
      <c r="X286" s="773"/>
    </row>
    <row r="287" spans="1:24" ht="22.5" customHeight="1" thickTop="1" thickBot="1" x14ac:dyDescent="0.2">
      <c r="A287" s="668" t="s">
        <v>1417</v>
      </c>
      <c r="B287" s="658" t="s">
        <v>1434</v>
      </c>
      <c r="C287" s="658" t="s">
        <v>1500</v>
      </c>
      <c r="D287" s="658" t="s">
        <v>1458</v>
      </c>
      <c r="E287" s="664" t="s">
        <v>1458</v>
      </c>
      <c r="F287" s="770" t="s">
        <v>1421</v>
      </c>
      <c r="G287" s="658"/>
      <c r="H287" s="658"/>
      <c r="I287" s="658"/>
      <c r="J287" s="795" t="s">
        <v>1791</v>
      </c>
      <c r="K287" s="666"/>
      <c r="L287" s="666"/>
      <c r="M287" s="666"/>
      <c r="N287" s="660">
        <f t="shared" si="161"/>
        <v>0</v>
      </c>
      <c r="O287" s="666"/>
      <c r="P287" s="666"/>
      <c r="Q287" s="666"/>
      <c r="R287" s="666"/>
      <c r="S287" s="660"/>
      <c r="T287" s="675"/>
      <c r="U287" s="667"/>
      <c r="V287" s="658"/>
      <c r="W287" s="773"/>
      <c r="X287" s="773"/>
    </row>
    <row r="288" spans="1:24" ht="22.5" customHeight="1" thickTop="1" thickBot="1" x14ac:dyDescent="0.2">
      <c r="A288" s="668" t="s">
        <v>1417</v>
      </c>
      <c r="B288" s="658" t="s">
        <v>1434</v>
      </c>
      <c r="C288" s="658" t="s">
        <v>1500</v>
      </c>
      <c r="D288" s="658" t="s">
        <v>1458</v>
      </c>
      <c r="E288" s="664" t="s">
        <v>1458</v>
      </c>
      <c r="F288" s="770" t="s">
        <v>1434</v>
      </c>
      <c r="G288" s="658"/>
      <c r="H288" s="658"/>
      <c r="I288" s="658"/>
      <c r="J288" s="795" t="s">
        <v>1792</v>
      </c>
      <c r="K288" s="666"/>
      <c r="L288" s="666"/>
      <c r="M288" s="666"/>
      <c r="N288" s="660">
        <f t="shared" si="161"/>
        <v>0</v>
      </c>
      <c r="O288" s="666"/>
      <c r="P288" s="666"/>
      <c r="Q288" s="666"/>
      <c r="R288" s="666"/>
      <c r="S288" s="660"/>
      <c r="T288" s="675"/>
      <c r="U288" s="667"/>
      <c r="V288" s="658"/>
      <c r="W288" s="773"/>
      <c r="X288" s="773"/>
    </row>
    <row r="289" spans="1:24" ht="22.5" customHeight="1" thickTop="1" thickBot="1" x14ac:dyDescent="0.2">
      <c r="A289" s="668" t="s">
        <v>1417</v>
      </c>
      <c r="B289" s="658" t="s">
        <v>1434</v>
      </c>
      <c r="C289" s="658" t="s">
        <v>1500</v>
      </c>
      <c r="D289" s="658" t="s">
        <v>1458</v>
      </c>
      <c r="E289" s="664" t="s">
        <v>1458</v>
      </c>
      <c r="F289" s="770" t="s">
        <v>1458</v>
      </c>
      <c r="G289" s="658"/>
      <c r="H289" s="658"/>
      <c r="I289" s="658"/>
      <c r="J289" s="795" t="s">
        <v>1793</v>
      </c>
      <c r="K289" s="666"/>
      <c r="L289" s="666"/>
      <c r="M289" s="666"/>
      <c r="N289" s="660">
        <f t="shared" si="161"/>
        <v>0</v>
      </c>
      <c r="O289" s="666"/>
      <c r="P289" s="666"/>
      <c r="Q289" s="666"/>
      <c r="R289" s="666"/>
      <c r="S289" s="660"/>
      <c r="T289" s="675"/>
      <c r="U289" s="667"/>
      <c r="V289" s="658"/>
      <c r="W289" s="773"/>
      <c r="X289" s="773"/>
    </row>
    <row r="290" spans="1:24" ht="22.5" customHeight="1" thickTop="1" thickBot="1" x14ac:dyDescent="0.2">
      <c r="A290" s="668" t="s">
        <v>1417</v>
      </c>
      <c r="B290" s="658" t="s">
        <v>1434</v>
      </c>
      <c r="C290" s="658" t="s">
        <v>1500</v>
      </c>
      <c r="D290" s="658" t="s">
        <v>1458</v>
      </c>
      <c r="E290" s="664" t="s">
        <v>1458</v>
      </c>
      <c r="F290" s="770" t="s">
        <v>1462</v>
      </c>
      <c r="G290" s="658"/>
      <c r="H290" s="658"/>
      <c r="I290" s="658"/>
      <c r="J290" s="795" t="s">
        <v>1794</v>
      </c>
      <c r="K290" s="666"/>
      <c r="L290" s="666"/>
      <c r="M290" s="666"/>
      <c r="N290" s="660">
        <f t="shared" si="161"/>
        <v>0</v>
      </c>
      <c r="O290" s="666"/>
      <c r="P290" s="666"/>
      <c r="Q290" s="666"/>
      <c r="R290" s="666"/>
      <c r="S290" s="660"/>
      <c r="T290" s="675"/>
      <c r="U290" s="667"/>
      <c r="V290" s="658"/>
      <c r="W290" s="773"/>
      <c r="X290" s="773"/>
    </row>
    <row r="291" spans="1:24" ht="22.5" customHeight="1" thickTop="1" thickBot="1" x14ac:dyDescent="0.2">
      <c r="A291" s="668" t="s">
        <v>1417</v>
      </c>
      <c r="B291" s="658" t="s">
        <v>1434</v>
      </c>
      <c r="C291" s="658" t="s">
        <v>1500</v>
      </c>
      <c r="D291" s="658" t="s">
        <v>1458</v>
      </c>
      <c r="E291" s="664" t="s">
        <v>1458</v>
      </c>
      <c r="F291" s="770" t="s">
        <v>1478</v>
      </c>
      <c r="G291" s="658"/>
      <c r="H291" s="658"/>
      <c r="I291" s="658"/>
      <c r="J291" s="795" t="s">
        <v>1795</v>
      </c>
      <c r="K291" s="666"/>
      <c r="L291" s="666"/>
      <c r="M291" s="666"/>
      <c r="N291" s="660">
        <f t="shared" si="161"/>
        <v>0</v>
      </c>
      <c r="O291" s="666"/>
      <c r="P291" s="666"/>
      <c r="Q291" s="666"/>
      <c r="R291" s="666"/>
      <c r="S291" s="660"/>
      <c r="T291" s="675"/>
      <c r="U291" s="667"/>
      <c r="V291" s="658"/>
      <c r="W291" s="773"/>
      <c r="X291" s="773"/>
    </row>
    <row r="292" spans="1:24" s="784" customFormat="1" ht="22.5" customHeight="1" thickTop="1" thickBot="1" x14ac:dyDescent="0.2">
      <c r="A292" s="662" t="s">
        <v>1417</v>
      </c>
      <c r="B292" s="770" t="s">
        <v>1434</v>
      </c>
      <c r="C292" s="770" t="s">
        <v>1500</v>
      </c>
      <c r="D292" s="770" t="s">
        <v>1458</v>
      </c>
      <c r="E292" s="657" t="s">
        <v>1462</v>
      </c>
      <c r="F292" s="770"/>
      <c r="G292" s="770"/>
      <c r="H292" s="658"/>
      <c r="I292" s="658"/>
      <c r="J292" s="796" t="s">
        <v>1796</v>
      </c>
      <c r="K292" s="660"/>
      <c r="L292" s="660"/>
      <c r="M292" s="660"/>
      <c r="N292" s="660">
        <f t="shared" si="161"/>
        <v>0</v>
      </c>
      <c r="O292" s="660"/>
      <c r="P292" s="660"/>
      <c r="Q292" s="660"/>
      <c r="R292" s="660"/>
      <c r="S292" s="660"/>
      <c r="T292" s="672"/>
      <c r="U292" s="661"/>
      <c r="V292" s="770"/>
      <c r="W292" s="773"/>
      <c r="X292" s="773"/>
    </row>
    <row r="293" spans="1:24" s="784" customFormat="1" ht="22.5" customHeight="1" thickTop="1" thickBot="1" x14ac:dyDescent="0.2">
      <c r="A293" s="662" t="s">
        <v>1417</v>
      </c>
      <c r="B293" s="770" t="s">
        <v>1434</v>
      </c>
      <c r="C293" s="770" t="s">
        <v>1500</v>
      </c>
      <c r="D293" s="770" t="s">
        <v>1458</v>
      </c>
      <c r="E293" s="657" t="s">
        <v>1478</v>
      </c>
      <c r="F293" s="770"/>
      <c r="G293" s="770"/>
      <c r="H293" s="658"/>
      <c r="I293" s="658"/>
      <c r="J293" s="796" t="s">
        <v>1797</v>
      </c>
      <c r="K293" s="660"/>
      <c r="L293" s="660"/>
      <c r="M293" s="660"/>
      <c r="N293" s="660">
        <f t="shared" si="161"/>
        <v>0</v>
      </c>
      <c r="O293" s="660"/>
      <c r="P293" s="660"/>
      <c r="Q293" s="660"/>
      <c r="R293" s="660"/>
      <c r="S293" s="660"/>
      <c r="T293" s="672"/>
      <c r="U293" s="661"/>
      <c r="V293" s="770"/>
      <c r="W293" s="773"/>
      <c r="X293" s="773"/>
    </row>
    <row r="294" spans="1:24" ht="22.5" customHeight="1" thickTop="1" thickBot="1" x14ac:dyDescent="0.2">
      <c r="A294" s="662" t="s">
        <v>1417</v>
      </c>
      <c r="B294" s="770" t="s">
        <v>1434</v>
      </c>
      <c r="C294" s="770" t="s">
        <v>1500</v>
      </c>
      <c r="D294" s="770" t="s">
        <v>1458</v>
      </c>
      <c r="E294" s="657" t="s">
        <v>1496</v>
      </c>
      <c r="F294" s="658"/>
      <c r="G294" s="658"/>
      <c r="H294" s="658"/>
      <c r="I294" s="658"/>
      <c r="J294" s="796" t="s">
        <v>1798</v>
      </c>
      <c r="K294" s="660"/>
      <c r="L294" s="660"/>
      <c r="M294" s="660"/>
      <c r="N294" s="660">
        <f t="shared" si="161"/>
        <v>0</v>
      </c>
      <c r="O294" s="660"/>
      <c r="P294" s="660"/>
      <c r="Q294" s="660"/>
      <c r="R294" s="660"/>
      <c r="S294" s="660"/>
      <c r="T294" s="672"/>
      <c r="U294" s="661"/>
      <c r="V294" s="770"/>
      <c r="W294" s="773"/>
      <c r="X294" s="773"/>
    </row>
    <row r="295" spans="1:24" ht="22.5" customHeight="1" thickTop="1" thickBot="1" x14ac:dyDescent="0.2">
      <c r="A295" s="662" t="s">
        <v>1417</v>
      </c>
      <c r="B295" s="770" t="s">
        <v>1434</v>
      </c>
      <c r="C295" s="770" t="s">
        <v>1500</v>
      </c>
      <c r="D295" s="770" t="s">
        <v>1458</v>
      </c>
      <c r="E295" s="657" t="s">
        <v>1500</v>
      </c>
      <c r="F295" s="658"/>
      <c r="G295" s="658"/>
      <c r="H295" s="658"/>
      <c r="I295" s="658"/>
      <c r="J295" s="796" t="s">
        <v>1799</v>
      </c>
      <c r="K295" s="660"/>
      <c r="L295" s="660"/>
      <c r="M295" s="660"/>
      <c r="N295" s="660">
        <f t="shared" si="161"/>
        <v>0</v>
      </c>
      <c r="O295" s="660"/>
      <c r="P295" s="660"/>
      <c r="Q295" s="660"/>
      <c r="R295" s="660"/>
      <c r="S295" s="660"/>
      <c r="T295" s="672"/>
      <c r="U295" s="661"/>
      <c r="V295" s="770"/>
      <c r="W295" s="773"/>
      <c r="X295" s="773"/>
    </row>
    <row r="296" spans="1:24" ht="22.5" customHeight="1" thickTop="1" thickBot="1" x14ac:dyDescent="0.2">
      <c r="A296" s="662" t="s">
        <v>1417</v>
      </c>
      <c r="B296" s="770" t="s">
        <v>1434</v>
      </c>
      <c r="C296" s="770" t="s">
        <v>1500</v>
      </c>
      <c r="D296" s="770" t="s">
        <v>1458</v>
      </c>
      <c r="E296" s="657" t="s">
        <v>1504</v>
      </c>
      <c r="F296" s="658"/>
      <c r="G296" s="658"/>
      <c r="H296" s="658"/>
      <c r="I296" s="658"/>
      <c r="J296" s="799" t="s">
        <v>1800</v>
      </c>
      <c r="K296" s="660">
        <f>+K297</f>
        <v>0</v>
      </c>
      <c r="L296" s="660">
        <f>+L297</f>
        <v>0</v>
      </c>
      <c r="M296" s="660">
        <f>+M297</f>
        <v>0</v>
      </c>
      <c r="N296" s="660">
        <f t="shared" si="161"/>
        <v>0</v>
      </c>
      <c r="O296" s="660">
        <f t="shared" ref="O296:R296" si="184">+O297</f>
        <v>0</v>
      </c>
      <c r="P296" s="660">
        <f t="shared" si="184"/>
        <v>0</v>
      </c>
      <c r="Q296" s="660">
        <f t="shared" si="184"/>
        <v>0</v>
      </c>
      <c r="R296" s="660">
        <f t="shared" si="184"/>
        <v>0</v>
      </c>
      <c r="S296" s="660">
        <f>+S297</f>
        <v>0</v>
      </c>
      <c r="T296" s="672">
        <f t="shared" ref="T296" si="185">+T297</f>
        <v>0</v>
      </c>
      <c r="U296" s="661"/>
      <c r="V296" s="770"/>
      <c r="W296" s="773"/>
      <c r="X296" s="773"/>
    </row>
    <row r="297" spans="1:24" ht="22.5" customHeight="1" thickTop="1" thickBot="1" x14ac:dyDescent="0.2">
      <c r="A297" s="668" t="s">
        <v>1417</v>
      </c>
      <c r="B297" s="658" t="s">
        <v>1434</v>
      </c>
      <c r="C297" s="658" t="s">
        <v>1500</v>
      </c>
      <c r="D297" s="658" t="s">
        <v>1458</v>
      </c>
      <c r="E297" s="664" t="s">
        <v>1504</v>
      </c>
      <c r="F297" s="770" t="s">
        <v>1421</v>
      </c>
      <c r="G297" s="658"/>
      <c r="H297" s="658"/>
      <c r="I297" s="658"/>
      <c r="J297" s="799" t="s">
        <v>1801</v>
      </c>
      <c r="K297" s="660">
        <f>K298+K299+K300</f>
        <v>0</v>
      </c>
      <c r="L297" s="660">
        <f>L298+L299+L300</f>
        <v>0</v>
      </c>
      <c r="M297" s="660">
        <f>M298+M299+M300</f>
        <v>0</v>
      </c>
      <c r="N297" s="660">
        <f t="shared" si="161"/>
        <v>0</v>
      </c>
      <c r="O297" s="660">
        <f t="shared" ref="O297:R297" si="186">O298+O299+O300</f>
        <v>0</v>
      </c>
      <c r="P297" s="660">
        <f t="shared" si="186"/>
        <v>0</v>
      </c>
      <c r="Q297" s="660">
        <f t="shared" si="186"/>
        <v>0</v>
      </c>
      <c r="R297" s="660">
        <f t="shared" si="186"/>
        <v>0</v>
      </c>
      <c r="S297" s="660">
        <f>S298+S299+S300</f>
        <v>0</v>
      </c>
      <c r="T297" s="672">
        <f t="shared" ref="T297" si="187">T298+T299+T300</f>
        <v>0</v>
      </c>
      <c r="U297" s="661"/>
      <c r="V297" s="770"/>
      <c r="W297" s="773"/>
      <c r="X297" s="773"/>
    </row>
    <row r="298" spans="1:24" ht="22.5" customHeight="1" thickTop="1" thickBot="1" x14ac:dyDescent="0.2">
      <c r="A298" s="668" t="s">
        <v>1417</v>
      </c>
      <c r="B298" s="658" t="s">
        <v>1434</v>
      </c>
      <c r="C298" s="658" t="s">
        <v>1500</v>
      </c>
      <c r="D298" s="658" t="s">
        <v>1458</v>
      </c>
      <c r="E298" s="664" t="s">
        <v>1504</v>
      </c>
      <c r="F298" s="658" t="s">
        <v>1421</v>
      </c>
      <c r="G298" s="770" t="s">
        <v>1421</v>
      </c>
      <c r="H298" s="658"/>
      <c r="I298" s="658"/>
      <c r="J298" s="802" t="s">
        <v>1802</v>
      </c>
      <c r="K298" s="660"/>
      <c r="L298" s="660"/>
      <c r="M298" s="660"/>
      <c r="N298" s="660">
        <f t="shared" si="161"/>
        <v>0</v>
      </c>
      <c r="O298" s="660"/>
      <c r="P298" s="660"/>
      <c r="Q298" s="660"/>
      <c r="R298" s="660"/>
      <c r="S298" s="660"/>
      <c r="T298" s="672"/>
      <c r="U298" s="661"/>
      <c r="V298" s="770"/>
      <c r="W298" s="773"/>
      <c r="X298" s="773"/>
    </row>
    <row r="299" spans="1:24" ht="22.5" customHeight="1" thickTop="1" thickBot="1" x14ac:dyDescent="0.2">
      <c r="A299" s="668" t="s">
        <v>1417</v>
      </c>
      <c r="B299" s="658" t="s">
        <v>1434</v>
      </c>
      <c r="C299" s="658" t="s">
        <v>1500</v>
      </c>
      <c r="D299" s="658" t="s">
        <v>1458</v>
      </c>
      <c r="E299" s="664" t="s">
        <v>1504</v>
      </c>
      <c r="F299" s="658" t="s">
        <v>1421</v>
      </c>
      <c r="G299" s="770" t="s">
        <v>1434</v>
      </c>
      <c r="H299" s="658"/>
      <c r="I299" s="658"/>
      <c r="J299" s="802" t="s">
        <v>1803</v>
      </c>
      <c r="K299" s="660"/>
      <c r="L299" s="660"/>
      <c r="M299" s="660"/>
      <c r="N299" s="660">
        <f t="shared" si="161"/>
        <v>0</v>
      </c>
      <c r="O299" s="660"/>
      <c r="P299" s="660"/>
      <c r="Q299" s="660"/>
      <c r="R299" s="660"/>
      <c r="S299" s="660"/>
      <c r="T299" s="672"/>
      <c r="U299" s="661"/>
      <c r="V299" s="770"/>
      <c r="W299" s="669"/>
      <c r="X299" s="773"/>
    </row>
    <row r="300" spans="1:24" ht="22.5" customHeight="1" thickTop="1" thickBot="1" x14ac:dyDescent="0.2">
      <c r="A300" s="668" t="s">
        <v>1417</v>
      </c>
      <c r="B300" s="658" t="s">
        <v>1434</v>
      </c>
      <c r="C300" s="658" t="s">
        <v>1500</v>
      </c>
      <c r="D300" s="658" t="s">
        <v>1458</v>
      </c>
      <c r="E300" s="664" t="s">
        <v>1504</v>
      </c>
      <c r="F300" s="658" t="s">
        <v>1421</v>
      </c>
      <c r="G300" s="770" t="s">
        <v>1458</v>
      </c>
      <c r="H300" s="658"/>
      <c r="I300" s="658"/>
      <c r="J300" s="802" t="s">
        <v>1804</v>
      </c>
      <c r="K300" s="660"/>
      <c r="L300" s="660"/>
      <c r="M300" s="660"/>
      <c r="N300" s="660">
        <f t="shared" si="161"/>
        <v>0</v>
      </c>
      <c r="O300" s="660"/>
      <c r="P300" s="660"/>
      <c r="Q300" s="660"/>
      <c r="R300" s="660"/>
      <c r="S300" s="660"/>
      <c r="T300" s="672"/>
      <c r="U300" s="661"/>
      <c r="V300" s="770"/>
      <c r="W300" s="669"/>
      <c r="X300" s="773"/>
    </row>
    <row r="301" spans="1:24" ht="22.5" customHeight="1" thickTop="1" thickBot="1" x14ac:dyDescent="0.2">
      <c r="A301" s="662" t="s">
        <v>1417</v>
      </c>
      <c r="B301" s="770" t="s">
        <v>1434</v>
      </c>
      <c r="C301" s="770" t="s">
        <v>1500</v>
      </c>
      <c r="D301" s="770" t="s">
        <v>1458</v>
      </c>
      <c r="E301" s="657" t="s">
        <v>1641</v>
      </c>
      <c r="F301" s="658"/>
      <c r="G301" s="658"/>
      <c r="H301" s="658"/>
      <c r="I301" s="658"/>
      <c r="J301" s="799" t="s">
        <v>1805</v>
      </c>
      <c r="K301" s="660">
        <f>+K302</f>
        <v>0</v>
      </c>
      <c r="L301" s="660">
        <f>+L302</f>
        <v>0</v>
      </c>
      <c r="M301" s="660">
        <f>+M302</f>
        <v>0</v>
      </c>
      <c r="N301" s="660">
        <f t="shared" si="161"/>
        <v>0</v>
      </c>
      <c r="O301" s="660">
        <f t="shared" ref="O301:R301" si="188">+O302</f>
        <v>0</v>
      </c>
      <c r="P301" s="660">
        <f t="shared" si="188"/>
        <v>0</v>
      </c>
      <c r="Q301" s="660">
        <f t="shared" si="188"/>
        <v>0</v>
      </c>
      <c r="R301" s="660">
        <f t="shared" si="188"/>
        <v>0</v>
      </c>
      <c r="S301" s="660">
        <f>+S302</f>
        <v>0</v>
      </c>
      <c r="T301" s="672">
        <f t="shared" ref="T301" si="189">+T302</f>
        <v>0</v>
      </c>
      <c r="U301" s="661"/>
      <c r="V301" s="770"/>
      <c r="W301" s="663"/>
      <c r="X301" s="774"/>
    </row>
    <row r="302" spans="1:24" ht="22.5" customHeight="1" thickTop="1" thickBot="1" x14ac:dyDescent="0.2">
      <c r="A302" s="668" t="s">
        <v>1417</v>
      </c>
      <c r="B302" s="658" t="s">
        <v>1434</v>
      </c>
      <c r="C302" s="658" t="s">
        <v>1500</v>
      </c>
      <c r="D302" s="658" t="s">
        <v>1458</v>
      </c>
      <c r="E302" s="664" t="s">
        <v>1641</v>
      </c>
      <c r="F302" s="770" t="s">
        <v>1421</v>
      </c>
      <c r="G302" s="658"/>
      <c r="H302" s="658"/>
      <c r="I302" s="658"/>
      <c r="J302" s="802" t="s">
        <v>1806</v>
      </c>
      <c r="K302" s="660"/>
      <c r="L302" s="660"/>
      <c r="M302" s="660"/>
      <c r="N302" s="660">
        <f t="shared" si="161"/>
        <v>0</v>
      </c>
      <c r="O302" s="764"/>
      <c r="P302" s="764"/>
      <c r="Q302" s="660"/>
      <c r="R302" s="660"/>
      <c r="S302" s="660"/>
      <c r="T302" s="672"/>
      <c r="U302" s="661"/>
      <c r="V302" s="770"/>
      <c r="W302" s="663"/>
      <c r="X302" s="774"/>
    </row>
    <row r="303" spans="1:24" ht="36" customHeight="1" thickTop="1" x14ac:dyDescent="0.15">
      <c r="O303" s="772"/>
      <c r="P303" s="772"/>
      <c r="Q303" s="765"/>
      <c r="R303" s="765"/>
      <c r="S303" s="766"/>
    </row>
    <row r="304" spans="1:24" ht="36" customHeight="1" x14ac:dyDescent="0.15">
      <c r="O304" s="766"/>
      <c r="P304" s="766"/>
      <c r="Q304" s="766"/>
      <c r="R304" s="766"/>
      <c r="S304" s="766"/>
    </row>
    <row r="305" spans="15:19" ht="36" customHeight="1" x14ac:dyDescent="0.15">
      <c r="O305" s="766"/>
      <c r="P305" s="766"/>
      <c r="Q305" s="766"/>
      <c r="R305" s="766"/>
      <c r="S305" s="766"/>
    </row>
    <row r="306" spans="15:19" ht="36" customHeight="1" x14ac:dyDescent="0.15">
      <c r="O306" s="765"/>
      <c r="P306" s="765"/>
      <c r="Q306" s="765"/>
      <c r="R306" s="765"/>
      <c r="S306" s="766"/>
    </row>
    <row r="307" spans="15:19" ht="36" customHeight="1" x14ac:dyDescent="0.15">
      <c r="O307" s="765"/>
      <c r="P307" s="765"/>
      <c r="Q307" s="765"/>
      <c r="R307" s="765"/>
      <c r="S307" s="766"/>
    </row>
    <row r="308" spans="15:19" ht="36" customHeight="1" x14ac:dyDescent="0.15">
      <c r="O308" s="765"/>
      <c r="P308" s="765"/>
      <c r="Q308" s="765"/>
      <c r="R308" s="765"/>
      <c r="S308" s="766"/>
    </row>
    <row r="309" spans="15:19" ht="36" customHeight="1" x14ac:dyDescent="0.15">
      <c r="O309" s="765"/>
      <c r="P309" s="765"/>
      <c r="Q309" s="765"/>
      <c r="R309" s="765"/>
      <c r="S309" s="766"/>
    </row>
    <row r="310" spans="15:19" ht="36" customHeight="1" x14ac:dyDescent="0.15">
      <c r="O310" s="765"/>
      <c r="P310" s="765"/>
      <c r="Q310" s="765"/>
      <c r="R310" s="765"/>
      <c r="S310" s="766"/>
    </row>
    <row r="311" spans="15:19" ht="36" customHeight="1" x14ac:dyDescent="0.15">
      <c r="O311" s="766"/>
      <c r="P311" s="766"/>
      <c r="Q311" s="766"/>
      <c r="R311" s="766"/>
      <c r="S311" s="766"/>
    </row>
    <row r="312" spans="15:19" ht="36" customHeight="1" x14ac:dyDescent="0.15">
      <c r="O312" s="766"/>
      <c r="P312" s="766"/>
      <c r="Q312" s="766"/>
      <c r="R312" s="766"/>
      <c r="S312" s="766"/>
    </row>
    <row r="313" spans="15:19" ht="36" customHeight="1" x14ac:dyDescent="0.15">
      <c r="O313" s="766"/>
      <c r="P313" s="766"/>
      <c r="Q313" s="766"/>
      <c r="R313" s="766"/>
      <c r="S313" s="766"/>
    </row>
    <row r="314" spans="15:19" ht="36" customHeight="1" x14ac:dyDescent="0.15">
      <c r="O314" s="766"/>
      <c r="P314" s="766"/>
      <c r="Q314" s="766"/>
      <c r="R314" s="766"/>
      <c r="S314" s="766"/>
    </row>
    <row r="315" spans="15:19" ht="36" customHeight="1" x14ac:dyDescent="0.15">
      <c r="O315" s="766"/>
      <c r="P315" s="766"/>
      <c r="Q315" s="766"/>
      <c r="R315" s="766"/>
      <c r="S315" s="766"/>
    </row>
    <row r="316" spans="15:19" ht="36" customHeight="1" x14ac:dyDescent="0.15">
      <c r="O316" s="766"/>
      <c r="P316" s="766"/>
      <c r="Q316" s="766"/>
      <c r="R316" s="766"/>
      <c r="S316" s="766"/>
    </row>
    <row r="317" spans="15:19" ht="36" customHeight="1" x14ac:dyDescent="0.15">
      <c r="O317" s="766"/>
      <c r="P317" s="766"/>
      <c r="Q317" s="766"/>
      <c r="R317" s="766"/>
      <c r="S317" s="766"/>
    </row>
    <row r="318" spans="15:19" ht="36" customHeight="1" x14ac:dyDescent="0.15">
      <c r="O318" s="766"/>
      <c r="P318" s="766"/>
      <c r="Q318" s="766"/>
      <c r="R318" s="766"/>
      <c r="S318" s="766"/>
    </row>
    <row r="319" spans="15:19" ht="36" customHeight="1" x14ac:dyDescent="0.15">
      <c r="O319" s="766"/>
      <c r="P319" s="766"/>
      <c r="Q319" s="766"/>
      <c r="R319" s="766"/>
      <c r="S319" s="766"/>
    </row>
    <row r="320" spans="15:19" ht="36" customHeight="1" x14ac:dyDescent="0.15">
      <c r="O320" s="766"/>
      <c r="P320" s="766"/>
      <c r="Q320" s="766"/>
      <c r="R320" s="766"/>
      <c r="S320" s="766"/>
    </row>
    <row r="321" spans="15:19" ht="36" customHeight="1" x14ac:dyDescent="0.15">
      <c r="O321" s="766"/>
      <c r="P321" s="766"/>
      <c r="Q321" s="766"/>
      <c r="R321" s="766"/>
      <c r="S321" s="766"/>
    </row>
    <row r="322" spans="15:19" ht="36" customHeight="1" x14ac:dyDescent="0.15">
      <c r="O322" s="790"/>
      <c r="P322" s="790"/>
      <c r="Q322" s="790"/>
      <c r="R322" s="790"/>
      <c r="S322" s="790"/>
    </row>
    <row r="323" spans="15:19" ht="36" customHeight="1" x14ac:dyDescent="0.15">
      <c r="O323" s="790"/>
      <c r="P323" s="790"/>
      <c r="Q323" s="790"/>
      <c r="R323" s="790"/>
      <c r="S323" s="790"/>
    </row>
    <row r="324" spans="15:19" ht="36" customHeight="1" x14ac:dyDescent="0.15">
      <c r="O324" s="790"/>
      <c r="P324" s="790"/>
      <c r="Q324" s="790"/>
      <c r="R324" s="790"/>
      <c r="S324" s="790"/>
    </row>
    <row r="325" spans="15:19" ht="36" customHeight="1" x14ac:dyDescent="0.15">
      <c r="O325" s="790"/>
      <c r="P325" s="790"/>
      <c r="Q325" s="790"/>
      <c r="R325" s="790"/>
      <c r="S325" s="790"/>
    </row>
    <row r="326" spans="15:19" ht="36" customHeight="1" x14ac:dyDescent="0.15">
      <c r="O326" s="790"/>
      <c r="P326" s="790"/>
      <c r="Q326" s="790"/>
      <c r="R326" s="790"/>
      <c r="S326" s="790"/>
    </row>
    <row r="327" spans="15:19" ht="36" customHeight="1" x14ac:dyDescent="0.15">
      <c r="O327" s="790"/>
      <c r="P327" s="790"/>
      <c r="Q327" s="790"/>
      <c r="R327" s="790"/>
      <c r="S327" s="790"/>
    </row>
    <row r="328" spans="15:19" ht="36" customHeight="1" x14ac:dyDescent="0.15">
      <c r="O328" s="790"/>
      <c r="P328" s="790"/>
      <c r="Q328" s="790"/>
      <c r="R328" s="790"/>
      <c r="S328" s="790"/>
    </row>
    <row r="329" spans="15:19" ht="36" customHeight="1" x14ac:dyDescent="0.15">
      <c r="O329" s="790"/>
      <c r="P329" s="790"/>
      <c r="Q329" s="790"/>
      <c r="R329" s="790"/>
      <c r="S329" s="790"/>
    </row>
    <row r="330" spans="15:19" ht="36" customHeight="1" x14ac:dyDescent="0.15">
      <c r="O330" s="790"/>
      <c r="P330" s="790"/>
      <c r="Q330" s="790"/>
      <c r="R330" s="790"/>
      <c r="S330" s="790"/>
    </row>
    <row r="331" spans="15:19" ht="36" customHeight="1" x14ac:dyDescent="0.15">
      <c r="O331" s="790"/>
      <c r="P331" s="790"/>
      <c r="Q331" s="790"/>
      <c r="R331" s="790"/>
      <c r="S331" s="790"/>
    </row>
    <row r="332" spans="15:19" ht="36" customHeight="1" x14ac:dyDescent="0.15">
      <c r="O332" s="790"/>
      <c r="P332" s="790"/>
      <c r="Q332" s="790"/>
      <c r="R332" s="790"/>
      <c r="S332" s="790"/>
    </row>
    <row r="333" spans="15:19" ht="36" customHeight="1" x14ac:dyDescent="0.15">
      <c r="O333" s="790"/>
      <c r="P333" s="790"/>
      <c r="Q333" s="790"/>
      <c r="R333" s="790"/>
      <c r="S333" s="790"/>
    </row>
    <row r="334" spans="15:19" ht="36" customHeight="1" x14ac:dyDescent="0.15">
      <c r="O334" s="790"/>
      <c r="P334" s="790"/>
      <c r="Q334" s="790"/>
      <c r="R334" s="790"/>
      <c r="S334" s="790"/>
    </row>
    <row r="335" spans="15:19" ht="36" customHeight="1" x14ac:dyDescent="0.15">
      <c r="O335" s="790"/>
      <c r="P335" s="790"/>
      <c r="Q335" s="790"/>
      <c r="R335" s="790"/>
      <c r="S335" s="790"/>
    </row>
  </sheetData>
  <autoFilter ref="N5:T141">
    <filterColumn colId="1" showButton="0"/>
    <filterColumn colId="2" showButton="0"/>
    <filterColumn colId="3" showButton="0"/>
    <filterColumn colId="6">
      <filters>
        <filter val="1.128.416.215"/>
        <filter val="1.143.446.417,00"/>
        <filter val="1.474.756.253"/>
        <filter val="1.611.675.565,00"/>
        <filter val="1.625.456.820"/>
        <filter val="1.900.807.326,00"/>
        <filter val="10.947.441.472"/>
        <filter val="191.469.564,00"/>
        <filter val="2.084.718.164"/>
        <filter val="2.570.973.231"/>
        <filter val="234.606.122,00"/>
        <filter val="24.063.954.136"/>
        <filter val="249.215.907,00"/>
        <filter val="26.634.927.367"/>
        <filter val="282.202.994"/>
        <filter val="282.202.994,00"/>
        <filter val="289.131.761,00"/>
        <filter val="3.720.359.970"/>
        <filter val="301.740.124,00"/>
        <filter val="368.425.781,00"/>
        <filter val="397.245.946"/>
        <filter val="4.107.420.930"/>
        <filter val="4.548.106.401"/>
        <filter val="440.685.471,00"/>
        <filter val="442.686.955,00"/>
        <filter val="462.836.967,00"/>
        <filter val="47.596.872,00"/>
        <filter val="497.040.605"/>
        <filter val="6.237.232.930,00"/>
        <filter val="609.961.911"/>
        <filter val="670.165.905,00"/>
        <filter val="7.227.081.502"/>
        <filter val="7.380.679.347,00"/>
        <filter val="8.286.203.269,00"/>
        <filter val="905.523.922,00"/>
      </filters>
    </filterColumn>
  </autoFilter>
  <mergeCells count="16">
    <mergeCell ref="A1:X1"/>
    <mergeCell ref="A2:X2"/>
    <mergeCell ref="A3:X3"/>
    <mergeCell ref="A4:X4"/>
    <mergeCell ref="U5:U6"/>
    <mergeCell ref="V5:V6"/>
    <mergeCell ref="W5:W6"/>
    <mergeCell ref="X5:X6"/>
    <mergeCell ref="A5:I5"/>
    <mergeCell ref="J5:J6"/>
    <mergeCell ref="K5:K6"/>
    <mergeCell ref="L5:M5"/>
    <mergeCell ref="N5:N6"/>
    <mergeCell ref="O5:R5"/>
    <mergeCell ref="S5:S6"/>
    <mergeCell ref="T5:T6"/>
  </mergeCells>
  <printOptions horizontalCentered="1" verticalCentered="1"/>
  <pageMargins left="0.25" right="0.25" top="0.75" bottom="0.75" header="0.3" footer="0.3"/>
  <pageSetup paperSize="9" scale="10" orientation="portrait" r:id="rId1"/>
  <headerFooter alignWithMargins="0"/>
  <ignoredErrors>
    <ignoredError sqref="K8 O8:P8 N49 N52 N83:N85 N46 N30 Q8 S8" formula="1"/>
    <ignoredError sqref="A7:G302 H121:I122 H22:H2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8" sqref="E8"/>
    </sheetView>
  </sheetViews>
  <sheetFormatPr baseColWidth="10" defaultRowHeight="12.75" x14ac:dyDescent="0.25"/>
  <cols>
    <col min="1" max="1" width="34.140625" style="706" customWidth="1"/>
    <col min="2" max="2" width="70.5703125" style="706" customWidth="1"/>
    <col min="3" max="16384" width="11.42578125" style="706"/>
  </cols>
  <sheetData>
    <row r="1" spans="1:2" ht="13.5" thickBot="1" x14ac:dyDescent="0.3">
      <c r="A1" s="1025"/>
      <c r="B1" s="1025"/>
    </row>
    <row r="2" spans="1:2" ht="13.5" thickBot="1" x14ac:dyDescent="0.3">
      <c r="A2" s="979" t="s">
        <v>1890</v>
      </c>
      <c r="B2" s="1026"/>
    </row>
    <row r="3" spans="1:2" ht="13.5" thickBot="1" x14ac:dyDescent="0.3">
      <c r="A3" s="1027" t="s">
        <v>1310</v>
      </c>
      <c r="B3" s="1028"/>
    </row>
    <row r="4" spans="1:2" ht="13.5" thickBot="1" x14ac:dyDescent="0.3">
      <c r="A4" s="707" t="s">
        <v>1891</v>
      </c>
      <c r="B4" s="707" t="s">
        <v>1312</v>
      </c>
    </row>
    <row r="5" spans="1:2" ht="26.25" thickBot="1" x14ac:dyDescent="0.3">
      <c r="A5" s="708" t="s">
        <v>1892</v>
      </c>
      <c r="B5" s="709" t="s">
        <v>1893</v>
      </c>
    </row>
    <row r="6" spans="1:2" ht="14.25" thickTop="1" thickBot="1" x14ac:dyDescent="0.3">
      <c r="A6" s="710" t="s">
        <v>1894</v>
      </c>
      <c r="B6" s="709" t="s">
        <v>1895</v>
      </c>
    </row>
    <row r="7" spans="1:2" ht="27" thickTop="1" thickBot="1" x14ac:dyDescent="0.3">
      <c r="A7" s="710" t="s">
        <v>1896</v>
      </c>
      <c r="B7" s="711" t="s">
        <v>1897</v>
      </c>
    </row>
    <row r="8" spans="1:2" ht="52.5" thickTop="1" thickBot="1" x14ac:dyDescent="0.3">
      <c r="A8" s="710" t="s">
        <v>1898</v>
      </c>
      <c r="B8" s="709" t="s">
        <v>1899</v>
      </c>
    </row>
    <row r="9" spans="1:2" ht="52.5" thickTop="1" thickBot="1" x14ac:dyDescent="0.3">
      <c r="A9" s="712" t="s">
        <v>1900</v>
      </c>
      <c r="B9" s="709" t="s">
        <v>1901</v>
      </c>
    </row>
    <row r="10" spans="1:2" ht="27" thickTop="1" thickBot="1" x14ac:dyDescent="0.3">
      <c r="A10" s="712" t="s">
        <v>1902</v>
      </c>
      <c r="B10" s="709" t="s">
        <v>1903</v>
      </c>
    </row>
    <row r="11" spans="1:2" ht="27" thickTop="1" thickBot="1" x14ac:dyDescent="0.3">
      <c r="A11" s="713" t="s">
        <v>1904</v>
      </c>
      <c r="B11" s="711" t="s">
        <v>1905</v>
      </c>
    </row>
    <row r="12" spans="1:2" ht="27" thickTop="1" thickBot="1" x14ac:dyDescent="0.3">
      <c r="A12" s="710" t="s">
        <v>1906</v>
      </c>
      <c r="B12" s="711" t="s">
        <v>1907</v>
      </c>
    </row>
    <row r="13" spans="1:2" ht="90.75" thickTop="1" thickBot="1" x14ac:dyDescent="0.3">
      <c r="A13" s="713" t="s">
        <v>1908</v>
      </c>
      <c r="B13" s="709" t="s">
        <v>1909</v>
      </c>
    </row>
    <row r="14" spans="1:2" ht="39.75" thickTop="1" thickBot="1" x14ac:dyDescent="0.3">
      <c r="A14" s="713" t="s">
        <v>1910</v>
      </c>
      <c r="B14" s="709" t="s">
        <v>1911</v>
      </c>
    </row>
    <row r="15" spans="1:2" ht="78" thickTop="1" thickBot="1" x14ac:dyDescent="0.3">
      <c r="A15" s="714" t="s">
        <v>1912</v>
      </c>
      <c r="B15" s="711" t="s">
        <v>1913</v>
      </c>
    </row>
    <row r="16" spans="1:2" ht="14.25" thickTop="1" thickBot="1" x14ac:dyDescent="0.3">
      <c r="A16" s="710" t="s">
        <v>1914</v>
      </c>
      <c r="B16" s="711" t="s">
        <v>1915</v>
      </c>
    </row>
    <row r="17" spans="1:2" ht="27" thickTop="1" thickBot="1" x14ac:dyDescent="0.3">
      <c r="A17" s="715" t="s">
        <v>1916</v>
      </c>
      <c r="B17" s="711" t="s">
        <v>1917</v>
      </c>
    </row>
    <row r="18" spans="1:2" ht="27" thickTop="1" thickBot="1" x14ac:dyDescent="0.3">
      <c r="A18" s="710" t="s">
        <v>1918</v>
      </c>
      <c r="B18" s="716" t="s">
        <v>1919</v>
      </c>
    </row>
    <row r="19" spans="1:2" ht="13.5" thickTop="1" x14ac:dyDescent="0.25"/>
  </sheetData>
  <mergeCells count="3">
    <mergeCell ref="A1:B1"/>
    <mergeCell ref="A2:B2"/>
    <mergeCell ref="A3:B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8"/>
  <sheetViews>
    <sheetView tabSelected="1" topLeftCell="F86" zoomScaleNormal="100" zoomScaleSheetLayoutView="100" workbookViewId="0">
      <selection activeCell="Z95" sqref="Z95"/>
    </sheetView>
  </sheetViews>
  <sheetFormatPr baseColWidth="10" defaultColWidth="14.42578125" defaultRowHeight="11.25" x14ac:dyDescent="0.25"/>
  <cols>
    <col min="1" max="1" width="16" style="856" customWidth="1"/>
    <col min="2" max="2" width="14.140625" style="856" customWidth="1"/>
    <col min="3" max="3" width="14.42578125" style="856" customWidth="1"/>
    <col min="4" max="4" width="14.5703125" style="856" customWidth="1"/>
    <col min="5" max="7" width="10.7109375" style="856" customWidth="1"/>
    <col min="8" max="8" width="69" style="856" customWidth="1"/>
    <col min="9" max="9" width="24.140625" style="857" hidden="1" customWidth="1"/>
    <col min="10" max="10" width="24" style="856" hidden="1" customWidth="1"/>
    <col min="11" max="12" width="20.28515625" style="856" hidden="1" customWidth="1"/>
    <col min="13" max="14" width="20.85546875" style="856" hidden="1" customWidth="1"/>
    <col min="15" max="16" width="18.85546875" style="856" hidden="1" customWidth="1"/>
    <col min="17" max="17" width="18.42578125" style="856" hidden="1" customWidth="1"/>
    <col min="18" max="18" width="17.7109375" style="856" hidden="1" customWidth="1"/>
    <col min="19" max="19" width="16.5703125" style="856" hidden="1" customWidth="1"/>
    <col min="20" max="20" width="8.140625" style="856" hidden="1" customWidth="1"/>
    <col min="21" max="21" width="18.42578125" style="856" hidden="1" customWidth="1"/>
    <col min="22" max="22" width="17.7109375" style="856" hidden="1" customWidth="1"/>
    <col min="23" max="23" width="16.5703125" style="856" hidden="1" customWidth="1"/>
    <col min="24" max="24" width="8.140625" style="856" hidden="1" customWidth="1"/>
    <col min="25" max="25" width="24.5703125" style="856" hidden="1" customWidth="1"/>
    <col min="26" max="26" width="23.85546875" style="856" customWidth="1"/>
    <col min="27" max="27" width="25" style="856" customWidth="1"/>
    <col min="28" max="28" width="25.28515625" style="856" customWidth="1"/>
    <col min="29" max="29" width="51.42578125" style="856" customWidth="1"/>
    <col min="30" max="16384" width="14.42578125" style="856"/>
  </cols>
  <sheetData>
    <row r="1" spans="1:30" ht="12" thickBot="1" x14ac:dyDescent="0.3"/>
    <row r="2" spans="1:30" ht="30.75" customHeight="1" thickTop="1" thickBot="1" x14ac:dyDescent="0.3">
      <c r="A2" s="1034" t="s">
        <v>1404</v>
      </c>
      <c r="B2" s="1034" t="s">
        <v>1338</v>
      </c>
      <c r="C2" s="1032" t="s">
        <v>1405</v>
      </c>
      <c r="D2" s="1034" t="s">
        <v>1342</v>
      </c>
      <c r="E2" s="1034" t="s">
        <v>1406</v>
      </c>
      <c r="F2" s="1034" t="s">
        <v>1407</v>
      </c>
      <c r="G2" s="1034" t="s">
        <v>1408</v>
      </c>
      <c r="H2" s="1032" t="s">
        <v>1855</v>
      </c>
      <c r="I2" s="1029" t="s">
        <v>1808</v>
      </c>
      <c r="J2" s="1030"/>
      <c r="K2" s="1030"/>
      <c r="L2" s="1031"/>
      <c r="M2" s="1029" t="s">
        <v>1809</v>
      </c>
      <c r="N2" s="1030"/>
      <c r="O2" s="1030"/>
      <c r="P2" s="1031"/>
      <c r="Q2" s="1029" t="s">
        <v>1810</v>
      </c>
      <c r="R2" s="1030"/>
      <c r="S2" s="1030"/>
      <c r="T2" s="1031"/>
      <c r="U2" s="1029" t="s">
        <v>1811</v>
      </c>
      <c r="V2" s="1030"/>
      <c r="W2" s="1030"/>
      <c r="X2" s="1031"/>
      <c r="Y2" s="1029" t="s">
        <v>1812</v>
      </c>
      <c r="Z2" s="1030"/>
      <c r="AA2" s="1030"/>
      <c r="AB2" s="1031"/>
      <c r="AC2" s="828" t="s">
        <v>1813</v>
      </c>
    </row>
    <row r="3" spans="1:30" ht="12.75" thickTop="1" thickBot="1" x14ac:dyDescent="0.3">
      <c r="A3" s="1035"/>
      <c r="B3" s="1035"/>
      <c r="C3" s="1033"/>
      <c r="D3" s="1035"/>
      <c r="E3" s="1035"/>
      <c r="F3" s="1035"/>
      <c r="G3" s="1035"/>
      <c r="H3" s="1033"/>
      <c r="I3" s="705" t="s">
        <v>1814</v>
      </c>
      <c r="J3" s="771" t="s">
        <v>1815</v>
      </c>
      <c r="K3" s="771" t="s">
        <v>1816</v>
      </c>
      <c r="L3" s="771" t="s">
        <v>1817</v>
      </c>
      <c r="M3" s="771" t="s">
        <v>1814</v>
      </c>
      <c r="N3" s="771" t="s">
        <v>1815</v>
      </c>
      <c r="O3" s="771" t="s">
        <v>1816</v>
      </c>
      <c r="P3" s="771" t="s">
        <v>1817</v>
      </c>
      <c r="Q3" s="771" t="s">
        <v>1814</v>
      </c>
      <c r="R3" s="771" t="s">
        <v>1815</v>
      </c>
      <c r="S3" s="771" t="s">
        <v>1816</v>
      </c>
      <c r="T3" s="771" t="s">
        <v>1817</v>
      </c>
      <c r="U3" s="771" t="s">
        <v>1814</v>
      </c>
      <c r="V3" s="771" t="s">
        <v>1815</v>
      </c>
      <c r="W3" s="771" t="s">
        <v>1816</v>
      </c>
      <c r="X3" s="771" t="s">
        <v>1817</v>
      </c>
      <c r="Y3" s="771" t="s">
        <v>1814</v>
      </c>
      <c r="Z3" s="771" t="s">
        <v>1815</v>
      </c>
      <c r="AA3" s="771" t="s">
        <v>1816</v>
      </c>
      <c r="AB3" s="771" t="s">
        <v>1818</v>
      </c>
      <c r="AC3" s="771"/>
    </row>
    <row r="4" spans="1:30" ht="12.75" thickTop="1" thickBot="1" x14ac:dyDescent="0.3">
      <c r="A4" s="829" t="s">
        <v>1819</v>
      </c>
      <c r="B4" s="829" t="s">
        <v>1421</v>
      </c>
      <c r="C4" s="829"/>
      <c r="D4" s="829"/>
      <c r="E4" s="829"/>
      <c r="F4" s="829"/>
      <c r="G4" s="829"/>
      <c r="H4" s="858" t="s">
        <v>1820</v>
      </c>
      <c r="I4" s="859">
        <f t="shared" ref="I4:X4" si="0">+I5+I6+I9+I24</f>
        <v>6865822367</v>
      </c>
      <c r="J4" s="859">
        <f t="shared" si="0"/>
        <v>2779511343.0999999</v>
      </c>
      <c r="K4" s="859">
        <f t="shared" si="0"/>
        <v>1894912984.0999999</v>
      </c>
      <c r="L4" s="859">
        <f t="shared" si="0"/>
        <v>1860929085.0999999</v>
      </c>
      <c r="M4" s="859">
        <f>+M5+M6+M9+M24</f>
        <v>2347454000</v>
      </c>
      <c r="N4" s="859">
        <f t="shared" si="0"/>
        <v>962751798</v>
      </c>
      <c r="O4" s="859">
        <f t="shared" si="0"/>
        <v>927615979</v>
      </c>
      <c r="P4" s="859">
        <f t="shared" si="0"/>
        <v>832202211</v>
      </c>
      <c r="Q4" s="859">
        <f t="shared" si="0"/>
        <v>0</v>
      </c>
      <c r="R4" s="859">
        <f t="shared" si="0"/>
        <v>0</v>
      </c>
      <c r="S4" s="859">
        <f t="shared" si="0"/>
        <v>0</v>
      </c>
      <c r="T4" s="859">
        <f t="shared" si="0"/>
        <v>0</v>
      </c>
      <c r="U4" s="859">
        <f t="shared" si="0"/>
        <v>0</v>
      </c>
      <c r="V4" s="859">
        <f t="shared" si="0"/>
        <v>0</v>
      </c>
      <c r="W4" s="859">
        <f t="shared" si="0"/>
        <v>0</v>
      </c>
      <c r="X4" s="859">
        <f t="shared" si="0"/>
        <v>0</v>
      </c>
      <c r="Y4" s="859">
        <f>+I4+M4+Q4+U4</f>
        <v>9213276367</v>
      </c>
      <c r="Z4" s="859">
        <f t="shared" ref="Z4:AB11" si="1">+J4+N4+R4+V4</f>
        <v>3742263141.0999999</v>
      </c>
      <c r="AA4" s="859">
        <f t="shared" si="1"/>
        <v>2822528963.0999999</v>
      </c>
      <c r="AB4" s="859">
        <f t="shared" si="1"/>
        <v>2693131296.0999999</v>
      </c>
      <c r="AC4" s="830"/>
      <c r="AD4" s="860" t="s">
        <v>898</v>
      </c>
    </row>
    <row r="5" spans="1:30" ht="12.75" thickTop="1" thickBot="1" x14ac:dyDescent="0.3">
      <c r="A5" s="831" t="s">
        <v>1819</v>
      </c>
      <c r="B5" s="831" t="s">
        <v>1421</v>
      </c>
      <c r="C5" s="831" t="s">
        <v>1421</v>
      </c>
      <c r="D5" s="831"/>
      <c r="E5" s="831"/>
      <c r="F5" s="831"/>
      <c r="G5" s="831"/>
      <c r="H5" s="861" t="s">
        <v>1343</v>
      </c>
      <c r="I5" s="862">
        <v>529780883</v>
      </c>
      <c r="J5" s="862">
        <v>52701475</v>
      </c>
      <c r="K5" s="862">
        <v>51200875</v>
      </c>
      <c r="L5" s="862">
        <v>49061788</v>
      </c>
      <c r="M5" s="862">
        <v>2311058000</v>
      </c>
      <c r="N5" s="862">
        <v>937870798</v>
      </c>
      <c r="O5" s="862">
        <v>902734979</v>
      </c>
      <c r="P5" s="862">
        <v>807321211</v>
      </c>
      <c r="Q5" s="862"/>
      <c r="R5" s="862"/>
      <c r="S5" s="862"/>
      <c r="T5" s="862"/>
      <c r="U5" s="862"/>
      <c r="V5" s="862"/>
      <c r="W5" s="862"/>
      <c r="X5" s="862"/>
      <c r="Y5" s="862">
        <f t="shared" ref="Y5:Y8" si="2">+I5+M5+Q5+U5</f>
        <v>2840838883</v>
      </c>
      <c r="Z5" s="862">
        <f t="shared" si="1"/>
        <v>990572273</v>
      </c>
      <c r="AA5" s="862">
        <f t="shared" si="1"/>
        <v>953935854</v>
      </c>
      <c r="AB5" s="862">
        <f t="shared" si="1"/>
        <v>856382999</v>
      </c>
      <c r="AC5" s="832"/>
      <c r="AD5" s="860"/>
    </row>
    <row r="6" spans="1:30" ht="12.75" thickTop="1" thickBot="1" x14ac:dyDescent="0.3">
      <c r="A6" s="833">
        <v>2</v>
      </c>
      <c r="B6" s="831" t="s">
        <v>1421</v>
      </c>
      <c r="C6" s="831" t="s">
        <v>1434</v>
      </c>
      <c r="D6" s="831"/>
      <c r="E6" s="831"/>
      <c r="F6" s="831"/>
      <c r="G6" s="831"/>
      <c r="H6" s="861" t="s">
        <v>1821</v>
      </c>
      <c r="I6" s="862">
        <f>+I7+I8</f>
        <v>2533098200</v>
      </c>
      <c r="J6" s="862">
        <f t="shared" ref="J6:X6" si="3">+J7+J8</f>
        <v>1330735639.0999999</v>
      </c>
      <c r="K6" s="862">
        <f t="shared" si="3"/>
        <v>447637880.10000002</v>
      </c>
      <c r="L6" s="862">
        <f t="shared" si="3"/>
        <v>415794374.10000002</v>
      </c>
      <c r="M6" s="862">
        <f>+M8</f>
        <v>23279000</v>
      </c>
      <c r="N6" s="862">
        <f>+N7+N8</f>
        <v>23279000</v>
      </c>
      <c r="O6" s="862">
        <f t="shared" si="3"/>
        <v>23279000</v>
      </c>
      <c r="P6" s="862">
        <f t="shared" si="3"/>
        <v>23279000</v>
      </c>
      <c r="Q6" s="862">
        <f t="shared" si="3"/>
        <v>0</v>
      </c>
      <c r="R6" s="862">
        <f t="shared" si="3"/>
        <v>0</v>
      </c>
      <c r="S6" s="862">
        <f t="shared" si="3"/>
        <v>0</v>
      </c>
      <c r="T6" s="862">
        <f t="shared" si="3"/>
        <v>0</v>
      </c>
      <c r="U6" s="862">
        <f t="shared" si="3"/>
        <v>0</v>
      </c>
      <c r="V6" s="862">
        <f t="shared" si="3"/>
        <v>0</v>
      </c>
      <c r="W6" s="862">
        <f t="shared" si="3"/>
        <v>0</v>
      </c>
      <c r="X6" s="862">
        <f t="shared" si="3"/>
        <v>0</v>
      </c>
      <c r="Y6" s="862">
        <f t="shared" si="2"/>
        <v>2556377200</v>
      </c>
      <c r="Z6" s="862">
        <f t="shared" si="1"/>
        <v>1354014639.0999999</v>
      </c>
      <c r="AA6" s="862">
        <f t="shared" si="1"/>
        <v>470916880.10000002</v>
      </c>
      <c r="AB6" s="862">
        <f t="shared" si="1"/>
        <v>439073374.10000002</v>
      </c>
      <c r="AC6" s="832"/>
    </row>
    <row r="7" spans="1:30" ht="12.75" thickTop="1" thickBot="1" x14ac:dyDescent="0.3">
      <c r="A7" s="834">
        <v>2</v>
      </c>
      <c r="B7" s="835" t="s">
        <v>1421</v>
      </c>
      <c r="C7" s="835" t="s">
        <v>1434</v>
      </c>
      <c r="D7" s="835" t="s">
        <v>1421</v>
      </c>
      <c r="E7" s="836"/>
      <c r="F7" s="836"/>
      <c r="G7" s="836"/>
      <c r="H7" s="863" t="s">
        <v>1822</v>
      </c>
      <c r="I7" s="864">
        <v>0</v>
      </c>
      <c r="J7" s="864">
        <v>0</v>
      </c>
      <c r="K7" s="864">
        <v>0</v>
      </c>
      <c r="L7" s="864">
        <v>0</v>
      </c>
      <c r="M7" s="864"/>
      <c r="N7" s="864"/>
      <c r="O7" s="864"/>
      <c r="P7" s="864"/>
      <c r="Q7" s="864"/>
      <c r="R7" s="864"/>
      <c r="S7" s="864"/>
      <c r="T7" s="864"/>
      <c r="U7" s="864"/>
      <c r="V7" s="864"/>
      <c r="W7" s="864"/>
      <c r="X7" s="864"/>
      <c r="Y7" s="864">
        <f t="shared" si="2"/>
        <v>0</v>
      </c>
      <c r="Z7" s="864">
        <f t="shared" si="1"/>
        <v>0</v>
      </c>
      <c r="AA7" s="864">
        <f t="shared" si="1"/>
        <v>0</v>
      </c>
      <c r="AB7" s="864">
        <f t="shared" si="1"/>
        <v>0</v>
      </c>
      <c r="AC7" s="830"/>
    </row>
    <row r="8" spans="1:30" ht="12.75" thickTop="1" thickBot="1" x14ac:dyDescent="0.3">
      <c r="A8" s="834">
        <v>2</v>
      </c>
      <c r="B8" s="835" t="s">
        <v>1421</v>
      </c>
      <c r="C8" s="835" t="s">
        <v>1434</v>
      </c>
      <c r="D8" s="835" t="s">
        <v>1421</v>
      </c>
      <c r="E8" s="836"/>
      <c r="F8" s="836"/>
      <c r="G8" s="836"/>
      <c r="H8" s="863" t="s">
        <v>1823</v>
      </c>
      <c r="I8" s="864">
        <f>2556377200-23279000</f>
        <v>2533098200</v>
      </c>
      <c r="J8" s="864">
        <f>1354014639.1-23279000</f>
        <v>1330735639.0999999</v>
      </c>
      <c r="K8" s="864">
        <f>470916880.1-23279000</f>
        <v>447637880.10000002</v>
      </c>
      <c r="L8" s="864">
        <f>439073374.1-23279000</f>
        <v>415794374.10000002</v>
      </c>
      <c r="M8" s="864">
        <v>23279000</v>
      </c>
      <c r="N8" s="864">
        <v>23279000</v>
      </c>
      <c r="O8" s="864">
        <v>23279000</v>
      </c>
      <c r="P8" s="864">
        <v>23279000</v>
      </c>
      <c r="Q8" s="864"/>
      <c r="R8" s="864"/>
      <c r="S8" s="864"/>
      <c r="T8" s="864"/>
      <c r="U8" s="864"/>
      <c r="V8" s="864"/>
      <c r="W8" s="864"/>
      <c r="X8" s="864"/>
      <c r="Y8" s="864">
        <f t="shared" si="2"/>
        <v>2556377200</v>
      </c>
      <c r="Z8" s="864">
        <f t="shared" si="1"/>
        <v>1354014639.0999999</v>
      </c>
      <c r="AA8" s="864">
        <f t="shared" si="1"/>
        <v>470916880.10000002</v>
      </c>
      <c r="AB8" s="864">
        <f t="shared" si="1"/>
        <v>439073374.10000002</v>
      </c>
      <c r="AC8" s="830"/>
    </row>
    <row r="9" spans="1:30" s="865" customFormat="1" ht="12.75" thickTop="1" thickBot="1" x14ac:dyDescent="0.3">
      <c r="A9" s="833">
        <v>2</v>
      </c>
      <c r="B9" s="831" t="s">
        <v>1421</v>
      </c>
      <c r="C9" s="831" t="s">
        <v>1458</v>
      </c>
      <c r="D9" s="831"/>
      <c r="E9" s="831"/>
      <c r="F9" s="831"/>
      <c r="G9" s="831"/>
      <c r="H9" s="861" t="s">
        <v>1344</v>
      </c>
      <c r="I9" s="862">
        <f>+I10+I21</f>
        <v>3675094110</v>
      </c>
      <c r="J9" s="862">
        <f t="shared" ref="J9:L9" si="4">+J10+J21</f>
        <v>1339857530</v>
      </c>
      <c r="K9" s="862">
        <f t="shared" si="4"/>
        <v>1339857530</v>
      </c>
      <c r="L9" s="862">
        <f t="shared" si="4"/>
        <v>1339857530</v>
      </c>
      <c r="M9" s="862">
        <f t="shared" ref="M9:X9" si="5">+M10+M15+M21</f>
        <v>0</v>
      </c>
      <c r="N9" s="862">
        <f t="shared" si="5"/>
        <v>0</v>
      </c>
      <c r="O9" s="862">
        <f t="shared" si="5"/>
        <v>0</v>
      </c>
      <c r="P9" s="862">
        <f t="shared" si="5"/>
        <v>0</v>
      </c>
      <c r="Q9" s="862">
        <f t="shared" si="5"/>
        <v>0</v>
      </c>
      <c r="R9" s="862">
        <f t="shared" si="5"/>
        <v>0</v>
      </c>
      <c r="S9" s="862">
        <f t="shared" si="5"/>
        <v>0</v>
      </c>
      <c r="T9" s="862">
        <f t="shared" si="5"/>
        <v>0</v>
      </c>
      <c r="U9" s="862">
        <f t="shared" si="5"/>
        <v>0</v>
      </c>
      <c r="V9" s="862">
        <f t="shared" si="5"/>
        <v>0</v>
      </c>
      <c r="W9" s="862">
        <f t="shared" si="5"/>
        <v>0</v>
      </c>
      <c r="X9" s="862">
        <f t="shared" si="5"/>
        <v>0</v>
      </c>
      <c r="Y9" s="862">
        <f>+I9+M9+Q9+U9</f>
        <v>3675094110</v>
      </c>
      <c r="Z9" s="862">
        <f t="shared" si="1"/>
        <v>1339857530</v>
      </c>
      <c r="AA9" s="862">
        <f t="shared" si="1"/>
        <v>1339857530</v>
      </c>
      <c r="AB9" s="862">
        <f t="shared" si="1"/>
        <v>1339857530</v>
      </c>
      <c r="AC9" s="830"/>
    </row>
    <row r="10" spans="1:30" s="865" customFormat="1" ht="12.75" thickTop="1" thickBot="1" x14ac:dyDescent="0.3">
      <c r="A10" s="837">
        <v>2</v>
      </c>
      <c r="B10" s="838" t="s">
        <v>1421</v>
      </c>
      <c r="C10" s="838" t="s">
        <v>1458</v>
      </c>
      <c r="D10" s="838" t="s">
        <v>1421</v>
      </c>
      <c r="E10" s="838"/>
      <c r="F10" s="838"/>
      <c r="G10" s="838"/>
      <c r="H10" s="866" t="s">
        <v>1824</v>
      </c>
      <c r="I10" s="867">
        <f>+I11+I15</f>
        <v>3574094110</v>
      </c>
      <c r="J10" s="867">
        <f>+J11+J15</f>
        <v>1328022599</v>
      </c>
      <c r="K10" s="867">
        <f t="shared" ref="K10:X10" si="6">+K11+K15</f>
        <v>1328022599</v>
      </c>
      <c r="L10" s="867">
        <f t="shared" si="6"/>
        <v>1328022599</v>
      </c>
      <c r="M10" s="867">
        <f t="shared" si="6"/>
        <v>0</v>
      </c>
      <c r="N10" s="867">
        <f t="shared" si="6"/>
        <v>0</v>
      </c>
      <c r="O10" s="867">
        <f t="shared" si="6"/>
        <v>0</v>
      </c>
      <c r="P10" s="867">
        <f t="shared" si="6"/>
        <v>0</v>
      </c>
      <c r="Q10" s="867">
        <f t="shared" si="6"/>
        <v>0</v>
      </c>
      <c r="R10" s="867">
        <f t="shared" si="6"/>
        <v>0</v>
      </c>
      <c r="S10" s="867">
        <f t="shared" si="6"/>
        <v>0</v>
      </c>
      <c r="T10" s="867">
        <f t="shared" si="6"/>
        <v>0</v>
      </c>
      <c r="U10" s="867">
        <f t="shared" si="6"/>
        <v>0</v>
      </c>
      <c r="V10" s="867">
        <f t="shared" si="6"/>
        <v>0</v>
      </c>
      <c r="W10" s="867">
        <f t="shared" si="6"/>
        <v>0</v>
      </c>
      <c r="X10" s="867">
        <f t="shared" si="6"/>
        <v>0</v>
      </c>
      <c r="Y10" s="867">
        <f>+I10+M10+Q10+U10</f>
        <v>3574094110</v>
      </c>
      <c r="Z10" s="867">
        <f t="shared" si="1"/>
        <v>1328022599</v>
      </c>
      <c r="AA10" s="867">
        <f t="shared" si="1"/>
        <v>1328022599</v>
      </c>
      <c r="AB10" s="867">
        <f t="shared" si="1"/>
        <v>1328022599</v>
      </c>
      <c r="AC10" s="839"/>
    </row>
    <row r="11" spans="1:30" s="870" customFormat="1" ht="12.75" thickTop="1" thickBot="1" x14ac:dyDescent="0.3">
      <c r="A11" s="840"/>
      <c r="B11" s="841" t="s">
        <v>1421</v>
      </c>
      <c r="C11" s="841" t="s">
        <v>1458</v>
      </c>
      <c r="D11" s="841" t="s">
        <v>1421</v>
      </c>
      <c r="E11" s="841" t="s">
        <v>1421</v>
      </c>
      <c r="F11" s="841"/>
      <c r="G11" s="841"/>
      <c r="H11" s="868" t="s">
        <v>1825</v>
      </c>
      <c r="I11" s="869">
        <f>+I12</f>
        <v>3539780284</v>
      </c>
      <c r="J11" s="869">
        <f>+J12</f>
        <v>1293708774</v>
      </c>
      <c r="K11" s="869">
        <f t="shared" ref="K11:X11" si="7">+K12</f>
        <v>1293708774</v>
      </c>
      <c r="L11" s="869">
        <f t="shared" si="7"/>
        <v>1293708774</v>
      </c>
      <c r="M11" s="869">
        <f t="shared" si="7"/>
        <v>0</v>
      </c>
      <c r="N11" s="869">
        <f t="shared" si="7"/>
        <v>0</v>
      </c>
      <c r="O11" s="869">
        <f t="shared" si="7"/>
        <v>0</v>
      </c>
      <c r="P11" s="869">
        <f t="shared" si="7"/>
        <v>0</v>
      </c>
      <c r="Q11" s="869">
        <f t="shared" si="7"/>
        <v>0</v>
      </c>
      <c r="R11" s="869">
        <f t="shared" si="7"/>
        <v>0</v>
      </c>
      <c r="S11" s="869">
        <f t="shared" si="7"/>
        <v>0</v>
      </c>
      <c r="T11" s="869">
        <f t="shared" si="7"/>
        <v>0</v>
      </c>
      <c r="U11" s="869">
        <f t="shared" si="7"/>
        <v>0</v>
      </c>
      <c r="V11" s="869">
        <f t="shared" si="7"/>
        <v>0</v>
      </c>
      <c r="W11" s="869">
        <f t="shared" si="7"/>
        <v>0</v>
      </c>
      <c r="X11" s="869">
        <f t="shared" si="7"/>
        <v>0</v>
      </c>
      <c r="Y11" s="869">
        <f>+I11+M11+Q11+U11</f>
        <v>3539780284</v>
      </c>
      <c r="Z11" s="869">
        <f t="shared" si="1"/>
        <v>1293708774</v>
      </c>
      <c r="AA11" s="869">
        <f t="shared" si="1"/>
        <v>1293708774</v>
      </c>
      <c r="AB11" s="869">
        <f t="shared" si="1"/>
        <v>1293708774</v>
      </c>
      <c r="AC11" s="830"/>
    </row>
    <row r="12" spans="1:30" ht="24" thickTop="1" thickBot="1" x14ac:dyDescent="0.3">
      <c r="A12" s="834">
        <v>2</v>
      </c>
      <c r="B12" s="835" t="s">
        <v>1421</v>
      </c>
      <c r="C12" s="835" t="s">
        <v>1458</v>
      </c>
      <c r="D12" s="835" t="s">
        <v>1421</v>
      </c>
      <c r="E12" s="835" t="s">
        <v>1421</v>
      </c>
      <c r="F12" s="835" t="s">
        <v>1421</v>
      </c>
      <c r="G12" s="836"/>
      <c r="H12" s="863" t="s">
        <v>1826</v>
      </c>
      <c r="I12" s="864">
        <v>3539780284</v>
      </c>
      <c r="J12" s="864">
        <f>+J13+J14</f>
        <v>1293708774</v>
      </c>
      <c r="K12" s="864">
        <f t="shared" ref="K12:X12" si="8">+K13+K14</f>
        <v>1293708774</v>
      </c>
      <c r="L12" s="864">
        <f>+K12</f>
        <v>1293708774</v>
      </c>
      <c r="M12" s="864">
        <f t="shared" si="8"/>
        <v>0</v>
      </c>
      <c r="N12" s="864">
        <f t="shared" si="8"/>
        <v>0</v>
      </c>
      <c r="O12" s="864">
        <f t="shared" si="8"/>
        <v>0</v>
      </c>
      <c r="P12" s="864">
        <f t="shared" si="8"/>
        <v>0</v>
      </c>
      <c r="Q12" s="864">
        <f t="shared" si="8"/>
        <v>0</v>
      </c>
      <c r="R12" s="864">
        <f t="shared" si="8"/>
        <v>0</v>
      </c>
      <c r="S12" s="864">
        <f t="shared" si="8"/>
        <v>0</v>
      </c>
      <c r="T12" s="864">
        <f t="shared" si="8"/>
        <v>0</v>
      </c>
      <c r="U12" s="864">
        <f t="shared" si="8"/>
        <v>0</v>
      </c>
      <c r="V12" s="864">
        <f t="shared" si="8"/>
        <v>0</v>
      </c>
      <c r="W12" s="864">
        <f t="shared" si="8"/>
        <v>0</v>
      </c>
      <c r="X12" s="864">
        <f t="shared" si="8"/>
        <v>0</v>
      </c>
      <c r="Y12" s="864">
        <f t="shared" ref="Y12:Y59" si="9">+I12+M12+Q12+U12</f>
        <v>3539780284</v>
      </c>
      <c r="Z12" s="864">
        <f t="shared" ref="Z12:Z62" si="10">+J12+N12+R12+V12</f>
        <v>1293708774</v>
      </c>
      <c r="AA12" s="864">
        <f t="shared" ref="AA12:AA63" si="11">+K12+O12+S12+W12</f>
        <v>1293708774</v>
      </c>
      <c r="AB12" s="864">
        <f t="shared" ref="AB12:AB63" si="12">+L12+P12+T12+X12</f>
        <v>1293708774</v>
      </c>
      <c r="AC12" s="830"/>
    </row>
    <row r="13" spans="1:30" ht="12.75" thickTop="1" thickBot="1" x14ac:dyDescent="0.3">
      <c r="A13" s="834">
        <v>2</v>
      </c>
      <c r="B13" s="835" t="s">
        <v>1421</v>
      </c>
      <c r="C13" s="835" t="s">
        <v>1458</v>
      </c>
      <c r="D13" s="835" t="s">
        <v>1421</v>
      </c>
      <c r="E13" s="835" t="s">
        <v>1421</v>
      </c>
      <c r="F13" s="835" t="s">
        <v>1421</v>
      </c>
      <c r="G13" s="835" t="s">
        <v>1421</v>
      </c>
      <c r="H13" s="863" t="s">
        <v>1827</v>
      </c>
      <c r="I13" s="864">
        <v>1919987566</v>
      </c>
      <c r="J13" s="864">
        <v>785276579</v>
      </c>
      <c r="K13" s="864">
        <v>785276579</v>
      </c>
      <c r="L13" s="864">
        <f>+K13</f>
        <v>785276579</v>
      </c>
      <c r="M13" s="864">
        <v>0</v>
      </c>
      <c r="N13" s="864">
        <v>0</v>
      </c>
      <c r="O13" s="864">
        <v>0</v>
      </c>
      <c r="P13" s="864">
        <v>0</v>
      </c>
      <c r="Q13" s="864"/>
      <c r="R13" s="864"/>
      <c r="S13" s="864"/>
      <c r="T13" s="864"/>
      <c r="U13" s="864"/>
      <c r="V13" s="864"/>
      <c r="W13" s="864"/>
      <c r="X13" s="864"/>
      <c r="Y13" s="864">
        <f t="shared" si="9"/>
        <v>1919987566</v>
      </c>
      <c r="Z13" s="864">
        <f t="shared" si="10"/>
        <v>785276579</v>
      </c>
      <c r="AA13" s="864">
        <f t="shared" si="11"/>
        <v>785276579</v>
      </c>
      <c r="AB13" s="864">
        <f t="shared" si="12"/>
        <v>785276579</v>
      </c>
      <c r="AC13" s="830"/>
    </row>
    <row r="14" spans="1:30" ht="24" thickTop="1" thickBot="1" x14ac:dyDescent="0.3">
      <c r="A14" s="834">
        <v>2</v>
      </c>
      <c r="B14" s="835" t="s">
        <v>1421</v>
      </c>
      <c r="C14" s="835" t="s">
        <v>1458</v>
      </c>
      <c r="D14" s="835" t="s">
        <v>1421</v>
      </c>
      <c r="E14" s="835" t="s">
        <v>1421</v>
      </c>
      <c r="F14" s="835" t="s">
        <v>1421</v>
      </c>
      <c r="G14" s="835" t="s">
        <v>1434</v>
      </c>
      <c r="H14" s="863" t="s">
        <v>1828</v>
      </c>
      <c r="I14" s="864">
        <v>1619792718</v>
      </c>
      <c r="J14" s="864">
        <f>1293708774-J13</f>
        <v>508432195</v>
      </c>
      <c r="K14" s="864">
        <f>1293708774-K13</f>
        <v>508432195</v>
      </c>
      <c r="L14" s="864">
        <f>+K14</f>
        <v>508432195</v>
      </c>
      <c r="M14" s="864">
        <v>0</v>
      </c>
      <c r="N14" s="864">
        <v>0</v>
      </c>
      <c r="O14" s="864">
        <v>0</v>
      </c>
      <c r="P14" s="864">
        <v>0</v>
      </c>
      <c r="Q14" s="864"/>
      <c r="R14" s="864"/>
      <c r="S14" s="864"/>
      <c r="T14" s="864"/>
      <c r="U14" s="864"/>
      <c r="V14" s="864"/>
      <c r="W14" s="864"/>
      <c r="X14" s="864"/>
      <c r="Y14" s="864">
        <f t="shared" si="9"/>
        <v>1619792718</v>
      </c>
      <c r="Z14" s="864">
        <f t="shared" si="10"/>
        <v>508432195</v>
      </c>
      <c r="AA14" s="864">
        <f t="shared" si="11"/>
        <v>508432195</v>
      </c>
      <c r="AB14" s="864">
        <f t="shared" si="12"/>
        <v>508432195</v>
      </c>
      <c r="AC14" s="830"/>
    </row>
    <row r="15" spans="1:30" ht="12.75" thickTop="1" thickBot="1" x14ac:dyDescent="0.3">
      <c r="A15" s="834">
        <v>2</v>
      </c>
      <c r="B15" s="835" t="s">
        <v>1421</v>
      </c>
      <c r="C15" s="835" t="s">
        <v>1458</v>
      </c>
      <c r="D15" s="835" t="s">
        <v>1421</v>
      </c>
      <c r="E15" s="835" t="s">
        <v>1434</v>
      </c>
      <c r="F15" s="836"/>
      <c r="G15" s="836"/>
      <c r="H15" s="863" t="s">
        <v>1829</v>
      </c>
      <c r="I15" s="864">
        <f>+I16</f>
        <v>34313826</v>
      </c>
      <c r="J15" s="864">
        <f t="shared" ref="J15:X15" si="13">+J16</f>
        <v>34313825</v>
      </c>
      <c r="K15" s="864">
        <f t="shared" si="13"/>
        <v>34313825</v>
      </c>
      <c r="L15" s="864">
        <f t="shared" si="13"/>
        <v>34313825</v>
      </c>
      <c r="M15" s="864">
        <f t="shared" si="13"/>
        <v>0</v>
      </c>
      <c r="N15" s="864">
        <f t="shared" si="13"/>
        <v>0</v>
      </c>
      <c r="O15" s="864">
        <v>0</v>
      </c>
      <c r="P15" s="864">
        <f t="shared" si="13"/>
        <v>0</v>
      </c>
      <c r="Q15" s="864">
        <f t="shared" si="13"/>
        <v>0</v>
      </c>
      <c r="R15" s="864">
        <f t="shared" si="13"/>
        <v>0</v>
      </c>
      <c r="S15" s="864">
        <f t="shared" si="13"/>
        <v>0</v>
      </c>
      <c r="T15" s="864">
        <f t="shared" si="13"/>
        <v>0</v>
      </c>
      <c r="U15" s="864">
        <f t="shared" si="13"/>
        <v>0</v>
      </c>
      <c r="V15" s="864">
        <f t="shared" si="13"/>
        <v>0</v>
      </c>
      <c r="W15" s="864">
        <f t="shared" si="13"/>
        <v>0</v>
      </c>
      <c r="X15" s="864">
        <f t="shared" si="13"/>
        <v>0</v>
      </c>
      <c r="Y15" s="864">
        <f t="shared" si="9"/>
        <v>34313826</v>
      </c>
      <c r="Z15" s="864">
        <f t="shared" si="10"/>
        <v>34313825</v>
      </c>
      <c r="AA15" s="864">
        <f t="shared" si="11"/>
        <v>34313825</v>
      </c>
      <c r="AB15" s="864">
        <f t="shared" si="12"/>
        <v>34313825</v>
      </c>
      <c r="AC15" s="830"/>
    </row>
    <row r="16" spans="1:30" ht="12.75" thickTop="1" thickBot="1" x14ac:dyDescent="0.3">
      <c r="A16" s="834">
        <v>2</v>
      </c>
      <c r="B16" s="835" t="s">
        <v>1421</v>
      </c>
      <c r="C16" s="835" t="s">
        <v>1458</v>
      </c>
      <c r="D16" s="835" t="s">
        <v>1421</v>
      </c>
      <c r="E16" s="835" t="s">
        <v>1434</v>
      </c>
      <c r="F16" s="835" t="s">
        <v>1421</v>
      </c>
      <c r="G16" s="835"/>
      <c r="H16" s="863" t="s">
        <v>1830</v>
      </c>
      <c r="I16" s="864">
        <v>34313826</v>
      </c>
      <c r="J16" s="864">
        <v>34313825</v>
      </c>
      <c r="K16" s="864">
        <v>34313825</v>
      </c>
      <c r="L16" s="864">
        <v>34313825</v>
      </c>
      <c r="M16" s="864"/>
      <c r="N16" s="864"/>
      <c r="O16" s="864"/>
      <c r="P16" s="864"/>
      <c r="Q16" s="864"/>
      <c r="R16" s="864"/>
      <c r="S16" s="864"/>
      <c r="T16" s="864"/>
      <c r="U16" s="864"/>
      <c r="V16" s="864"/>
      <c r="W16" s="864"/>
      <c r="X16" s="864"/>
      <c r="Y16" s="864">
        <f t="shared" si="9"/>
        <v>34313826</v>
      </c>
      <c r="Z16" s="864">
        <f t="shared" si="10"/>
        <v>34313825</v>
      </c>
      <c r="AA16" s="864">
        <f t="shared" si="11"/>
        <v>34313825</v>
      </c>
      <c r="AB16" s="864">
        <f t="shared" si="12"/>
        <v>34313825</v>
      </c>
      <c r="AC16" s="830"/>
    </row>
    <row r="17" spans="1:29" s="865" customFormat="1" ht="12.75" thickTop="1" thickBot="1" x14ac:dyDescent="0.3">
      <c r="A17" s="837">
        <v>2</v>
      </c>
      <c r="B17" s="838" t="s">
        <v>1421</v>
      </c>
      <c r="C17" s="838" t="s">
        <v>1458</v>
      </c>
      <c r="D17" s="838" t="s">
        <v>1434</v>
      </c>
      <c r="E17" s="838"/>
      <c r="F17" s="838"/>
      <c r="G17" s="838"/>
      <c r="H17" s="866" t="s">
        <v>1831</v>
      </c>
      <c r="I17" s="867">
        <f>+I18</f>
        <v>0</v>
      </c>
      <c r="J17" s="867">
        <f t="shared" ref="J17:X17" si="14">+J18</f>
        <v>0</v>
      </c>
      <c r="K17" s="867">
        <f t="shared" si="14"/>
        <v>0</v>
      </c>
      <c r="L17" s="867">
        <f t="shared" si="14"/>
        <v>0</v>
      </c>
      <c r="M17" s="867">
        <f t="shared" si="14"/>
        <v>0</v>
      </c>
      <c r="N17" s="867">
        <f t="shared" si="14"/>
        <v>0</v>
      </c>
      <c r="O17" s="867">
        <f t="shared" si="14"/>
        <v>0</v>
      </c>
      <c r="P17" s="867">
        <f t="shared" si="14"/>
        <v>0</v>
      </c>
      <c r="Q17" s="867">
        <f t="shared" si="14"/>
        <v>0</v>
      </c>
      <c r="R17" s="867">
        <f t="shared" si="14"/>
        <v>0</v>
      </c>
      <c r="S17" s="867">
        <f t="shared" si="14"/>
        <v>0</v>
      </c>
      <c r="T17" s="867">
        <f t="shared" si="14"/>
        <v>0</v>
      </c>
      <c r="U17" s="867">
        <f t="shared" si="14"/>
        <v>0</v>
      </c>
      <c r="V17" s="867">
        <f t="shared" si="14"/>
        <v>0</v>
      </c>
      <c r="W17" s="867">
        <f t="shared" si="14"/>
        <v>0</v>
      </c>
      <c r="X17" s="867">
        <f t="shared" si="14"/>
        <v>0</v>
      </c>
      <c r="Y17" s="867">
        <f t="shared" si="9"/>
        <v>0</v>
      </c>
      <c r="Z17" s="867">
        <f t="shared" si="10"/>
        <v>0</v>
      </c>
      <c r="AA17" s="867">
        <f t="shared" si="11"/>
        <v>0</v>
      </c>
      <c r="AB17" s="867">
        <f t="shared" si="12"/>
        <v>0</v>
      </c>
      <c r="AC17" s="830"/>
    </row>
    <row r="18" spans="1:29" ht="12.75" thickTop="1" thickBot="1" x14ac:dyDescent="0.3">
      <c r="A18" s="834">
        <v>2</v>
      </c>
      <c r="B18" s="835" t="s">
        <v>1421</v>
      </c>
      <c r="C18" s="835" t="s">
        <v>1458</v>
      </c>
      <c r="D18" s="835" t="s">
        <v>1434</v>
      </c>
      <c r="E18" s="835" t="s">
        <v>1421</v>
      </c>
      <c r="F18" s="835"/>
      <c r="G18" s="835"/>
      <c r="H18" s="863" t="s">
        <v>1832</v>
      </c>
      <c r="I18" s="864">
        <f>+I19+I20</f>
        <v>0</v>
      </c>
      <c r="J18" s="864">
        <f t="shared" ref="J18:X18" si="15">+J19+J20</f>
        <v>0</v>
      </c>
      <c r="K18" s="864">
        <f t="shared" si="15"/>
        <v>0</v>
      </c>
      <c r="L18" s="864">
        <f t="shared" si="15"/>
        <v>0</v>
      </c>
      <c r="M18" s="864">
        <f t="shared" si="15"/>
        <v>0</v>
      </c>
      <c r="N18" s="864">
        <f t="shared" si="15"/>
        <v>0</v>
      </c>
      <c r="O18" s="864">
        <f t="shared" si="15"/>
        <v>0</v>
      </c>
      <c r="P18" s="864">
        <f t="shared" si="15"/>
        <v>0</v>
      </c>
      <c r="Q18" s="864">
        <f t="shared" si="15"/>
        <v>0</v>
      </c>
      <c r="R18" s="864">
        <f t="shared" si="15"/>
        <v>0</v>
      </c>
      <c r="S18" s="864">
        <f t="shared" si="15"/>
        <v>0</v>
      </c>
      <c r="T18" s="864">
        <f t="shared" si="15"/>
        <v>0</v>
      </c>
      <c r="U18" s="864">
        <f t="shared" si="15"/>
        <v>0</v>
      </c>
      <c r="V18" s="864">
        <f t="shared" si="15"/>
        <v>0</v>
      </c>
      <c r="W18" s="864">
        <f t="shared" si="15"/>
        <v>0</v>
      </c>
      <c r="X18" s="864">
        <f t="shared" si="15"/>
        <v>0</v>
      </c>
      <c r="Y18" s="864">
        <f t="shared" si="9"/>
        <v>0</v>
      </c>
      <c r="Z18" s="864">
        <f t="shared" si="10"/>
        <v>0</v>
      </c>
      <c r="AA18" s="864">
        <f t="shared" si="11"/>
        <v>0</v>
      </c>
      <c r="AB18" s="864">
        <f t="shared" si="12"/>
        <v>0</v>
      </c>
      <c r="AC18" s="830"/>
    </row>
    <row r="19" spans="1:29" ht="12.75" thickTop="1" thickBot="1" x14ac:dyDescent="0.3">
      <c r="A19" s="834">
        <v>2</v>
      </c>
      <c r="B19" s="835" t="s">
        <v>1421</v>
      </c>
      <c r="C19" s="835" t="s">
        <v>1458</v>
      </c>
      <c r="D19" s="835" t="s">
        <v>1434</v>
      </c>
      <c r="E19" s="835" t="s">
        <v>1421</v>
      </c>
      <c r="F19" s="835" t="s">
        <v>1421</v>
      </c>
      <c r="G19" s="835"/>
      <c r="H19" s="863" t="s">
        <v>1833</v>
      </c>
      <c r="I19" s="864">
        <v>0</v>
      </c>
      <c r="J19" s="864"/>
      <c r="K19" s="864"/>
      <c r="L19" s="864"/>
      <c r="M19" s="864"/>
      <c r="N19" s="864"/>
      <c r="O19" s="864"/>
      <c r="P19" s="864"/>
      <c r="Q19" s="864"/>
      <c r="R19" s="864"/>
      <c r="S19" s="864"/>
      <c r="T19" s="864"/>
      <c r="U19" s="864"/>
      <c r="V19" s="864"/>
      <c r="W19" s="864"/>
      <c r="X19" s="864"/>
      <c r="Y19" s="864">
        <f t="shared" si="9"/>
        <v>0</v>
      </c>
      <c r="Z19" s="864">
        <f t="shared" si="10"/>
        <v>0</v>
      </c>
      <c r="AA19" s="864">
        <f t="shared" si="11"/>
        <v>0</v>
      </c>
      <c r="AB19" s="864">
        <f t="shared" si="12"/>
        <v>0</v>
      </c>
      <c r="AC19" s="830"/>
    </row>
    <row r="20" spans="1:29" ht="12.75" thickTop="1" thickBot="1" x14ac:dyDescent="0.3">
      <c r="A20" s="834">
        <v>2</v>
      </c>
      <c r="B20" s="835" t="s">
        <v>1421</v>
      </c>
      <c r="C20" s="835" t="s">
        <v>1458</v>
      </c>
      <c r="D20" s="835" t="s">
        <v>1434</v>
      </c>
      <c r="E20" s="835" t="s">
        <v>1421</v>
      </c>
      <c r="F20" s="835" t="s">
        <v>1434</v>
      </c>
      <c r="G20" s="835"/>
      <c r="H20" s="863" t="s">
        <v>1834</v>
      </c>
      <c r="I20" s="864">
        <v>0</v>
      </c>
      <c r="J20" s="864"/>
      <c r="K20" s="864"/>
      <c r="L20" s="864"/>
      <c r="M20" s="864"/>
      <c r="N20" s="864"/>
      <c r="O20" s="864"/>
      <c r="P20" s="864"/>
      <c r="Q20" s="864"/>
      <c r="R20" s="864"/>
      <c r="S20" s="864"/>
      <c r="T20" s="864"/>
      <c r="U20" s="864"/>
      <c r="V20" s="864"/>
      <c r="W20" s="864"/>
      <c r="X20" s="864"/>
      <c r="Y20" s="864">
        <f t="shared" si="9"/>
        <v>0</v>
      </c>
      <c r="Z20" s="864">
        <f t="shared" si="10"/>
        <v>0</v>
      </c>
      <c r="AA20" s="864">
        <f t="shared" si="11"/>
        <v>0</v>
      </c>
      <c r="AB20" s="864">
        <f t="shared" si="12"/>
        <v>0</v>
      </c>
      <c r="AC20" s="830"/>
    </row>
    <row r="21" spans="1:29" s="865" customFormat="1" ht="12.75" thickTop="1" thickBot="1" x14ac:dyDescent="0.3">
      <c r="A21" s="837">
        <v>2</v>
      </c>
      <c r="B21" s="838" t="s">
        <v>1421</v>
      </c>
      <c r="C21" s="838" t="s">
        <v>1458</v>
      </c>
      <c r="D21" s="838" t="s">
        <v>1458</v>
      </c>
      <c r="E21" s="838"/>
      <c r="F21" s="838"/>
      <c r="G21" s="838"/>
      <c r="H21" s="866" t="s">
        <v>1345</v>
      </c>
      <c r="I21" s="867">
        <f>+I22+I23</f>
        <v>101000000</v>
      </c>
      <c r="J21" s="867">
        <f t="shared" ref="J21:X21" si="16">+J22+J23</f>
        <v>11834931</v>
      </c>
      <c r="K21" s="867">
        <f t="shared" si="16"/>
        <v>11834931</v>
      </c>
      <c r="L21" s="867">
        <f t="shared" si="16"/>
        <v>11834931</v>
      </c>
      <c r="M21" s="867">
        <f t="shared" si="16"/>
        <v>0</v>
      </c>
      <c r="N21" s="867">
        <f t="shared" si="16"/>
        <v>0</v>
      </c>
      <c r="O21" s="867">
        <f t="shared" si="16"/>
        <v>0</v>
      </c>
      <c r="P21" s="867">
        <f t="shared" si="16"/>
        <v>0</v>
      </c>
      <c r="Q21" s="867">
        <f t="shared" si="16"/>
        <v>0</v>
      </c>
      <c r="R21" s="867">
        <f t="shared" si="16"/>
        <v>0</v>
      </c>
      <c r="S21" s="867">
        <f t="shared" si="16"/>
        <v>0</v>
      </c>
      <c r="T21" s="867">
        <f t="shared" si="16"/>
        <v>0</v>
      </c>
      <c r="U21" s="867">
        <f t="shared" si="16"/>
        <v>0</v>
      </c>
      <c r="V21" s="867">
        <f t="shared" si="16"/>
        <v>0</v>
      </c>
      <c r="W21" s="867">
        <f t="shared" si="16"/>
        <v>0</v>
      </c>
      <c r="X21" s="867">
        <f t="shared" si="16"/>
        <v>0</v>
      </c>
      <c r="Y21" s="867">
        <f t="shared" si="9"/>
        <v>101000000</v>
      </c>
      <c r="Z21" s="867">
        <f t="shared" si="10"/>
        <v>11834931</v>
      </c>
      <c r="AA21" s="867">
        <f t="shared" si="11"/>
        <v>11834931</v>
      </c>
      <c r="AB21" s="867">
        <f t="shared" si="12"/>
        <v>11834931</v>
      </c>
      <c r="AC21" s="830"/>
    </row>
    <row r="22" spans="1:29" ht="12.75" thickTop="1" thickBot="1" x14ac:dyDescent="0.3">
      <c r="A22" s="834">
        <v>2</v>
      </c>
      <c r="B22" s="835" t="s">
        <v>1421</v>
      </c>
      <c r="C22" s="835" t="s">
        <v>1458</v>
      </c>
      <c r="D22" s="835" t="s">
        <v>1458</v>
      </c>
      <c r="E22" s="835" t="s">
        <v>1421</v>
      </c>
      <c r="F22" s="835"/>
      <c r="G22" s="835"/>
      <c r="H22" s="863" t="s">
        <v>1835</v>
      </c>
      <c r="I22" s="864"/>
      <c r="J22" s="864"/>
      <c r="K22" s="864"/>
      <c r="L22" s="864"/>
      <c r="M22" s="864"/>
      <c r="N22" s="864"/>
      <c r="O22" s="864"/>
      <c r="P22" s="864"/>
      <c r="Q22" s="864"/>
      <c r="R22" s="864"/>
      <c r="S22" s="864"/>
      <c r="T22" s="864"/>
      <c r="U22" s="864"/>
      <c r="V22" s="864"/>
      <c r="W22" s="864"/>
      <c r="X22" s="864"/>
      <c r="Y22" s="864">
        <f t="shared" si="9"/>
        <v>0</v>
      </c>
      <c r="Z22" s="864">
        <f t="shared" si="10"/>
        <v>0</v>
      </c>
      <c r="AA22" s="864">
        <f t="shared" si="11"/>
        <v>0</v>
      </c>
      <c r="AB22" s="864">
        <f t="shared" si="12"/>
        <v>0</v>
      </c>
      <c r="AC22" s="830"/>
    </row>
    <row r="23" spans="1:29" ht="12.75" thickTop="1" thickBot="1" x14ac:dyDescent="0.3">
      <c r="A23" s="834">
        <v>2</v>
      </c>
      <c r="B23" s="835" t="s">
        <v>1421</v>
      </c>
      <c r="C23" s="835" t="s">
        <v>1458</v>
      </c>
      <c r="D23" s="835" t="s">
        <v>1458</v>
      </c>
      <c r="E23" s="835" t="s">
        <v>1434</v>
      </c>
      <c r="F23" s="835"/>
      <c r="G23" s="835"/>
      <c r="H23" s="863" t="s">
        <v>1836</v>
      </c>
      <c r="I23" s="864">
        <v>101000000</v>
      </c>
      <c r="J23" s="864">
        <v>11834931</v>
      </c>
      <c r="K23" s="864">
        <v>11834931</v>
      </c>
      <c r="L23" s="864">
        <f>+K23</f>
        <v>11834931</v>
      </c>
      <c r="M23" s="864">
        <v>0</v>
      </c>
      <c r="N23" s="864">
        <v>0</v>
      </c>
      <c r="O23" s="864">
        <v>0</v>
      </c>
      <c r="P23" s="864">
        <v>0</v>
      </c>
      <c r="Q23" s="864"/>
      <c r="R23" s="864"/>
      <c r="S23" s="864"/>
      <c r="T23" s="864"/>
      <c r="U23" s="864"/>
      <c r="V23" s="864"/>
      <c r="W23" s="864"/>
      <c r="X23" s="864"/>
      <c r="Y23" s="864">
        <f t="shared" si="9"/>
        <v>101000000</v>
      </c>
      <c r="Z23" s="864">
        <f t="shared" si="10"/>
        <v>11834931</v>
      </c>
      <c r="AA23" s="864">
        <f t="shared" si="11"/>
        <v>11834931</v>
      </c>
      <c r="AB23" s="864">
        <f t="shared" si="12"/>
        <v>11834931</v>
      </c>
      <c r="AC23" s="830"/>
    </row>
    <row r="24" spans="1:29" ht="24" thickTop="1" thickBot="1" x14ac:dyDescent="0.3">
      <c r="A24" s="833">
        <v>2</v>
      </c>
      <c r="B24" s="831" t="s">
        <v>1421</v>
      </c>
      <c r="C24" s="831" t="s">
        <v>1462</v>
      </c>
      <c r="D24" s="831"/>
      <c r="E24" s="831"/>
      <c r="F24" s="831"/>
      <c r="G24" s="831"/>
      <c r="H24" s="861" t="s">
        <v>1837</v>
      </c>
      <c r="I24" s="862">
        <f t="shared" ref="I24:X24" si="17">+I25+I29+I31+I33</f>
        <v>127849174</v>
      </c>
      <c r="J24" s="862">
        <f t="shared" si="17"/>
        <v>56216699</v>
      </c>
      <c r="K24" s="862">
        <f t="shared" si="17"/>
        <v>56216699</v>
      </c>
      <c r="L24" s="862">
        <f t="shared" si="17"/>
        <v>56215393</v>
      </c>
      <c r="M24" s="862">
        <f t="shared" si="17"/>
        <v>13117000</v>
      </c>
      <c r="N24" s="862">
        <f t="shared" si="17"/>
        <v>1602000</v>
      </c>
      <c r="O24" s="862">
        <f t="shared" si="17"/>
        <v>1602000</v>
      </c>
      <c r="P24" s="862">
        <f t="shared" si="17"/>
        <v>1602000</v>
      </c>
      <c r="Q24" s="862">
        <f t="shared" si="17"/>
        <v>0</v>
      </c>
      <c r="R24" s="862">
        <f t="shared" si="17"/>
        <v>0</v>
      </c>
      <c r="S24" s="862">
        <f t="shared" si="17"/>
        <v>0</v>
      </c>
      <c r="T24" s="862">
        <f t="shared" si="17"/>
        <v>0</v>
      </c>
      <c r="U24" s="862">
        <f t="shared" si="17"/>
        <v>0</v>
      </c>
      <c r="V24" s="862">
        <f t="shared" si="17"/>
        <v>0</v>
      </c>
      <c r="W24" s="862">
        <f t="shared" si="17"/>
        <v>0</v>
      </c>
      <c r="X24" s="862">
        <f t="shared" si="17"/>
        <v>0</v>
      </c>
      <c r="Y24" s="862">
        <f t="shared" si="9"/>
        <v>140966174</v>
      </c>
      <c r="Z24" s="862">
        <f t="shared" si="10"/>
        <v>57818699</v>
      </c>
      <c r="AA24" s="862">
        <f t="shared" si="11"/>
        <v>57818699</v>
      </c>
      <c r="AB24" s="862">
        <f t="shared" si="12"/>
        <v>57817393</v>
      </c>
      <c r="AC24" s="830"/>
    </row>
    <row r="25" spans="1:29" s="865" customFormat="1" ht="12.75" thickTop="1" thickBot="1" x14ac:dyDescent="0.3">
      <c r="A25" s="837">
        <v>2</v>
      </c>
      <c r="B25" s="838" t="s">
        <v>1421</v>
      </c>
      <c r="C25" s="838" t="s">
        <v>1462</v>
      </c>
      <c r="D25" s="838" t="s">
        <v>1421</v>
      </c>
      <c r="E25" s="838"/>
      <c r="F25" s="838"/>
      <c r="G25" s="838"/>
      <c r="H25" s="866" t="s">
        <v>1838</v>
      </c>
      <c r="I25" s="867">
        <f>+I26</f>
        <v>56000000</v>
      </c>
      <c r="J25" s="867">
        <f t="shared" ref="J25:X25" si="18">+J26</f>
        <v>55839133</v>
      </c>
      <c r="K25" s="867">
        <f t="shared" si="18"/>
        <v>55839133</v>
      </c>
      <c r="L25" s="867">
        <f t="shared" si="18"/>
        <v>55837827</v>
      </c>
      <c r="M25" s="867">
        <f t="shared" si="18"/>
        <v>1602000</v>
      </c>
      <c r="N25" s="867">
        <f t="shared" si="18"/>
        <v>1602000</v>
      </c>
      <c r="O25" s="867">
        <f t="shared" si="18"/>
        <v>1602000</v>
      </c>
      <c r="P25" s="867">
        <f t="shared" si="18"/>
        <v>1602000</v>
      </c>
      <c r="Q25" s="867">
        <f t="shared" si="18"/>
        <v>0</v>
      </c>
      <c r="R25" s="867">
        <f t="shared" si="18"/>
        <v>0</v>
      </c>
      <c r="S25" s="867">
        <f t="shared" si="18"/>
        <v>0</v>
      </c>
      <c r="T25" s="867">
        <f t="shared" si="18"/>
        <v>0</v>
      </c>
      <c r="U25" s="867">
        <f t="shared" si="18"/>
        <v>0</v>
      </c>
      <c r="V25" s="867">
        <f t="shared" si="18"/>
        <v>0</v>
      </c>
      <c r="W25" s="867">
        <f t="shared" si="18"/>
        <v>0</v>
      </c>
      <c r="X25" s="867">
        <f t="shared" si="18"/>
        <v>0</v>
      </c>
      <c r="Y25" s="867">
        <f t="shared" si="9"/>
        <v>57602000</v>
      </c>
      <c r="Z25" s="867">
        <f t="shared" si="10"/>
        <v>57441133</v>
      </c>
      <c r="AA25" s="867">
        <f t="shared" si="11"/>
        <v>57441133</v>
      </c>
      <c r="AB25" s="867">
        <f t="shared" si="12"/>
        <v>57439827</v>
      </c>
      <c r="AC25" s="830"/>
    </row>
    <row r="26" spans="1:29" s="873" customFormat="1" ht="12.75" thickTop="1" thickBot="1" x14ac:dyDescent="0.3">
      <c r="A26" s="842">
        <v>2</v>
      </c>
      <c r="B26" s="843" t="s">
        <v>1421</v>
      </c>
      <c r="C26" s="843" t="s">
        <v>1462</v>
      </c>
      <c r="D26" s="843" t="s">
        <v>1421</v>
      </c>
      <c r="E26" s="843" t="s">
        <v>1421</v>
      </c>
      <c r="F26" s="843"/>
      <c r="G26" s="843"/>
      <c r="H26" s="871" t="s">
        <v>1839</v>
      </c>
      <c r="I26" s="872">
        <f>+I27+I28</f>
        <v>56000000</v>
      </c>
      <c r="J26" s="872">
        <f t="shared" ref="J26:X26" si="19">+J27+J28</f>
        <v>55839133</v>
      </c>
      <c r="K26" s="872">
        <f t="shared" si="19"/>
        <v>55839133</v>
      </c>
      <c r="L26" s="872">
        <f t="shared" si="19"/>
        <v>55837827</v>
      </c>
      <c r="M26" s="872">
        <f>+M27</f>
        <v>1602000</v>
      </c>
      <c r="N26" s="872">
        <f>+N27</f>
        <v>1602000</v>
      </c>
      <c r="O26" s="872">
        <f>+O27</f>
        <v>1602000</v>
      </c>
      <c r="P26" s="872">
        <f>+P27</f>
        <v>1602000</v>
      </c>
      <c r="Q26" s="872">
        <f t="shared" si="19"/>
        <v>0</v>
      </c>
      <c r="R26" s="872">
        <f t="shared" si="19"/>
        <v>0</v>
      </c>
      <c r="S26" s="872">
        <f t="shared" si="19"/>
        <v>0</v>
      </c>
      <c r="T26" s="872">
        <f t="shared" si="19"/>
        <v>0</v>
      </c>
      <c r="U26" s="872">
        <f t="shared" si="19"/>
        <v>0</v>
      </c>
      <c r="V26" s="872">
        <f t="shared" si="19"/>
        <v>0</v>
      </c>
      <c r="W26" s="872">
        <f t="shared" si="19"/>
        <v>0</v>
      </c>
      <c r="X26" s="872">
        <f t="shared" si="19"/>
        <v>0</v>
      </c>
      <c r="Y26" s="872">
        <f t="shared" si="9"/>
        <v>57602000</v>
      </c>
      <c r="Z26" s="872">
        <f t="shared" si="10"/>
        <v>57441133</v>
      </c>
      <c r="AA26" s="872">
        <f t="shared" si="11"/>
        <v>57441133</v>
      </c>
      <c r="AB26" s="872">
        <f t="shared" si="12"/>
        <v>57439827</v>
      </c>
      <c r="AC26" s="830"/>
    </row>
    <row r="27" spans="1:29" s="870" customFormat="1" ht="12.75" thickTop="1" thickBot="1" x14ac:dyDescent="0.3">
      <c r="A27" s="840">
        <v>2</v>
      </c>
      <c r="B27" s="841" t="s">
        <v>1421</v>
      </c>
      <c r="C27" s="841" t="s">
        <v>1462</v>
      </c>
      <c r="D27" s="841" t="s">
        <v>1421</v>
      </c>
      <c r="E27" s="841" t="s">
        <v>1421</v>
      </c>
      <c r="F27" s="841" t="s">
        <v>1421</v>
      </c>
      <c r="G27" s="841"/>
      <c r="H27" s="868" t="s">
        <v>1840</v>
      </c>
      <c r="I27" s="869">
        <v>56000000</v>
      </c>
      <c r="J27" s="869">
        <v>55839133</v>
      </c>
      <c r="K27" s="869">
        <v>55839133</v>
      </c>
      <c r="L27" s="869">
        <v>55837827</v>
      </c>
      <c r="M27" s="869">
        <v>1602000</v>
      </c>
      <c r="N27" s="869">
        <v>1602000</v>
      </c>
      <c r="O27" s="869">
        <v>1602000</v>
      </c>
      <c r="P27" s="869">
        <v>1602000</v>
      </c>
      <c r="Q27" s="869"/>
      <c r="R27" s="869"/>
      <c r="S27" s="869"/>
      <c r="T27" s="869"/>
      <c r="U27" s="869"/>
      <c r="V27" s="869"/>
      <c r="W27" s="869"/>
      <c r="X27" s="869"/>
      <c r="Y27" s="869">
        <f t="shared" si="9"/>
        <v>57602000</v>
      </c>
      <c r="Z27" s="869">
        <f t="shared" si="10"/>
        <v>57441133</v>
      </c>
      <c r="AA27" s="869">
        <f t="shared" si="11"/>
        <v>57441133</v>
      </c>
      <c r="AB27" s="869">
        <f t="shared" si="12"/>
        <v>57439827</v>
      </c>
      <c r="AC27" s="830"/>
    </row>
    <row r="28" spans="1:29" s="870" customFormat="1" ht="12.75" thickTop="1" thickBot="1" x14ac:dyDescent="0.3">
      <c r="A28" s="840">
        <v>2</v>
      </c>
      <c r="B28" s="841" t="s">
        <v>1421</v>
      </c>
      <c r="C28" s="841" t="s">
        <v>1462</v>
      </c>
      <c r="D28" s="841" t="s">
        <v>1421</v>
      </c>
      <c r="E28" s="841" t="s">
        <v>1421</v>
      </c>
      <c r="F28" s="841" t="s">
        <v>1434</v>
      </c>
      <c r="G28" s="841"/>
      <c r="H28" s="868" t="s">
        <v>1841</v>
      </c>
      <c r="I28" s="869"/>
      <c r="J28" s="869"/>
      <c r="K28" s="869"/>
      <c r="L28" s="869"/>
      <c r="M28" s="869"/>
      <c r="N28" s="869"/>
      <c r="O28" s="869"/>
      <c r="P28" s="869"/>
      <c r="Q28" s="869"/>
      <c r="R28" s="869"/>
      <c r="S28" s="869"/>
      <c r="T28" s="869"/>
      <c r="U28" s="869"/>
      <c r="V28" s="869"/>
      <c r="W28" s="869"/>
      <c r="X28" s="869"/>
      <c r="Y28" s="869">
        <f t="shared" si="9"/>
        <v>0</v>
      </c>
      <c r="Z28" s="869">
        <f t="shared" si="10"/>
        <v>0</v>
      </c>
      <c r="AA28" s="869">
        <f t="shared" si="11"/>
        <v>0</v>
      </c>
      <c r="AB28" s="869">
        <f t="shared" si="12"/>
        <v>0</v>
      </c>
      <c r="AC28" s="830"/>
    </row>
    <row r="29" spans="1:29" s="865" customFormat="1" ht="12.75" thickTop="1" thickBot="1" x14ac:dyDescent="0.3">
      <c r="A29" s="837">
        <v>2</v>
      </c>
      <c r="B29" s="838" t="s">
        <v>1421</v>
      </c>
      <c r="C29" s="838" t="s">
        <v>1462</v>
      </c>
      <c r="D29" s="838" t="s">
        <v>1434</v>
      </c>
      <c r="E29" s="838"/>
      <c r="F29" s="838"/>
      <c r="G29" s="838"/>
      <c r="H29" s="866" t="s">
        <v>1842</v>
      </c>
      <c r="I29" s="867">
        <f>+I30</f>
        <v>0</v>
      </c>
      <c r="J29" s="867">
        <f t="shared" ref="J29:X29" si="20">+J30</f>
        <v>0</v>
      </c>
      <c r="K29" s="867">
        <f t="shared" si="20"/>
        <v>0</v>
      </c>
      <c r="L29" s="867">
        <f t="shared" si="20"/>
        <v>0</v>
      </c>
      <c r="M29" s="867">
        <f t="shared" si="20"/>
        <v>0</v>
      </c>
      <c r="N29" s="867">
        <f t="shared" si="20"/>
        <v>0</v>
      </c>
      <c r="O29" s="867">
        <f t="shared" si="20"/>
        <v>0</v>
      </c>
      <c r="P29" s="867">
        <f t="shared" si="20"/>
        <v>0</v>
      </c>
      <c r="Q29" s="867">
        <f t="shared" si="20"/>
        <v>0</v>
      </c>
      <c r="R29" s="867">
        <f t="shared" si="20"/>
        <v>0</v>
      </c>
      <c r="S29" s="867">
        <f t="shared" si="20"/>
        <v>0</v>
      </c>
      <c r="T29" s="867">
        <f t="shared" si="20"/>
        <v>0</v>
      </c>
      <c r="U29" s="867">
        <f t="shared" si="20"/>
        <v>0</v>
      </c>
      <c r="V29" s="867">
        <f t="shared" si="20"/>
        <v>0</v>
      </c>
      <c r="W29" s="867">
        <f t="shared" si="20"/>
        <v>0</v>
      </c>
      <c r="X29" s="867">
        <f t="shared" si="20"/>
        <v>0</v>
      </c>
      <c r="Y29" s="867">
        <f t="shared" si="9"/>
        <v>0</v>
      </c>
      <c r="Z29" s="867">
        <f t="shared" si="10"/>
        <v>0</v>
      </c>
      <c r="AA29" s="867">
        <f t="shared" si="11"/>
        <v>0</v>
      </c>
      <c r="AB29" s="867">
        <f t="shared" si="12"/>
        <v>0</v>
      </c>
      <c r="AC29" s="830"/>
    </row>
    <row r="30" spans="1:29" s="870" customFormat="1" ht="12.75" thickTop="1" thickBot="1" x14ac:dyDescent="0.3">
      <c r="A30" s="840">
        <v>2</v>
      </c>
      <c r="B30" s="841" t="s">
        <v>1421</v>
      </c>
      <c r="C30" s="841" t="s">
        <v>1462</v>
      </c>
      <c r="D30" s="841" t="s">
        <v>1434</v>
      </c>
      <c r="E30" s="841" t="s">
        <v>1421</v>
      </c>
      <c r="F30" s="841"/>
      <c r="G30" s="841"/>
      <c r="H30" s="868" t="s">
        <v>1843</v>
      </c>
      <c r="I30" s="869"/>
      <c r="J30" s="869"/>
      <c r="K30" s="869"/>
      <c r="L30" s="869"/>
      <c r="M30" s="869"/>
      <c r="N30" s="869"/>
      <c r="O30" s="869"/>
      <c r="P30" s="869"/>
      <c r="Q30" s="869"/>
      <c r="R30" s="869"/>
      <c r="S30" s="869"/>
      <c r="T30" s="869"/>
      <c r="U30" s="869"/>
      <c r="V30" s="869"/>
      <c r="W30" s="869"/>
      <c r="X30" s="869"/>
      <c r="Y30" s="869">
        <f t="shared" si="9"/>
        <v>0</v>
      </c>
      <c r="Z30" s="869">
        <f t="shared" si="10"/>
        <v>0</v>
      </c>
      <c r="AA30" s="869">
        <f t="shared" si="11"/>
        <v>0</v>
      </c>
      <c r="AB30" s="869">
        <f t="shared" si="12"/>
        <v>0</v>
      </c>
      <c r="AC30" s="830"/>
    </row>
    <row r="31" spans="1:29" s="865" customFormat="1" ht="12.75" thickTop="1" thickBot="1" x14ac:dyDescent="0.3">
      <c r="A31" s="837">
        <v>2</v>
      </c>
      <c r="B31" s="838" t="s">
        <v>1421</v>
      </c>
      <c r="C31" s="838" t="s">
        <v>1462</v>
      </c>
      <c r="D31" s="838" t="s">
        <v>1458</v>
      </c>
      <c r="E31" s="838"/>
      <c r="F31" s="838"/>
      <c r="G31" s="838"/>
      <c r="H31" s="866" t="s">
        <v>1844</v>
      </c>
      <c r="I31" s="867">
        <f>+I32</f>
        <v>59171174</v>
      </c>
      <c r="J31" s="867">
        <f t="shared" ref="J31:X31" si="21">+J32</f>
        <v>0</v>
      </c>
      <c r="K31" s="867">
        <f t="shared" si="21"/>
        <v>0</v>
      </c>
      <c r="L31" s="867">
        <f t="shared" si="21"/>
        <v>0</v>
      </c>
      <c r="M31" s="867">
        <f t="shared" si="21"/>
        <v>11515000</v>
      </c>
      <c r="N31" s="867">
        <f t="shared" si="21"/>
        <v>0</v>
      </c>
      <c r="O31" s="867">
        <f t="shared" si="21"/>
        <v>0</v>
      </c>
      <c r="P31" s="867">
        <f t="shared" si="21"/>
        <v>0</v>
      </c>
      <c r="Q31" s="867">
        <f t="shared" si="21"/>
        <v>0</v>
      </c>
      <c r="R31" s="867">
        <f t="shared" si="21"/>
        <v>0</v>
      </c>
      <c r="S31" s="867">
        <f t="shared" si="21"/>
        <v>0</v>
      </c>
      <c r="T31" s="867">
        <f t="shared" si="21"/>
        <v>0</v>
      </c>
      <c r="U31" s="867">
        <f t="shared" si="21"/>
        <v>0</v>
      </c>
      <c r="V31" s="867">
        <f t="shared" si="21"/>
        <v>0</v>
      </c>
      <c r="W31" s="867">
        <f t="shared" si="21"/>
        <v>0</v>
      </c>
      <c r="X31" s="867">
        <f t="shared" si="21"/>
        <v>0</v>
      </c>
      <c r="Y31" s="867">
        <f t="shared" si="9"/>
        <v>70686174</v>
      </c>
      <c r="Z31" s="867">
        <f>+J31+N31+R31+V31</f>
        <v>0</v>
      </c>
      <c r="AA31" s="867">
        <f t="shared" si="11"/>
        <v>0</v>
      </c>
      <c r="AB31" s="867">
        <f>+L31+P31+T31+X31</f>
        <v>0</v>
      </c>
      <c r="AC31" s="830"/>
    </row>
    <row r="32" spans="1:29" s="874" customFormat="1" ht="12.75" thickTop="1" thickBot="1" x14ac:dyDescent="0.3">
      <c r="A32" s="834">
        <v>2</v>
      </c>
      <c r="B32" s="835" t="s">
        <v>1421</v>
      </c>
      <c r="C32" s="835" t="s">
        <v>1462</v>
      </c>
      <c r="D32" s="835" t="s">
        <v>1458</v>
      </c>
      <c r="E32" s="835" t="s">
        <v>1421</v>
      </c>
      <c r="F32" s="835"/>
      <c r="G32" s="835"/>
      <c r="H32" s="863" t="s">
        <v>1845</v>
      </c>
      <c r="I32" s="864">
        <v>59171174</v>
      </c>
      <c r="J32" s="864">
        <v>0</v>
      </c>
      <c r="K32" s="864">
        <v>0</v>
      </c>
      <c r="L32" s="864">
        <v>0</v>
      </c>
      <c r="M32" s="864">
        <v>11515000</v>
      </c>
      <c r="N32" s="864">
        <v>0</v>
      </c>
      <c r="O32" s="864">
        <v>0</v>
      </c>
      <c r="P32" s="864">
        <v>0</v>
      </c>
      <c r="Q32" s="864"/>
      <c r="R32" s="864"/>
      <c r="S32" s="864"/>
      <c r="T32" s="864"/>
      <c r="U32" s="864"/>
      <c r="V32" s="864"/>
      <c r="W32" s="864"/>
      <c r="X32" s="864"/>
      <c r="Y32" s="864">
        <f t="shared" si="9"/>
        <v>70686174</v>
      </c>
      <c r="Z32" s="864">
        <f t="shared" si="10"/>
        <v>0</v>
      </c>
      <c r="AA32" s="864">
        <f t="shared" si="11"/>
        <v>0</v>
      </c>
      <c r="AB32" s="864">
        <f t="shared" si="12"/>
        <v>0</v>
      </c>
      <c r="AC32" s="830"/>
    </row>
    <row r="33" spans="1:29" ht="12.75" thickTop="1" thickBot="1" x14ac:dyDescent="0.3">
      <c r="A33" s="844">
        <v>2</v>
      </c>
      <c r="B33" s="845" t="s">
        <v>1421</v>
      </c>
      <c r="C33" s="838" t="s">
        <v>1462</v>
      </c>
      <c r="D33" s="838" t="s">
        <v>1462</v>
      </c>
      <c r="E33" s="844"/>
      <c r="F33" s="844"/>
      <c r="G33" s="844"/>
      <c r="H33" s="866" t="s">
        <v>1508</v>
      </c>
      <c r="I33" s="875">
        <f>+I34+I35+I36</f>
        <v>12678000</v>
      </c>
      <c r="J33" s="875">
        <f t="shared" ref="J33:X33" si="22">+J34+J35+J36</f>
        <v>377566</v>
      </c>
      <c r="K33" s="875">
        <f t="shared" si="22"/>
        <v>377566</v>
      </c>
      <c r="L33" s="875">
        <f t="shared" si="22"/>
        <v>377566</v>
      </c>
      <c r="M33" s="875">
        <f t="shared" si="22"/>
        <v>0</v>
      </c>
      <c r="N33" s="875">
        <f t="shared" si="22"/>
        <v>0</v>
      </c>
      <c r="O33" s="875">
        <f t="shared" si="22"/>
        <v>0</v>
      </c>
      <c r="P33" s="875">
        <f t="shared" si="22"/>
        <v>0</v>
      </c>
      <c r="Q33" s="875">
        <f t="shared" si="22"/>
        <v>0</v>
      </c>
      <c r="R33" s="875">
        <f t="shared" si="22"/>
        <v>0</v>
      </c>
      <c r="S33" s="875">
        <f t="shared" si="22"/>
        <v>0</v>
      </c>
      <c r="T33" s="875">
        <f t="shared" si="22"/>
        <v>0</v>
      </c>
      <c r="U33" s="875">
        <f t="shared" si="22"/>
        <v>0</v>
      </c>
      <c r="V33" s="875">
        <f t="shared" si="22"/>
        <v>0</v>
      </c>
      <c r="W33" s="875">
        <f t="shared" si="22"/>
        <v>0</v>
      </c>
      <c r="X33" s="875">
        <f t="shared" si="22"/>
        <v>0</v>
      </c>
      <c r="Y33" s="875">
        <f t="shared" si="9"/>
        <v>12678000</v>
      </c>
      <c r="Z33" s="875">
        <f t="shared" si="10"/>
        <v>377566</v>
      </c>
      <c r="AA33" s="875">
        <f t="shared" si="11"/>
        <v>377566</v>
      </c>
      <c r="AB33" s="875">
        <f t="shared" si="12"/>
        <v>377566</v>
      </c>
      <c r="AC33" s="830"/>
    </row>
    <row r="34" spans="1:29" s="874" customFormat="1" ht="12.75" thickTop="1" thickBot="1" x14ac:dyDescent="0.3">
      <c r="A34" s="834">
        <v>2</v>
      </c>
      <c r="B34" s="835" t="s">
        <v>1421</v>
      </c>
      <c r="C34" s="835" t="s">
        <v>1462</v>
      </c>
      <c r="D34" s="835" t="s">
        <v>1462</v>
      </c>
      <c r="E34" s="835" t="s">
        <v>1421</v>
      </c>
      <c r="F34" s="835"/>
      <c r="G34" s="835"/>
      <c r="H34" s="863" t="s">
        <v>1846</v>
      </c>
      <c r="I34" s="864"/>
      <c r="J34" s="864"/>
      <c r="K34" s="864"/>
      <c r="L34" s="864"/>
      <c r="M34" s="864"/>
      <c r="N34" s="864"/>
      <c r="O34" s="864"/>
      <c r="P34" s="864"/>
      <c r="Q34" s="864"/>
      <c r="R34" s="864"/>
      <c r="S34" s="864"/>
      <c r="T34" s="864"/>
      <c r="U34" s="864"/>
      <c r="V34" s="864"/>
      <c r="W34" s="864"/>
      <c r="X34" s="864"/>
      <c r="Y34" s="864">
        <f t="shared" si="9"/>
        <v>0</v>
      </c>
      <c r="Z34" s="864">
        <f t="shared" si="10"/>
        <v>0</v>
      </c>
      <c r="AA34" s="864">
        <f t="shared" si="11"/>
        <v>0</v>
      </c>
      <c r="AB34" s="864">
        <f t="shared" si="12"/>
        <v>0</v>
      </c>
      <c r="AC34" s="830"/>
    </row>
    <row r="35" spans="1:29" s="874" customFormat="1" ht="12.75" thickTop="1" thickBot="1" x14ac:dyDescent="0.3">
      <c r="A35" s="834">
        <v>2</v>
      </c>
      <c r="B35" s="835" t="s">
        <v>1421</v>
      </c>
      <c r="C35" s="835" t="s">
        <v>1462</v>
      </c>
      <c r="D35" s="835" t="s">
        <v>1462</v>
      </c>
      <c r="E35" s="835" t="s">
        <v>1434</v>
      </c>
      <c r="F35" s="835"/>
      <c r="G35" s="835"/>
      <c r="H35" s="863" t="s">
        <v>1847</v>
      </c>
      <c r="I35" s="864"/>
      <c r="J35" s="864"/>
      <c r="K35" s="864"/>
      <c r="L35" s="864"/>
      <c r="M35" s="864"/>
      <c r="N35" s="864"/>
      <c r="O35" s="864"/>
      <c r="P35" s="864"/>
      <c r="Q35" s="864"/>
      <c r="R35" s="864"/>
      <c r="S35" s="864"/>
      <c r="T35" s="864"/>
      <c r="U35" s="864"/>
      <c r="V35" s="864"/>
      <c r="W35" s="864"/>
      <c r="X35" s="864"/>
      <c r="Y35" s="864">
        <f t="shared" si="9"/>
        <v>0</v>
      </c>
      <c r="Z35" s="864">
        <f t="shared" si="10"/>
        <v>0</v>
      </c>
      <c r="AA35" s="864">
        <f t="shared" si="11"/>
        <v>0</v>
      </c>
      <c r="AB35" s="864">
        <f t="shared" si="12"/>
        <v>0</v>
      </c>
      <c r="AC35" s="830"/>
    </row>
    <row r="36" spans="1:29" s="874" customFormat="1" ht="12.75" thickTop="1" thickBot="1" x14ac:dyDescent="0.3">
      <c r="A36" s="834">
        <v>2</v>
      </c>
      <c r="B36" s="835" t="s">
        <v>1421</v>
      </c>
      <c r="C36" s="835" t="s">
        <v>1462</v>
      </c>
      <c r="D36" s="835" t="s">
        <v>1462</v>
      </c>
      <c r="E36" s="835" t="s">
        <v>1458</v>
      </c>
      <c r="F36" s="835"/>
      <c r="G36" s="835"/>
      <c r="H36" s="863" t="s">
        <v>1518</v>
      </c>
      <c r="I36" s="864">
        <v>12678000</v>
      </c>
      <c r="J36" s="864">
        <v>377566</v>
      </c>
      <c r="K36" s="864">
        <v>377566</v>
      </c>
      <c r="L36" s="864">
        <v>377566</v>
      </c>
      <c r="M36" s="864"/>
      <c r="N36" s="864"/>
      <c r="O36" s="864"/>
      <c r="P36" s="864"/>
      <c r="Q36" s="864"/>
      <c r="R36" s="864"/>
      <c r="S36" s="864"/>
      <c r="T36" s="864"/>
      <c r="U36" s="864"/>
      <c r="V36" s="864"/>
      <c r="W36" s="864"/>
      <c r="X36" s="864"/>
      <c r="Y36" s="864">
        <f t="shared" si="9"/>
        <v>12678000</v>
      </c>
      <c r="Z36" s="864">
        <f t="shared" si="10"/>
        <v>377566</v>
      </c>
      <c r="AA36" s="864">
        <f t="shared" si="11"/>
        <v>377566</v>
      </c>
      <c r="AB36" s="864">
        <f t="shared" si="12"/>
        <v>377566</v>
      </c>
      <c r="AC36" s="830"/>
    </row>
    <row r="37" spans="1:29" ht="12.75" thickTop="1" thickBot="1" x14ac:dyDescent="0.3">
      <c r="A37" s="833">
        <v>2</v>
      </c>
      <c r="B37" s="831" t="s">
        <v>1434</v>
      </c>
      <c r="C37" s="831"/>
      <c r="D37" s="831"/>
      <c r="E37" s="831"/>
      <c r="F37" s="831"/>
      <c r="G37" s="831"/>
      <c r="H37" s="861" t="s">
        <v>1848</v>
      </c>
      <c r="I37" s="862">
        <f>+I38+I42</f>
        <v>0</v>
      </c>
      <c r="J37" s="862">
        <f t="shared" ref="J37:X37" si="23">+J38+J42</f>
        <v>0</v>
      </c>
      <c r="K37" s="862">
        <f t="shared" si="23"/>
        <v>0</v>
      </c>
      <c r="L37" s="862">
        <f t="shared" si="23"/>
        <v>0</v>
      </c>
      <c r="M37" s="862">
        <f t="shared" si="23"/>
        <v>0</v>
      </c>
      <c r="N37" s="862">
        <f t="shared" si="23"/>
        <v>0</v>
      </c>
      <c r="O37" s="862">
        <f t="shared" si="23"/>
        <v>0</v>
      </c>
      <c r="P37" s="862">
        <f t="shared" si="23"/>
        <v>0</v>
      </c>
      <c r="Q37" s="862">
        <f t="shared" si="23"/>
        <v>0</v>
      </c>
      <c r="R37" s="862">
        <f t="shared" si="23"/>
        <v>0</v>
      </c>
      <c r="S37" s="862">
        <f t="shared" si="23"/>
        <v>0</v>
      </c>
      <c r="T37" s="862">
        <f t="shared" si="23"/>
        <v>0</v>
      </c>
      <c r="U37" s="862">
        <f t="shared" si="23"/>
        <v>0</v>
      </c>
      <c r="V37" s="862">
        <f t="shared" si="23"/>
        <v>0</v>
      </c>
      <c r="W37" s="862">
        <f t="shared" si="23"/>
        <v>0</v>
      </c>
      <c r="X37" s="862">
        <f t="shared" si="23"/>
        <v>0</v>
      </c>
      <c r="Y37" s="862">
        <f t="shared" si="9"/>
        <v>0</v>
      </c>
      <c r="Z37" s="862">
        <f t="shared" si="10"/>
        <v>0</v>
      </c>
      <c r="AA37" s="862">
        <f t="shared" si="11"/>
        <v>0</v>
      </c>
      <c r="AB37" s="862">
        <f t="shared" si="12"/>
        <v>0</v>
      </c>
      <c r="AC37" s="830"/>
    </row>
    <row r="38" spans="1:29" ht="12.75" thickTop="1" thickBot="1" x14ac:dyDescent="0.3">
      <c r="A38" s="844">
        <v>2</v>
      </c>
      <c r="B38" s="845" t="s">
        <v>1434</v>
      </c>
      <c r="C38" s="838" t="s">
        <v>1421</v>
      </c>
      <c r="D38" s="837"/>
      <c r="E38" s="838"/>
      <c r="F38" s="838"/>
      <c r="G38" s="838"/>
      <c r="H38" s="866" t="s">
        <v>1849</v>
      </c>
      <c r="I38" s="867">
        <f>+I39+I40+I41</f>
        <v>0</v>
      </c>
      <c r="J38" s="867">
        <f t="shared" ref="J38:X38" si="24">+J39+J40+J41</f>
        <v>0</v>
      </c>
      <c r="K38" s="867">
        <f t="shared" si="24"/>
        <v>0</v>
      </c>
      <c r="L38" s="867">
        <f t="shared" si="24"/>
        <v>0</v>
      </c>
      <c r="M38" s="867">
        <f t="shared" si="24"/>
        <v>0</v>
      </c>
      <c r="N38" s="867">
        <f t="shared" si="24"/>
        <v>0</v>
      </c>
      <c r="O38" s="867">
        <f t="shared" si="24"/>
        <v>0</v>
      </c>
      <c r="P38" s="867">
        <f t="shared" si="24"/>
        <v>0</v>
      </c>
      <c r="Q38" s="867">
        <f t="shared" si="24"/>
        <v>0</v>
      </c>
      <c r="R38" s="867">
        <f t="shared" si="24"/>
        <v>0</v>
      </c>
      <c r="S38" s="867">
        <f t="shared" si="24"/>
        <v>0</v>
      </c>
      <c r="T38" s="867">
        <f t="shared" si="24"/>
        <v>0</v>
      </c>
      <c r="U38" s="867">
        <f t="shared" si="24"/>
        <v>0</v>
      </c>
      <c r="V38" s="867">
        <f t="shared" si="24"/>
        <v>0</v>
      </c>
      <c r="W38" s="867">
        <f t="shared" si="24"/>
        <v>0</v>
      </c>
      <c r="X38" s="867">
        <f t="shared" si="24"/>
        <v>0</v>
      </c>
      <c r="Y38" s="867">
        <f t="shared" si="9"/>
        <v>0</v>
      </c>
      <c r="Z38" s="867">
        <f t="shared" si="10"/>
        <v>0</v>
      </c>
      <c r="AA38" s="867">
        <f t="shared" si="11"/>
        <v>0</v>
      </c>
      <c r="AB38" s="867">
        <f t="shared" si="12"/>
        <v>0</v>
      </c>
      <c r="AC38" s="830"/>
    </row>
    <row r="39" spans="1:29" ht="12.75" thickTop="1" thickBot="1" x14ac:dyDescent="0.3">
      <c r="A39" s="834">
        <v>2</v>
      </c>
      <c r="B39" s="835" t="s">
        <v>1434</v>
      </c>
      <c r="C39" s="835" t="s">
        <v>1421</v>
      </c>
      <c r="D39" s="836" t="s">
        <v>1421</v>
      </c>
      <c r="E39" s="834"/>
      <c r="F39" s="834"/>
      <c r="G39" s="834"/>
      <c r="H39" s="863" t="s">
        <v>1849</v>
      </c>
      <c r="I39" s="864"/>
      <c r="J39" s="864"/>
      <c r="K39" s="864"/>
      <c r="L39" s="864"/>
      <c r="M39" s="864"/>
      <c r="N39" s="864"/>
      <c r="O39" s="864"/>
      <c r="P39" s="864"/>
      <c r="Q39" s="864"/>
      <c r="R39" s="864"/>
      <c r="S39" s="864"/>
      <c r="T39" s="864"/>
      <c r="U39" s="864"/>
      <c r="V39" s="864"/>
      <c r="W39" s="864"/>
      <c r="X39" s="864"/>
      <c r="Y39" s="864">
        <f t="shared" si="9"/>
        <v>0</v>
      </c>
      <c r="Z39" s="864">
        <f t="shared" si="10"/>
        <v>0</v>
      </c>
      <c r="AA39" s="864">
        <f t="shared" si="11"/>
        <v>0</v>
      </c>
      <c r="AB39" s="864">
        <f t="shared" si="12"/>
        <v>0</v>
      </c>
      <c r="AC39" s="830"/>
    </row>
    <row r="40" spans="1:29" ht="12.75" thickTop="1" thickBot="1" x14ac:dyDescent="0.3">
      <c r="A40" s="834">
        <v>2</v>
      </c>
      <c r="B40" s="835" t="s">
        <v>1434</v>
      </c>
      <c r="C40" s="835" t="s">
        <v>1421</v>
      </c>
      <c r="D40" s="836" t="s">
        <v>1434</v>
      </c>
      <c r="E40" s="834"/>
      <c r="F40" s="834"/>
      <c r="G40" s="834"/>
      <c r="H40" s="863" t="s">
        <v>1850</v>
      </c>
      <c r="I40" s="864"/>
      <c r="J40" s="864"/>
      <c r="K40" s="864"/>
      <c r="L40" s="864"/>
      <c r="M40" s="864"/>
      <c r="N40" s="864"/>
      <c r="O40" s="864"/>
      <c r="P40" s="864"/>
      <c r="Q40" s="864"/>
      <c r="R40" s="864"/>
      <c r="S40" s="864"/>
      <c r="T40" s="864"/>
      <c r="U40" s="864"/>
      <c r="V40" s="864"/>
      <c r="W40" s="864"/>
      <c r="X40" s="864"/>
      <c r="Y40" s="864">
        <f t="shared" si="9"/>
        <v>0</v>
      </c>
      <c r="Z40" s="864">
        <f t="shared" si="10"/>
        <v>0</v>
      </c>
      <c r="AA40" s="864">
        <f t="shared" si="11"/>
        <v>0</v>
      </c>
      <c r="AB40" s="864">
        <f t="shared" si="12"/>
        <v>0</v>
      </c>
      <c r="AC40" s="830"/>
    </row>
    <row r="41" spans="1:29" ht="12.75" thickTop="1" thickBot="1" x14ac:dyDescent="0.3">
      <c r="A41" s="834">
        <v>2</v>
      </c>
      <c r="B41" s="835" t="s">
        <v>1434</v>
      </c>
      <c r="C41" s="835" t="s">
        <v>1421</v>
      </c>
      <c r="D41" s="836" t="s">
        <v>1458</v>
      </c>
      <c r="E41" s="834"/>
      <c r="F41" s="834"/>
      <c r="G41" s="834"/>
      <c r="H41" s="863" t="s">
        <v>1835</v>
      </c>
      <c r="I41" s="864"/>
      <c r="J41" s="864"/>
      <c r="K41" s="864"/>
      <c r="L41" s="864"/>
      <c r="M41" s="864"/>
      <c r="N41" s="864"/>
      <c r="O41" s="864"/>
      <c r="P41" s="864"/>
      <c r="Q41" s="864"/>
      <c r="R41" s="864"/>
      <c r="S41" s="864"/>
      <c r="T41" s="864"/>
      <c r="U41" s="864"/>
      <c r="V41" s="864"/>
      <c r="W41" s="864"/>
      <c r="X41" s="864"/>
      <c r="Y41" s="864">
        <f t="shared" si="9"/>
        <v>0</v>
      </c>
      <c r="Z41" s="864">
        <f t="shared" si="10"/>
        <v>0</v>
      </c>
      <c r="AA41" s="864">
        <f t="shared" si="11"/>
        <v>0</v>
      </c>
      <c r="AB41" s="864">
        <f t="shared" si="12"/>
        <v>0</v>
      </c>
      <c r="AC41" s="830"/>
    </row>
    <row r="42" spans="1:29" ht="12.75" thickTop="1" thickBot="1" x14ac:dyDescent="0.3">
      <c r="A42" s="844">
        <v>2</v>
      </c>
      <c r="B42" s="845" t="s">
        <v>1434</v>
      </c>
      <c r="C42" s="838" t="s">
        <v>1434</v>
      </c>
      <c r="D42" s="837"/>
      <c r="E42" s="838"/>
      <c r="F42" s="838"/>
      <c r="G42" s="838"/>
      <c r="H42" s="866" t="s">
        <v>1851</v>
      </c>
      <c r="I42" s="867">
        <f>+I43+I44+I45+I46</f>
        <v>0</v>
      </c>
      <c r="J42" s="867">
        <f t="shared" ref="J42:X42" si="25">+J43+J44+J45+J46</f>
        <v>0</v>
      </c>
      <c r="K42" s="867">
        <f>+K43+K44+K45+K46</f>
        <v>0</v>
      </c>
      <c r="L42" s="867">
        <f t="shared" si="25"/>
        <v>0</v>
      </c>
      <c r="M42" s="867">
        <f t="shared" si="25"/>
        <v>0</v>
      </c>
      <c r="N42" s="867">
        <f t="shared" si="25"/>
        <v>0</v>
      </c>
      <c r="O42" s="867">
        <f t="shared" si="25"/>
        <v>0</v>
      </c>
      <c r="P42" s="867">
        <f t="shared" si="25"/>
        <v>0</v>
      </c>
      <c r="Q42" s="867">
        <f t="shared" si="25"/>
        <v>0</v>
      </c>
      <c r="R42" s="867">
        <f t="shared" si="25"/>
        <v>0</v>
      </c>
      <c r="S42" s="867">
        <f t="shared" si="25"/>
        <v>0</v>
      </c>
      <c r="T42" s="867">
        <f t="shared" si="25"/>
        <v>0</v>
      </c>
      <c r="U42" s="867">
        <f t="shared" si="25"/>
        <v>0</v>
      </c>
      <c r="V42" s="867">
        <f t="shared" si="25"/>
        <v>0</v>
      </c>
      <c r="W42" s="867">
        <f t="shared" si="25"/>
        <v>0</v>
      </c>
      <c r="X42" s="867">
        <f t="shared" si="25"/>
        <v>0</v>
      </c>
      <c r="Y42" s="867">
        <f t="shared" si="9"/>
        <v>0</v>
      </c>
      <c r="Z42" s="867">
        <f t="shared" si="10"/>
        <v>0</v>
      </c>
      <c r="AA42" s="867">
        <f t="shared" si="11"/>
        <v>0</v>
      </c>
      <c r="AB42" s="867">
        <f t="shared" si="12"/>
        <v>0</v>
      </c>
      <c r="AC42" s="830"/>
    </row>
    <row r="43" spans="1:29" ht="12.75" thickTop="1" thickBot="1" x14ac:dyDescent="0.3">
      <c r="A43" s="834">
        <v>2</v>
      </c>
      <c r="B43" s="835" t="s">
        <v>1434</v>
      </c>
      <c r="C43" s="835" t="s">
        <v>1434</v>
      </c>
      <c r="D43" s="835" t="s">
        <v>1421</v>
      </c>
      <c r="E43" s="834"/>
      <c r="F43" s="834"/>
      <c r="G43" s="834"/>
      <c r="H43" s="863" t="s">
        <v>1851</v>
      </c>
      <c r="I43" s="864"/>
      <c r="J43" s="864"/>
      <c r="K43" s="864">
        <v>0</v>
      </c>
      <c r="L43" s="864"/>
      <c r="M43" s="864"/>
      <c r="N43" s="864"/>
      <c r="O43" s="864"/>
      <c r="P43" s="864"/>
      <c r="Q43" s="864"/>
      <c r="R43" s="864"/>
      <c r="S43" s="864"/>
      <c r="T43" s="864"/>
      <c r="U43" s="864"/>
      <c r="V43" s="864"/>
      <c r="W43" s="864"/>
      <c r="X43" s="864"/>
      <c r="Y43" s="864">
        <f t="shared" si="9"/>
        <v>0</v>
      </c>
      <c r="Z43" s="864">
        <f t="shared" si="10"/>
        <v>0</v>
      </c>
      <c r="AA43" s="864">
        <f t="shared" si="11"/>
        <v>0</v>
      </c>
      <c r="AB43" s="864">
        <f t="shared" si="12"/>
        <v>0</v>
      </c>
      <c r="AC43" s="830"/>
    </row>
    <row r="44" spans="1:29" ht="12.75" thickTop="1" thickBot="1" x14ac:dyDescent="0.3">
      <c r="A44" s="834">
        <v>2</v>
      </c>
      <c r="B44" s="835" t="s">
        <v>1434</v>
      </c>
      <c r="C44" s="835" t="s">
        <v>1434</v>
      </c>
      <c r="D44" s="835" t="s">
        <v>1434</v>
      </c>
      <c r="E44" s="834"/>
      <c r="F44" s="834"/>
      <c r="G44" s="834"/>
      <c r="H44" s="863" t="s">
        <v>1852</v>
      </c>
      <c r="I44" s="864"/>
      <c r="J44" s="864"/>
      <c r="K44" s="864">
        <v>0</v>
      </c>
      <c r="L44" s="864"/>
      <c r="M44" s="864"/>
      <c r="N44" s="864"/>
      <c r="O44" s="864"/>
      <c r="P44" s="864"/>
      <c r="Q44" s="864"/>
      <c r="R44" s="864"/>
      <c r="S44" s="864"/>
      <c r="T44" s="864"/>
      <c r="U44" s="864"/>
      <c r="V44" s="864"/>
      <c r="W44" s="864"/>
      <c r="X44" s="864"/>
      <c r="Y44" s="864">
        <f t="shared" si="9"/>
        <v>0</v>
      </c>
      <c r="Z44" s="864">
        <f t="shared" si="10"/>
        <v>0</v>
      </c>
      <c r="AA44" s="864">
        <f t="shared" si="11"/>
        <v>0</v>
      </c>
      <c r="AB44" s="864">
        <f t="shared" si="12"/>
        <v>0</v>
      </c>
      <c r="AC44" s="830"/>
    </row>
    <row r="45" spans="1:29" ht="12.75" thickTop="1" thickBot="1" x14ac:dyDescent="0.3">
      <c r="A45" s="834">
        <v>2</v>
      </c>
      <c r="B45" s="835" t="s">
        <v>1434</v>
      </c>
      <c r="C45" s="835" t="s">
        <v>1434</v>
      </c>
      <c r="D45" s="835" t="s">
        <v>1458</v>
      </c>
      <c r="E45" s="834"/>
      <c r="F45" s="834"/>
      <c r="G45" s="834"/>
      <c r="H45" s="863" t="s">
        <v>1835</v>
      </c>
      <c r="I45" s="864"/>
      <c r="J45" s="864"/>
      <c r="K45" s="864">
        <v>0</v>
      </c>
      <c r="L45" s="864"/>
      <c r="M45" s="864"/>
      <c r="N45" s="864"/>
      <c r="O45" s="864"/>
      <c r="P45" s="864"/>
      <c r="Q45" s="864"/>
      <c r="R45" s="864"/>
      <c r="S45" s="864"/>
      <c r="T45" s="864"/>
      <c r="U45" s="864"/>
      <c r="V45" s="864"/>
      <c r="W45" s="864"/>
      <c r="X45" s="864"/>
      <c r="Y45" s="864">
        <f t="shared" si="9"/>
        <v>0</v>
      </c>
      <c r="Z45" s="864">
        <f t="shared" si="10"/>
        <v>0</v>
      </c>
      <c r="AA45" s="864">
        <f t="shared" si="11"/>
        <v>0</v>
      </c>
      <c r="AB45" s="864">
        <f t="shared" si="12"/>
        <v>0</v>
      </c>
      <c r="AC45" s="830"/>
    </row>
    <row r="46" spans="1:29" s="873" customFormat="1" ht="12.75" thickTop="1" thickBot="1" x14ac:dyDescent="0.3">
      <c r="A46" s="840">
        <v>2</v>
      </c>
      <c r="B46" s="841" t="s">
        <v>1434</v>
      </c>
      <c r="C46" s="841" t="s">
        <v>1434</v>
      </c>
      <c r="D46" s="841" t="s">
        <v>1462</v>
      </c>
      <c r="E46" s="840"/>
      <c r="F46" s="840"/>
      <c r="G46" s="840"/>
      <c r="H46" s="868" t="s">
        <v>1853</v>
      </c>
      <c r="I46" s="869"/>
      <c r="J46" s="869"/>
      <c r="K46" s="869">
        <v>0</v>
      </c>
      <c r="L46" s="869">
        <v>0</v>
      </c>
      <c r="M46" s="869"/>
      <c r="N46" s="869"/>
      <c r="O46" s="869"/>
      <c r="P46" s="869"/>
      <c r="Q46" s="869"/>
      <c r="R46" s="869"/>
      <c r="S46" s="869"/>
      <c r="T46" s="869"/>
      <c r="U46" s="869"/>
      <c r="V46" s="869"/>
      <c r="W46" s="869"/>
      <c r="X46" s="869"/>
      <c r="Y46" s="869">
        <f t="shared" si="9"/>
        <v>0</v>
      </c>
      <c r="Z46" s="869">
        <f t="shared" si="10"/>
        <v>0</v>
      </c>
      <c r="AA46" s="869">
        <f t="shared" si="11"/>
        <v>0</v>
      </c>
      <c r="AB46" s="869">
        <f t="shared" si="12"/>
        <v>0</v>
      </c>
      <c r="AC46" s="846"/>
    </row>
    <row r="47" spans="1:29" ht="12.75" thickTop="1" thickBot="1" x14ac:dyDescent="0.3">
      <c r="A47" s="829">
        <v>2</v>
      </c>
      <c r="B47" s="829" t="s">
        <v>1458</v>
      </c>
      <c r="C47" s="829"/>
      <c r="D47" s="829"/>
      <c r="E47" s="829" t="s">
        <v>1819</v>
      </c>
      <c r="F47" s="829" t="s">
        <v>1458</v>
      </c>
      <c r="G47" s="829"/>
      <c r="H47" s="912" t="s">
        <v>1854</v>
      </c>
      <c r="I47" s="913">
        <f>+I91</f>
        <v>34394749005</v>
      </c>
      <c r="J47" s="913">
        <f t="shared" ref="J47:L47" si="26">+J91</f>
        <v>17878088332</v>
      </c>
      <c r="K47" s="913">
        <f t="shared" si="26"/>
        <v>6246472181</v>
      </c>
      <c r="L47" s="913">
        <f t="shared" si="26"/>
        <v>6079949107</v>
      </c>
      <c r="M47" s="913">
        <f>+M49</f>
        <v>1322391334</v>
      </c>
      <c r="N47" s="913">
        <f t="shared" ref="N47:X47" si="27">+N49+N59</f>
        <v>1321017793</v>
      </c>
      <c r="O47" s="913">
        <f t="shared" si="27"/>
        <v>0</v>
      </c>
      <c r="P47" s="913">
        <f t="shared" si="27"/>
        <v>0</v>
      </c>
      <c r="Q47" s="859">
        <f t="shared" si="27"/>
        <v>0</v>
      </c>
      <c r="R47" s="859">
        <f t="shared" si="27"/>
        <v>0</v>
      </c>
      <c r="S47" s="859">
        <f t="shared" si="27"/>
        <v>0</v>
      </c>
      <c r="T47" s="859">
        <f t="shared" si="27"/>
        <v>0</v>
      </c>
      <c r="U47" s="859">
        <f t="shared" si="27"/>
        <v>0</v>
      </c>
      <c r="V47" s="859">
        <f t="shared" si="27"/>
        <v>0</v>
      </c>
      <c r="W47" s="859">
        <f t="shared" si="27"/>
        <v>0</v>
      </c>
      <c r="X47" s="859">
        <f t="shared" si="27"/>
        <v>0</v>
      </c>
      <c r="Y47" s="859">
        <f>+I47+M47+Q47+U47</f>
        <v>35717140339</v>
      </c>
      <c r="Z47" s="859">
        <f t="shared" si="10"/>
        <v>19199106125</v>
      </c>
      <c r="AA47" s="859">
        <f t="shared" si="11"/>
        <v>6246472181</v>
      </c>
      <c r="AB47" s="859">
        <f t="shared" si="12"/>
        <v>6079949107</v>
      </c>
      <c r="AC47" s="846"/>
    </row>
    <row r="48" spans="1:29" ht="12.75" thickTop="1" thickBot="1" x14ac:dyDescent="0.3">
      <c r="A48" s="829"/>
      <c r="B48" s="829"/>
      <c r="C48" s="829"/>
      <c r="D48" s="829"/>
      <c r="E48" s="829"/>
      <c r="F48" s="829"/>
      <c r="G48" s="895"/>
      <c r="H48" s="949"/>
      <c r="I48" s="919"/>
      <c r="J48" s="919"/>
      <c r="K48" s="919"/>
      <c r="L48" s="919"/>
      <c r="M48" s="919"/>
      <c r="N48" s="919"/>
      <c r="O48" s="919"/>
      <c r="P48" s="919"/>
      <c r="Q48" s="904"/>
      <c r="R48" s="859"/>
      <c r="S48" s="859"/>
      <c r="T48" s="859"/>
      <c r="U48" s="859"/>
      <c r="V48" s="859"/>
      <c r="W48" s="859"/>
      <c r="X48" s="859"/>
      <c r="Y48" s="859"/>
      <c r="Z48" s="859"/>
      <c r="AA48" s="859"/>
      <c r="AB48" s="859"/>
      <c r="AC48" s="846"/>
    </row>
    <row r="49" spans="1:59" ht="12.75" thickTop="1" thickBot="1" x14ac:dyDescent="0.3">
      <c r="A49" s="848">
        <v>2</v>
      </c>
      <c r="B49" s="890" t="s">
        <v>1458</v>
      </c>
      <c r="C49" s="890" t="s">
        <v>1421</v>
      </c>
      <c r="D49" s="890"/>
      <c r="E49" s="848"/>
      <c r="F49" s="848"/>
      <c r="G49" s="896"/>
      <c r="H49" s="920" t="s">
        <v>2020</v>
      </c>
      <c r="I49" s="921">
        <f>+I50+I51</f>
        <v>2842394719</v>
      </c>
      <c r="J49" s="921">
        <f t="shared" ref="J49:AB49" si="28">+J50+J51</f>
        <v>2830000736</v>
      </c>
      <c r="K49" s="921">
        <f t="shared" si="28"/>
        <v>148586178</v>
      </c>
      <c r="L49" s="921">
        <f t="shared" si="28"/>
        <v>145896336</v>
      </c>
      <c r="M49" s="922">
        <f>+M51</f>
        <v>1322391334</v>
      </c>
      <c r="N49" s="922">
        <f t="shared" si="28"/>
        <v>1321017793</v>
      </c>
      <c r="O49" s="922">
        <f t="shared" si="28"/>
        <v>0</v>
      </c>
      <c r="P49" s="922">
        <f t="shared" si="28"/>
        <v>0</v>
      </c>
      <c r="Q49" s="953">
        <f t="shared" si="28"/>
        <v>0</v>
      </c>
      <c r="R49" s="954">
        <f t="shared" si="28"/>
        <v>0</v>
      </c>
      <c r="S49" s="954">
        <f t="shared" si="28"/>
        <v>0</v>
      </c>
      <c r="T49" s="954">
        <f t="shared" si="28"/>
        <v>0</v>
      </c>
      <c r="U49" s="954">
        <f t="shared" si="28"/>
        <v>0</v>
      </c>
      <c r="V49" s="954">
        <f t="shared" si="28"/>
        <v>0</v>
      </c>
      <c r="W49" s="954">
        <f t="shared" si="28"/>
        <v>0</v>
      </c>
      <c r="X49" s="954">
        <f t="shared" si="28"/>
        <v>0</v>
      </c>
      <c r="Y49" s="955">
        <f>+Y50+Y51</f>
        <v>4164786053</v>
      </c>
      <c r="Z49" s="955">
        <f t="shared" si="28"/>
        <v>4151018529</v>
      </c>
      <c r="AA49" s="955">
        <f t="shared" si="28"/>
        <v>72823088</v>
      </c>
      <c r="AB49" s="955">
        <f t="shared" si="28"/>
        <v>145896336</v>
      </c>
      <c r="AC49" s="846"/>
    </row>
    <row r="50" spans="1:59" ht="30.75" customHeight="1" thickTop="1" thickBot="1" x14ac:dyDescent="0.3">
      <c r="A50" s="844"/>
      <c r="B50" s="844"/>
      <c r="C50" s="844"/>
      <c r="D50" s="844"/>
      <c r="E50" s="852"/>
      <c r="F50" s="852"/>
      <c r="G50" s="897"/>
      <c r="H50" s="923" t="s">
        <v>1983</v>
      </c>
      <c r="I50" s="924">
        <v>733028165</v>
      </c>
      <c r="J50" s="925">
        <v>724429517</v>
      </c>
      <c r="K50" s="925">
        <v>75763090</v>
      </c>
      <c r="L50" s="925">
        <v>73073248</v>
      </c>
      <c r="M50" s="924"/>
      <c r="N50" s="924"/>
      <c r="O50" s="924"/>
      <c r="P50" s="924"/>
      <c r="Q50" s="905"/>
      <c r="R50" s="869"/>
      <c r="S50" s="869"/>
      <c r="T50" s="869"/>
      <c r="U50" s="869"/>
      <c r="V50" s="869"/>
      <c r="W50" s="869"/>
      <c r="X50" s="869"/>
      <c r="Y50" s="864">
        <f>+I50+M50+Q50+U50</f>
        <v>733028165</v>
      </c>
      <c r="Z50" s="864">
        <f t="shared" ref="Z50:Z51" si="29">+J50+N50+R50+V50</f>
        <v>724429517</v>
      </c>
      <c r="AA50" s="869"/>
      <c r="AB50" s="864">
        <f t="shared" ref="AB50:AB51" si="30">+L50+P50+T50+X50</f>
        <v>73073248</v>
      </c>
      <c r="AC50" s="846"/>
    </row>
    <row r="51" spans="1:59" ht="15.75" customHeight="1" thickTop="1" thickBot="1" x14ac:dyDescent="0.3">
      <c r="A51" s="844">
        <v>2</v>
      </c>
      <c r="B51" s="844">
        <v>3</v>
      </c>
      <c r="C51" s="844">
        <v>1</v>
      </c>
      <c r="D51" s="844">
        <v>1</v>
      </c>
      <c r="E51" s="852"/>
      <c r="F51" s="852"/>
      <c r="G51" s="897"/>
      <c r="H51" s="923" t="s">
        <v>1984</v>
      </c>
      <c r="I51" s="924">
        <f>3431757889-1322391334-1</f>
        <v>2109366554</v>
      </c>
      <c r="J51" s="924">
        <f>3426589012-1321017793</f>
        <v>2105571219</v>
      </c>
      <c r="K51" s="924">
        <v>72823088</v>
      </c>
      <c r="L51" s="924">
        <v>72823088</v>
      </c>
      <c r="M51" s="924">
        <v>1322391334</v>
      </c>
      <c r="N51" s="924">
        <f>759908198+561109595</f>
        <v>1321017793</v>
      </c>
      <c r="O51" s="924">
        <f t="shared" ref="O51:X51" si="31">+O53</f>
        <v>0</v>
      </c>
      <c r="P51" s="924">
        <f t="shared" si="31"/>
        <v>0</v>
      </c>
      <c r="Q51" s="905">
        <f t="shared" si="31"/>
        <v>0</v>
      </c>
      <c r="R51" s="869">
        <f t="shared" si="31"/>
        <v>0</v>
      </c>
      <c r="S51" s="869">
        <f t="shared" si="31"/>
        <v>0</v>
      </c>
      <c r="T51" s="869">
        <f t="shared" si="31"/>
        <v>0</v>
      </c>
      <c r="U51" s="869">
        <f t="shared" si="31"/>
        <v>0</v>
      </c>
      <c r="V51" s="869">
        <f t="shared" si="31"/>
        <v>0</v>
      </c>
      <c r="W51" s="869">
        <f t="shared" si="31"/>
        <v>0</v>
      </c>
      <c r="X51" s="869">
        <f t="shared" si="31"/>
        <v>0</v>
      </c>
      <c r="Y51" s="864">
        <f>+I51+M51+Q51+U51</f>
        <v>3431757888</v>
      </c>
      <c r="Z51" s="864">
        <f t="shared" si="29"/>
        <v>3426589012</v>
      </c>
      <c r="AA51" s="864">
        <f t="shared" ref="AA51" si="32">+K51+O51+S51+W51</f>
        <v>72823088</v>
      </c>
      <c r="AB51" s="864">
        <f t="shared" si="30"/>
        <v>72823088</v>
      </c>
      <c r="AC51" s="846"/>
    </row>
    <row r="52" spans="1:59" ht="35.25" customHeight="1" thickTop="1" thickBot="1" x14ac:dyDescent="0.3">
      <c r="A52" s="849"/>
      <c r="B52" s="849"/>
      <c r="C52" s="849"/>
      <c r="D52" s="849"/>
      <c r="E52" s="849"/>
      <c r="F52" s="849"/>
      <c r="G52" s="898"/>
      <c r="H52" s="920" t="s">
        <v>2021</v>
      </c>
      <c r="I52" s="926">
        <f>+I53+I54</f>
        <v>214605227</v>
      </c>
      <c r="J52" s="927">
        <f t="shared" ref="J52:L52" si="33">+J53+J54</f>
        <v>200360622</v>
      </c>
      <c r="K52" s="927">
        <f t="shared" si="33"/>
        <v>90822524</v>
      </c>
      <c r="L52" s="927">
        <f t="shared" si="33"/>
        <v>90822524</v>
      </c>
      <c r="M52" s="950"/>
      <c r="N52" s="950"/>
      <c r="O52" s="950"/>
      <c r="P52" s="950"/>
      <c r="Q52" s="951"/>
      <c r="R52" s="952"/>
      <c r="S52" s="952"/>
      <c r="T52" s="952"/>
      <c r="U52" s="952"/>
      <c r="V52" s="952"/>
      <c r="W52" s="952"/>
      <c r="X52" s="952"/>
      <c r="Y52" s="876">
        <f>+Y53+Y54</f>
        <v>214605227</v>
      </c>
      <c r="Z52" s="877">
        <f t="shared" ref="Z52:AB52" si="34">+Z53+Z54</f>
        <v>200360622</v>
      </c>
      <c r="AA52" s="877">
        <f t="shared" si="34"/>
        <v>90822524</v>
      </c>
      <c r="AB52" s="877">
        <f t="shared" si="34"/>
        <v>90822524</v>
      </c>
      <c r="AC52" s="846"/>
    </row>
    <row r="53" spans="1:59" ht="15.75" customHeight="1" thickTop="1" thickBot="1" x14ac:dyDescent="0.3">
      <c r="A53" s="834">
        <v>2</v>
      </c>
      <c r="B53" s="834">
        <v>3</v>
      </c>
      <c r="C53" s="834">
        <v>1</v>
      </c>
      <c r="D53" s="834">
        <v>1</v>
      </c>
      <c r="E53" s="835"/>
      <c r="F53" s="835"/>
      <c r="G53" s="899"/>
      <c r="H53" s="928" t="s">
        <v>1985</v>
      </c>
      <c r="I53" s="924">
        <v>62113660</v>
      </c>
      <c r="J53" s="925">
        <v>58805976</v>
      </c>
      <c r="K53" s="925">
        <v>30693976</v>
      </c>
      <c r="L53" s="925">
        <f>+K53</f>
        <v>30693976</v>
      </c>
      <c r="M53" s="929"/>
      <c r="N53" s="929">
        <f t="shared" ref="N53:X53" si="35">+N54</f>
        <v>0</v>
      </c>
      <c r="O53" s="929">
        <f t="shared" si="35"/>
        <v>0</v>
      </c>
      <c r="P53" s="929">
        <f t="shared" si="35"/>
        <v>0</v>
      </c>
      <c r="Q53" s="906">
        <f t="shared" si="35"/>
        <v>0</v>
      </c>
      <c r="R53" s="864">
        <f t="shared" si="35"/>
        <v>0</v>
      </c>
      <c r="S53" s="864">
        <f t="shared" si="35"/>
        <v>0</v>
      </c>
      <c r="T53" s="864">
        <f t="shared" si="35"/>
        <v>0</v>
      </c>
      <c r="U53" s="864">
        <f t="shared" si="35"/>
        <v>0</v>
      </c>
      <c r="V53" s="864">
        <f t="shared" si="35"/>
        <v>0</v>
      </c>
      <c r="W53" s="864">
        <f t="shared" si="35"/>
        <v>0</v>
      </c>
      <c r="X53" s="864">
        <f t="shared" si="35"/>
        <v>0</v>
      </c>
      <c r="Y53" s="864">
        <f t="shared" ref="Y53:Y54" si="36">+I53+M53+Q53+U53</f>
        <v>62113660</v>
      </c>
      <c r="Z53" s="864">
        <f t="shared" ref="Z53:Z54" si="37">+J53+N53+R53+V53</f>
        <v>58805976</v>
      </c>
      <c r="AA53" s="864">
        <f t="shared" ref="AA53:AA54" si="38">+K53+O53+S53+W53</f>
        <v>30693976</v>
      </c>
      <c r="AB53" s="864">
        <f t="shared" ref="AB53:AB54" si="39">+L53+P53+T53+X53</f>
        <v>30693976</v>
      </c>
      <c r="AC53" s="846"/>
    </row>
    <row r="54" spans="1:59" ht="15.75" customHeight="1" thickTop="1" thickBot="1" x14ac:dyDescent="0.3">
      <c r="A54" s="834"/>
      <c r="B54" s="834"/>
      <c r="C54" s="834"/>
      <c r="D54" s="834"/>
      <c r="E54" s="835"/>
      <c r="F54" s="835"/>
      <c r="G54" s="900"/>
      <c r="H54" s="928" t="s">
        <v>1986</v>
      </c>
      <c r="I54" s="924">
        <v>152491567</v>
      </c>
      <c r="J54" s="925">
        <v>141554646</v>
      </c>
      <c r="K54" s="925">
        <v>60128548</v>
      </c>
      <c r="L54" s="925">
        <f>+K54</f>
        <v>60128548</v>
      </c>
      <c r="M54" s="929"/>
      <c r="N54" s="929"/>
      <c r="O54" s="929"/>
      <c r="P54" s="929"/>
      <c r="Q54" s="906"/>
      <c r="R54" s="864"/>
      <c r="S54" s="864"/>
      <c r="T54" s="864"/>
      <c r="U54" s="864"/>
      <c r="V54" s="864"/>
      <c r="W54" s="864"/>
      <c r="X54" s="864"/>
      <c r="Y54" s="864">
        <f t="shared" si="36"/>
        <v>152491567</v>
      </c>
      <c r="Z54" s="864">
        <f t="shared" si="37"/>
        <v>141554646</v>
      </c>
      <c r="AA54" s="864">
        <f t="shared" si="38"/>
        <v>60128548</v>
      </c>
      <c r="AB54" s="864">
        <f t="shared" si="39"/>
        <v>60128548</v>
      </c>
      <c r="AC54" s="846"/>
    </row>
    <row r="55" spans="1:59" ht="31.5" customHeight="1" thickTop="1" thickBot="1" x14ac:dyDescent="0.3">
      <c r="A55" s="844"/>
      <c r="B55" s="844"/>
      <c r="C55" s="844"/>
      <c r="D55" s="850"/>
      <c r="E55" s="850"/>
      <c r="F55" s="850"/>
      <c r="G55" s="901"/>
      <c r="H55" s="930" t="s">
        <v>2011</v>
      </c>
      <c r="I55" s="931">
        <f>+I56+I57</f>
        <v>261866621</v>
      </c>
      <c r="J55" s="932">
        <f t="shared" ref="J55:L55" si="40">+J56+J57</f>
        <v>260874986</v>
      </c>
      <c r="K55" s="932">
        <f t="shared" si="40"/>
        <v>71208513</v>
      </c>
      <c r="L55" s="932">
        <f t="shared" si="40"/>
        <v>71208513</v>
      </c>
      <c r="M55" s="933"/>
      <c r="N55" s="933">
        <f t="shared" ref="N55:X57" si="41">+N56</f>
        <v>0</v>
      </c>
      <c r="O55" s="933">
        <f t="shared" si="41"/>
        <v>0</v>
      </c>
      <c r="P55" s="933">
        <f t="shared" si="41"/>
        <v>0</v>
      </c>
      <c r="Q55" s="907">
        <f t="shared" si="41"/>
        <v>0</v>
      </c>
      <c r="R55" s="880">
        <f t="shared" si="41"/>
        <v>0</v>
      </c>
      <c r="S55" s="880">
        <f t="shared" si="41"/>
        <v>0</v>
      </c>
      <c r="T55" s="880">
        <f t="shared" si="41"/>
        <v>0</v>
      </c>
      <c r="U55" s="880">
        <f t="shared" si="41"/>
        <v>0</v>
      </c>
      <c r="V55" s="880">
        <f t="shared" si="41"/>
        <v>0</v>
      </c>
      <c r="W55" s="880">
        <f t="shared" si="41"/>
        <v>0</v>
      </c>
      <c r="X55" s="880">
        <f t="shared" si="41"/>
        <v>0</v>
      </c>
      <c r="Y55" s="879">
        <f>+I55+M55+Q55+U55</f>
        <v>261866621</v>
      </c>
      <c r="Z55" s="867">
        <f t="shared" si="10"/>
        <v>260874986</v>
      </c>
      <c r="AA55" s="867">
        <f t="shared" si="11"/>
        <v>71208513</v>
      </c>
      <c r="AB55" s="867">
        <f t="shared" si="12"/>
        <v>71208513</v>
      </c>
      <c r="AC55" s="846"/>
    </row>
    <row r="56" spans="1:59" ht="39" customHeight="1" thickTop="1" thickBot="1" x14ac:dyDescent="0.3">
      <c r="A56" s="844"/>
      <c r="B56" s="844"/>
      <c r="C56" s="844"/>
      <c r="D56" s="852"/>
      <c r="E56" s="852"/>
      <c r="F56" s="852"/>
      <c r="G56" s="897"/>
      <c r="H56" s="923" t="s">
        <v>1987</v>
      </c>
      <c r="I56" s="924">
        <v>181044621</v>
      </c>
      <c r="J56" s="924">
        <v>180052986</v>
      </c>
      <c r="K56" s="924">
        <v>60666513</v>
      </c>
      <c r="L56" s="924">
        <v>60666513</v>
      </c>
      <c r="M56" s="924"/>
      <c r="N56" s="924">
        <f t="shared" si="41"/>
        <v>0</v>
      </c>
      <c r="O56" s="924">
        <f t="shared" si="41"/>
        <v>0</v>
      </c>
      <c r="P56" s="924">
        <f t="shared" si="41"/>
        <v>0</v>
      </c>
      <c r="Q56" s="905">
        <f t="shared" si="41"/>
        <v>0</v>
      </c>
      <c r="R56" s="869">
        <f t="shared" si="41"/>
        <v>0</v>
      </c>
      <c r="S56" s="869">
        <f t="shared" si="41"/>
        <v>0</v>
      </c>
      <c r="T56" s="869">
        <f t="shared" si="41"/>
        <v>0</v>
      </c>
      <c r="U56" s="869">
        <f t="shared" si="41"/>
        <v>0</v>
      </c>
      <c r="V56" s="869">
        <f t="shared" si="41"/>
        <v>0</v>
      </c>
      <c r="W56" s="869">
        <f t="shared" si="41"/>
        <v>0</v>
      </c>
      <c r="X56" s="869">
        <f t="shared" si="41"/>
        <v>0</v>
      </c>
      <c r="Y56" s="864">
        <f t="shared" si="9"/>
        <v>181044621</v>
      </c>
      <c r="Z56" s="864">
        <f t="shared" si="10"/>
        <v>180052986</v>
      </c>
      <c r="AA56" s="864">
        <f t="shared" si="11"/>
        <v>60666513</v>
      </c>
      <c r="AB56" s="864">
        <f t="shared" si="12"/>
        <v>60666513</v>
      </c>
      <c r="AC56" s="846"/>
    </row>
    <row r="57" spans="1:59" ht="31.5" customHeight="1" thickTop="1" thickBot="1" x14ac:dyDescent="0.3">
      <c r="A57" s="834"/>
      <c r="B57" s="834"/>
      <c r="C57" s="834"/>
      <c r="D57" s="834"/>
      <c r="E57" s="835"/>
      <c r="F57" s="835"/>
      <c r="G57" s="899"/>
      <c r="H57" s="928" t="s">
        <v>1988</v>
      </c>
      <c r="I57" s="924">
        <v>80822000</v>
      </c>
      <c r="J57" s="929">
        <v>80822000</v>
      </c>
      <c r="K57" s="929">
        <v>10542000</v>
      </c>
      <c r="L57" s="929">
        <v>10542000</v>
      </c>
      <c r="M57" s="929"/>
      <c r="N57" s="929">
        <f t="shared" si="41"/>
        <v>0</v>
      </c>
      <c r="O57" s="929">
        <f t="shared" si="41"/>
        <v>0</v>
      </c>
      <c r="P57" s="929">
        <f t="shared" si="41"/>
        <v>0</v>
      </c>
      <c r="Q57" s="906">
        <f t="shared" si="41"/>
        <v>0</v>
      </c>
      <c r="R57" s="864">
        <f t="shared" si="41"/>
        <v>0</v>
      </c>
      <c r="S57" s="864">
        <f t="shared" si="41"/>
        <v>0</v>
      </c>
      <c r="T57" s="864">
        <f t="shared" si="41"/>
        <v>0</v>
      </c>
      <c r="U57" s="864">
        <f t="shared" si="41"/>
        <v>0</v>
      </c>
      <c r="V57" s="864">
        <f t="shared" si="41"/>
        <v>0</v>
      </c>
      <c r="W57" s="864">
        <f t="shared" si="41"/>
        <v>0</v>
      </c>
      <c r="X57" s="864">
        <f t="shared" si="41"/>
        <v>0</v>
      </c>
      <c r="Y57" s="864">
        <f>+I57+M57+Q57+U57</f>
        <v>80822000</v>
      </c>
      <c r="Z57" s="864">
        <f t="shared" si="10"/>
        <v>80822000</v>
      </c>
      <c r="AA57" s="864">
        <f t="shared" si="11"/>
        <v>10542000</v>
      </c>
      <c r="AB57" s="864">
        <f t="shared" si="12"/>
        <v>10542000</v>
      </c>
      <c r="AC57" s="846"/>
    </row>
    <row r="58" spans="1:59" ht="30.75" customHeight="1" thickTop="1" thickBot="1" x14ac:dyDescent="0.3">
      <c r="A58" s="852"/>
      <c r="B58" s="852"/>
      <c r="C58" s="852"/>
      <c r="D58" s="852"/>
      <c r="E58" s="851"/>
      <c r="F58" s="851"/>
      <c r="G58" s="897"/>
      <c r="H58" s="930" t="s">
        <v>2012</v>
      </c>
      <c r="I58" s="931">
        <f>+I59+I60+I61</f>
        <v>4366161283</v>
      </c>
      <c r="J58" s="931">
        <f t="shared" ref="J58:L58" si="42">+J59+J60+J61</f>
        <v>4332503268</v>
      </c>
      <c r="K58" s="931">
        <f t="shared" si="42"/>
        <v>1560337538</v>
      </c>
      <c r="L58" s="931">
        <f t="shared" si="42"/>
        <v>1527069698</v>
      </c>
      <c r="M58" s="931"/>
      <c r="N58" s="934"/>
      <c r="O58" s="934"/>
      <c r="P58" s="934"/>
      <c r="Q58" s="908"/>
      <c r="R58" s="881"/>
      <c r="S58" s="881"/>
      <c r="T58" s="881"/>
      <c r="U58" s="881"/>
      <c r="V58" s="881"/>
      <c r="W58" s="881"/>
      <c r="X58" s="881"/>
      <c r="Y58" s="878">
        <f>+I58+M58+Q58+U58</f>
        <v>4366161283</v>
      </c>
      <c r="Z58" s="878">
        <f t="shared" si="10"/>
        <v>4332503268</v>
      </c>
      <c r="AA58" s="878">
        <f t="shared" si="11"/>
        <v>1560337538</v>
      </c>
      <c r="AB58" s="878">
        <f t="shared" si="12"/>
        <v>1527069698</v>
      </c>
      <c r="AC58" s="846"/>
    </row>
    <row r="59" spans="1:59" s="847" customFormat="1" ht="15.75" customHeight="1" thickTop="1" thickBot="1" x14ac:dyDescent="0.3">
      <c r="E59" s="894"/>
      <c r="F59" s="894"/>
      <c r="G59" s="902"/>
      <c r="H59" s="923" t="s">
        <v>1989</v>
      </c>
      <c r="I59" s="935">
        <v>3552108959</v>
      </c>
      <c r="J59" s="935">
        <v>3523382993</v>
      </c>
      <c r="K59" s="935">
        <v>1287773414</v>
      </c>
      <c r="L59" s="935">
        <v>1254505574</v>
      </c>
      <c r="M59" s="935"/>
      <c r="N59" s="935"/>
      <c r="O59" s="935"/>
      <c r="P59" s="935"/>
      <c r="Q59" s="909"/>
      <c r="R59" s="882"/>
      <c r="S59" s="882"/>
      <c r="T59" s="882"/>
      <c r="U59" s="882"/>
      <c r="V59" s="882"/>
      <c r="W59" s="882"/>
      <c r="X59" s="882"/>
      <c r="Y59" s="864">
        <f t="shared" si="9"/>
        <v>3552108959</v>
      </c>
      <c r="Z59" s="864">
        <f t="shared" si="10"/>
        <v>3523382993</v>
      </c>
      <c r="AA59" s="864">
        <f t="shared" si="11"/>
        <v>1287773414</v>
      </c>
      <c r="AB59" s="864">
        <f t="shared" si="12"/>
        <v>1254505574</v>
      </c>
      <c r="AC59" s="846"/>
      <c r="AD59" s="856"/>
      <c r="AE59" s="856"/>
      <c r="AF59" s="856"/>
      <c r="AG59" s="856"/>
      <c r="AH59" s="856"/>
      <c r="AI59" s="856"/>
      <c r="AJ59" s="856"/>
      <c r="AK59" s="856"/>
      <c r="AL59" s="856"/>
      <c r="AM59" s="856"/>
      <c r="AN59" s="856"/>
      <c r="AO59" s="856"/>
      <c r="AP59" s="856"/>
      <c r="AQ59" s="856"/>
      <c r="AR59" s="856"/>
      <c r="AS59" s="856"/>
      <c r="AT59" s="856"/>
      <c r="AU59" s="856"/>
      <c r="AV59" s="856"/>
      <c r="AW59" s="856"/>
      <c r="AX59" s="856"/>
      <c r="AY59" s="856"/>
      <c r="AZ59" s="856"/>
      <c r="BA59" s="856"/>
      <c r="BB59" s="856"/>
      <c r="BC59" s="856"/>
      <c r="BD59" s="856"/>
      <c r="BE59" s="856"/>
      <c r="BF59" s="856"/>
      <c r="BG59" s="856"/>
    </row>
    <row r="60" spans="1:59" s="844" customFormat="1" ht="15.75" customHeight="1" thickTop="1" thickBot="1" x14ac:dyDescent="0.3">
      <c r="E60" s="852"/>
      <c r="F60" s="852"/>
      <c r="G60" s="897"/>
      <c r="H60" s="923" t="s">
        <v>1990</v>
      </c>
      <c r="I60" s="924">
        <v>501549619</v>
      </c>
      <c r="J60" s="924">
        <v>498982411</v>
      </c>
      <c r="K60" s="924">
        <v>150642818</v>
      </c>
      <c r="L60" s="924">
        <v>150642818</v>
      </c>
      <c r="M60" s="924">
        <f t="shared" ref="M60:X62" si="43">+M61</f>
        <v>0</v>
      </c>
      <c r="N60" s="924">
        <v>0</v>
      </c>
      <c r="O60" s="924">
        <f t="shared" si="43"/>
        <v>0</v>
      </c>
      <c r="P60" s="924">
        <f t="shared" si="43"/>
        <v>0</v>
      </c>
      <c r="Q60" s="905">
        <f t="shared" si="43"/>
        <v>0</v>
      </c>
      <c r="R60" s="869">
        <f t="shared" si="43"/>
        <v>0</v>
      </c>
      <c r="S60" s="869">
        <f t="shared" si="43"/>
        <v>0</v>
      </c>
      <c r="T60" s="869">
        <f t="shared" si="43"/>
        <v>0</v>
      </c>
      <c r="U60" s="869">
        <f t="shared" si="43"/>
        <v>0</v>
      </c>
      <c r="V60" s="869">
        <f t="shared" si="43"/>
        <v>0</v>
      </c>
      <c r="W60" s="869">
        <f t="shared" si="43"/>
        <v>0</v>
      </c>
      <c r="X60" s="869">
        <f t="shared" si="43"/>
        <v>0</v>
      </c>
      <c r="Y60" s="864">
        <f>+I60+M60+Q60+U60</f>
        <v>501549619</v>
      </c>
      <c r="Z60" s="864">
        <f t="shared" si="10"/>
        <v>498982411</v>
      </c>
      <c r="AA60" s="864">
        <f t="shared" si="11"/>
        <v>150642818</v>
      </c>
      <c r="AB60" s="864">
        <f t="shared" si="12"/>
        <v>150642818</v>
      </c>
      <c r="AC60" s="846"/>
      <c r="AD60" s="856"/>
      <c r="AE60" s="856"/>
      <c r="AF60" s="856"/>
      <c r="AG60" s="856"/>
      <c r="AH60" s="856"/>
      <c r="AI60" s="856"/>
      <c r="AJ60" s="856"/>
      <c r="AK60" s="856"/>
      <c r="AL60" s="856"/>
      <c r="AM60" s="856"/>
      <c r="AN60" s="856"/>
      <c r="AO60" s="856"/>
      <c r="AP60" s="856"/>
      <c r="AQ60" s="856"/>
      <c r="AR60" s="856"/>
      <c r="AS60" s="856"/>
      <c r="AT60" s="856"/>
      <c r="AU60" s="856"/>
      <c r="AV60" s="856"/>
      <c r="AW60" s="856"/>
      <c r="AX60" s="856"/>
      <c r="AY60" s="856"/>
      <c r="AZ60" s="856"/>
      <c r="BA60" s="856"/>
      <c r="BB60" s="856"/>
      <c r="BC60" s="856"/>
      <c r="BD60" s="856"/>
      <c r="BE60" s="856"/>
      <c r="BF60" s="856"/>
      <c r="BG60" s="856"/>
    </row>
    <row r="61" spans="1:59" ht="15.75" customHeight="1" thickTop="1" thickBot="1" x14ac:dyDescent="0.3">
      <c r="A61" s="844"/>
      <c r="B61" s="844"/>
      <c r="C61" s="844"/>
      <c r="D61" s="844"/>
      <c r="E61" s="852"/>
      <c r="F61" s="852"/>
      <c r="G61" s="897"/>
      <c r="H61" s="923" t="s">
        <v>1991</v>
      </c>
      <c r="I61" s="924">
        <v>312502705</v>
      </c>
      <c r="J61" s="924">
        <v>310137864</v>
      </c>
      <c r="K61" s="924">
        <v>121921306</v>
      </c>
      <c r="L61" s="924">
        <v>121921306</v>
      </c>
      <c r="M61" s="924">
        <f t="shared" si="43"/>
        <v>0</v>
      </c>
      <c r="N61" s="924">
        <v>0</v>
      </c>
      <c r="O61" s="924">
        <f t="shared" si="43"/>
        <v>0</v>
      </c>
      <c r="P61" s="924">
        <f t="shared" si="43"/>
        <v>0</v>
      </c>
      <c r="Q61" s="905">
        <f t="shared" si="43"/>
        <v>0</v>
      </c>
      <c r="R61" s="869">
        <f t="shared" si="43"/>
        <v>0</v>
      </c>
      <c r="S61" s="869">
        <f t="shared" si="43"/>
        <v>0</v>
      </c>
      <c r="T61" s="869">
        <f t="shared" si="43"/>
        <v>0</v>
      </c>
      <c r="U61" s="869">
        <f t="shared" si="43"/>
        <v>0</v>
      </c>
      <c r="V61" s="869">
        <f t="shared" si="43"/>
        <v>0</v>
      </c>
      <c r="W61" s="869">
        <f t="shared" si="43"/>
        <v>0</v>
      </c>
      <c r="X61" s="869">
        <f t="shared" si="43"/>
        <v>0</v>
      </c>
      <c r="Y61" s="864">
        <f>+I61+M61+Q61+U61</f>
        <v>312502705</v>
      </c>
      <c r="Z61" s="864">
        <f t="shared" si="10"/>
        <v>310137864</v>
      </c>
      <c r="AA61" s="864">
        <f t="shared" si="11"/>
        <v>121921306</v>
      </c>
      <c r="AB61" s="864">
        <f t="shared" si="12"/>
        <v>121921306</v>
      </c>
      <c r="AC61" s="846"/>
    </row>
    <row r="62" spans="1:59" ht="15.75" customHeight="1" thickTop="1" thickBot="1" x14ac:dyDescent="0.3">
      <c r="A62" s="852"/>
      <c r="B62" s="852"/>
      <c r="C62" s="893"/>
      <c r="D62" s="852"/>
      <c r="E62" s="851"/>
      <c r="F62" s="852"/>
      <c r="G62" s="897"/>
      <c r="H62" s="918"/>
      <c r="I62" s="929"/>
      <c r="J62" s="929"/>
      <c r="K62" s="929"/>
      <c r="L62" s="929"/>
      <c r="M62" s="929">
        <v>0</v>
      </c>
      <c r="N62" s="929">
        <v>0</v>
      </c>
      <c r="O62" s="929">
        <f t="shared" si="43"/>
        <v>0</v>
      </c>
      <c r="P62" s="929">
        <f t="shared" si="43"/>
        <v>0</v>
      </c>
      <c r="Q62" s="906">
        <f t="shared" si="43"/>
        <v>0</v>
      </c>
      <c r="R62" s="864">
        <f t="shared" si="43"/>
        <v>0</v>
      </c>
      <c r="S62" s="864">
        <f t="shared" si="43"/>
        <v>0</v>
      </c>
      <c r="T62" s="864">
        <f t="shared" si="43"/>
        <v>0</v>
      </c>
      <c r="U62" s="864">
        <f t="shared" si="43"/>
        <v>0</v>
      </c>
      <c r="V62" s="864">
        <f t="shared" si="43"/>
        <v>0</v>
      </c>
      <c r="W62" s="864">
        <f t="shared" si="43"/>
        <v>0</v>
      </c>
      <c r="X62" s="864">
        <f t="shared" si="43"/>
        <v>0</v>
      </c>
      <c r="Y62" s="864">
        <f>+I62+M62+Q62+U62</f>
        <v>0</v>
      </c>
      <c r="Z62" s="864">
        <f t="shared" si="10"/>
        <v>0</v>
      </c>
      <c r="AA62" s="864">
        <f t="shared" si="11"/>
        <v>0</v>
      </c>
      <c r="AB62" s="864">
        <f t="shared" si="12"/>
        <v>0</v>
      </c>
      <c r="AC62" s="846"/>
    </row>
    <row r="63" spans="1:59" ht="15.75" customHeight="1" thickTop="1" thickBot="1" x14ac:dyDescent="0.3">
      <c r="A63" s="852"/>
      <c r="B63" s="852"/>
      <c r="C63" s="893"/>
      <c r="D63" s="852"/>
      <c r="E63" s="851"/>
      <c r="F63" s="851"/>
      <c r="G63" s="897"/>
      <c r="H63" s="930" t="s">
        <v>2022</v>
      </c>
      <c r="I63" s="931">
        <f>+I49+I52+I55+I58</f>
        <v>7685027850</v>
      </c>
      <c r="J63" s="931">
        <f t="shared" ref="J63:L63" si="44">+J49+J52+J55+J58</f>
        <v>7623739612</v>
      </c>
      <c r="K63" s="931">
        <f t="shared" si="44"/>
        <v>1870954753</v>
      </c>
      <c r="L63" s="931">
        <f t="shared" si="44"/>
        <v>1834997071</v>
      </c>
      <c r="M63" s="934">
        <f>+M51</f>
        <v>1322391334</v>
      </c>
      <c r="N63" s="934">
        <f>+N51</f>
        <v>1321017793</v>
      </c>
      <c r="O63" s="934"/>
      <c r="P63" s="934"/>
      <c r="Q63" s="908"/>
      <c r="R63" s="881"/>
      <c r="S63" s="881"/>
      <c r="T63" s="881"/>
      <c r="U63" s="881"/>
      <c r="V63" s="881"/>
      <c r="W63" s="881"/>
      <c r="X63" s="881"/>
      <c r="Y63" s="878">
        <f>+I63+M63+Q63+U63</f>
        <v>9007419184</v>
      </c>
      <c r="Z63" s="878">
        <f>+J63+N63+R63+V63</f>
        <v>8944757405</v>
      </c>
      <c r="AA63" s="878">
        <f t="shared" si="11"/>
        <v>1870954753</v>
      </c>
      <c r="AB63" s="878">
        <f t="shared" si="12"/>
        <v>1834997071</v>
      </c>
      <c r="AC63" s="846"/>
    </row>
    <row r="64" spans="1:59" ht="12.75" thickTop="1" thickBot="1" x14ac:dyDescent="0.3">
      <c r="A64" s="834"/>
      <c r="B64" s="834"/>
      <c r="C64" s="836"/>
      <c r="D64" s="836"/>
      <c r="E64" s="835"/>
      <c r="F64" s="835"/>
      <c r="G64" s="900"/>
      <c r="H64" s="936" t="s">
        <v>1992</v>
      </c>
      <c r="I64" s="937"/>
      <c r="J64" s="937"/>
      <c r="K64" s="937"/>
      <c r="L64" s="937"/>
      <c r="M64" s="937"/>
      <c r="N64" s="937"/>
      <c r="O64" s="937"/>
      <c r="P64" s="937"/>
      <c r="Q64" s="910"/>
      <c r="R64" s="883"/>
      <c r="S64" s="883"/>
      <c r="T64" s="883"/>
      <c r="U64" s="883"/>
      <c r="V64" s="883"/>
      <c r="W64" s="883"/>
      <c r="X64" s="883"/>
      <c r="Y64" s="883"/>
      <c r="Z64" s="883"/>
      <c r="AA64" s="883"/>
      <c r="AB64" s="883"/>
      <c r="AC64" s="846"/>
    </row>
    <row r="65" spans="1:29" ht="24" thickTop="1" thickBot="1" x14ac:dyDescent="0.3">
      <c r="A65" s="891"/>
      <c r="B65" s="891"/>
      <c r="C65" s="892"/>
      <c r="D65" s="892"/>
      <c r="E65" s="853"/>
      <c r="F65" s="853"/>
      <c r="G65" s="903"/>
      <c r="H65" s="938" t="s">
        <v>2023</v>
      </c>
      <c r="I65" s="939">
        <f>+I66+I67+I68</f>
        <v>2538690845</v>
      </c>
      <c r="J65" s="940">
        <f t="shared" ref="J65:L65" si="45">+J66+J67+J68</f>
        <v>527022905</v>
      </c>
      <c r="K65" s="940">
        <f t="shared" si="45"/>
        <v>248553377</v>
      </c>
      <c r="L65" s="940">
        <f t="shared" si="45"/>
        <v>150687741</v>
      </c>
      <c r="M65" s="940" t="s">
        <v>898</v>
      </c>
      <c r="N65" s="940" t="s">
        <v>898</v>
      </c>
      <c r="O65" s="940"/>
      <c r="P65" s="940"/>
      <c r="Q65" s="884"/>
      <c r="R65" s="884"/>
      <c r="S65" s="885"/>
      <c r="T65" s="885"/>
      <c r="U65" s="885"/>
      <c r="V65" s="885"/>
      <c r="W65" s="885"/>
      <c r="X65" s="885"/>
      <c r="Y65" s="884">
        <f>+Y66+Y67+Y68</f>
        <v>2538690845</v>
      </c>
      <c r="Z65" s="884">
        <f t="shared" ref="Z65:AB65" si="46">+Z66+Z67+Z68</f>
        <v>527022905</v>
      </c>
      <c r="AA65" s="884">
        <f t="shared" si="46"/>
        <v>248553377</v>
      </c>
      <c r="AB65" s="884">
        <f t="shared" si="46"/>
        <v>150687741</v>
      </c>
      <c r="AC65" s="846"/>
    </row>
    <row r="66" spans="1:29" ht="30" customHeight="1" thickTop="1" thickBot="1" x14ac:dyDescent="0.3">
      <c r="A66" s="834"/>
      <c r="B66" s="834"/>
      <c r="C66" s="836"/>
      <c r="D66" s="836"/>
      <c r="E66" s="835"/>
      <c r="F66" s="835"/>
      <c r="G66" s="900"/>
      <c r="H66" s="941" t="s">
        <v>1996</v>
      </c>
      <c r="I66" s="942">
        <v>238945476</v>
      </c>
      <c r="J66" s="929">
        <v>8340337</v>
      </c>
      <c r="K66" s="929">
        <v>7133197</v>
      </c>
      <c r="L66" s="929">
        <v>4227135</v>
      </c>
      <c r="M66" s="929"/>
      <c r="N66" s="929"/>
      <c r="O66" s="929"/>
      <c r="P66" s="929"/>
      <c r="Q66" s="906"/>
      <c r="R66" s="864"/>
      <c r="S66" s="864"/>
      <c r="T66" s="864"/>
      <c r="U66" s="864"/>
      <c r="V66" s="864"/>
      <c r="W66" s="864"/>
      <c r="X66" s="864"/>
      <c r="Y66" s="864">
        <f t="shared" ref="Y66:Y68" si="47">+I66+M66+Q66+U66</f>
        <v>238945476</v>
      </c>
      <c r="Z66" s="864">
        <f t="shared" ref="Z66:Z68" si="48">+J66+N66+R66+V66</f>
        <v>8340337</v>
      </c>
      <c r="AA66" s="864">
        <f t="shared" ref="AA66:AA68" si="49">+K66+O66+S66+W66</f>
        <v>7133197</v>
      </c>
      <c r="AB66" s="864">
        <f t="shared" ref="AB66:AB68" si="50">+L66+P66+T66+X66</f>
        <v>4227135</v>
      </c>
      <c r="AC66" s="846"/>
    </row>
    <row r="67" spans="1:29" ht="25.5" customHeight="1" thickTop="1" thickBot="1" x14ac:dyDescent="0.3">
      <c r="A67" s="834"/>
      <c r="B67" s="834"/>
      <c r="C67" s="836"/>
      <c r="D67" s="836"/>
      <c r="E67" s="835"/>
      <c r="F67" s="835"/>
      <c r="G67" s="900"/>
      <c r="H67" s="941" t="s">
        <v>1998</v>
      </c>
      <c r="I67" s="942">
        <v>229508433</v>
      </c>
      <c r="J67" s="929">
        <v>8340337</v>
      </c>
      <c r="K67" s="929">
        <v>7133197</v>
      </c>
      <c r="L67" s="929">
        <v>3634670</v>
      </c>
      <c r="M67" s="929"/>
      <c r="N67" s="929"/>
      <c r="O67" s="929"/>
      <c r="P67" s="929"/>
      <c r="Q67" s="906"/>
      <c r="R67" s="864"/>
      <c r="S67" s="864"/>
      <c r="T67" s="864"/>
      <c r="U67" s="864"/>
      <c r="V67" s="864"/>
      <c r="W67" s="864"/>
      <c r="X67" s="864"/>
      <c r="Y67" s="864">
        <f t="shared" si="47"/>
        <v>229508433</v>
      </c>
      <c r="Z67" s="864">
        <f t="shared" si="48"/>
        <v>8340337</v>
      </c>
      <c r="AA67" s="864">
        <f t="shared" si="49"/>
        <v>7133197</v>
      </c>
      <c r="AB67" s="864">
        <f t="shared" si="50"/>
        <v>3634670</v>
      </c>
      <c r="AC67" s="846"/>
    </row>
    <row r="68" spans="1:29" ht="29.25" customHeight="1" thickTop="1" thickBot="1" x14ac:dyDescent="0.3">
      <c r="A68" s="834"/>
      <c r="B68" s="834"/>
      <c r="C68" s="836"/>
      <c r="D68" s="836"/>
      <c r="E68" s="835"/>
      <c r="F68" s="835"/>
      <c r="G68" s="900"/>
      <c r="H68" s="941" t="s">
        <v>2004</v>
      </c>
      <c r="I68" s="942">
        <v>2070236936</v>
      </c>
      <c r="J68" s="929">
        <v>510342231</v>
      </c>
      <c r="K68" s="929">
        <v>234286983</v>
      </c>
      <c r="L68" s="929">
        <v>142825936</v>
      </c>
      <c r="M68" s="929"/>
      <c r="N68" s="929"/>
      <c r="O68" s="929"/>
      <c r="P68" s="929"/>
      <c r="Q68" s="906"/>
      <c r="R68" s="864"/>
      <c r="S68" s="864"/>
      <c r="T68" s="864"/>
      <c r="U68" s="864"/>
      <c r="V68" s="864"/>
      <c r="W68" s="864"/>
      <c r="X68" s="864"/>
      <c r="Y68" s="864">
        <f t="shared" si="47"/>
        <v>2070236936</v>
      </c>
      <c r="Z68" s="864">
        <f t="shared" si="48"/>
        <v>510342231</v>
      </c>
      <c r="AA68" s="864">
        <f t="shared" si="49"/>
        <v>234286983</v>
      </c>
      <c r="AB68" s="864">
        <f t="shared" si="50"/>
        <v>142825936</v>
      </c>
      <c r="AC68" s="846"/>
    </row>
    <row r="69" spans="1:29" ht="24" thickTop="1" thickBot="1" x14ac:dyDescent="0.3">
      <c r="A69" s="891"/>
      <c r="B69" s="891"/>
      <c r="C69" s="892"/>
      <c r="D69" s="892"/>
      <c r="E69" s="853"/>
      <c r="F69" s="853"/>
      <c r="G69" s="903"/>
      <c r="H69" s="938" t="s">
        <v>2014</v>
      </c>
      <c r="I69" s="939">
        <f>+I70+I71+I72</f>
        <v>4302296478</v>
      </c>
      <c r="J69" s="940">
        <f t="shared" ref="J69:L69" si="51">+J70+J71+J72</f>
        <v>268819526</v>
      </c>
      <c r="K69" s="940">
        <f t="shared" si="51"/>
        <v>12047754</v>
      </c>
      <c r="L69" s="940">
        <f t="shared" si="51"/>
        <v>7486167</v>
      </c>
      <c r="M69" s="940"/>
      <c r="N69" s="940"/>
      <c r="O69" s="940"/>
      <c r="P69" s="940"/>
      <c r="Q69" s="884"/>
      <c r="R69" s="885"/>
      <c r="S69" s="885"/>
      <c r="T69" s="885"/>
      <c r="U69" s="885"/>
      <c r="V69" s="885"/>
      <c r="W69" s="885"/>
      <c r="X69" s="885"/>
      <c r="Y69" s="884">
        <f>+Y70+Y71+Y72</f>
        <v>4302296478</v>
      </c>
      <c r="Z69" s="884">
        <f t="shared" ref="Z69:AB69" si="52">+Z70+Z71+Z72</f>
        <v>268819526</v>
      </c>
      <c r="AA69" s="884">
        <f t="shared" si="52"/>
        <v>12047754</v>
      </c>
      <c r="AB69" s="884">
        <f t="shared" si="52"/>
        <v>7486167</v>
      </c>
      <c r="AC69" s="846"/>
    </row>
    <row r="70" spans="1:29" ht="22.5" customHeight="1" thickTop="1" thickBot="1" x14ac:dyDescent="0.3">
      <c r="A70" s="834"/>
      <c r="B70" s="834"/>
      <c r="C70" s="836"/>
      <c r="D70" s="836"/>
      <c r="E70" s="835"/>
      <c r="F70" s="835"/>
      <c r="G70" s="900"/>
      <c r="H70" s="941" t="s">
        <v>1993</v>
      </c>
      <c r="I70" s="942">
        <v>3595797775</v>
      </c>
      <c r="J70" s="929">
        <v>131997418</v>
      </c>
      <c r="K70" s="929">
        <v>12047754</v>
      </c>
      <c r="L70" s="929">
        <v>7486167</v>
      </c>
      <c r="M70" s="943"/>
      <c r="N70" s="943"/>
      <c r="O70" s="943"/>
      <c r="P70" s="943"/>
      <c r="Q70" s="886"/>
      <c r="R70" s="864"/>
      <c r="S70" s="864"/>
      <c r="T70" s="864"/>
      <c r="U70" s="864"/>
      <c r="V70" s="864"/>
      <c r="W70" s="864"/>
      <c r="X70" s="864"/>
      <c r="Y70" s="864">
        <f t="shared" ref="Y70:Y71" si="53">+I70+M70+Q70+U70</f>
        <v>3595797775</v>
      </c>
      <c r="Z70" s="864">
        <f t="shared" ref="Z70:Z71" si="54">+J70+N70+R70+V70</f>
        <v>131997418</v>
      </c>
      <c r="AA70" s="864">
        <f t="shared" ref="AA70:AA71" si="55">+K70+O70+S70+W70</f>
        <v>12047754</v>
      </c>
      <c r="AB70" s="864">
        <f t="shared" ref="AB70:AB71" si="56">+L70+P70+T70+X70</f>
        <v>7486167</v>
      </c>
      <c r="AC70" s="846"/>
    </row>
    <row r="71" spans="1:29" ht="28.5" customHeight="1" thickTop="1" thickBot="1" x14ac:dyDescent="0.3">
      <c r="A71" s="834"/>
      <c r="B71" s="834"/>
      <c r="C71" s="836"/>
      <c r="D71" s="836"/>
      <c r="E71" s="835"/>
      <c r="F71" s="835"/>
      <c r="G71" s="900"/>
      <c r="H71" s="941" t="s">
        <v>2005</v>
      </c>
      <c r="I71" s="942">
        <v>305164828</v>
      </c>
      <c r="J71" s="929">
        <v>136822108</v>
      </c>
      <c r="K71" s="929">
        <v>0</v>
      </c>
      <c r="L71" s="929">
        <v>0</v>
      </c>
      <c r="M71" s="943"/>
      <c r="N71" s="943"/>
      <c r="O71" s="943"/>
      <c r="P71" s="943"/>
      <c r="Q71" s="886"/>
      <c r="R71" s="864"/>
      <c r="S71" s="864"/>
      <c r="T71" s="864"/>
      <c r="U71" s="864"/>
      <c r="V71" s="864"/>
      <c r="W71" s="864"/>
      <c r="X71" s="864"/>
      <c r="Y71" s="864">
        <f t="shared" si="53"/>
        <v>305164828</v>
      </c>
      <c r="Z71" s="864">
        <f t="shared" si="54"/>
        <v>136822108</v>
      </c>
      <c r="AA71" s="864">
        <f t="shared" si="55"/>
        <v>0</v>
      </c>
      <c r="AB71" s="864">
        <f t="shared" si="56"/>
        <v>0</v>
      </c>
      <c r="AC71" s="846"/>
    </row>
    <row r="72" spans="1:29" ht="29.25" customHeight="1" thickTop="1" thickBot="1" x14ac:dyDescent="0.3">
      <c r="A72" s="834"/>
      <c r="B72" s="834"/>
      <c r="C72" s="836"/>
      <c r="D72" s="836"/>
      <c r="E72" s="835"/>
      <c r="F72" s="835"/>
      <c r="G72" s="900"/>
      <c r="H72" s="941" t="s">
        <v>1994</v>
      </c>
      <c r="I72" s="942">
        <v>401333875</v>
      </c>
      <c r="J72" s="929">
        <v>0</v>
      </c>
      <c r="K72" s="929">
        <v>0</v>
      </c>
      <c r="L72" s="929">
        <v>0</v>
      </c>
      <c r="M72" s="929"/>
      <c r="N72" s="929"/>
      <c r="O72" s="929"/>
      <c r="P72" s="929"/>
      <c r="Q72" s="906"/>
      <c r="R72" s="864"/>
      <c r="S72" s="864"/>
      <c r="T72" s="864"/>
      <c r="U72" s="864"/>
      <c r="V72" s="864"/>
      <c r="W72" s="864"/>
      <c r="X72" s="864"/>
      <c r="Y72" s="864">
        <f t="shared" ref="Y72" si="57">+I72+M72+Q72+U72</f>
        <v>401333875</v>
      </c>
      <c r="Z72" s="864">
        <f t="shared" ref="Z72" si="58">+J72+N72+R72+V72</f>
        <v>0</v>
      </c>
      <c r="AA72" s="864">
        <f t="shared" ref="AA72" si="59">+K72+O72+S72+W72</f>
        <v>0</v>
      </c>
      <c r="AB72" s="864">
        <f t="shared" ref="AB72" si="60">+L72+P72+T72+X72</f>
        <v>0</v>
      </c>
      <c r="AC72" s="846"/>
    </row>
    <row r="73" spans="1:29" ht="12.75" thickTop="1" thickBot="1" x14ac:dyDescent="0.3">
      <c r="A73" s="891"/>
      <c r="B73" s="891"/>
      <c r="C73" s="892"/>
      <c r="D73" s="892"/>
      <c r="E73" s="853"/>
      <c r="F73" s="853"/>
      <c r="G73" s="903"/>
      <c r="H73" s="944" t="s">
        <v>2013</v>
      </c>
      <c r="I73" s="945">
        <f>+I74+I75</f>
        <v>10336087912</v>
      </c>
      <c r="J73" s="926">
        <f t="shared" ref="J73:L73" si="61">+J74+J75</f>
        <v>5201537572</v>
      </c>
      <c r="K73" s="926">
        <f t="shared" si="61"/>
        <v>4062072455</v>
      </c>
      <c r="L73" s="926">
        <f t="shared" si="61"/>
        <v>4053533700</v>
      </c>
      <c r="M73" s="926"/>
      <c r="N73" s="926"/>
      <c r="O73" s="946"/>
      <c r="P73" s="946"/>
      <c r="Q73" s="911"/>
      <c r="R73" s="885"/>
      <c r="S73" s="885"/>
      <c r="T73" s="885"/>
      <c r="U73" s="885"/>
      <c r="V73" s="885"/>
      <c r="W73" s="885"/>
      <c r="X73" s="885"/>
      <c r="Y73" s="876">
        <f>+Y74+Y75</f>
        <v>10336087912</v>
      </c>
      <c r="Z73" s="876">
        <f t="shared" ref="Z73:AB73" si="62">+Z74+Z75</f>
        <v>5201537572</v>
      </c>
      <c r="AA73" s="876">
        <f t="shared" si="62"/>
        <v>4062072455</v>
      </c>
      <c r="AB73" s="876">
        <f t="shared" si="62"/>
        <v>4053533700</v>
      </c>
      <c r="AC73" s="846"/>
    </row>
    <row r="74" spans="1:29" ht="12.75" thickTop="1" thickBot="1" x14ac:dyDescent="0.3">
      <c r="A74" s="834"/>
      <c r="B74" s="834"/>
      <c r="C74" s="836"/>
      <c r="D74" s="836"/>
      <c r="E74" s="835"/>
      <c r="F74" s="835"/>
      <c r="G74" s="900"/>
      <c r="H74" s="941" t="s">
        <v>1995</v>
      </c>
      <c r="I74" s="942">
        <v>8114157411</v>
      </c>
      <c r="J74" s="929">
        <v>5096943350</v>
      </c>
      <c r="K74" s="929">
        <v>4062072455</v>
      </c>
      <c r="L74" s="929">
        <v>4053533700</v>
      </c>
      <c r="M74" s="929"/>
      <c r="N74" s="929"/>
      <c r="O74" s="929"/>
      <c r="P74" s="929"/>
      <c r="Q74" s="906"/>
      <c r="R74" s="864"/>
      <c r="S74" s="864"/>
      <c r="T74" s="864"/>
      <c r="U74" s="864"/>
      <c r="V74" s="864"/>
      <c r="W74" s="864"/>
      <c r="X74" s="864"/>
      <c r="Y74" s="864">
        <f t="shared" ref="Y74:Y75" si="63">+I74+M74+Q74+U74</f>
        <v>8114157411</v>
      </c>
      <c r="Z74" s="864">
        <f t="shared" ref="Z74:Z75" si="64">+J74+N74+R74+V74</f>
        <v>5096943350</v>
      </c>
      <c r="AA74" s="864">
        <f t="shared" ref="AA74:AA75" si="65">+K74+O74+S74+W74</f>
        <v>4062072455</v>
      </c>
      <c r="AB74" s="864">
        <f t="shared" ref="AB74:AB75" si="66">+L74+P74+T74+X74</f>
        <v>4053533700</v>
      </c>
      <c r="AC74" s="846"/>
    </row>
    <row r="75" spans="1:29" ht="33" customHeight="1" thickTop="1" thickBot="1" x14ac:dyDescent="0.3">
      <c r="A75" s="834"/>
      <c r="B75" s="834"/>
      <c r="C75" s="836"/>
      <c r="D75" s="836"/>
      <c r="E75" s="835"/>
      <c r="F75" s="835"/>
      <c r="G75" s="900"/>
      <c r="H75" s="941" t="s">
        <v>1999</v>
      </c>
      <c r="I75" s="942">
        <v>2221930501</v>
      </c>
      <c r="J75" s="929">
        <v>104594222</v>
      </c>
      <c r="K75" s="929">
        <v>0</v>
      </c>
      <c r="L75" s="929"/>
      <c r="M75" s="929"/>
      <c r="N75" s="929"/>
      <c r="O75" s="929"/>
      <c r="P75" s="929"/>
      <c r="Q75" s="906"/>
      <c r="R75" s="864"/>
      <c r="S75" s="864"/>
      <c r="T75" s="864"/>
      <c r="U75" s="864"/>
      <c r="V75" s="864"/>
      <c r="W75" s="864"/>
      <c r="X75" s="864"/>
      <c r="Y75" s="864">
        <f t="shared" si="63"/>
        <v>2221930501</v>
      </c>
      <c r="Z75" s="864">
        <f t="shared" si="64"/>
        <v>104594222</v>
      </c>
      <c r="AA75" s="864">
        <f t="shared" si="65"/>
        <v>0</v>
      </c>
      <c r="AB75" s="864">
        <f t="shared" si="66"/>
        <v>0</v>
      </c>
      <c r="AC75" s="846"/>
    </row>
    <row r="76" spans="1:29" ht="24" thickTop="1" thickBot="1" x14ac:dyDescent="0.3">
      <c r="A76" s="891"/>
      <c r="B76" s="891"/>
      <c r="C76" s="892"/>
      <c r="D76" s="892"/>
      <c r="E76" s="853"/>
      <c r="F76" s="853"/>
      <c r="G76" s="903"/>
      <c r="H76" s="944" t="s">
        <v>2015</v>
      </c>
      <c r="I76" s="945">
        <f>+I77</f>
        <v>136014924</v>
      </c>
      <c r="J76" s="926">
        <f t="shared" ref="J76:L76" si="67">+J77</f>
        <v>35410930</v>
      </c>
      <c r="K76" s="926">
        <f t="shared" si="67"/>
        <v>0</v>
      </c>
      <c r="L76" s="926">
        <f t="shared" si="67"/>
        <v>0</v>
      </c>
      <c r="M76" s="926"/>
      <c r="N76" s="946"/>
      <c r="O76" s="946"/>
      <c r="P76" s="946"/>
      <c r="Q76" s="911"/>
      <c r="R76" s="885"/>
      <c r="S76" s="885"/>
      <c r="T76" s="885"/>
      <c r="U76" s="885"/>
      <c r="V76" s="885"/>
      <c r="W76" s="885"/>
      <c r="X76" s="885"/>
      <c r="Y76" s="876">
        <f>+Y77</f>
        <v>136014924</v>
      </c>
      <c r="Z76" s="876">
        <f t="shared" ref="Z76:AB76" si="68">+Z77</f>
        <v>35410930</v>
      </c>
      <c r="AA76" s="876">
        <f t="shared" si="68"/>
        <v>0</v>
      </c>
      <c r="AB76" s="876">
        <f t="shared" si="68"/>
        <v>0</v>
      </c>
      <c r="AC76" s="846"/>
    </row>
    <row r="77" spans="1:29" ht="12.75" thickTop="1" thickBot="1" x14ac:dyDescent="0.3">
      <c r="A77" s="834"/>
      <c r="B77" s="834"/>
      <c r="C77" s="836"/>
      <c r="D77" s="836"/>
      <c r="E77" s="835"/>
      <c r="F77" s="835"/>
      <c r="G77" s="900"/>
      <c r="H77" s="941" t="s">
        <v>2006</v>
      </c>
      <c r="I77" s="942">
        <v>136014924</v>
      </c>
      <c r="J77" s="929">
        <v>35410930</v>
      </c>
      <c r="K77" s="929">
        <v>0</v>
      </c>
      <c r="L77" s="929">
        <v>0</v>
      </c>
      <c r="M77" s="929"/>
      <c r="N77" s="929"/>
      <c r="O77" s="929"/>
      <c r="P77" s="929"/>
      <c r="Q77" s="906"/>
      <c r="R77" s="864"/>
      <c r="S77" s="864"/>
      <c r="T77" s="864"/>
      <c r="U77" s="864"/>
      <c r="V77" s="864"/>
      <c r="W77" s="864"/>
      <c r="X77" s="864"/>
      <c r="Y77" s="864">
        <f t="shared" ref="Y77" si="69">+I77+M77+Q77+U77</f>
        <v>136014924</v>
      </c>
      <c r="Z77" s="864">
        <f t="shared" ref="Z77" si="70">+J77+N77+R77+V77</f>
        <v>35410930</v>
      </c>
      <c r="AA77" s="864">
        <f t="shared" ref="AA77" si="71">+K77+O77+S77+W77</f>
        <v>0</v>
      </c>
      <c r="AB77" s="864">
        <f t="shared" ref="AB77" si="72">+L77+P77+T77+X77</f>
        <v>0</v>
      </c>
      <c r="AC77" s="846"/>
    </row>
    <row r="78" spans="1:29" ht="12.75" thickTop="1" thickBot="1" x14ac:dyDescent="0.3">
      <c r="A78" s="891"/>
      <c r="B78" s="891"/>
      <c r="C78" s="892"/>
      <c r="D78" s="892"/>
      <c r="E78" s="853"/>
      <c r="F78" s="853"/>
      <c r="G78" s="903"/>
      <c r="H78" s="938" t="s">
        <v>2016</v>
      </c>
      <c r="I78" s="945">
        <f>+I79+I80+I81+I82</f>
        <v>6086413135</v>
      </c>
      <c r="J78" s="926">
        <f t="shared" ref="J78:L78" si="73">+J79+J80+J81+J82</f>
        <v>3974331613</v>
      </c>
      <c r="K78" s="926">
        <f t="shared" si="73"/>
        <v>17089233</v>
      </c>
      <c r="L78" s="926">
        <f t="shared" si="73"/>
        <v>9834121</v>
      </c>
      <c r="M78" s="946"/>
      <c r="N78" s="946"/>
      <c r="O78" s="946"/>
      <c r="P78" s="946"/>
      <c r="Q78" s="911"/>
      <c r="R78" s="885"/>
      <c r="S78" s="885"/>
      <c r="T78" s="885"/>
      <c r="U78" s="885"/>
      <c r="V78" s="885"/>
      <c r="W78" s="885"/>
      <c r="X78" s="885"/>
      <c r="Y78" s="876">
        <f>+Y79+Y80+Y81+Y82</f>
        <v>6086413135</v>
      </c>
      <c r="Z78" s="876">
        <f t="shared" ref="Z78:AB78" si="74">+Z79+Z80+Z81+Z82</f>
        <v>3974331613</v>
      </c>
      <c r="AA78" s="876">
        <f t="shared" si="74"/>
        <v>17089233</v>
      </c>
      <c r="AB78" s="876">
        <f t="shared" si="74"/>
        <v>9834121</v>
      </c>
      <c r="AC78" s="846"/>
    </row>
    <row r="79" spans="1:29" ht="30.75" customHeight="1" thickTop="1" thickBot="1" x14ac:dyDescent="0.3">
      <c r="A79" s="834"/>
      <c r="B79" s="834"/>
      <c r="C79" s="836"/>
      <c r="D79" s="836"/>
      <c r="E79" s="835"/>
      <c r="F79" s="835"/>
      <c r="G79" s="900"/>
      <c r="H79" s="941" t="s">
        <v>2000</v>
      </c>
      <c r="I79" s="942">
        <v>96747135</v>
      </c>
      <c r="J79" s="929">
        <v>11163176</v>
      </c>
      <c r="K79" s="929">
        <v>9956036</v>
      </c>
      <c r="L79" s="929">
        <v>6199451</v>
      </c>
      <c r="M79" s="929"/>
      <c r="N79" s="929"/>
      <c r="O79" s="929"/>
      <c r="P79" s="929"/>
      <c r="Q79" s="906"/>
      <c r="R79" s="864"/>
      <c r="S79" s="864"/>
      <c r="T79" s="864"/>
      <c r="U79" s="864"/>
      <c r="V79" s="864"/>
      <c r="W79" s="864"/>
      <c r="X79" s="864"/>
      <c r="Y79" s="864">
        <f t="shared" ref="Y79:Y82" si="75">+I79+M79+Q79+U79</f>
        <v>96747135</v>
      </c>
      <c r="Z79" s="864">
        <f t="shared" ref="Z79:Z82" si="76">+J79+N79+R79+V79</f>
        <v>11163176</v>
      </c>
      <c r="AA79" s="864">
        <f t="shared" ref="AA79:AA82" si="77">+K79+O79+S79+W79</f>
        <v>9956036</v>
      </c>
      <c r="AB79" s="864">
        <f t="shared" ref="AB79:AB82" si="78">+L79+P79+T79+X79</f>
        <v>6199451</v>
      </c>
      <c r="AC79" s="846"/>
    </row>
    <row r="80" spans="1:29" ht="30.75" customHeight="1" thickTop="1" thickBot="1" x14ac:dyDescent="0.3">
      <c r="A80" s="834"/>
      <c r="B80" s="834"/>
      <c r="C80" s="836"/>
      <c r="D80" s="836"/>
      <c r="E80" s="835"/>
      <c r="F80" s="835"/>
      <c r="G80" s="900"/>
      <c r="H80" s="941" t="s">
        <v>2001</v>
      </c>
      <c r="I80" s="942">
        <v>1732999900</v>
      </c>
      <c r="J80" s="929">
        <v>28162000</v>
      </c>
      <c r="K80" s="929">
        <v>0</v>
      </c>
      <c r="L80" s="929">
        <v>0</v>
      </c>
      <c r="M80" s="929"/>
      <c r="N80" s="929"/>
      <c r="O80" s="929"/>
      <c r="P80" s="929"/>
      <c r="Q80" s="906"/>
      <c r="R80" s="864"/>
      <c r="S80" s="864"/>
      <c r="T80" s="864"/>
      <c r="U80" s="864"/>
      <c r="V80" s="864"/>
      <c r="W80" s="864"/>
      <c r="X80" s="864"/>
      <c r="Y80" s="864">
        <f t="shared" si="75"/>
        <v>1732999900</v>
      </c>
      <c r="Z80" s="864">
        <f t="shared" si="76"/>
        <v>28162000</v>
      </c>
      <c r="AA80" s="864">
        <f t="shared" si="77"/>
        <v>0</v>
      </c>
      <c r="AB80" s="864">
        <f t="shared" si="78"/>
        <v>0</v>
      </c>
      <c r="AC80" s="846"/>
    </row>
    <row r="81" spans="1:29" ht="30.75" customHeight="1" thickTop="1" thickBot="1" x14ac:dyDescent="0.3">
      <c r="A81" s="834"/>
      <c r="B81" s="834"/>
      <c r="C81" s="836"/>
      <c r="D81" s="836"/>
      <c r="E81" s="835"/>
      <c r="F81" s="835"/>
      <c r="G81" s="900"/>
      <c r="H81" s="941" t="s">
        <v>2003</v>
      </c>
      <c r="I81" s="942">
        <v>330000000</v>
      </c>
      <c r="J81" s="929">
        <v>8340337</v>
      </c>
      <c r="K81" s="929">
        <v>7133197</v>
      </c>
      <c r="L81" s="929">
        <v>3634670</v>
      </c>
      <c r="M81" s="929"/>
      <c r="N81" s="929"/>
      <c r="O81" s="929"/>
      <c r="P81" s="929"/>
      <c r="Q81" s="906"/>
      <c r="R81" s="864"/>
      <c r="S81" s="864"/>
      <c r="T81" s="864"/>
      <c r="U81" s="864"/>
      <c r="V81" s="864"/>
      <c r="W81" s="864"/>
      <c r="X81" s="864"/>
      <c r="Y81" s="864">
        <f t="shared" si="75"/>
        <v>330000000</v>
      </c>
      <c r="Z81" s="864">
        <f t="shared" si="76"/>
        <v>8340337</v>
      </c>
      <c r="AA81" s="864">
        <f t="shared" si="77"/>
        <v>7133197</v>
      </c>
      <c r="AB81" s="864">
        <f t="shared" si="78"/>
        <v>3634670</v>
      </c>
      <c r="AC81" s="846"/>
    </row>
    <row r="82" spans="1:29" ht="30.75" customHeight="1" thickTop="1" thickBot="1" x14ac:dyDescent="0.3">
      <c r="A82" s="834"/>
      <c r="B82" s="834"/>
      <c r="C82" s="836"/>
      <c r="D82" s="836"/>
      <c r="E82" s="835"/>
      <c r="F82" s="835"/>
      <c r="G82" s="900"/>
      <c r="H82" s="941" t="s">
        <v>2002</v>
      </c>
      <c r="I82" s="942">
        <v>3926666100</v>
      </c>
      <c r="J82" s="929">
        <v>3926666100</v>
      </c>
      <c r="K82" s="929"/>
      <c r="L82" s="929">
        <v>0</v>
      </c>
      <c r="M82" s="929"/>
      <c r="N82" s="929"/>
      <c r="O82" s="929"/>
      <c r="P82" s="929"/>
      <c r="Q82" s="906"/>
      <c r="R82" s="864"/>
      <c r="S82" s="864"/>
      <c r="T82" s="864"/>
      <c r="U82" s="864"/>
      <c r="V82" s="864"/>
      <c r="W82" s="864"/>
      <c r="X82" s="864"/>
      <c r="Y82" s="864">
        <f t="shared" si="75"/>
        <v>3926666100</v>
      </c>
      <c r="Z82" s="864">
        <f t="shared" si="76"/>
        <v>3926666100</v>
      </c>
      <c r="AA82" s="864">
        <f t="shared" si="77"/>
        <v>0</v>
      </c>
      <c r="AB82" s="864">
        <f t="shared" si="78"/>
        <v>0</v>
      </c>
      <c r="AC82" s="846"/>
    </row>
    <row r="83" spans="1:29" ht="30.75" customHeight="1" thickTop="1" thickBot="1" x14ac:dyDescent="0.3">
      <c r="A83" s="891"/>
      <c r="B83" s="891"/>
      <c r="C83" s="892"/>
      <c r="D83" s="892"/>
      <c r="E83" s="853"/>
      <c r="F83" s="853"/>
      <c r="G83" s="903"/>
      <c r="H83" s="938" t="s">
        <v>2017</v>
      </c>
      <c r="I83" s="945">
        <f>+I84</f>
        <v>380660685</v>
      </c>
      <c r="J83" s="926">
        <f t="shared" ref="J83:L83" si="79">+J84</f>
        <v>0</v>
      </c>
      <c r="K83" s="926">
        <f t="shared" si="79"/>
        <v>0</v>
      </c>
      <c r="L83" s="926">
        <f t="shared" si="79"/>
        <v>0</v>
      </c>
      <c r="M83" s="946"/>
      <c r="N83" s="946"/>
      <c r="O83" s="946"/>
      <c r="P83" s="946"/>
      <c r="Q83" s="911"/>
      <c r="R83" s="885"/>
      <c r="S83" s="885"/>
      <c r="T83" s="885"/>
      <c r="U83" s="885"/>
      <c r="V83" s="885"/>
      <c r="W83" s="885"/>
      <c r="X83" s="885"/>
      <c r="Y83" s="876">
        <f>+Y84</f>
        <v>380660685</v>
      </c>
      <c r="Z83" s="876">
        <f t="shared" ref="Z83:AB83" si="80">+Z84</f>
        <v>0</v>
      </c>
      <c r="AA83" s="876">
        <f t="shared" si="80"/>
        <v>0</v>
      </c>
      <c r="AB83" s="876">
        <f t="shared" si="80"/>
        <v>0</v>
      </c>
      <c r="AC83" s="846"/>
    </row>
    <row r="84" spans="1:29" ht="30.75" customHeight="1" thickTop="1" thickBot="1" x14ac:dyDescent="0.3">
      <c r="A84" s="834"/>
      <c r="B84" s="834"/>
      <c r="C84" s="836"/>
      <c r="D84" s="836"/>
      <c r="E84" s="835"/>
      <c r="F84" s="835"/>
      <c r="G84" s="900"/>
      <c r="H84" s="941" t="s">
        <v>1997</v>
      </c>
      <c r="I84" s="942">
        <v>380660685</v>
      </c>
      <c r="J84" s="929">
        <v>0</v>
      </c>
      <c r="K84" s="929">
        <v>0</v>
      </c>
      <c r="L84" s="929">
        <v>0</v>
      </c>
      <c r="M84" s="929"/>
      <c r="N84" s="929"/>
      <c r="O84" s="929"/>
      <c r="P84" s="929"/>
      <c r="Q84" s="906"/>
      <c r="R84" s="864"/>
      <c r="S84" s="864"/>
      <c r="T84" s="864"/>
      <c r="U84" s="864"/>
      <c r="V84" s="864"/>
      <c r="W84" s="864"/>
      <c r="X84" s="864"/>
      <c r="Y84" s="864">
        <f t="shared" ref="Y84" si="81">+I84+M84+Q84+U84</f>
        <v>380660685</v>
      </c>
      <c r="Z84" s="864">
        <f t="shared" ref="Z84" si="82">+J84+N84+R84+V84</f>
        <v>0</v>
      </c>
      <c r="AA84" s="864">
        <f t="shared" ref="AA84" si="83">+K84+O84+S84+W84</f>
        <v>0</v>
      </c>
      <c r="AB84" s="864">
        <f t="shared" ref="AB84" si="84">+L84+P84+T84+X84</f>
        <v>0</v>
      </c>
      <c r="AC84" s="846"/>
    </row>
    <row r="85" spans="1:29" ht="30.75" customHeight="1" thickTop="1" thickBot="1" x14ac:dyDescent="0.3">
      <c r="A85" s="891"/>
      <c r="B85" s="891"/>
      <c r="C85" s="892"/>
      <c r="D85" s="892"/>
      <c r="E85" s="853"/>
      <c r="F85" s="853"/>
      <c r="G85" s="903"/>
      <c r="H85" s="944" t="s">
        <v>2018</v>
      </c>
      <c r="I85" s="945">
        <f>+I86</f>
        <v>781635598</v>
      </c>
      <c r="J85" s="926">
        <f t="shared" ref="J85:L85" si="85">+J86</f>
        <v>46924896</v>
      </c>
      <c r="K85" s="926">
        <f t="shared" si="85"/>
        <v>16336645</v>
      </c>
      <c r="L85" s="926">
        <f t="shared" si="85"/>
        <v>13089486</v>
      </c>
      <c r="M85" s="946"/>
      <c r="N85" s="946"/>
      <c r="O85" s="946"/>
      <c r="P85" s="946"/>
      <c r="Q85" s="911"/>
      <c r="R85" s="885"/>
      <c r="S85" s="885"/>
      <c r="T85" s="885"/>
      <c r="U85" s="885"/>
      <c r="V85" s="885"/>
      <c r="W85" s="885"/>
      <c r="X85" s="885"/>
      <c r="Y85" s="876">
        <f>+Y86</f>
        <v>781635598</v>
      </c>
      <c r="Z85" s="876">
        <f t="shared" ref="Z85:AB85" si="86">+Z86</f>
        <v>46924896</v>
      </c>
      <c r="AA85" s="876">
        <f t="shared" si="86"/>
        <v>16336645</v>
      </c>
      <c r="AB85" s="876">
        <f t="shared" si="86"/>
        <v>13089486</v>
      </c>
      <c r="AC85" s="846"/>
    </row>
    <row r="86" spans="1:29" ht="17.25" customHeight="1" thickTop="1" thickBot="1" x14ac:dyDescent="0.3">
      <c r="A86" s="834"/>
      <c r="B86" s="834"/>
      <c r="C86" s="836"/>
      <c r="D86" s="836"/>
      <c r="E86" s="835"/>
      <c r="F86" s="835"/>
      <c r="G86" s="900"/>
      <c r="H86" s="941" t="s">
        <v>2008</v>
      </c>
      <c r="I86" s="942">
        <v>781635598</v>
      </c>
      <c r="J86" s="929">
        <v>46924896</v>
      </c>
      <c r="K86" s="929">
        <v>16336645</v>
      </c>
      <c r="L86" s="929">
        <v>13089486</v>
      </c>
      <c r="M86" s="929"/>
      <c r="N86" s="929"/>
      <c r="O86" s="929"/>
      <c r="P86" s="929"/>
      <c r="Q86" s="906"/>
      <c r="R86" s="864"/>
      <c r="S86" s="864"/>
      <c r="T86" s="864"/>
      <c r="U86" s="864"/>
      <c r="V86" s="864"/>
      <c r="W86" s="864"/>
      <c r="X86" s="864"/>
      <c r="Y86" s="864">
        <f t="shared" ref="Y86" si="87">+I86+M86+Q86+U86</f>
        <v>781635598</v>
      </c>
      <c r="Z86" s="864">
        <f t="shared" ref="Z86" si="88">+J86+N86+R86+V86</f>
        <v>46924896</v>
      </c>
      <c r="AA86" s="864">
        <f t="shared" ref="AA86" si="89">+K86+O86+S86+W86</f>
        <v>16336645</v>
      </c>
      <c r="AB86" s="864">
        <f t="shared" ref="AB86" si="90">+L86+P86+T86+X86</f>
        <v>13089486</v>
      </c>
      <c r="AC86" s="846"/>
    </row>
    <row r="87" spans="1:29" ht="24" thickTop="1" thickBot="1" x14ac:dyDescent="0.3">
      <c r="A87" s="891"/>
      <c r="B87" s="891"/>
      <c r="C87" s="892"/>
      <c r="D87" s="892"/>
      <c r="E87" s="853"/>
      <c r="F87" s="853"/>
      <c r="G87" s="903"/>
      <c r="H87" s="938" t="s">
        <v>2019</v>
      </c>
      <c r="I87" s="939">
        <f>+I88</f>
        <v>2147921578</v>
      </c>
      <c r="J87" s="940">
        <f t="shared" ref="J87:L87" si="91">+J88</f>
        <v>200301278</v>
      </c>
      <c r="K87" s="940">
        <f t="shared" si="91"/>
        <v>19417964</v>
      </c>
      <c r="L87" s="940">
        <f t="shared" si="91"/>
        <v>10320821</v>
      </c>
      <c r="M87" s="940"/>
      <c r="N87" s="940"/>
      <c r="O87" s="940"/>
      <c r="P87" s="940"/>
      <c r="Q87" s="884"/>
      <c r="R87" s="884"/>
      <c r="S87" s="884"/>
      <c r="T87" s="884"/>
      <c r="U87" s="885"/>
      <c r="V87" s="885"/>
      <c r="W87" s="885"/>
      <c r="X87" s="885"/>
      <c r="Y87" s="876">
        <f t="shared" ref="Y87" si="92">+M87+I87</f>
        <v>2147921578</v>
      </c>
      <c r="Z87" s="876">
        <f t="shared" ref="Z87" si="93">+N87+J87</f>
        <v>200301278</v>
      </c>
      <c r="AA87" s="876">
        <f t="shared" ref="AA87" si="94">+O87+K87</f>
        <v>19417964</v>
      </c>
      <c r="AB87" s="876">
        <f t="shared" ref="AB87" si="95">+P87+L87</f>
        <v>10320821</v>
      </c>
      <c r="AC87" s="846"/>
    </row>
    <row r="88" spans="1:29" ht="12.75" thickTop="1" thickBot="1" x14ac:dyDescent="0.3">
      <c r="A88" s="834"/>
      <c r="B88" s="834"/>
      <c r="C88" s="836"/>
      <c r="D88" s="836"/>
      <c r="E88" s="835"/>
      <c r="F88" s="835"/>
      <c r="G88" s="900"/>
      <c r="H88" s="941" t="s">
        <v>2007</v>
      </c>
      <c r="I88" s="942">
        <v>2147921578</v>
      </c>
      <c r="J88" s="929">
        <v>200301278</v>
      </c>
      <c r="K88" s="929">
        <v>19417964</v>
      </c>
      <c r="L88" s="929">
        <v>10320821</v>
      </c>
      <c r="M88" s="929"/>
      <c r="N88" s="929"/>
      <c r="O88" s="929"/>
      <c r="P88" s="929"/>
      <c r="Q88" s="906"/>
      <c r="R88" s="864"/>
      <c r="S88" s="864"/>
      <c r="T88" s="864"/>
      <c r="U88" s="864"/>
      <c r="V88" s="864"/>
      <c r="W88" s="864"/>
      <c r="X88" s="864"/>
      <c r="Y88" s="864">
        <f t="shared" ref="Y88" si="96">+I88+M88+Q88+U88</f>
        <v>2147921578</v>
      </c>
      <c r="Z88" s="864">
        <f t="shared" ref="Z88" si="97">+J88+N88+R88+V88</f>
        <v>200301278</v>
      </c>
      <c r="AA88" s="864">
        <f t="shared" ref="AA88" si="98">+K88+O88+S88+W88</f>
        <v>19417964</v>
      </c>
      <c r="AB88" s="864">
        <f t="shared" ref="AB88" si="99">+L88+P88+T88+X88</f>
        <v>10320821</v>
      </c>
      <c r="AC88" s="846"/>
    </row>
    <row r="89" spans="1:29" ht="12.75" thickTop="1" thickBot="1" x14ac:dyDescent="0.3">
      <c r="A89" s="891"/>
      <c r="B89" s="891"/>
      <c r="C89" s="892"/>
      <c r="D89" s="892"/>
      <c r="E89" s="853"/>
      <c r="F89" s="853"/>
      <c r="G89" s="903"/>
      <c r="H89" s="947" t="s">
        <v>2009</v>
      </c>
      <c r="I89" s="945">
        <f>+I87+I83+I78+I76+I73+I69+I65+I85</f>
        <v>26709721155</v>
      </c>
      <c r="J89" s="926">
        <f>+J87+J83+J78+J76+J73+J69+J65+J85</f>
        <v>10254348720</v>
      </c>
      <c r="K89" s="926">
        <f>+K87+K83+K78+K76+K73+K69+K65+K85</f>
        <v>4375517428</v>
      </c>
      <c r="L89" s="926">
        <f>+L87+L83+L78+L76+L73+L69+L65+L85</f>
        <v>4244952036</v>
      </c>
      <c r="M89" s="926"/>
      <c r="N89" s="946"/>
      <c r="O89" s="946"/>
      <c r="P89" s="946"/>
      <c r="Q89" s="911"/>
      <c r="R89" s="885"/>
      <c r="S89" s="885"/>
      <c r="T89" s="885"/>
      <c r="U89" s="885"/>
      <c r="V89" s="885"/>
      <c r="W89" s="885"/>
      <c r="X89" s="885"/>
      <c r="Y89" s="876">
        <f>+Y87+Y83+Y78+Y76+Y73+Y69+Y65+Y85</f>
        <v>26709721155</v>
      </c>
      <c r="Z89" s="876">
        <f>+Z87+Z83+Z78+Z76+Z73+Z69+Z65+Z85</f>
        <v>10254348720</v>
      </c>
      <c r="AA89" s="876">
        <f>+AA87+AA83+AA78+AA76+AA73+AA69+AA65+AA85</f>
        <v>4375517428</v>
      </c>
      <c r="AB89" s="876">
        <f>+AB87+AB83+AB78+AB76+AB73+AB69+AB65+AB85</f>
        <v>4244952036</v>
      </c>
      <c r="AC89" s="846"/>
    </row>
    <row r="90" spans="1:29" ht="12.75" thickTop="1" thickBot="1" x14ac:dyDescent="0.3">
      <c r="A90" s="834"/>
      <c r="B90" s="834"/>
      <c r="C90" s="836"/>
      <c r="D90" s="836"/>
      <c r="E90" s="835"/>
      <c r="F90" s="835"/>
      <c r="G90" s="900"/>
      <c r="H90" s="948"/>
      <c r="I90" s="937"/>
      <c r="J90" s="929"/>
      <c r="K90" s="929"/>
      <c r="L90" s="929"/>
      <c r="M90" s="929"/>
      <c r="N90" s="929"/>
      <c r="O90" s="929"/>
      <c r="P90" s="929"/>
      <c r="Q90" s="906"/>
      <c r="R90" s="864"/>
      <c r="S90" s="864"/>
      <c r="T90" s="864"/>
      <c r="U90" s="864"/>
      <c r="V90" s="864"/>
      <c r="W90" s="864"/>
      <c r="X90" s="864"/>
      <c r="Y90" s="864"/>
      <c r="Z90" s="864"/>
      <c r="AA90" s="864"/>
      <c r="AB90" s="864"/>
      <c r="AC90" s="846"/>
    </row>
    <row r="91" spans="1:29" ht="12.75" thickTop="1" thickBot="1" x14ac:dyDescent="0.3">
      <c r="A91" s="891"/>
      <c r="B91" s="891"/>
      <c r="C91" s="892"/>
      <c r="D91" s="892"/>
      <c r="E91" s="853"/>
      <c r="F91" s="853"/>
      <c r="G91" s="853"/>
      <c r="H91" s="914" t="s">
        <v>2010</v>
      </c>
      <c r="I91" s="915">
        <f>+I89+I63</f>
        <v>34394749005</v>
      </c>
      <c r="J91" s="916">
        <f>+J89+J63</f>
        <v>17878088332</v>
      </c>
      <c r="K91" s="916">
        <f>+K89+K63</f>
        <v>6246472181</v>
      </c>
      <c r="L91" s="916">
        <f>+L89+L63</f>
        <v>6079949107</v>
      </c>
      <c r="M91" s="915">
        <f>+M47</f>
        <v>1322391334</v>
      </c>
      <c r="N91" s="917">
        <f>+N49</f>
        <v>1321017793</v>
      </c>
      <c r="O91" s="917"/>
      <c r="P91" s="917"/>
      <c r="Q91" s="885"/>
      <c r="R91" s="885"/>
      <c r="S91" s="885"/>
      <c r="T91" s="885"/>
      <c r="U91" s="885"/>
      <c r="V91" s="885"/>
      <c r="W91" s="885"/>
      <c r="X91" s="885"/>
      <c r="Y91" s="876">
        <f>+Y89+Y63</f>
        <v>35717140339</v>
      </c>
      <c r="Z91" s="876">
        <f>+Z89+Z63</f>
        <v>19199106125</v>
      </c>
      <c r="AA91" s="876">
        <f>+AA89+AA63</f>
        <v>6246472181</v>
      </c>
      <c r="AB91" s="876">
        <f>+AB89+AB63</f>
        <v>6079949107</v>
      </c>
      <c r="AC91" s="846"/>
    </row>
    <row r="92" spans="1:29" ht="12.75" thickTop="1" thickBot="1" x14ac:dyDescent="0.3">
      <c r="A92" s="854"/>
      <c r="B92" s="854"/>
      <c r="C92" s="855"/>
      <c r="D92" s="855"/>
      <c r="E92" s="855"/>
      <c r="F92" s="855"/>
      <c r="G92" s="855"/>
      <c r="H92" s="887"/>
      <c r="I92" s="888">
        <f t="shared" ref="I92:Y92" si="100">+I47+I37+I4</f>
        <v>41260571372</v>
      </c>
      <c r="J92" s="888">
        <f t="shared" si="100"/>
        <v>20657599675.099998</v>
      </c>
      <c r="K92" s="888">
        <f t="shared" si="100"/>
        <v>8141385165.1000004</v>
      </c>
      <c r="L92" s="888">
        <f t="shared" si="100"/>
        <v>7940878192.1000004</v>
      </c>
      <c r="M92" s="888">
        <f t="shared" si="100"/>
        <v>3669845334</v>
      </c>
      <c r="N92" s="888">
        <f t="shared" si="100"/>
        <v>2283769591</v>
      </c>
      <c r="O92" s="888">
        <f t="shared" si="100"/>
        <v>927615979</v>
      </c>
      <c r="P92" s="888">
        <f t="shared" si="100"/>
        <v>832202211</v>
      </c>
      <c r="Q92" s="889">
        <f t="shared" si="100"/>
        <v>0</v>
      </c>
      <c r="R92" s="889">
        <f t="shared" si="100"/>
        <v>0</v>
      </c>
      <c r="S92" s="889">
        <f t="shared" si="100"/>
        <v>0</v>
      </c>
      <c r="T92" s="889">
        <f t="shared" si="100"/>
        <v>0</v>
      </c>
      <c r="U92" s="889">
        <f t="shared" si="100"/>
        <v>0</v>
      </c>
      <c r="V92" s="889">
        <f t="shared" si="100"/>
        <v>0</v>
      </c>
      <c r="W92" s="889">
        <f t="shared" si="100"/>
        <v>0</v>
      </c>
      <c r="X92" s="889">
        <f t="shared" si="100"/>
        <v>0</v>
      </c>
      <c r="Y92" s="888">
        <f t="shared" si="100"/>
        <v>44930416706</v>
      </c>
      <c r="Z92" s="889">
        <f t="shared" ref="Z92" si="101">+J92+N92+R92+V92</f>
        <v>22941369266.099998</v>
      </c>
      <c r="AA92" s="889">
        <f t="shared" ref="AA92" si="102">+K92+O92+S92+W92</f>
        <v>9069001144.1000004</v>
      </c>
      <c r="AB92" s="889">
        <f t="shared" ref="AB92" si="103">+L92+P92+T92+X92</f>
        <v>8773080403.1000004</v>
      </c>
      <c r="AC92" s="830"/>
    </row>
    <row r="93" spans="1:29" ht="12" thickTop="1" x14ac:dyDescent="0.25"/>
    <row r="95" spans="1:29" x14ac:dyDescent="0.25">
      <c r="Z95" s="860"/>
    </row>
    <row r="96" spans="1:29" x14ac:dyDescent="0.25">
      <c r="Y96" s="860"/>
    </row>
    <row r="97" spans="26:27" x14ac:dyDescent="0.25">
      <c r="Z97" s="1306"/>
    </row>
    <row r="98" spans="26:27" x14ac:dyDescent="0.25">
      <c r="AA98" s="860"/>
    </row>
  </sheetData>
  <mergeCells count="13">
    <mergeCell ref="U2:X2"/>
    <mergeCell ref="Y2:AB2"/>
    <mergeCell ref="H2:H3"/>
    <mergeCell ref="I2:L2"/>
    <mergeCell ref="A2:A3"/>
    <mergeCell ref="B2:B3"/>
    <mergeCell ref="C2:C3"/>
    <mergeCell ref="D2:D3"/>
    <mergeCell ref="E2:E3"/>
    <mergeCell ref="F2:F3"/>
    <mergeCell ref="G2:G3"/>
    <mergeCell ref="M2:P2"/>
    <mergeCell ref="Q2:T2"/>
  </mergeCells>
  <printOptions horizontalCentered="1" verticalCentered="1"/>
  <pageMargins left="0.78740157480314965" right="0.78740157480314965" top="0.98425196850393704" bottom="0.98425196850393704" header="0" footer="0"/>
  <pageSetup paperSize="9" scale="15" orientation="landscape" r:id="rId1"/>
  <headerFooter alignWithMargins="0"/>
  <ignoredErrors>
    <ignoredError sqref="A4:F82" numberStoredAsText="1"/>
    <ignoredError sqref="AA52 Y8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8" sqref="A8"/>
    </sheetView>
  </sheetViews>
  <sheetFormatPr baseColWidth="10" defaultRowHeight="15" x14ac:dyDescent="0.25"/>
  <cols>
    <col min="1" max="1" width="50.28515625" style="704" customWidth="1"/>
    <col min="2" max="2" width="68.42578125" style="704" customWidth="1"/>
    <col min="3" max="16384" width="11.42578125" style="704"/>
  </cols>
  <sheetData>
    <row r="1" spans="1:2" ht="15.75" thickBot="1" x14ac:dyDescent="0.3">
      <c r="A1" s="1025"/>
      <c r="B1" s="1025"/>
    </row>
    <row r="2" spans="1:2" ht="15.75" thickBot="1" x14ac:dyDescent="0.3">
      <c r="A2" s="1036" t="s">
        <v>1920</v>
      </c>
      <c r="B2" s="1026"/>
    </row>
    <row r="3" spans="1:2" ht="15.75" thickBot="1" x14ac:dyDescent="0.3">
      <c r="A3" s="1027" t="s">
        <v>1310</v>
      </c>
      <c r="B3" s="1028"/>
    </row>
    <row r="4" spans="1:2" ht="15.75" thickBot="1" x14ac:dyDescent="0.3">
      <c r="A4" s="707" t="s">
        <v>1891</v>
      </c>
      <c r="B4" s="707" t="s">
        <v>1312</v>
      </c>
    </row>
    <row r="5" spans="1:2" ht="26.25" thickBot="1" x14ac:dyDescent="0.3">
      <c r="A5" s="708" t="s">
        <v>1892</v>
      </c>
      <c r="B5" s="709" t="s">
        <v>1893</v>
      </c>
    </row>
    <row r="6" spans="1:2" ht="16.5" thickTop="1" thickBot="1" x14ac:dyDescent="0.3">
      <c r="A6" s="710" t="s">
        <v>1894</v>
      </c>
      <c r="B6" s="709" t="s">
        <v>1921</v>
      </c>
    </row>
    <row r="7" spans="1:2" ht="78" thickTop="1" thickBot="1" x14ac:dyDescent="0.3">
      <c r="A7" s="717" t="s">
        <v>1922</v>
      </c>
      <c r="B7" s="709" t="s">
        <v>1923</v>
      </c>
    </row>
    <row r="8" spans="1:2" ht="90.75" thickTop="1" thickBot="1" x14ac:dyDescent="0.3">
      <c r="A8" s="717" t="s">
        <v>1924</v>
      </c>
      <c r="B8" s="709" t="s">
        <v>1925</v>
      </c>
    </row>
    <row r="9" spans="1:2" ht="90.75" thickTop="1" thickBot="1" x14ac:dyDescent="0.3">
      <c r="A9" s="717" t="s">
        <v>1926</v>
      </c>
      <c r="B9" s="709" t="s">
        <v>1927</v>
      </c>
    </row>
    <row r="10" spans="1:2" ht="90.75" thickTop="1" thickBot="1" x14ac:dyDescent="0.3">
      <c r="A10" s="717" t="s">
        <v>1928</v>
      </c>
      <c r="B10" s="709" t="s">
        <v>1929</v>
      </c>
    </row>
    <row r="11" spans="1:2" ht="27" thickTop="1" thickBot="1" x14ac:dyDescent="0.3">
      <c r="A11" s="717" t="s">
        <v>1930</v>
      </c>
      <c r="B11" s="709" t="s">
        <v>1931</v>
      </c>
    </row>
    <row r="12" spans="1:2" ht="27" thickTop="1" thickBot="1" x14ac:dyDescent="0.3">
      <c r="A12" s="717" t="s">
        <v>1932</v>
      </c>
      <c r="B12" s="709" t="s">
        <v>1919</v>
      </c>
    </row>
    <row r="13" spans="1:2" ht="15.75" thickTop="1" x14ac:dyDescent="0.25"/>
  </sheetData>
  <mergeCells count="3">
    <mergeCell ref="A1:B1"/>
    <mergeCell ref="A2:B2"/>
    <mergeCell ref="A3:B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zoomScale="96" zoomScaleNormal="96" workbookViewId="0">
      <pane ySplit="5" topLeftCell="A26" activePane="bottomLeft" state="frozen"/>
      <selection activeCell="D4" sqref="D4"/>
      <selection pane="bottomLeft" activeCell="M6" sqref="M6"/>
    </sheetView>
  </sheetViews>
  <sheetFormatPr baseColWidth="10" defaultRowHeight="15" x14ac:dyDescent="0.25"/>
  <cols>
    <col min="1" max="1" width="3.5703125" bestFit="1" customWidth="1"/>
    <col min="2" max="2" width="62.42578125" customWidth="1"/>
    <col min="3" max="3" width="16.140625" customWidth="1"/>
    <col min="4" max="6" width="6.140625" customWidth="1"/>
    <col min="7" max="7" width="3.5703125" customWidth="1"/>
    <col min="8" max="8" width="6.140625" style="416" hidden="1" customWidth="1"/>
    <col min="9" max="9" width="5.42578125" style="416" hidden="1" customWidth="1"/>
    <col min="10" max="10" width="7" style="416" hidden="1" customWidth="1"/>
    <col min="11" max="11" width="4.28515625" hidden="1" customWidth="1"/>
    <col min="12" max="12" width="15" style="416" customWidth="1"/>
    <col min="13" max="14" width="22.42578125" style="416" customWidth="1"/>
    <col min="15" max="15" width="1.85546875" style="416" customWidth="1"/>
  </cols>
  <sheetData>
    <row r="1" spans="1:18" s="558" customFormat="1" ht="130.5" customHeight="1" thickBot="1" x14ac:dyDescent="0.3">
      <c r="A1" s="1037"/>
      <c r="B1" s="1038"/>
      <c r="C1" s="1038"/>
      <c r="D1" s="1038"/>
      <c r="E1" s="1038"/>
      <c r="F1" s="1038"/>
      <c r="G1" s="1038"/>
      <c r="H1" s="1038"/>
      <c r="I1" s="1038"/>
      <c r="J1" s="1038"/>
      <c r="K1" s="1038"/>
      <c r="L1" s="1038"/>
      <c r="M1" s="1038"/>
      <c r="N1" s="1038"/>
      <c r="O1" s="1038"/>
      <c r="P1" s="1039"/>
      <c r="Q1"/>
      <c r="R1"/>
    </row>
    <row r="2" spans="1:18" s="559" customFormat="1" ht="16.5" thickBot="1" x14ac:dyDescent="0.3">
      <c r="A2" s="1045">
        <f>'Datos Generales'!C5</f>
        <v>0</v>
      </c>
      <c r="B2" s="1046"/>
      <c r="C2" s="1046"/>
      <c r="D2" s="1046"/>
      <c r="E2" s="1046"/>
      <c r="F2" s="1046"/>
      <c r="G2" s="1046"/>
      <c r="H2" s="1046"/>
      <c r="I2" s="1046"/>
      <c r="J2" s="1046"/>
      <c r="K2" s="1046"/>
      <c r="L2" s="1046"/>
      <c r="M2" s="1046"/>
      <c r="N2" s="1046"/>
      <c r="O2" s="1046"/>
      <c r="P2" s="1047"/>
      <c r="Q2"/>
      <c r="R2"/>
    </row>
    <row r="3" spans="1:18" s="559" customFormat="1" ht="16.5" thickBot="1" x14ac:dyDescent="0.3">
      <c r="A3" s="1040" t="s">
        <v>1391</v>
      </c>
      <c r="B3" s="1041"/>
      <c r="C3" s="1041"/>
      <c r="D3" s="1041"/>
      <c r="E3" s="1041"/>
      <c r="F3" s="1041"/>
      <c r="G3" s="1041"/>
      <c r="H3" s="1041"/>
      <c r="I3" s="1041"/>
      <c r="J3" s="1041"/>
      <c r="K3" s="1041"/>
      <c r="L3" s="1041"/>
      <c r="M3" s="1041"/>
      <c r="N3" s="1041"/>
      <c r="O3" s="1041"/>
      <c r="P3" s="1042"/>
      <c r="Q3"/>
      <c r="R3"/>
    </row>
    <row r="4" spans="1:18" s="559" customFormat="1" ht="30.75" customHeight="1" thickBot="1" x14ac:dyDescent="0.3">
      <c r="A4" s="1043" t="s">
        <v>1390</v>
      </c>
      <c r="B4" s="1044"/>
      <c r="C4" s="622">
        <f>'Datos Generales'!C6</f>
        <v>0</v>
      </c>
      <c r="D4" s="622"/>
      <c r="E4" s="622"/>
      <c r="F4" s="622"/>
      <c r="G4" s="622"/>
      <c r="H4" s="622"/>
      <c r="I4" s="622"/>
      <c r="J4" s="622"/>
      <c r="K4" s="622"/>
      <c r="L4" s="624"/>
      <c r="M4" s="624"/>
      <c r="N4" s="624"/>
      <c r="O4" s="624"/>
      <c r="P4" s="625"/>
      <c r="Q4"/>
      <c r="R4"/>
    </row>
    <row r="5" spans="1:18" ht="30" customHeight="1" x14ac:dyDescent="0.25">
      <c r="A5" s="523" t="s">
        <v>19</v>
      </c>
      <c r="B5" s="523" t="s">
        <v>1200</v>
      </c>
      <c r="C5" s="524">
        <v>2020</v>
      </c>
      <c r="D5" s="530">
        <v>2021</v>
      </c>
      <c r="E5" s="530">
        <v>2022</v>
      </c>
      <c r="F5" s="530">
        <v>2023</v>
      </c>
      <c r="H5" s="521" t="s">
        <v>1274</v>
      </c>
      <c r="I5" s="521" t="s">
        <v>1275</v>
      </c>
      <c r="J5" s="521" t="s">
        <v>55</v>
      </c>
      <c r="L5" s="522" t="s">
        <v>1272</v>
      </c>
      <c r="M5" s="522" t="s">
        <v>1276</v>
      </c>
      <c r="N5" s="533" t="s">
        <v>55</v>
      </c>
      <c r="O5" s="536" t="s">
        <v>898</v>
      </c>
      <c r="P5" s="534"/>
    </row>
    <row r="6" spans="1:18" ht="45" customHeight="1" x14ac:dyDescent="0.25">
      <c r="A6" s="360" t="s">
        <v>1165</v>
      </c>
      <c r="B6" s="361" t="s">
        <v>1166</v>
      </c>
      <c r="C6" s="551">
        <f ca="1">+'1POMCAS'!D8</f>
        <v>0.26999999999999996</v>
      </c>
      <c r="D6" s="531"/>
      <c r="E6" s="532"/>
      <c r="F6" s="532"/>
      <c r="H6" s="529">
        <f>'1POMCAS'!F11</f>
        <v>0</v>
      </c>
      <c r="I6" s="529">
        <f>+'1POMCAS'!E12</f>
        <v>0</v>
      </c>
      <c r="J6" s="529">
        <f>+'1POMCAS'!E13</f>
        <v>0</v>
      </c>
      <c r="L6" s="553" t="str">
        <f t="shared" ref="L6:L32" ca="1" si="0">IF(ISNUMBER(C6),"",H6)</f>
        <v/>
      </c>
      <c r="M6" s="553" t="str">
        <f t="shared" ref="M6:M32" si="1">IF(ISNUMBER(I6),"",I6)</f>
        <v/>
      </c>
      <c r="N6" s="554" t="str">
        <f t="shared" ref="N6:N32" si="2">IF(ISNUMBER(J6),"",J6)</f>
        <v/>
      </c>
      <c r="O6" s="537" t="s">
        <v>898</v>
      </c>
      <c r="P6" s="535"/>
    </row>
    <row r="7" spans="1:18" ht="25.5" x14ac:dyDescent="0.25">
      <c r="A7" s="360" t="s">
        <v>1167</v>
      </c>
      <c r="B7" s="361" t="s">
        <v>131</v>
      </c>
      <c r="C7" s="552" t="str">
        <f>+'2PORH'!D8</f>
        <v>N.A.</v>
      </c>
      <c r="D7" s="532"/>
      <c r="E7" s="532"/>
      <c r="F7" s="532"/>
      <c r="H7" s="529">
        <f>+'2PORH'!F11</f>
        <v>0</v>
      </c>
      <c r="I7" s="529">
        <f>+'2PORH'!E12</f>
        <v>0</v>
      </c>
      <c r="J7" s="529">
        <f>+'2PORH'!E13</f>
        <v>0</v>
      </c>
      <c r="L7" s="553">
        <f t="shared" si="0"/>
        <v>0</v>
      </c>
      <c r="M7" s="553" t="str">
        <f t="shared" si="1"/>
        <v/>
      </c>
      <c r="N7" s="554" t="str">
        <f t="shared" si="2"/>
        <v/>
      </c>
      <c r="O7" s="537" t="s">
        <v>898</v>
      </c>
      <c r="P7" s="535"/>
    </row>
    <row r="8" spans="1:18" ht="25.5" x14ac:dyDescent="0.25">
      <c r="A8" s="360" t="s">
        <v>1168</v>
      </c>
      <c r="B8" s="361" t="s">
        <v>162</v>
      </c>
      <c r="C8" s="552" t="str">
        <f>+'3PSMV'!D8</f>
        <v>N.A.</v>
      </c>
      <c r="D8" s="532"/>
      <c r="E8" s="532"/>
      <c r="F8" s="532"/>
      <c r="H8" s="529">
        <f>+'3PSMV'!F11</f>
        <v>0</v>
      </c>
      <c r="I8" s="529">
        <f>+'3PSMV'!E12</f>
        <v>0</v>
      </c>
      <c r="J8" s="529">
        <f>+'3PSMV'!E13</f>
        <v>0</v>
      </c>
      <c r="L8" s="553">
        <f t="shared" si="0"/>
        <v>0</v>
      </c>
      <c r="M8" s="553" t="str">
        <f t="shared" si="1"/>
        <v/>
      </c>
      <c r="N8" s="554" t="str">
        <f t="shared" si="2"/>
        <v/>
      </c>
      <c r="O8" s="537" t="s">
        <v>898</v>
      </c>
      <c r="P8" s="535"/>
    </row>
    <row r="9" spans="1:18" x14ac:dyDescent="0.25">
      <c r="A9" s="360" t="s">
        <v>1169</v>
      </c>
      <c r="B9" s="361" t="s">
        <v>183</v>
      </c>
      <c r="C9" s="552" t="str">
        <f>+'4UsoAguas'!D8</f>
        <v>N.A.</v>
      </c>
      <c r="D9" s="532"/>
      <c r="E9" s="532"/>
      <c r="F9" s="532"/>
      <c r="H9" s="529">
        <f>+'4UsoAguas'!F11</f>
        <v>0</v>
      </c>
      <c r="I9" s="529">
        <f>+'4UsoAguas'!E12</f>
        <v>0</v>
      </c>
      <c r="J9" s="529">
        <f>+'4UsoAguas'!E13</f>
        <v>0</v>
      </c>
      <c r="L9" s="553">
        <f t="shared" si="0"/>
        <v>0</v>
      </c>
      <c r="M9" s="553" t="str">
        <f t="shared" si="1"/>
        <v/>
      </c>
      <c r="N9" s="554" t="str">
        <f t="shared" si="2"/>
        <v/>
      </c>
      <c r="O9" s="537" t="s">
        <v>898</v>
      </c>
      <c r="P9" s="535"/>
    </row>
    <row r="10" spans="1:18" ht="25.5" x14ac:dyDescent="0.25">
      <c r="A10" s="360" t="s">
        <v>1170</v>
      </c>
      <c r="B10" s="361" t="s">
        <v>200</v>
      </c>
      <c r="C10" s="552">
        <f>+'5PUEAA'!D8</f>
        <v>0</v>
      </c>
      <c r="D10" s="532"/>
      <c r="E10" s="532"/>
      <c r="F10" s="532"/>
      <c r="H10" s="529">
        <f>+'5PUEAA'!F11</f>
        <v>0</v>
      </c>
      <c r="I10" s="529">
        <f>+'5PUEAA'!E12</f>
        <v>0</v>
      </c>
      <c r="J10" s="529">
        <f>+'5PUEAA'!E13</f>
        <v>0</v>
      </c>
      <c r="L10" s="553" t="str">
        <f t="shared" si="0"/>
        <v/>
      </c>
      <c r="M10" s="553" t="str">
        <f t="shared" si="1"/>
        <v/>
      </c>
      <c r="N10" s="554" t="str">
        <f t="shared" si="2"/>
        <v/>
      </c>
      <c r="O10" s="537" t="s">
        <v>898</v>
      </c>
      <c r="P10" s="535"/>
    </row>
    <row r="11" spans="1:18" ht="38.25" x14ac:dyDescent="0.25">
      <c r="A11" s="360" t="s">
        <v>1171</v>
      </c>
      <c r="B11" s="361" t="s">
        <v>220</v>
      </c>
      <c r="C11" s="552" t="e">
        <f>+'6POMCASejec'!D8</f>
        <v>#VALUE!</v>
      </c>
      <c r="D11" s="532"/>
      <c r="E11" s="532"/>
      <c r="F11" s="532"/>
      <c r="H11" s="529">
        <f>+'6POMCASejec'!F11</f>
        <v>0</v>
      </c>
      <c r="I11" s="529">
        <f>+'6POMCASejec'!E12</f>
        <v>0</v>
      </c>
      <c r="J11" s="529">
        <f>+'6POMCASejec'!E13</f>
        <v>0</v>
      </c>
      <c r="L11" s="553">
        <f t="shared" si="0"/>
        <v>0</v>
      </c>
      <c r="M11" s="553" t="str">
        <f t="shared" si="1"/>
        <v/>
      </c>
      <c r="N11" s="554" t="str">
        <f t="shared" si="2"/>
        <v/>
      </c>
      <c r="O11" s="537" t="s">
        <v>898</v>
      </c>
      <c r="P11" s="535"/>
    </row>
    <row r="12" spans="1:18" ht="38.25" x14ac:dyDescent="0.25">
      <c r="A12" s="360" t="s">
        <v>1172</v>
      </c>
      <c r="B12" s="361" t="s">
        <v>280</v>
      </c>
      <c r="C12" s="552" t="str">
        <f>+'7Clima'!D8</f>
        <v>N.A.</v>
      </c>
      <c r="D12" s="532"/>
      <c r="E12" s="532"/>
      <c r="F12" s="532"/>
      <c r="H12" s="529">
        <f>+'7Clima'!F11</f>
        <v>0</v>
      </c>
      <c r="I12" s="529">
        <f>+'7Clima'!E12</f>
        <v>0</v>
      </c>
      <c r="J12" s="529">
        <f>+'7Clima'!E13</f>
        <v>0</v>
      </c>
      <c r="L12" s="553">
        <f t="shared" si="0"/>
        <v>0</v>
      </c>
      <c r="M12" s="553" t="str">
        <f t="shared" si="1"/>
        <v/>
      </c>
      <c r="N12" s="554" t="str">
        <f t="shared" si="2"/>
        <v/>
      </c>
      <c r="O12" s="537" t="s">
        <v>898</v>
      </c>
      <c r="P12" s="535"/>
    </row>
    <row r="13" spans="1:18" x14ac:dyDescent="0.25">
      <c r="A13" s="360" t="s">
        <v>1173</v>
      </c>
      <c r="B13" s="361" t="s">
        <v>314</v>
      </c>
      <c r="C13" s="552" t="str">
        <f>+'8Suelo'!D8</f>
        <v>N.A.</v>
      </c>
      <c r="D13" s="532"/>
      <c r="E13" s="532"/>
      <c r="F13" s="532"/>
      <c r="H13" s="529">
        <f>+'8Suelo'!F11</f>
        <v>0</v>
      </c>
      <c r="I13" s="529">
        <f>+'8Suelo'!E12</f>
        <v>0</v>
      </c>
      <c r="J13" s="529">
        <f>+'8Suelo'!E13</f>
        <v>0</v>
      </c>
      <c r="L13" s="553">
        <f t="shared" si="0"/>
        <v>0</v>
      </c>
      <c r="M13" s="553" t="str">
        <f t="shared" si="1"/>
        <v/>
      </c>
      <c r="N13" s="554" t="str">
        <f t="shared" si="2"/>
        <v/>
      </c>
      <c r="O13" s="537" t="s">
        <v>898</v>
      </c>
      <c r="P13" s="535"/>
    </row>
    <row r="14" spans="1:18" ht="25.5" x14ac:dyDescent="0.25">
      <c r="A14" s="360" t="s">
        <v>1174</v>
      </c>
      <c r="B14" s="361" t="s">
        <v>348</v>
      </c>
      <c r="C14" s="552" t="str">
        <f>+'9RUNAP'!D9</f>
        <v>N.A.</v>
      </c>
      <c r="D14" s="532"/>
      <c r="E14" s="532"/>
      <c r="F14" s="532"/>
      <c r="H14" s="529">
        <f>+'9RUNAP'!F12</f>
        <v>0</v>
      </c>
      <c r="I14" s="529">
        <f>+'9RUNAP'!E13</f>
        <v>0</v>
      </c>
      <c r="J14" s="529">
        <f>+'9RUNAP'!E14</f>
        <v>0</v>
      </c>
      <c r="L14" s="553">
        <f t="shared" si="0"/>
        <v>0</v>
      </c>
      <c r="M14" s="553" t="str">
        <f t="shared" si="1"/>
        <v/>
      </c>
      <c r="N14" s="554" t="str">
        <f t="shared" si="2"/>
        <v/>
      </c>
      <c r="O14" s="537" t="s">
        <v>898</v>
      </c>
      <c r="P14" s="535"/>
    </row>
    <row r="15" spans="1:18" ht="25.5" x14ac:dyDescent="0.25">
      <c r="A15" s="360" t="s">
        <v>1175</v>
      </c>
      <c r="B15" s="361" t="s">
        <v>396</v>
      </c>
      <c r="C15" s="552" t="str">
        <f>'10Paramos'!D8</f>
        <v>N.A.</v>
      </c>
      <c r="D15" s="532"/>
      <c r="E15" s="532"/>
      <c r="F15" s="532"/>
      <c r="H15" s="529">
        <f>'10Paramos'!F11</f>
        <v>0</v>
      </c>
      <c r="I15" s="529">
        <f>'10Paramos'!E12</f>
        <v>0</v>
      </c>
      <c r="J15" s="529">
        <f>'10Paramos'!E13</f>
        <v>0</v>
      </c>
      <c r="L15" s="553">
        <f t="shared" si="0"/>
        <v>0</v>
      </c>
      <c r="M15" s="553" t="str">
        <f t="shared" si="1"/>
        <v/>
      </c>
      <c r="N15" s="554" t="str">
        <f t="shared" si="2"/>
        <v/>
      </c>
      <c r="O15" s="537" t="s">
        <v>898</v>
      </c>
      <c r="P15" s="535"/>
    </row>
    <row r="16" spans="1:18" x14ac:dyDescent="0.25">
      <c r="A16" s="360" t="s">
        <v>1176</v>
      </c>
      <c r="B16" s="361" t="s">
        <v>418</v>
      </c>
      <c r="C16" s="552" t="e">
        <f>+'11Forest'!D8</f>
        <v>#DIV/0!</v>
      </c>
      <c r="D16" s="532"/>
      <c r="E16" s="532"/>
      <c r="F16" s="532"/>
      <c r="H16" s="529">
        <f>+'11Forest'!F11</f>
        <v>0</v>
      </c>
      <c r="I16" s="529">
        <f>+'11Forest'!E12</f>
        <v>0</v>
      </c>
      <c r="J16" s="529">
        <f>+'11Forest'!E13</f>
        <v>0</v>
      </c>
      <c r="L16" s="553">
        <f t="shared" si="0"/>
        <v>0</v>
      </c>
      <c r="M16" s="553" t="str">
        <f t="shared" si="1"/>
        <v/>
      </c>
      <c r="N16" s="554" t="str">
        <f t="shared" si="2"/>
        <v/>
      </c>
      <c r="O16" s="537" t="s">
        <v>898</v>
      </c>
      <c r="P16" s="535"/>
    </row>
    <row r="17" spans="1:16" x14ac:dyDescent="0.25">
      <c r="A17" s="360" t="s">
        <v>1177</v>
      </c>
      <c r="B17" s="361" t="s">
        <v>449</v>
      </c>
      <c r="C17" s="552">
        <f>+'12PlanesAP'!D8</f>
        <v>0</v>
      </c>
      <c r="D17" s="532"/>
      <c r="E17" s="532"/>
      <c r="F17" s="532"/>
      <c r="H17" s="529">
        <f>+'12PlanesAP'!F11</f>
        <v>0</v>
      </c>
      <c r="I17" s="529">
        <f>+'12PlanesAP'!E12</f>
        <v>0</v>
      </c>
      <c r="J17" s="529">
        <f>+'12PlanesAP'!E13</f>
        <v>0</v>
      </c>
      <c r="L17" s="553" t="str">
        <f t="shared" si="0"/>
        <v/>
      </c>
      <c r="M17" s="553" t="str">
        <f t="shared" si="1"/>
        <v/>
      </c>
      <c r="N17" s="554" t="str">
        <f t="shared" si="2"/>
        <v/>
      </c>
      <c r="O17" s="537" t="s">
        <v>898</v>
      </c>
      <c r="P17" s="535"/>
    </row>
    <row r="18" spans="1:16" ht="25.5" x14ac:dyDescent="0.25">
      <c r="A18" s="360" t="s">
        <v>1178</v>
      </c>
      <c r="B18" s="361" t="s">
        <v>480</v>
      </c>
      <c r="C18" s="552" t="str">
        <f>+'13Amenaz'!D8</f>
        <v>N.A.</v>
      </c>
      <c r="D18" s="532"/>
      <c r="E18" s="532"/>
      <c r="F18" s="532"/>
      <c r="H18" s="529">
        <f>+'13Amenaz'!F11</f>
        <v>0</v>
      </c>
      <c r="I18" s="529">
        <f>+'13Amenaz'!E12</f>
        <v>0</v>
      </c>
      <c r="J18" s="529">
        <f>+'13Amenaz'!E13</f>
        <v>0</v>
      </c>
      <c r="L18" s="553">
        <f t="shared" si="0"/>
        <v>0</v>
      </c>
      <c r="M18" s="553" t="str">
        <f t="shared" si="1"/>
        <v/>
      </c>
      <c r="N18" s="554" t="str">
        <f t="shared" si="2"/>
        <v/>
      </c>
      <c r="O18" s="537" t="s">
        <v>898</v>
      </c>
      <c r="P18" s="535"/>
    </row>
    <row r="19" spans="1:16" ht="25.5" x14ac:dyDescent="0.25">
      <c r="A19" s="360" t="s">
        <v>1179</v>
      </c>
      <c r="B19" s="361" t="s">
        <v>526</v>
      </c>
      <c r="C19" s="552" t="str">
        <f>+'14Invasor'!D8</f>
        <v>N.A.</v>
      </c>
      <c r="D19" s="532"/>
      <c r="E19" s="532"/>
      <c r="F19" s="532"/>
      <c r="H19" s="529">
        <f>+'14Invasor'!F11</f>
        <v>0</v>
      </c>
      <c r="I19" s="529">
        <f>+'14Invasor'!E12</f>
        <v>0</v>
      </c>
      <c r="J19" s="529">
        <f>+'14Invasor'!E13</f>
        <v>0</v>
      </c>
      <c r="L19" s="553">
        <f t="shared" si="0"/>
        <v>0</v>
      </c>
      <c r="M19" s="553" t="str">
        <f t="shared" si="1"/>
        <v/>
      </c>
      <c r="N19" s="554" t="str">
        <f t="shared" si="2"/>
        <v/>
      </c>
      <c r="O19" s="537" t="s">
        <v>898</v>
      </c>
      <c r="P19" s="535"/>
    </row>
    <row r="20" spans="1:16" ht="25.5" x14ac:dyDescent="0.25">
      <c r="A20" s="360" t="s">
        <v>1180</v>
      </c>
      <c r="B20" s="361" t="s">
        <v>557</v>
      </c>
      <c r="C20" s="552" t="e">
        <f>+'15Restaura'!D8</f>
        <v>#DIV/0!</v>
      </c>
      <c r="D20" s="532"/>
      <c r="E20" s="532"/>
      <c r="F20" s="532"/>
      <c r="H20" s="529">
        <f>+'15Restaura'!F11</f>
        <v>0</v>
      </c>
      <c r="I20" s="529">
        <f>+'15Restaura'!E12</f>
        <v>0</v>
      </c>
      <c r="J20" s="529">
        <f>+'15Restaura'!E13</f>
        <v>0</v>
      </c>
      <c r="L20" s="553">
        <f t="shared" si="0"/>
        <v>0</v>
      </c>
      <c r="M20" s="553" t="str">
        <f t="shared" si="1"/>
        <v/>
      </c>
      <c r="N20" s="554" t="str">
        <f t="shared" si="2"/>
        <v/>
      </c>
      <c r="O20" s="537" t="s">
        <v>898</v>
      </c>
      <c r="P20" s="535"/>
    </row>
    <row r="21" spans="1:16" x14ac:dyDescent="0.25">
      <c r="A21" s="360" t="s">
        <v>1181</v>
      </c>
      <c r="B21" s="361" t="s">
        <v>585</v>
      </c>
      <c r="C21" s="552">
        <f>+'16MIZC'!D8</f>
        <v>0</v>
      </c>
      <c r="D21" s="532"/>
      <c r="E21" s="532"/>
      <c r="F21" s="532"/>
      <c r="H21" s="529">
        <f>+'16MIZC'!F11</f>
        <v>0</v>
      </c>
      <c r="I21" s="529">
        <f>+'16MIZC'!E12</f>
        <v>0</v>
      </c>
      <c r="J21" s="529">
        <f>+'16MIZC'!E13</f>
        <v>0</v>
      </c>
      <c r="L21" s="553" t="str">
        <f t="shared" si="0"/>
        <v/>
      </c>
      <c r="M21" s="553" t="str">
        <f t="shared" si="1"/>
        <v/>
      </c>
      <c r="N21" s="554" t="str">
        <f t="shared" si="2"/>
        <v/>
      </c>
      <c r="O21" s="537" t="s">
        <v>898</v>
      </c>
      <c r="P21" s="535"/>
    </row>
    <row r="22" spans="1:16" ht="25.5" x14ac:dyDescent="0.25">
      <c r="A22" s="360" t="s">
        <v>1182</v>
      </c>
      <c r="B22" s="361" t="s">
        <v>634</v>
      </c>
      <c r="C22" s="552">
        <f>+'17PGIRS'!D8</f>
        <v>0</v>
      </c>
      <c r="D22" s="532"/>
      <c r="E22" s="532"/>
      <c r="F22" s="532"/>
      <c r="H22" s="529">
        <f>+'17PGIRS'!F11</f>
        <v>0</v>
      </c>
      <c r="I22" s="529">
        <f>+'17PGIRS'!E12</f>
        <v>0</v>
      </c>
      <c r="J22" s="529">
        <f>+'17PGIRS'!E13</f>
        <v>0</v>
      </c>
      <c r="L22" s="553" t="str">
        <f t="shared" si="0"/>
        <v/>
      </c>
      <c r="M22" s="553" t="str">
        <f t="shared" si="1"/>
        <v/>
      </c>
      <c r="N22" s="554" t="str">
        <f t="shared" si="2"/>
        <v/>
      </c>
      <c r="O22" s="537" t="s">
        <v>898</v>
      </c>
      <c r="P22" s="535"/>
    </row>
    <row r="23" spans="1:16" ht="25.5" x14ac:dyDescent="0.25">
      <c r="A23" s="360" t="s">
        <v>1183</v>
      </c>
      <c r="B23" s="361" t="s">
        <v>655</v>
      </c>
      <c r="C23" s="552">
        <f>+'18Sector'!D8</f>
        <v>0</v>
      </c>
      <c r="D23" s="532"/>
      <c r="E23" s="532"/>
      <c r="F23" s="532"/>
      <c r="H23" s="529">
        <f>+'18Sector'!F11</f>
        <v>0</v>
      </c>
      <c r="I23" s="529">
        <f>+'18Sector'!E12</f>
        <v>0</v>
      </c>
      <c r="J23" s="529">
        <f>+'18Sector'!E13</f>
        <v>0</v>
      </c>
      <c r="L23" s="553" t="str">
        <f t="shared" si="0"/>
        <v/>
      </c>
      <c r="M23" s="553" t="str">
        <f t="shared" si="1"/>
        <v/>
      </c>
      <c r="N23" s="554" t="str">
        <f t="shared" si="2"/>
        <v/>
      </c>
      <c r="O23" s="537" t="s">
        <v>898</v>
      </c>
      <c r="P23" s="535"/>
    </row>
    <row r="24" spans="1:16" x14ac:dyDescent="0.25">
      <c r="A24" s="360" t="s">
        <v>1184</v>
      </c>
      <c r="B24" s="361" t="s">
        <v>708</v>
      </c>
      <c r="C24" s="552">
        <f>+'19GAU'!D8</f>
        <v>0</v>
      </c>
      <c r="D24" s="532"/>
      <c r="E24" s="532"/>
      <c r="F24" s="532"/>
      <c r="H24" s="529">
        <f>+'19GAU'!F11</f>
        <v>0</v>
      </c>
      <c r="I24" s="529">
        <f>+'19GAU'!E12</f>
        <v>0</v>
      </c>
      <c r="J24" s="529">
        <f>+'19GAU'!E13</f>
        <v>0</v>
      </c>
      <c r="L24" s="553" t="str">
        <f t="shared" si="0"/>
        <v/>
      </c>
      <c r="M24" s="553" t="str">
        <f t="shared" si="1"/>
        <v/>
      </c>
      <c r="N24" s="554" t="str">
        <f t="shared" si="2"/>
        <v/>
      </c>
      <c r="O24" s="537" t="s">
        <v>898</v>
      </c>
      <c r="P24" s="535"/>
    </row>
    <row r="25" spans="1:16" ht="25.5" x14ac:dyDescent="0.25">
      <c r="A25" s="360" t="s">
        <v>1185</v>
      </c>
      <c r="B25" s="361" t="s">
        <v>784</v>
      </c>
      <c r="C25" s="552">
        <f>+'20Negoc'!D8</f>
        <v>0</v>
      </c>
      <c r="D25" s="532"/>
      <c r="E25" s="532"/>
      <c r="F25" s="532"/>
      <c r="H25" s="529">
        <f>+'20Negoc'!F11</f>
        <v>0</v>
      </c>
      <c r="I25" s="529">
        <f>+'20Negoc'!E12</f>
        <v>0</v>
      </c>
      <c r="J25" s="529">
        <f>+'20Negoc'!E13</f>
        <v>0</v>
      </c>
      <c r="L25" s="553" t="str">
        <f t="shared" si="0"/>
        <v/>
      </c>
      <c r="M25" s="553" t="str">
        <f t="shared" si="1"/>
        <v/>
      </c>
      <c r="N25" s="554" t="str">
        <f t="shared" si="2"/>
        <v/>
      </c>
      <c r="O25" s="537" t="s">
        <v>898</v>
      </c>
      <c r="P25" s="535"/>
    </row>
    <row r="26" spans="1:16" ht="25.5" x14ac:dyDescent="0.25">
      <c r="A26" s="360" t="s">
        <v>1186</v>
      </c>
      <c r="B26" s="361" t="s">
        <v>849</v>
      </c>
      <c r="C26" s="552" t="e">
        <f>+'21TiempoT'!D8</f>
        <v>#DIV/0!</v>
      </c>
      <c r="D26" s="532"/>
      <c r="E26" s="532"/>
      <c r="F26" s="532"/>
      <c r="H26" s="529">
        <f>+'21TiempoT'!F11</f>
        <v>0</v>
      </c>
      <c r="I26" s="529">
        <f>+'21TiempoT'!E12</f>
        <v>0</v>
      </c>
      <c r="J26" s="529">
        <f>+'21TiempoT'!E13</f>
        <v>0</v>
      </c>
      <c r="L26" s="553">
        <f t="shared" si="0"/>
        <v>0</v>
      </c>
      <c r="M26" s="553" t="str">
        <f t="shared" si="1"/>
        <v/>
      </c>
      <c r="N26" s="554" t="str">
        <f t="shared" si="2"/>
        <v/>
      </c>
      <c r="O26" s="537" t="s">
        <v>898</v>
      </c>
      <c r="P26" s="535"/>
    </row>
    <row r="27" spans="1:16" x14ac:dyDescent="0.25">
      <c r="A27" s="360" t="s">
        <v>1187</v>
      </c>
      <c r="B27" s="361" t="s">
        <v>897</v>
      </c>
      <c r="C27" s="552" t="e">
        <f>+'22Autor'!D8</f>
        <v>#DIV/0!</v>
      </c>
      <c r="D27" s="532"/>
      <c r="E27" s="532"/>
      <c r="F27" s="532"/>
      <c r="H27" s="529">
        <f>+'22Autor'!F11</f>
        <v>0</v>
      </c>
      <c r="I27" s="529">
        <f>+'22Autor'!E12</f>
        <v>0</v>
      </c>
      <c r="J27" s="529">
        <f>+'22Autor'!E13</f>
        <v>0</v>
      </c>
      <c r="L27" s="553">
        <f t="shared" si="0"/>
        <v>0</v>
      </c>
      <c r="M27" s="553" t="str">
        <f t="shared" si="1"/>
        <v/>
      </c>
      <c r="N27" s="554" t="str">
        <f t="shared" si="2"/>
        <v/>
      </c>
      <c r="O27" s="537" t="s">
        <v>898</v>
      </c>
      <c r="P27" s="535"/>
    </row>
    <row r="28" spans="1:16" x14ac:dyDescent="0.25">
      <c r="A28" s="360" t="s">
        <v>1188</v>
      </c>
      <c r="B28" s="361" t="s">
        <v>961</v>
      </c>
      <c r="C28" s="552" t="e">
        <f>+'22Autor'!D8</f>
        <v>#DIV/0!</v>
      </c>
      <c r="D28" s="532"/>
      <c r="E28" s="532"/>
      <c r="F28" s="532"/>
      <c r="H28" s="529">
        <f>+'22Autor'!F11</f>
        <v>0</v>
      </c>
      <c r="I28" s="529">
        <f>+'22Autor'!E12</f>
        <v>0</v>
      </c>
      <c r="J28" s="529">
        <f>+'22Autor'!E13</f>
        <v>0</v>
      </c>
      <c r="L28" s="553">
        <f t="shared" si="0"/>
        <v>0</v>
      </c>
      <c r="M28" s="553" t="str">
        <f t="shared" si="1"/>
        <v/>
      </c>
      <c r="N28" s="554" t="str">
        <f t="shared" si="2"/>
        <v/>
      </c>
      <c r="O28" s="537" t="s">
        <v>898</v>
      </c>
      <c r="P28" s="535"/>
    </row>
    <row r="29" spans="1:16" ht="51" x14ac:dyDescent="0.25">
      <c r="A29" s="360" t="s">
        <v>1189</v>
      </c>
      <c r="B29" s="361" t="s">
        <v>982</v>
      </c>
      <c r="C29" s="552" t="e">
        <f>'24POT'!D7</f>
        <v>#DIV/0!</v>
      </c>
      <c r="D29" s="532"/>
      <c r="E29" s="532"/>
      <c r="F29" s="532"/>
      <c r="H29" s="529">
        <f>'24POT'!F10</f>
        <v>0</v>
      </c>
      <c r="I29" s="529">
        <f>'24POT'!E11</f>
        <v>0</v>
      </c>
      <c r="J29" s="529">
        <f>'24POT'!E12</f>
        <v>0</v>
      </c>
      <c r="L29" s="553">
        <f t="shared" si="0"/>
        <v>0</v>
      </c>
      <c r="M29" s="553" t="str">
        <f t="shared" si="1"/>
        <v/>
      </c>
      <c r="N29" s="554" t="str">
        <f t="shared" si="2"/>
        <v/>
      </c>
      <c r="O29" s="537" t="s">
        <v>898</v>
      </c>
      <c r="P29" s="535"/>
    </row>
    <row r="30" spans="1:16" x14ac:dyDescent="0.25">
      <c r="A30" s="360" t="s">
        <v>1190</v>
      </c>
      <c r="B30" s="361" t="s">
        <v>1011</v>
      </c>
      <c r="C30" s="552">
        <f>+'25Redes'!D8</f>
        <v>0</v>
      </c>
      <c r="D30" s="532"/>
      <c r="E30" s="532"/>
      <c r="F30" s="532"/>
      <c r="H30" s="529">
        <f>+'25Redes'!F11</f>
        <v>0</v>
      </c>
      <c r="I30" s="529">
        <f>+'25Redes'!E12</f>
        <v>0</v>
      </c>
      <c r="J30" s="529">
        <f>+'25Redes'!E13</f>
        <v>0</v>
      </c>
      <c r="L30" s="553" t="str">
        <f t="shared" si="0"/>
        <v/>
      </c>
      <c r="M30" s="553" t="str">
        <f t="shared" si="1"/>
        <v/>
      </c>
      <c r="N30" s="554" t="str">
        <f t="shared" si="2"/>
        <v/>
      </c>
      <c r="O30" s="537" t="s">
        <v>898</v>
      </c>
      <c r="P30" s="535"/>
    </row>
    <row r="31" spans="1:16" x14ac:dyDescent="0.25">
      <c r="A31" s="360" t="s">
        <v>1191</v>
      </c>
      <c r="B31" s="361" t="s">
        <v>1084</v>
      </c>
      <c r="C31" s="552" t="e">
        <f>+'26SIAC'!D8</f>
        <v>#DIV/0!</v>
      </c>
      <c r="D31" s="532"/>
      <c r="E31" s="532"/>
      <c r="F31" s="532"/>
      <c r="H31" s="529">
        <f>+'26SIAC'!F11</f>
        <v>0</v>
      </c>
      <c r="I31" s="529">
        <f>+'26SIAC'!E12</f>
        <v>0</v>
      </c>
      <c r="J31" s="529">
        <f>+'26SIAC'!E13</f>
        <v>0</v>
      </c>
      <c r="L31" s="553">
        <f t="shared" si="0"/>
        <v>0</v>
      </c>
      <c r="M31" s="553" t="str">
        <f t="shared" si="1"/>
        <v/>
      </c>
      <c r="N31" s="554" t="str">
        <f t="shared" si="2"/>
        <v/>
      </c>
      <c r="O31" s="537" t="s">
        <v>898</v>
      </c>
      <c r="P31" s="535"/>
    </row>
    <row r="32" spans="1:16" x14ac:dyDescent="0.25">
      <c r="A32" s="360" t="s">
        <v>1192</v>
      </c>
      <c r="B32" s="361" t="s">
        <v>1131</v>
      </c>
      <c r="C32" s="552">
        <f>+'27Educa'!D8</f>
        <v>0</v>
      </c>
      <c r="D32" s="532"/>
      <c r="E32" s="532"/>
      <c r="F32" s="532"/>
      <c r="H32" s="529">
        <f>+'27Educa'!F11</f>
        <v>0</v>
      </c>
      <c r="I32" s="529">
        <f>+'27Educa'!E12</f>
        <v>0</v>
      </c>
      <c r="J32" s="529">
        <f>+'27Educa'!E13</f>
        <v>0</v>
      </c>
      <c r="L32" s="553" t="str">
        <f t="shared" si="0"/>
        <v/>
      </c>
      <c r="M32" s="553" t="str">
        <f t="shared" si="1"/>
        <v/>
      </c>
      <c r="N32" s="554" t="str">
        <f t="shared" si="2"/>
        <v/>
      </c>
      <c r="O32" s="537" t="s">
        <v>898</v>
      </c>
      <c r="P32" s="535"/>
    </row>
  </sheetData>
  <mergeCells count="4">
    <mergeCell ref="A1:P1"/>
    <mergeCell ref="A3:P3"/>
    <mergeCell ref="A4:B4"/>
    <mergeCell ref="A2:P2"/>
  </mergeCells>
  <conditionalFormatting sqref="C6:C32">
    <cfRule type="colorScale" priority="21">
      <colorScale>
        <cfvo type="min"/>
        <cfvo type="percentile" val="50"/>
        <cfvo type="max"/>
        <color rgb="FFF8696B"/>
        <color rgb="FFFFEB84"/>
        <color rgb="FF63BE7B"/>
      </colorScale>
    </cfRule>
  </conditionalFormatting>
  <conditionalFormatting sqref="H7:I32">
    <cfRule type="colorScale" priority="18">
      <colorScale>
        <cfvo type="min"/>
        <cfvo type="percentile" val="50"/>
        <cfvo type="max"/>
        <color rgb="FFF8696B"/>
        <color rgb="FFFFEB84"/>
        <color rgb="FF63BE7B"/>
      </colorScale>
    </cfRule>
  </conditionalFormatting>
  <conditionalFormatting sqref="L6:L7">
    <cfRule type="colorScale" priority="14">
      <colorScale>
        <cfvo type="min"/>
        <cfvo type="percentile" val="50"/>
        <cfvo type="max"/>
        <color rgb="FFF8696B"/>
        <color rgb="FFFFEB84"/>
        <color rgb="FF63BE7B"/>
      </colorScale>
    </cfRule>
  </conditionalFormatting>
  <conditionalFormatting sqref="L8:L32">
    <cfRule type="colorScale" priority="13">
      <colorScale>
        <cfvo type="min"/>
        <cfvo type="percentile" val="50"/>
        <cfvo type="max"/>
        <color rgb="FFF8696B"/>
        <color rgb="FFFFEB84"/>
        <color rgb="FF63BE7B"/>
      </colorScale>
    </cfRule>
  </conditionalFormatting>
  <conditionalFormatting sqref="M6:M32">
    <cfRule type="colorScale" priority="12">
      <colorScale>
        <cfvo type="min"/>
        <cfvo type="percentile" val="50"/>
        <cfvo type="max"/>
        <color rgb="FFF8696B"/>
        <color rgb="FFFFEB84"/>
        <color rgb="FF63BE7B"/>
      </colorScale>
    </cfRule>
  </conditionalFormatting>
  <conditionalFormatting sqref="N6">
    <cfRule type="colorScale" priority="10">
      <colorScale>
        <cfvo type="min"/>
        <cfvo type="percentile" val="50"/>
        <cfvo type="max"/>
        <color rgb="FFF8696B"/>
        <color rgb="FFFFEB84"/>
        <color rgb="FF63BE7B"/>
      </colorScale>
    </cfRule>
  </conditionalFormatting>
  <conditionalFormatting sqref="N7:N32">
    <cfRule type="colorScale" priority="8">
      <colorScale>
        <cfvo type="min"/>
        <cfvo type="percentile" val="50"/>
        <cfvo type="max"/>
        <color rgb="FFF8696B"/>
        <color rgb="FFFFEB84"/>
        <color rgb="FF63BE7B"/>
      </colorScale>
    </cfRule>
  </conditionalFormatting>
  <conditionalFormatting sqref="J7:J32">
    <cfRule type="colorScale" priority="7">
      <colorScale>
        <cfvo type="min"/>
        <cfvo type="percentile" val="50"/>
        <cfvo type="max"/>
        <color rgb="FFF8696B"/>
        <color rgb="FFFFEB84"/>
        <color rgb="FF63BE7B"/>
      </colorScale>
    </cfRule>
  </conditionalFormatting>
  <conditionalFormatting sqref="H6:I6">
    <cfRule type="colorScale" priority="6">
      <colorScale>
        <cfvo type="min"/>
        <cfvo type="percentile" val="50"/>
        <cfvo type="max"/>
        <color rgb="FFF8696B"/>
        <color rgb="FFFFEB84"/>
        <color rgb="FF63BE7B"/>
      </colorScale>
    </cfRule>
  </conditionalFormatting>
  <conditionalFormatting sqref="J6">
    <cfRule type="colorScale" priority="5">
      <colorScale>
        <cfvo type="min"/>
        <cfvo type="percentile" val="50"/>
        <cfvo type="max"/>
        <color rgb="FFF8696B"/>
        <color rgb="FFFFEB84"/>
        <color rgb="FF63BE7B"/>
      </colorScale>
    </cfRule>
  </conditionalFormatting>
  <conditionalFormatting sqref="O6">
    <cfRule type="colorScale" priority="2">
      <colorScale>
        <cfvo type="min"/>
        <cfvo type="percentile" val="50"/>
        <cfvo type="max"/>
        <color rgb="FFF8696B"/>
        <color rgb="FFFFEB84"/>
        <color rgb="FF63BE7B"/>
      </colorScale>
    </cfRule>
  </conditionalFormatting>
  <conditionalFormatting sqref="O7:O32">
    <cfRule type="colorScale" priority="1">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hyperlink ref="B7" location="'2PORH'!A1" display="Porcentaje de cuerpos de agua con planes de ordenamiento del recurso hídrico (PORH) adoptados"/>
    <hyperlink ref="B8" location="'3PSMV'!_Toc467769470" display="Porcentaje de Planes de Saneamiento y Manejo de Vertimientos (PSMV) con seguimiento"/>
    <hyperlink ref="B9" location="'4UsoAguas'!_Toc467769471" display="Porcentaje de cuerpos de agua con reglamentación del uso de las aguas"/>
    <hyperlink ref="B10" location="'5PUEAA'!_Toc467769472" display="Porcentaje de Programas de Uso Eficiente y Ahorro del Agua (PUEAA) con seguimiento"/>
    <hyperlink ref="B11" location="'6POMCASejec'!_Toc467769473" display="Porcentaje de Planes de Ordenación y Manejo de Cuencas (POMCAS), Planes de Manejo de Acuíferos (PMA) y Planes de Manejo de Microcuencas (PMM) en ejecución"/>
    <hyperlink ref="B12" location="'7Clima'!_Toc467769474" display="Porcentaje de entes territoriales asesorados en la incorporación, planificación y ejecución de acciones relacionadas con cambio climático en el marco de los instrumentos de planificación territorial"/>
    <hyperlink ref="B13" location="'8Suelo'!_Toc467769475" display="Porcentaje de suelos degradados en recuperación o rehabilitación"/>
    <hyperlink ref="B14" location="'9RUNAP'!_Toc467769476" display="Porcentaje de la superficie de áreas protegidas regionales declaradas, homologadas o recategorizadas, inscritas en el RUNAP"/>
    <hyperlink ref="B15" location="'10Paramos'!_Toc467769477" display="Porcentaje de páramos delimitados por el MADS, con zonificación y régimen de usos adoptados por la CAR"/>
    <hyperlink ref="B16" location="'11Forest'!_Toc467769478" display="Porcentaje de avance en la formulación del Plan de Ordenación Forestal"/>
    <hyperlink ref="B17" location="'12PlanesAP'!_Toc467769479" display="Porcentaje de áreas protegidas con planes de manejo en ejecución"/>
    <hyperlink ref="B18" location="'13Amenaz'!_Toc467769480" display="Porcentaje de especies amenazadas con medidas de conservación y manejo en ejecución"/>
    <hyperlink ref="B19" location="'14Invasor'!_Toc467769481" display="Porcentaje de especies invasoras con medidas de prevención, control y manejo en ejecución"/>
    <hyperlink ref="B20" location="'15Restaura'!_Toc467769482" display="Porcentaje de áreas de ecosistemas en restauración, rehabilitación y reforestación"/>
    <hyperlink ref="B21" location="'16MIZC'!_Toc467769483" display="Implementación de acciones en manejo integrado de zonas costeras"/>
    <hyperlink ref="B22" location="'17PGIRS'!_Toc467769484" display="Porcentaje de Planes de Gestión Integral de Residuos Sólidos (PGIRS) con seguimiento a metas de aprovechamiento"/>
    <hyperlink ref="B23" location="'18Sector'!_Toc467769485" display="Porcentaje de sectores con acompañamiento para la reconversión hacia sistemas sostenibles de producción"/>
    <hyperlink ref="B24" location="'19GAU'!_Toc467769486" display="Porcentaje de ejecución de acciones en Gestión Ambiental Urbana"/>
    <hyperlink ref="B25" location="'20Negoc'!_Toc467769487" display="Implementación del Programa Regional de Negocios Verdes por la autoridad ambiental"/>
    <hyperlink ref="B27" location="'22Autor'!_Toc467769489" display="Porcentaje de autorizaciones ambientales con seguimiento"/>
    <hyperlink ref="B28" location="'23Sanc'!_Toc467769490" display="Porcentaje de Procesos Sancionatorios Resueltos"/>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30" location="'25Redes'!_Toc467769492" display="Porcentaje de redes y estaciones de monitoreo en operación"/>
    <hyperlink ref="B31" location="'26SIAC'!_Toc467769493" display="Porcentaje de actualización y reporte de la información en el SIAC"/>
    <hyperlink ref="B32" location="'27Educa'!_Toc467769494" display="Ejecución de Acciones en Educación Ambiental"/>
    <hyperlink ref="B26" location="'21TiempoT'!_Toc467769488" display="Tiempo promedio de trámite para la resolución de autorizaciones ambientales otorgadas por la corporación"/>
  </hyperlinks>
  <pageMargins left="0.7" right="0.7" top="0.75" bottom="0.75" header="0.3" footer="0.3"/>
  <pageSetup paperSize="178"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7</vt:i4>
      </vt:variant>
    </vt:vector>
  </HeadingPairs>
  <TitlesOfParts>
    <vt:vector size="45" baseType="lpstr">
      <vt:lpstr>Datos Generales</vt:lpstr>
      <vt:lpstr>Anexo 1 Matriz Inf Gestión</vt:lpstr>
      <vt:lpstr>Hoja1</vt:lpstr>
      <vt:lpstr>Anexo 2 Protocolo Inf Gestión</vt:lpstr>
      <vt:lpstr>Informe Ingresos</vt:lpstr>
      <vt:lpstr>PROTOCOLO INGRESOS</vt:lpstr>
      <vt:lpstr>Informe Gastos</vt:lpstr>
      <vt:lpstr>Hoja2</vt:lpstr>
      <vt:lpstr>Anexo 3 Matriz IMG</vt:lpstr>
      <vt:lpstr>1POMCAS</vt:lpstr>
      <vt:lpstr>2PORH</vt:lpstr>
      <vt:lpstr>3PSMV</vt:lpstr>
      <vt:lpstr>4UsoAguas</vt:lpstr>
      <vt:lpstr>5PUEAA</vt:lpstr>
      <vt:lpstr>6POMCASejec</vt:lpstr>
      <vt:lpstr>7Clima</vt:lpstr>
      <vt:lpstr>8Suelo</vt:lpstr>
      <vt:lpstr>9RUNAP</vt:lpstr>
      <vt:lpstr>10Paramos</vt:lpstr>
      <vt:lpstr>11Forest</vt:lpstr>
      <vt:lpstr>12PlanesAP</vt:lpstr>
      <vt:lpstr>13Amenaz</vt:lpstr>
      <vt:lpstr>14Invasor</vt:lpstr>
      <vt:lpstr>15Restaura</vt:lpstr>
      <vt:lpstr>16MIZC</vt:lpstr>
      <vt:lpstr>17PGIRS</vt:lpstr>
      <vt:lpstr>18Sector</vt:lpstr>
      <vt:lpstr>19GAU</vt:lpstr>
      <vt:lpstr>20Negoc</vt:lpstr>
      <vt:lpstr>21TiempoT</vt:lpstr>
      <vt:lpstr>22Autor</vt:lpstr>
      <vt:lpstr>23Sanc</vt:lpstr>
      <vt:lpstr>24POT</vt:lpstr>
      <vt:lpstr>25Redes</vt:lpstr>
      <vt:lpstr>26SIAC</vt:lpstr>
      <vt:lpstr>27Educa</vt:lpstr>
      <vt:lpstr>Observa</vt:lpstr>
      <vt:lpstr>Formulas</vt:lpstr>
      <vt:lpstr>'9RUNAP'!_Toc467769476</vt:lpstr>
      <vt:lpstr>'Anexo 1 Matriz Inf Gestión'!Área_de_impresión</vt:lpstr>
      <vt:lpstr>'Anexo 2 Protocolo Inf Gestión'!Área_de_impresión</vt:lpstr>
      <vt:lpstr>Lista_CAR</vt:lpstr>
      <vt:lpstr>REPORTE</vt:lpstr>
      <vt:lpstr>SI</vt:lpstr>
      <vt:lpstr>Vigencias</vt:lpstr>
    </vt:vector>
  </TitlesOfParts>
  <Manager>nortiz@claro.net.co</Manager>
  <Company>Derechos protegidos de autor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creator>Edwin Giovanny Ortiz R.</dc:creator>
  <cp:keywords>Documento No Oficial</cp:keywords>
  <dc:description>Matriz elaborada por Néstor Ortiz Pérez, Consultor GIZ-MADS en el marco de PROMAC</dc:description>
  <cp:lastModifiedBy>Usuario de Windows</cp:lastModifiedBy>
  <cp:lastPrinted>2021-07-18T01:00:24Z</cp:lastPrinted>
  <dcterms:created xsi:type="dcterms:W3CDTF">2016-11-26T19:57:08Z</dcterms:created>
  <dcterms:modified xsi:type="dcterms:W3CDTF">2021-07-30T20:14:45Z</dcterms:modified>
  <cp:category>Capacitación</cp:category>
  <cp:contentStatus>Preliminar</cp:contentStatus>
</cp:coreProperties>
</file>