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tabRatio="343" activeTab="0"/>
  </bookViews>
  <sheets>
    <sheet name="T-CAM-034" sheetId="1" r:id="rId1"/>
  </sheets>
  <definedNames/>
  <calcPr fullCalcOnLoad="1"/>
</workbook>
</file>

<file path=xl/comments1.xml><?xml version="1.0" encoding="utf-8"?>
<comments xmlns="http://schemas.openxmlformats.org/spreadsheetml/2006/main">
  <authors>
    <author>solidos</author>
    <author>jfestupinan</author>
  </authors>
  <commentList>
    <comment ref="F64" authorId="0">
      <text>
        <r>
          <rPr>
            <b/>
            <sz val="8"/>
            <rFont val="Tahoma"/>
            <family val="0"/>
          </rPr>
          <t>Jboaños: De acuerdo a lo señalado en el Decreto 4741 de 2005, no es posible el registro de generadores de RESPEL porque el MAVDT no ha expedido la resolucion para la adopcion del registro de generadores.</t>
        </r>
        <r>
          <rPr>
            <sz val="8"/>
            <rFont val="Tahoma"/>
            <family val="0"/>
          </rPr>
          <t xml:space="preserve">
</t>
        </r>
      </text>
    </comment>
    <comment ref="F35" authorId="1">
      <text>
        <r>
          <rPr>
            <b/>
            <sz val="9"/>
            <rFont val="Tahoma"/>
            <family val="0"/>
          </rPr>
          <t>jfestupinan:</t>
        </r>
        <r>
          <rPr>
            <sz val="9"/>
            <rFont val="Tahoma"/>
            <family val="0"/>
          </rPr>
          <t xml:space="preserve">
NOTA: EL DILIGENCIAMIENTO DE ESTA INFORMACION SE DEBERA LLEVAR ACABO A PARTIR DEL AÑO 2008, YA QUE LA CORPORACION MEDIANTE EL ACUERDO No. 020 DEL 27 DE DICIEMBRE DE 2007, DETERMINÓ EL VALOR DE LA CARGA CONTAMINATE DE LINE A BASE Y LAS METAS DE REDUCCION GLOBALES DE DBO5 Y SST EN VERTIMIENTOS LIQUIDOS PARA EL QUINQUENIO 2007 - 2012 EN JURISDICCION DE LA CAM; RAZON POR LA CUAL NO EXISTEN DATOS AL RESPECTO EN LA CORPORACION</t>
        </r>
      </text>
    </comment>
    <comment ref="F89" authorId="1">
      <text>
        <r>
          <rPr>
            <b/>
            <sz val="9"/>
            <rFont val="Tahoma"/>
            <family val="0"/>
          </rPr>
          <t>jfestupinan:</t>
        </r>
        <r>
          <rPr>
            <sz val="9"/>
            <rFont val="Tahoma"/>
            <family val="0"/>
          </rPr>
          <t xml:space="preserve">
Se Gastaron
720741034,748685</t>
        </r>
      </text>
    </comment>
    <comment ref="F53" authorId="1">
      <text>
        <r>
          <rPr>
            <b/>
            <sz val="9"/>
            <rFont val="Tahoma"/>
            <family val="0"/>
          </rPr>
          <t>jfestupinan:</t>
        </r>
        <r>
          <rPr>
            <sz val="9"/>
            <rFont val="Tahoma"/>
            <family val="0"/>
          </rPr>
          <t xml:space="preserve">
Municipios Capacitados en el tema de Riesgo
</t>
        </r>
      </text>
    </comment>
  </commentList>
</comments>
</file>

<file path=xl/sharedStrings.xml><?xml version="1.0" encoding="utf-8"?>
<sst xmlns="http://schemas.openxmlformats.org/spreadsheetml/2006/main" count="232" uniqueCount="111">
  <si>
    <t>PROYECTO</t>
  </si>
  <si>
    <t>%</t>
  </si>
  <si>
    <t>INDICADORES DE GESTION</t>
  </si>
  <si>
    <t>UNIDAD DE MEDIDA</t>
  </si>
  <si>
    <t>VIGENCIA (AÑO)</t>
  </si>
  <si>
    <t>PERIODO</t>
  </si>
  <si>
    <t>METAS</t>
  </si>
  <si>
    <t>PRESUPUESTO</t>
  </si>
  <si>
    <t>PROYECTADA</t>
  </si>
  <si>
    <t>EJECUTADA</t>
  </si>
  <si>
    <t>DEFINITIVO ($)</t>
  </si>
  <si>
    <t>COMPROMETIDO ($)</t>
  </si>
  <si>
    <t>POR COMPROMETER ($)</t>
  </si>
  <si>
    <t>Versión: 1</t>
  </si>
  <si>
    <t xml:space="preserve">Código: T-CAM-034 </t>
  </si>
  <si>
    <t>Fecha: 01 Oct 06</t>
  </si>
  <si>
    <t>INFORME DE EJECUCION DEL PLAN DE ACCION TRIENAL  2007-2009</t>
  </si>
  <si>
    <t>No. de has de areas protegidas declaradas en la jurisdicción de la Corporación</t>
  </si>
  <si>
    <t>No. de has de reserva de la sociedad civil registradas</t>
  </si>
  <si>
    <t>No. de areas protegidas declaradas en la jurisdicción de la Corporacion, con planes de manejo en ejecución</t>
  </si>
  <si>
    <t>No. de has. de ecosistemas estratégicos (Páramos) con plan de manejo u ordenación en ejecución</t>
  </si>
  <si>
    <t>No. de has de ecosistemas estratégicos (humedales) con plan de manejo u ordenación en ejecución</t>
  </si>
  <si>
    <t>No. de has. de ecosistemas estratégicos (Zonas Secas) con plan de manejo u ordenación en ejecución</t>
  </si>
  <si>
    <t>Diseño, ajuste y prospección del SIRAP (incluyendo SIRAP del Macizo Colombiano)</t>
  </si>
  <si>
    <t>Delimitación y gestión compartida de zonas amortiguadoras de los parques nacionales naturales Puracé, Nevado del Huila y Cueva de los Guacharros</t>
  </si>
  <si>
    <t>No. de especies de fauna y flora amenazadas, con planes de conservación en ejecución</t>
  </si>
  <si>
    <t>Codigo</t>
  </si>
  <si>
    <t>Ha.</t>
  </si>
  <si>
    <t xml:space="preserve">Unidad  </t>
  </si>
  <si>
    <t xml:space="preserve">PRESUPUESTO APROPIADO </t>
  </si>
  <si>
    <t>VALOR TOTAL EJECUTADO</t>
  </si>
  <si>
    <t>INDICE DE EJECUCION FINANCIERA DEL PROYECTO (%)</t>
  </si>
  <si>
    <t>P1: Planeación y Gestión de Areas Protegidas para la Conservación y Aprovechamiento Sostenible de la Biodiversidad y los Bienes y Servicios Ambientales</t>
  </si>
  <si>
    <t>No. de cuencas con POMCA formulados</t>
  </si>
  <si>
    <t>No. de cuencas con  POMCA en ejecución</t>
  </si>
  <si>
    <t>Plan general de ordenación forestal en la jurisdicción de la CAM formulado</t>
  </si>
  <si>
    <t>Formulación de plan de manejo ambiental de la reserva forestal central y de la amazonia (Ley 2 de 1959)</t>
  </si>
  <si>
    <t>No. de has. revegetalizadas naturalmente para la protección de cuencas abastecedoras</t>
  </si>
  <si>
    <t>No. has. reforestadas  para la protección de cuencas abastecedoras</t>
  </si>
  <si>
    <t>No. has. reforestadas  para la protección de cuencas abastecedoras, en mantenimiento</t>
  </si>
  <si>
    <t>Programa de reforestación, manejo integrado del cultivo y aprovechamiento de la guadua</t>
  </si>
  <si>
    <t>Cuenca o tramo de cuenca con monitoreo de calidad y cantidad del recurso hídrico en el alto magdalena</t>
  </si>
  <si>
    <t>No. corrientes hidricas reglamentadas por la CAM, con relación a las cuencas priorizadas</t>
  </si>
  <si>
    <t>Cuenca</t>
  </si>
  <si>
    <t>Plan</t>
  </si>
  <si>
    <t>Ha</t>
  </si>
  <si>
    <t>Cuenca o Tramo</t>
  </si>
  <si>
    <t>Corriente</t>
  </si>
  <si>
    <t>Porcentaje</t>
  </si>
  <si>
    <t>P2: Planificación y Gestión Integral del Recurso Hídrico</t>
  </si>
  <si>
    <t>Proyectos piloto de la producción más limpia de sectores productivos, acompañados por la Corporación</t>
  </si>
  <si>
    <t>Cumplimiento promedio de los compromisos definidos en los convenios de producción más limpia y/o agendas ambientales suscritos por la Corporación con sectores productivos</t>
  </si>
  <si>
    <t>Mipymes y empresas de base comunitaria vinculadas a Mercados Verdes acompañados por la CAM</t>
  </si>
  <si>
    <t>Establecimiento de plantaciones forestales comerciales a través de la Empresa Forestal del Huila</t>
  </si>
  <si>
    <t>Proyecto</t>
  </si>
  <si>
    <t>Empresa acompañada</t>
  </si>
  <si>
    <t>P3: Promoción y Apoyo a Procesos Competitivos Sostenibles y Aprovechamiento de la Oferta Natural de la Región.</t>
  </si>
  <si>
    <t>No. de municipios con inclusión del riesgo en sus POT a partir de los determinantes ambientales generados por la CAM</t>
  </si>
  <si>
    <t>No. de municipios asesorados por la CAM en formulación de planes de prevención y mitigación de desastres naturales</t>
  </si>
  <si>
    <t>Programa piloto de mejoramiento de la calidad y cantidad del espacio público</t>
  </si>
  <si>
    <t>Planificación ambiental y ordenamiento territorial de resguardos indigenas</t>
  </si>
  <si>
    <t>Municipio</t>
  </si>
  <si>
    <t>Resguardo Indigena</t>
  </si>
  <si>
    <t>P4: Estrategia Gestión Integral del Territorio Rural y Urbano</t>
  </si>
  <si>
    <t>Municipios con acceso a sitios de disposición final de residuos sólidos tecnicamente adecuados y autorizados por la CAR (rellenos sanitarios, celdas transitorias) con referencia al total de municipios de la jurisdicción (cabeceras municipales)</t>
  </si>
  <si>
    <t>Número de registros de generadores  de residuos o desechos peligrosos en la jurisdicción de la CAM</t>
  </si>
  <si>
    <t>Cumplimiento promedio de los compromisos establecidos en los PGIRS de la jurisdicción de la CAM</t>
  </si>
  <si>
    <t>Planes de saneamiento y manejo de vertimientos PSMV- en seguimiento por parte de la CAM con referencia al numero de cabeceras municipales de su jurisdicción</t>
  </si>
  <si>
    <t>Registro de la calidad del aire en centro poblados mayores de 100.000 habitantes y corredores industriales, determinado en redes de monitoreo acompañadas por la Corporación</t>
  </si>
  <si>
    <t>Cantidad de proyectos con seguimiento (licencias ambientales, concesiones de agua, aprovechamiento forestal, emisiones atmosfericas, permisos de vertimientos) con referencia a la totalidad de proyectos activos con licencias, permisos y/o autorizaciones otorgadas por la CAM</t>
  </si>
  <si>
    <t>Fortalecimiento del seguimiento, monitoreo y control del agua en corrientes de alto conflicto y legalización del uso del recurso en grandes cantidades</t>
  </si>
  <si>
    <t>Fortalecimiento de las redes territoriales para prevención y atención de incendios forestales</t>
  </si>
  <si>
    <t>Fortalecimiento y focalización de las acciones de la red de control de aprovechamiento y trafico ilegal de vida silvestre hacía las áreas del SIRAP</t>
  </si>
  <si>
    <t>Seguimiento, monitoreo y control a medidas de compensación impuestas por contravenciones ambientales</t>
  </si>
  <si>
    <t>Red acompañada</t>
  </si>
  <si>
    <t>Fuente hídrica</t>
  </si>
  <si>
    <t xml:space="preserve">Red </t>
  </si>
  <si>
    <t>Red</t>
  </si>
  <si>
    <t>P5: Estrategia Autoridad Ambiental Integral, Oportuna y Efectiva</t>
  </si>
  <si>
    <t>Diseño e implementación de estrategias de comunicación y educación ambiental, con énfasis en uso y aprovechamiento sostenible de los recursos naturales renovables</t>
  </si>
  <si>
    <t>Programa ambiental educativo y de fortalecimiento de la presencia institucional  en zonas de alto conflicto ambiental, articulada con las ONGS Ambientales y los promotores ambientales comunitarios del área respectiva</t>
  </si>
  <si>
    <t xml:space="preserve">Fortalecimento de la dimensión ambiental en los procesos de educación formal a través de estrategias como escuela viva, escuela viajera, colegios agropecuarios y ondas educativas entre otras </t>
  </si>
  <si>
    <t>Conformación y/o fortalecimiento de los CIDEA del Huila, de la Tatacoa y del Macizo Colombiano</t>
  </si>
  <si>
    <t>Personas informadas</t>
  </si>
  <si>
    <t>Personas capacitadas</t>
  </si>
  <si>
    <t>Estudiantes</t>
  </si>
  <si>
    <t>CIDEA</t>
  </si>
  <si>
    <t>P6:  Estrategia Educación y Comunicación para la Participación Ciudadana y Comunitaria en la Gestión Ambiental</t>
  </si>
  <si>
    <t>Modernización informatica a partir de la implementación del PETI</t>
  </si>
  <si>
    <t>Programa de mejoramiento de las condiciones necesarias para un óptimo desempeño y rendimiento de los servidores públicos</t>
  </si>
  <si>
    <t>Consolidación SGC bajo la norma NTCGP:1000 en coordinación con MECI</t>
  </si>
  <si>
    <t>Total de recursos recaudados con referencia al total de recursos facturado por concepto de tasa retributiva</t>
  </si>
  <si>
    <t>Total de recursos recaudado con referencia al total de recursos facturado por concepto de tasa de uso del agua</t>
  </si>
  <si>
    <t>Tiempo promedio de trámite para la evaluación de las licencias ambientales, permisos y autorizaciones otorgadas por la CAM</t>
  </si>
  <si>
    <t>Apoyo a la organización y reallización de encuentros nacionales y regionales de actores del SINA, para el intercambio de experiencias y el fortalecimiento institucional</t>
  </si>
  <si>
    <t>% PETI</t>
  </si>
  <si>
    <t>Indice de satisfacción del personal</t>
  </si>
  <si>
    <t>% avance</t>
  </si>
  <si>
    <t>Días</t>
  </si>
  <si>
    <t>Evento</t>
  </si>
  <si>
    <t>P7: Estrategia Fortalecimiento Institucional e Implementación del Sistema de Gestión de Calidad</t>
  </si>
  <si>
    <t>Cumplimiento promedio de metas de reducción de carga contaminante, en aplicación de la tasa retributiva, en las cuencas o tramos de cuencas de la jurisdicción de la Corporación (DBO)</t>
  </si>
  <si>
    <t>Cumplimiento promedio de metas de reducción de carga contaminante, en aplicación de la tasa retributiva, en las cuencas o tramos de cuencas de la jurisdicción de la Corporación (SST)</t>
  </si>
  <si>
    <t>A Marzo 31</t>
  </si>
  <si>
    <t>Gastos administrativos y operativos del proyecto</t>
  </si>
  <si>
    <t>Global</t>
  </si>
  <si>
    <t>Cofinanciación de proyectos de construcción de sistemas de tratamiento de aguas residuales urbanas, de acuerdo con la reglamentación del Fondo Regional de Inversión para la Descontaminación Hídrica.</t>
  </si>
  <si>
    <t>N.R.</t>
  </si>
  <si>
    <t>PRESUPUESTO APROPIADO PAT VIGENCIA 2008</t>
  </si>
  <si>
    <t>VALOR TOTAL COMPROMETIDO PAT VIGENCIA 2008</t>
  </si>
  <si>
    <t>INDICE GLOBAL DE EJECUCION FINANCIERA PAT 2008</t>
  </si>
</sst>
</file>

<file path=xl/styles.xml><?xml version="1.0" encoding="utf-8"?>
<styleSheet xmlns="http://schemas.openxmlformats.org/spreadsheetml/2006/main">
  <numFmts count="5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0"/>
    <numFmt numFmtId="195" formatCode="#,##0.000"/>
    <numFmt numFmtId="196" formatCode="0.0000"/>
    <numFmt numFmtId="197" formatCode="#,##0.0000000000"/>
    <numFmt numFmtId="198" formatCode="0.0"/>
    <numFmt numFmtId="199" formatCode="0.000"/>
    <numFmt numFmtId="200" formatCode="_(* #,##0_);_(* \(#,##0\);_(* &quot;-&quot;??_);_(@_)"/>
    <numFmt numFmtId="201" formatCode="_ * #,##0_ ;_ * \-#,##0_ ;_ * &quot;-&quot;??_ ;_ @_ "/>
    <numFmt numFmtId="202" formatCode="0.0%"/>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0;[Red]#,##0"/>
  </numFmts>
  <fonts count="37">
    <font>
      <sz val="10"/>
      <name val="Arial"/>
      <family val="0"/>
    </font>
    <font>
      <sz val="8"/>
      <name val="Arial"/>
      <family val="0"/>
    </font>
    <font>
      <u val="single"/>
      <sz val="10"/>
      <color indexed="12"/>
      <name val="Arial"/>
      <family val="0"/>
    </font>
    <font>
      <u val="single"/>
      <sz val="10"/>
      <color indexed="36"/>
      <name val="Arial"/>
      <family val="0"/>
    </font>
    <font>
      <b/>
      <sz val="9"/>
      <name val="Arial"/>
      <family val="2"/>
    </font>
    <font>
      <sz val="9"/>
      <name val="Arial"/>
      <family val="2"/>
    </font>
    <font>
      <b/>
      <sz val="10"/>
      <name val="Arial"/>
      <family val="2"/>
    </font>
    <font>
      <b/>
      <sz val="8"/>
      <name val="Tahoma"/>
      <family val="0"/>
    </font>
    <font>
      <b/>
      <sz val="11"/>
      <name val="Arial"/>
      <family val="2"/>
    </font>
    <font>
      <b/>
      <sz val="16"/>
      <name val="Arial"/>
      <family val="2"/>
    </font>
    <font>
      <sz val="13"/>
      <name val="Arial"/>
      <family val="2"/>
    </font>
    <font>
      <b/>
      <sz val="14"/>
      <name val="Tahoma"/>
      <family val="2"/>
    </font>
    <font>
      <b/>
      <sz val="14"/>
      <name val="Arial"/>
      <family val="2"/>
    </font>
    <font>
      <sz val="14"/>
      <name val="Arial"/>
      <family val="2"/>
    </font>
    <font>
      <sz val="11"/>
      <name val="Arial"/>
      <family val="2"/>
    </font>
    <font>
      <sz val="12"/>
      <name val="Arial"/>
      <family val="2"/>
    </font>
    <font>
      <sz val="8"/>
      <name val="Tahoma"/>
      <family val="0"/>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style="medium"/>
      <top style="medium"/>
      <bottom style="medium"/>
    </border>
    <border>
      <left style="thin"/>
      <right style="thin"/>
      <top style="thin"/>
      <bottom style="medium"/>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medium"/>
      <bottom style="thin"/>
    </border>
    <border>
      <left style="thin"/>
      <right>
        <color indexed="63"/>
      </right>
      <top style="thin"/>
      <bottom style="thin"/>
    </border>
    <border>
      <left style="thin"/>
      <right>
        <color indexed="63"/>
      </right>
      <top>
        <color indexed="63"/>
      </top>
      <bottom style="thin"/>
    </border>
    <border>
      <left style="thin"/>
      <right style="medium"/>
      <top style="thin"/>
      <bottom style="medium"/>
    </border>
    <border>
      <left style="thin"/>
      <right style="thin"/>
      <top>
        <color indexed="63"/>
      </top>
      <bottom>
        <color indexed="63"/>
      </bottom>
    </border>
    <border>
      <left>
        <color indexed="63"/>
      </left>
      <right>
        <color indexed="63"/>
      </right>
      <top style="thin"/>
      <bottom style="thin"/>
    </border>
    <border>
      <left style="thin"/>
      <right style="medium"/>
      <top>
        <color indexed="63"/>
      </top>
      <bottom style="thin"/>
    </border>
    <border>
      <left style="thin"/>
      <right style="medium"/>
      <top style="thin"/>
      <bottom style="thin"/>
    </border>
    <border>
      <left style="thin"/>
      <right style="medium"/>
      <top>
        <color indexed="63"/>
      </top>
      <bottom>
        <color indexed="63"/>
      </bottom>
    </border>
    <border>
      <left style="thin"/>
      <right style="medium"/>
      <top style="thin"/>
      <bottom>
        <color indexed="63"/>
      </bottom>
    </border>
    <border>
      <left style="thin"/>
      <right>
        <color indexed="63"/>
      </right>
      <top>
        <color indexed="63"/>
      </top>
      <bottom>
        <color indexed="63"/>
      </bottom>
    </border>
    <border>
      <left>
        <color indexed="63"/>
      </left>
      <right style="thin"/>
      <top style="thin"/>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style="thin"/>
    </border>
    <border>
      <left style="medium"/>
      <right style="thin"/>
      <top style="thin"/>
      <bottom style="medium"/>
    </border>
    <border>
      <left style="thin"/>
      <right style="thin"/>
      <top style="medium"/>
      <bottom>
        <color indexed="63"/>
      </bottom>
    </border>
    <border>
      <left style="thin"/>
      <right style="medium"/>
      <top>
        <color indexed="63"/>
      </top>
      <bottom style="medium"/>
    </border>
    <border>
      <left style="medium"/>
      <right style="thin"/>
      <top style="thin"/>
      <bottom>
        <color indexed="63"/>
      </bottom>
    </border>
    <border>
      <left style="medium"/>
      <right style="thin"/>
      <top style="thin"/>
      <bottom style="thin"/>
    </border>
    <border>
      <left style="thin"/>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4" borderId="0" applyNumberFormat="0" applyBorder="0" applyAlignment="0" applyProtection="0"/>
    <xf numFmtId="0" fontId="22" fillId="16" borderId="1" applyNumberFormat="0" applyAlignment="0" applyProtection="0"/>
    <xf numFmtId="0" fontId="23" fillId="17"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26" fillId="7"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7" fillId="3"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0" fontId="28"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9" fillId="16"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126">
    <xf numFmtId="0" fontId="0" fillId="0" borderId="0" xfId="0" applyAlignment="1">
      <alignment/>
    </xf>
    <xf numFmtId="0" fontId="5" fillId="24" borderId="0" xfId="0" applyFont="1" applyFill="1" applyAlignment="1">
      <alignment vertical="center" wrapText="1"/>
    </xf>
    <xf numFmtId="0" fontId="5" fillId="0" borderId="10" xfId="0" applyFont="1" applyFill="1" applyBorder="1" applyAlignment="1">
      <alignment horizontal="left" vertical="center" wrapText="1"/>
    </xf>
    <xf numFmtId="0" fontId="5" fillId="24" borderId="0" xfId="0" applyFont="1" applyFill="1" applyAlignment="1">
      <alignment horizontal="center" vertical="center" wrapText="1"/>
    </xf>
    <xf numFmtId="0" fontId="5" fillId="0" borderId="0" xfId="0" applyFont="1" applyFill="1" applyAlignment="1">
      <alignment vertical="center" wrapText="1"/>
    </xf>
    <xf numFmtId="0" fontId="5" fillId="0" borderId="10" xfId="0" applyFont="1" applyFill="1" applyBorder="1" applyAlignment="1">
      <alignment vertical="center" wrapText="1"/>
    </xf>
    <xf numFmtId="0" fontId="12" fillId="16" borderId="1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3" fillId="0" borderId="0" xfId="0" applyFont="1" applyFill="1" applyAlignment="1">
      <alignment horizontal="center" vertical="center" wrapText="1"/>
    </xf>
    <xf numFmtId="0" fontId="13" fillId="0" borderId="0" xfId="0" applyFont="1" applyFill="1" applyAlignment="1">
      <alignment vertical="center" wrapText="1"/>
    </xf>
    <xf numFmtId="0" fontId="0" fillId="0" borderId="10" xfId="0" applyFill="1" applyBorder="1" applyAlignment="1">
      <alignment horizontal="center" vertical="center" wrapText="1"/>
    </xf>
    <xf numFmtId="3" fontId="14" fillId="0" borderId="10" xfId="0" applyNumberFormat="1" applyFont="1" applyFill="1" applyBorder="1" applyAlignment="1">
      <alignment horizontal="center" vertical="center" wrapText="1"/>
    </xf>
    <xf numFmtId="4" fontId="14" fillId="0" borderId="10" xfId="0" applyNumberFormat="1" applyFont="1" applyFill="1" applyBorder="1" applyAlignment="1">
      <alignment horizontal="right" vertical="center" wrapText="1"/>
    </xf>
    <xf numFmtId="0" fontId="0" fillId="0" borderId="10" xfId="0" applyFill="1" applyBorder="1" applyAlignment="1">
      <alignment vertical="center" wrapText="1"/>
    </xf>
    <xf numFmtId="0" fontId="8" fillId="0" borderId="0" xfId="0" applyFont="1" applyFill="1" applyAlignment="1">
      <alignment vertical="center" wrapText="1"/>
    </xf>
    <xf numFmtId="3" fontId="15" fillId="24" borderId="0" xfId="0" applyNumberFormat="1" applyFont="1" applyFill="1" applyAlignment="1">
      <alignment vertical="center" wrapText="1"/>
    </xf>
    <xf numFmtId="0" fontId="15" fillId="24" borderId="0" xfId="0" applyFont="1" applyFill="1" applyAlignment="1">
      <alignment vertical="center" wrapText="1"/>
    </xf>
    <xf numFmtId="3" fontId="5" fillId="24" borderId="0" xfId="0" applyNumberFormat="1" applyFont="1" applyFill="1" applyAlignment="1">
      <alignment vertical="center" wrapText="1"/>
    </xf>
    <xf numFmtId="195" fontId="5" fillId="24" borderId="0" xfId="0" applyNumberFormat="1" applyFont="1" applyFill="1" applyAlignment="1">
      <alignment vertical="center" wrapText="1"/>
    </xf>
    <xf numFmtId="0" fontId="14" fillId="24" borderId="0" xfId="0" applyFont="1" applyFill="1" applyAlignment="1">
      <alignment horizontal="center" vertical="center" wrapText="1"/>
    </xf>
    <xf numFmtId="4" fontId="14" fillId="24" borderId="0" xfId="0" applyNumberFormat="1" applyFont="1" applyFill="1" applyAlignment="1">
      <alignment horizontal="right" vertical="center" wrapText="1"/>
    </xf>
    <xf numFmtId="3" fontId="6" fillId="16" borderId="12" xfId="0" applyNumberFormat="1" applyFont="1" applyFill="1" applyBorder="1" applyAlignment="1">
      <alignment horizontal="center" vertical="center" wrapText="1"/>
    </xf>
    <xf numFmtId="4" fontId="14" fillId="0" borderId="13" xfId="0" applyNumberFormat="1" applyFont="1" applyFill="1" applyBorder="1" applyAlignment="1">
      <alignment horizontal="right" vertical="center" wrapText="1"/>
    </xf>
    <xf numFmtId="0" fontId="10" fillId="16" borderId="14" xfId="0" applyFont="1" applyFill="1" applyBorder="1" applyAlignment="1">
      <alignment vertical="center" wrapText="1"/>
    </xf>
    <xf numFmtId="0" fontId="10" fillId="16" borderId="15" xfId="0" applyFont="1" applyFill="1" applyBorder="1" applyAlignment="1">
      <alignment vertical="center" wrapText="1"/>
    </xf>
    <xf numFmtId="0" fontId="10" fillId="16" borderId="16" xfId="0" applyFont="1" applyFill="1" applyBorder="1" applyAlignment="1">
      <alignment vertical="center" wrapText="1"/>
    </xf>
    <xf numFmtId="0" fontId="5" fillId="3" borderId="17" xfId="0" applyFont="1" applyFill="1" applyBorder="1" applyAlignment="1">
      <alignment vertical="center" wrapText="1"/>
    </xf>
    <xf numFmtId="0" fontId="5" fillId="0" borderId="18" xfId="0" applyFont="1" applyFill="1" applyBorder="1" applyAlignment="1">
      <alignment vertical="center" wrapText="1"/>
    </xf>
    <xf numFmtId="0" fontId="5" fillId="3" borderId="18" xfId="0" applyFont="1" applyFill="1" applyBorder="1" applyAlignment="1">
      <alignment vertical="center" wrapText="1"/>
    </xf>
    <xf numFmtId="0" fontId="5" fillId="3" borderId="19" xfId="0" applyFont="1" applyFill="1" applyBorder="1" applyAlignment="1">
      <alignment vertical="center" wrapText="1"/>
    </xf>
    <xf numFmtId="0" fontId="6" fillId="3"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10" xfId="0" applyBorder="1" applyAlignment="1">
      <alignment horizontal="center" vertical="center" wrapText="1"/>
    </xf>
    <xf numFmtId="202" fontId="8" fillId="0" borderId="13" xfId="0" applyNumberFormat="1" applyFont="1" applyFill="1" applyBorder="1" applyAlignment="1">
      <alignment horizontal="right" vertical="center" wrapText="1"/>
    </xf>
    <xf numFmtId="0" fontId="14" fillId="0" borderId="10" xfId="0" applyFont="1" applyFill="1" applyBorder="1" applyAlignment="1">
      <alignment horizontal="center" vertical="center" wrapText="1"/>
    </xf>
    <xf numFmtId="4" fontId="6" fillId="16" borderId="12" xfId="0" applyNumberFormat="1" applyFont="1" applyFill="1" applyBorder="1" applyAlignment="1">
      <alignment horizontal="center" vertical="center" wrapText="1"/>
    </xf>
    <xf numFmtId="4" fontId="6" fillId="16" borderId="20"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14" fillId="24" borderId="10" xfId="0" applyFont="1" applyFill="1" applyBorder="1" applyAlignment="1">
      <alignment horizontal="center" vertical="center" wrapText="1"/>
    </xf>
    <xf numFmtId="0" fontId="5" fillId="0" borderId="19" xfId="0" applyFont="1" applyFill="1" applyBorder="1" applyAlignment="1">
      <alignment vertical="center" wrapText="1"/>
    </xf>
    <xf numFmtId="202" fontId="8" fillId="0" borderId="21" xfId="0" applyNumberFormat="1" applyFont="1" applyFill="1" applyBorder="1" applyAlignment="1">
      <alignment horizontal="right" vertical="center" wrapText="1"/>
    </xf>
    <xf numFmtId="202" fontId="8" fillId="0" borderId="10" xfId="0" applyNumberFormat="1" applyFont="1" applyFill="1" applyBorder="1" applyAlignment="1">
      <alignment horizontal="right" vertical="center" wrapText="1"/>
    </xf>
    <xf numFmtId="0" fontId="0" fillId="0" borderId="22" xfId="0" applyFill="1" applyBorder="1" applyAlignment="1">
      <alignment vertical="center" wrapText="1"/>
    </xf>
    <xf numFmtId="4" fontId="5" fillId="0" borderId="0" xfId="0" applyNumberFormat="1" applyFont="1" applyFill="1" applyAlignment="1">
      <alignment vertical="center" wrapText="1"/>
    </xf>
    <xf numFmtId="3" fontId="0" fillId="0" borderId="0" xfId="0" applyNumberFormat="1" applyAlignment="1">
      <alignment/>
    </xf>
    <xf numFmtId="3" fontId="13" fillId="0" borderId="0" xfId="0" applyNumberFormat="1" applyFont="1" applyFill="1" applyAlignment="1">
      <alignment horizontal="center" vertical="center" wrapText="1"/>
    </xf>
    <xf numFmtId="3" fontId="13" fillId="0" borderId="0" xfId="0" applyNumberFormat="1" applyFont="1" applyFill="1" applyAlignment="1">
      <alignment vertical="center" wrapText="1"/>
    </xf>
    <xf numFmtId="3" fontId="5" fillId="0" borderId="0" xfId="0" applyNumberFormat="1" applyFont="1" applyFill="1" applyAlignment="1">
      <alignment vertical="center" wrapText="1"/>
    </xf>
    <xf numFmtId="3" fontId="8" fillId="0" borderId="0" xfId="0" applyNumberFormat="1" applyFont="1" applyFill="1" applyAlignment="1">
      <alignment vertical="center" wrapText="1"/>
    </xf>
    <xf numFmtId="3" fontId="14" fillId="0" borderId="10" xfId="0" applyNumberFormat="1" applyFont="1" applyFill="1" applyBorder="1" applyAlignment="1">
      <alignment horizontal="right" vertical="center" wrapText="1"/>
    </xf>
    <xf numFmtId="3" fontId="14" fillId="0" borderId="23" xfId="0" applyNumberFormat="1" applyFont="1" applyFill="1" applyBorder="1" applyAlignment="1">
      <alignment horizontal="right" vertical="center" wrapText="1"/>
    </xf>
    <xf numFmtId="3" fontId="8" fillId="0" borderId="13" xfId="0" applyNumberFormat="1" applyFont="1" applyFill="1" applyBorder="1" applyAlignment="1">
      <alignment horizontal="right" vertical="center" wrapText="1"/>
    </xf>
    <xf numFmtId="3" fontId="14" fillId="0" borderId="13" xfId="0" applyNumberFormat="1" applyFont="1" applyFill="1" applyBorder="1" applyAlignment="1">
      <alignment horizontal="right" vertical="center" wrapText="1"/>
    </xf>
    <xf numFmtId="3" fontId="14" fillId="0" borderId="10" xfId="0" applyNumberFormat="1" applyFont="1" applyFill="1" applyBorder="1" applyAlignment="1">
      <alignment vertical="center" wrapText="1"/>
    </xf>
    <xf numFmtId="3" fontId="14" fillId="0" borderId="24" xfId="0" applyNumberFormat="1" applyFont="1" applyFill="1" applyBorder="1" applyAlignment="1">
      <alignment horizontal="right" vertical="center" wrapText="1"/>
    </xf>
    <xf numFmtId="3" fontId="8" fillId="0" borderId="10" xfId="0" applyNumberFormat="1" applyFont="1" applyFill="1" applyBorder="1" applyAlignment="1">
      <alignment horizontal="right" vertical="center" wrapText="1"/>
    </xf>
    <xf numFmtId="0" fontId="5" fillId="0" borderId="0" xfId="0" applyNumberFormat="1" applyFont="1" applyFill="1" applyAlignment="1">
      <alignment vertical="center" wrapText="1"/>
    </xf>
    <xf numFmtId="3" fontId="14" fillId="0" borderId="10" xfId="0" applyNumberFormat="1" applyFont="1" applyFill="1" applyBorder="1" applyAlignment="1">
      <alignment horizontal="center" vertical="center" wrapText="1"/>
    </xf>
    <xf numFmtId="207" fontId="14"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3" fontId="14" fillId="0" borderId="25" xfId="0" applyNumberFormat="1" applyFont="1" applyFill="1" applyBorder="1" applyAlignment="1">
      <alignment horizontal="right" vertical="center" wrapText="1"/>
    </xf>
    <xf numFmtId="3" fontId="14" fillId="0" borderId="26" xfId="0" applyNumberFormat="1" applyFont="1" applyFill="1" applyBorder="1" applyAlignment="1">
      <alignment horizontal="right" vertical="center" wrapText="1"/>
    </xf>
    <xf numFmtId="3" fontId="14" fillId="0" borderId="27" xfId="0" applyNumberFormat="1" applyFont="1" applyFill="1" applyBorder="1" applyAlignment="1">
      <alignment horizontal="right" vertical="center" wrapText="1"/>
    </xf>
    <xf numFmtId="10" fontId="5" fillId="0" borderId="0" xfId="0" applyNumberFormat="1" applyFont="1" applyFill="1" applyAlignment="1">
      <alignment vertical="center" wrapText="1"/>
    </xf>
    <xf numFmtId="9" fontId="14" fillId="0" borderId="10" xfId="0" applyNumberFormat="1" applyFont="1" applyFill="1" applyBorder="1" applyAlignment="1">
      <alignment horizontal="center" vertical="center" wrapText="1"/>
    </xf>
    <xf numFmtId="194" fontId="14" fillId="0" borderId="10" xfId="0" applyNumberFormat="1" applyFont="1" applyFill="1" applyBorder="1" applyAlignment="1">
      <alignment horizontal="center" vertical="center" wrapText="1"/>
    </xf>
    <xf numFmtId="3" fontId="8" fillId="0" borderId="26" xfId="0" applyNumberFormat="1" applyFont="1" applyFill="1" applyBorder="1" applyAlignment="1">
      <alignment horizontal="right" vertical="center" wrapText="1"/>
    </xf>
    <xf numFmtId="3" fontId="8" fillId="0" borderId="25" xfId="0" applyNumberFormat="1" applyFont="1" applyFill="1" applyBorder="1" applyAlignment="1">
      <alignment horizontal="right" vertical="center" wrapText="1"/>
    </xf>
    <xf numFmtId="3" fontId="8" fillId="0" borderId="23" xfId="0" applyNumberFormat="1" applyFont="1" applyFill="1" applyBorder="1" applyAlignment="1">
      <alignment horizontal="right" vertical="center" wrapText="1"/>
    </xf>
    <xf numFmtId="0" fontId="4" fillId="0" borderId="18"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8" xfId="0" applyFont="1" applyFill="1" applyBorder="1" applyAlignment="1">
      <alignment horizontal="left" vertical="center" wrapText="1"/>
    </xf>
    <xf numFmtId="4" fontId="6" fillId="16" borderId="29" xfId="0" applyNumberFormat="1" applyFont="1" applyFill="1" applyBorder="1" applyAlignment="1">
      <alignment horizontal="center" vertical="center" wrapText="1"/>
    </xf>
    <xf numFmtId="4" fontId="6" fillId="16" borderId="30" xfId="0" applyNumberFormat="1" applyFont="1" applyFill="1" applyBorder="1" applyAlignment="1">
      <alignment horizontal="center" vertical="center" wrapText="1"/>
    </xf>
    <xf numFmtId="3" fontId="8" fillId="0" borderId="31" xfId="0" applyNumberFormat="1" applyFont="1" applyFill="1" applyBorder="1" applyAlignment="1">
      <alignment horizontal="right" vertical="center" wrapText="1"/>
    </xf>
    <xf numFmtId="3" fontId="8" fillId="0" borderId="21" xfId="0" applyNumberFormat="1" applyFont="1" applyFill="1" applyBorder="1" applyAlignment="1">
      <alignment horizontal="right" vertical="center" wrapText="1"/>
    </xf>
    <xf numFmtId="3" fontId="8" fillId="0" borderId="13" xfId="0" applyNumberFormat="1" applyFont="1" applyFill="1" applyBorder="1" applyAlignment="1">
      <alignment horizontal="right" vertical="center" wrapText="1"/>
    </xf>
    <xf numFmtId="0" fontId="4" fillId="0" borderId="32" xfId="0" applyFont="1" applyFill="1" applyBorder="1" applyAlignment="1">
      <alignment horizontal="center" vertical="top" wrapText="1"/>
    </xf>
    <xf numFmtId="0" fontId="4" fillId="0" borderId="33" xfId="0" applyFont="1" applyFill="1" applyBorder="1" applyAlignment="1">
      <alignment horizontal="center" vertical="top" wrapText="1"/>
    </xf>
    <xf numFmtId="0" fontId="4" fillId="0" borderId="34" xfId="0" applyFont="1" applyFill="1" applyBorder="1" applyAlignment="1">
      <alignment horizontal="center" vertical="top" wrapText="1"/>
    </xf>
    <xf numFmtId="0" fontId="6" fillId="16" borderId="35" xfId="0" applyFont="1" applyFill="1" applyBorder="1" applyAlignment="1">
      <alignment horizontal="center" vertical="center" wrapText="1"/>
    </xf>
    <xf numFmtId="0" fontId="6" fillId="16" borderId="36" xfId="0" applyFont="1" applyFill="1" applyBorder="1" applyAlignment="1">
      <alignment horizontal="center" vertical="center" wrapText="1"/>
    </xf>
    <xf numFmtId="0" fontId="6" fillId="16" borderId="29" xfId="0" applyFont="1" applyFill="1" applyBorder="1" applyAlignment="1">
      <alignment horizontal="center" vertical="center" wrapText="1"/>
    </xf>
    <xf numFmtId="0" fontId="6" fillId="16" borderId="12"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6" fillId="16" borderId="37" xfId="0" applyFont="1" applyFill="1" applyBorder="1" applyAlignment="1">
      <alignment horizontal="center" vertical="center" wrapText="1"/>
    </xf>
    <xf numFmtId="0" fontId="6" fillId="16" borderId="21" xfId="0" applyFont="1" applyFill="1" applyBorder="1" applyAlignment="1">
      <alignment horizontal="center" vertical="center" wrapText="1"/>
    </xf>
    <xf numFmtId="0" fontId="6" fillId="16" borderId="31" xfId="0" applyFont="1" applyFill="1" applyBorder="1" applyAlignment="1">
      <alignment horizontal="center" vertical="center" wrapText="1"/>
    </xf>
    <xf numFmtId="3" fontId="8" fillId="0" borderId="38" xfId="0" applyNumberFormat="1" applyFont="1" applyFill="1" applyBorder="1" applyAlignment="1">
      <alignment horizontal="right" vertical="center" wrapText="1"/>
    </xf>
    <xf numFmtId="3" fontId="4" fillId="0" borderId="18" xfId="0" applyNumberFormat="1" applyFont="1" applyFill="1" applyBorder="1" applyAlignment="1">
      <alignment horizontal="left" vertical="center" wrapText="1"/>
    </xf>
    <xf numFmtId="3" fontId="4" fillId="0" borderId="22" xfId="0" applyNumberFormat="1" applyFont="1" applyFill="1" applyBorder="1" applyAlignment="1">
      <alignment horizontal="left" vertical="center" wrapText="1"/>
    </xf>
    <xf numFmtId="3" fontId="4" fillId="0" borderId="28" xfId="0" applyNumberFormat="1" applyFont="1" applyFill="1" applyBorder="1" applyAlignment="1">
      <alignment horizontal="left" vertical="center" wrapText="1"/>
    </xf>
    <xf numFmtId="0" fontId="4" fillId="0" borderId="34" xfId="0" applyFont="1" applyFill="1" applyBorder="1" applyAlignment="1">
      <alignment horizontal="center" vertical="center" wrapText="1"/>
    </xf>
    <xf numFmtId="3" fontId="14" fillId="0" borderId="26" xfId="0" applyNumberFormat="1" applyFont="1" applyFill="1" applyBorder="1" applyAlignment="1">
      <alignment horizontal="right" vertical="center" wrapText="1"/>
    </xf>
    <xf numFmtId="3" fontId="14" fillId="0" borderId="23" xfId="0" applyNumberFormat="1" applyFont="1" applyFill="1" applyBorder="1" applyAlignment="1">
      <alignment horizontal="right" vertical="center" wrapText="1"/>
    </xf>
    <xf numFmtId="0" fontId="4" fillId="0" borderId="39" xfId="0" applyFont="1" applyFill="1" applyBorder="1" applyAlignment="1">
      <alignment horizontal="center" vertical="top" wrapText="1"/>
    </xf>
    <xf numFmtId="3" fontId="14" fillId="0" borderId="31" xfId="0" applyNumberFormat="1" applyFont="1" applyFill="1" applyBorder="1" applyAlignment="1">
      <alignment horizontal="right" vertical="center" wrapText="1"/>
    </xf>
    <xf numFmtId="3" fontId="14" fillId="0" borderId="13" xfId="0" applyNumberFormat="1" applyFont="1" applyFill="1" applyBorder="1" applyAlignment="1">
      <alignment horizontal="right" vertical="center" wrapText="1"/>
    </xf>
    <xf numFmtId="0" fontId="12" fillId="16" borderId="35" xfId="0" applyFont="1" applyFill="1" applyBorder="1" applyAlignment="1">
      <alignment horizontal="left" vertical="justify" wrapText="1"/>
    </xf>
    <xf numFmtId="0" fontId="12" fillId="16" borderId="13" xfId="0" applyFont="1" applyFill="1" applyBorder="1" applyAlignment="1">
      <alignment horizontal="left" vertical="justify" wrapText="1"/>
    </xf>
    <xf numFmtId="0" fontId="12" fillId="16" borderId="19" xfId="0" applyFont="1" applyFill="1" applyBorder="1" applyAlignment="1">
      <alignment horizontal="left" vertical="justify" wrapText="1"/>
    </xf>
    <xf numFmtId="3" fontId="8" fillId="0" borderId="10" xfId="0" applyNumberFormat="1" applyFont="1" applyFill="1" applyBorder="1" applyAlignment="1">
      <alignment horizontal="right" vertical="center" wrapText="1"/>
    </xf>
    <xf numFmtId="0" fontId="12" fillId="16" borderId="40" xfId="0" applyFont="1" applyFill="1" applyBorder="1" applyAlignment="1">
      <alignment horizontal="left" vertical="justify" wrapText="1"/>
    </xf>
    <xf numFmtId="0" fontId="12" fillId="16" borderId="10" xfId="0" applyFont="1" applyFill="1" applyBorder="1" applyAlignment="1">
      <alignment horizontal="left" vertical="justify" wrapText="1"/>
    </xf>
    <xf numFmtId="0" fontId="12" fillId="16" borderId="18" xfId="0" applyFont="1" applyFill="1" applyBorder="1" applyAlignment="1">
      <alignment horizontal="left" vertical="justify" wrapText="1"/>
    </xf>
    <xf numFmtId="0" fontId="12" fillId="16" borderId="36" xfId="0" applyFont="1" applyFill="1" applyBorder="1" applyAlignment="1">
      <alignment horizontal="left" vertical="center" wrapText="1"/>
    </xf>
    <xf numFmtId="0" fontId="12" fillId="16" borderId="12" xfId="0" applyFont="1" applyFill="1" applyBorder="1" applyAlignment="1">
      <alignment horizontal="left" vertical="center" wrapText="1"/>
    </xf>
    <xf numFmtId="0" fontId="12" fillId="16" borderId="41" xfId="0" applyFont="1" applyFill="1" applyBorder="1" applyAlignment="1">
      <alignment horizontal="left" vertical="center" wrapText="1"/>
    </xf>
    <xf numFmtId="0" fontId="5" fillId="24" borderId="42" xfId="0" applyFont="1" applyFill="1" applyBorder="1" applyAlignment="1">
      <alignment horizontal="center" vertical="center" wrapText="1"/>
    </xf>
    <xf numFmtId="0" fontId="5" fillId="24" borderId="43" xfId="0" applyFont="1" applyFill="1" applyBorder="1" applyAlignment="1">
      <alignment horizontal="center" vertical="center" wrapText="1"/>
    </xf>
    <xf numFmtId="0" fontId="5" fillId="24" borderId="0" xfId="0" applyFont="1" applyFill="1" applyBorder="1" applyAlignment="1">
      <alignment horizontal="center" vertical="center" wrapText="1"/>
    </xf>
    <xf numFmtId="0" fontId="5" fillId="24" borderId="44" xfId="0" applyFont="1" applyFill="1" applyBorder="1" applyAlignment="1">
      <alignment horizontal="center" vertical="center" wrapText="1"/>
    </xf>
    <xf numFmtId="0" fontId="9" fillId="16" borderId="45" xfId="0" applyFont="1" applyFill="1" applyBorder="1" applyAlignment="1">
      <alignment horizontal="center" vertical="center" wrapText="1"/>
    </xf>
    <xf numFmtId="0" fontId="9" fillId="16" borderId="0" xfId="0" applyFont="1" applyFill="1" applyBorder="1" applyAlignment="1">
      <alignment horizontal="center" vertical="center" wrapText="1"/>
    </xf>
    <xf numFmtId="0" fontId="9" fillId="16" borderId="46" xfId="0" applyFont="1" applyFill="1" applyBorder="1" applyAlignment="1">
      <alignment horizontal="center" vertical="center" wrapText="1"/>
    </xf>
    <xf numFmtId="0" fontId="9" fillId="16" borderId="47" xfId="0" applyFont="1" applyFill="1" applyBorder="1" applyAlignment="1">
      <alignment horizontal="center" vertical="center" wrapText="1"/>
    </xf>
    <xf numFmtId="0" fontId="9" fillId="16" borderId="48" xfId="0" applyFont="1" applyFill="1" applyBorder="1" applyAlignment="1">
      <alignment horizontal="center" vertical="center" wrapText="1"/>
    </xf>
    <xf numFmtId="0" fontId="9" fillId="16" borderId="49"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11" fillId="0" borderId="50" xfId="0" applyFont="1" applyFill="1" applyBorder="1" applyAlignment="1">
      <alignment horizontal="left" vertical="center" wrapText="1"/>
    </xf>
    <xf numFmtId="0" fontId="11" fillId="0" borderId="51" xfId="0" applyFont="1" applyFill="1" applyBorder="1" applyAlignment="1">
      <alignment horizontal="left" vertical="center" wrapText="1"/>
    </xf>
    <xf numFmtId="0" fontId="11" fillId="0" borderId="52" xfId="0" applyFont="1"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Documents and Settings\BYG\Escritorio\Cam Logo 75.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1152525</xdr:colOff>
      <xdr:row>0</xdr:row>
      <xdr:rowOff>104775</xdr:rowOff>
    </xdr:from>
    <xdr:to>
      <xdr:col>1</xdr:col>
      <xdr:colOff>466725</xdr:colOff>
      <xdr:row>2</xdr:row>
      <xdr:rowOff>285750</xdr:rowOff>
    </xdr:to>
    <xdr:pic>
      <xdr:nvPicPr>
        <xdr:cNvPr id="1" name="Picture 1" descr="C:\Documents and Settings\BYG\Escritorio\Cam Logo 75.jpg"/>
        <xdr:cNvPicPr preferRelativeResize="1">
          <a:picLocks noChangeAspect="1"/>
        </xdr:cNvPicPr>
      </xdr:nvPicPr>
      <xdr:blipFill>
        <a:blip r:link="rId1">
          <a:clrChange>
            <a:clrFrom>
              <a:srgbClr val="FFFFFF"/>
            </a:clrFrom>
            <a:clrTo>
              <a:srgbClr val="FFFFFF">
                <a:alpha val="0"/>
              </a:srgbClr>
            </a:clrTo>
          </a:clrChange>
        </a:blip>
        <a:stretch>
          <a:fillRect/>
        </a:stretch>
      </xdr:blipFill>
      <xdr:spPr>
        <a:xfrm>
          <a:off x="1152525" y="104775"/>
          <a:ext cx="64770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2"/>
  <sheetViews>
    <sheetView tabSelected="1" zoomScale="75" zoomScaleNormal="75" zoomScalePageLayoutView="0" workbookViewId="0" topLeftCell="C88">
      <selection activeCell="B15" sqref="B15"/>
    </sheetView>
  </sheetViews>
  <sheetFormatPr defaultColWidth="11.421875" defaultRowHeight="12.75"/>
  <cols>
    <col min="1" max="1" width="20.00390625" style="3" customWidth="1"/>
    <col min="2" max="2" width="62.421875" style="1" customWidth="1"/>
    <col min="3" max="3" width="9.57421875" style="1" customWidth="1"/>
    <col min="4" max="4" width="15.28125" style="1" customWidth="1"/>
    <col min="5" max="5" width="18.421875" style="19" customWidth="1"/>
    <col min="6" max="6" width="17.28125" style="19" customWidth="1"/>
    <col min="7" max="7" width="21.140625" style="20" customWidth="1"/>
    <col min="8" max="8" width="22.421875" style="20" customWidth="1"/>
    <col min="9" max="9" width="28.421875" style="20" customWidth="1"/>
    <col min="10" max="10" width="10.140625" style="1" bestFit="1" customWidth="1"/>
    <col min="11" max="11" width="8.8515625" style="17" customWidth="1"/>
    <col min="12" max="12" width="11.421875" style="17" customWidth="1"/>
    <col min="13" max="16384" width="11.421875" style="1" customWidth="1"/>
  </cols>
  <sheetData>
    <row r="1" spans="1:12" ht="28.5" customHeight="1">
      <c r="A1" s="113" t="s">
        <v>16</v>
      </c>
      <c r="B1" s="114"/>
      <c r="C1" s="114"/>
      <c r="D1" s="114"/>
      <c r="E1" s="114"/>
      <c r="F1" s="114"/>
      <c r="G1" s="114"/>
      <c r="H1" s="115"/>
      <c r="I1" s="23" t="s">
        <v>14</v>
      </c>
      <c r="K1" s="44"/>
      <c r="L1" s="44"/>
    </row>
    <row r="2" spans="1:12" ht="28.5" customHeight="1">
      <c r="A2" s="113"/>
      <c r="B2" s="114"/>
      <c r="C2" s="114"/>
      <c r="D2" s="114"/>
      <c r="E2" s="114"/>
      <c r="F2" s="114"/>
      <c r="G2" s="114"/>
      <c r="H2" s="115"/>
      <c r="I2" s="24" t="s">
        <v>13</v>
      </c>
      <c r="K2" s="44"/>
      <c r="L2" s="44"/>
    </row>
    <row r="3" spans="1:12" ht="28.5" customHeight="1" thickBot="1">
      <c r="A3" s="116"/>
      <c r="B3" s="117"/>
      <c r="C3" s="117"/>
      <c r="D3" s="117"/>
      <c r="E3" s="117"/>
      <c r="F3" s="117"/>
      <c r="G3" s="117"/>
      <c r="H3" s="118"/>
      <c r="I3" s="25" t="s">
        <v>15</v>
      </c>
      <c r="K3" s="44"/>
      <c r="L3" s="44"/>
    </row>
    <row r="4" spans="1:12" ht="8.25" customHeight="1" thickBot="1">
      <c r="A4" s="119"/>
      <c r="B4" s="120"/>
      <c r="C4" s="120"/>
      <c r="D4" s="120"/>
      <c r="E4" s="121"/>
      <c r="F4" s="120"/>
      <c r="G4" s="120"/>
      <c r="H4" s="120"/>
      <c r="I4" s="122"/>
      <c r="K4" s="44"/>
      <c r="L4" s="44"/>
    </row>
    <row r="5" spans="1:12" ht="39" customHeight="1" thickBot="1">
      <c r="A5" s="6" t="s">
        <v>4</v>
      </c>
      <c r="B5" s="123">
        <v>2008</v>
      </c>
      <c r="C5" s="124"/>
      <c r="D5" s="125"/>
      <c r="E5" s="7"/>
      <c r="F5" s="6" t="s">
        <v>5</v>
      </c>
      <c r="G5" s="123" t="s">
        <v>103</v>
      </c>
      <c r="H5" s="124"/>
      <c r="I5" s="125"/>
      <c r="K5" s="44"/>
      <c r="L5" s="44"/>
    </row>
    <row r="6" spans="1:9" ht="8.25" customHeight="1" thickBot="1">
      <c r="A6" s="109"/>
      <c r="B6" s="110"/>
      <c r="C6" s="110"/>
      <c r="D6" s="110"/>
      <c r="E6" s="111"/>
      <c r="F6" s="110"/>
      <c r="G6" s="110"/>
      <c r="H6" s="110"/>
      <c r="I6" s="112"/>
    </row>
    <row r="7" spans="1:12" s="8" customFormat="1" ht="15.75" customHeight="1">
      <c r="A7" s="80" t="s">
        <v>0</v>
      </c>
      <c r="B7" s="82" t="s">
        <v>2</v>
      </c>
      <c r="C7" s="86" t="s">
        <v>26</v>
      </c>
      <c r="D7" s="82" t="s">
        <v>3</v>
      </c>
      <c r="E7" s="82" t="s">
        <v>6</v>
      </c>
      <c r="F7" s="82"/>
      <c r="G7" s="72" t="s">
        <v>7</v>
      </c>
      <c r="H7" s="72"/>
      <c r="I7" s="73"/>
      <c r="K7" s="45"/>
      <c r="L7" s="45"/>
    </row>
    <row r="8" spans="1:12" s="9" customFormat="1" ht="35.25" customHeight="1" thickBot="1">
      <c r="A8" s="81"/>
      <c r="B8" s="83"/>
      <c r="C8" s="87"/>
      <c r="D8" s="88"/>
      <c r="E8" s="21" t="s">
        <v>8</v>
      </c>
      <c r="F8" s="21" t="s">
        <v>9</v>
      </c>
      <c r="G8" s="35" t="s">
        <v>10</v>
      </c>
      <c r="H8" s="35" t="s">
        <v>11</v>
      </c>
      <c r="I8" s="36" t="s">
        <v>12</v>
      </c>
      <c r="K8" s="46"/>
      <c r="L8" s="46"/>
    </row>
    <row r="9" spans="1:12" s="4" customFormat="1" ht="24">
      <c r="A9" s="84" t="s">
        <v>32</v>
      </c>
      <c r="B9" s="26" t="s">
        <v>17</v>
      </c>
      <c r="C9" s="30">
        <v>1</v>
      </c>
      <c r="D9" s="32" t="s">
        <v>27</v>
      </c>
      <c r="E9" s="11">
        <v>56975</v>
      </c>
      <c r="F9" s="57">
        <v>0</v>
      </c>
      <c r="G9" s="49">
        <v>2000000</v>
      </c>
      <c r="H9" s="49">
        <v>0</v>
      </c>
      <c r="I9" s="50">
        <f>+G9-H9</f>
        <v>2000000</v>
      </c>
      <c r="K9" s="47"/>
      <c r="L9" s="47"/>
    </row>
    <row r="10" spans="1:12" s="4" customFormat="1" ht="14.25">
      <c r="A10" s="85"/>
      <c r="B10" s="27" t="s">
        <v>18</v>
      </c>
      <c r="C10" s="31"/>
      <c r="D10" s="32" t="s">
        <v>27</v>
      </c>
      <c r="E10" s="11">
        <v>0</v>
      </c>
      <c r="F10" s="57">
        <v>0</v>
      </c>
      <c r="G10" s="49">
        <v>42666271</v>
      </c>
      <c r="H10" s="49">
        <v>0</v>
      </c>
      <c r="I10" s="50">
        <f aca="true" t="shared" si="0" ref="I10:I17">+G10-H10</f>
        <v>42666271</v>
      </c>
      <c r="K10" s="47"/>
      <c r="L10" s="47"/>
    </row>
    <row r="11" spans="1:12" s="4" customFormat="1" ht="24">
      <c r="A11" s="85"/>
      <c r="B11" s="28" t="s">
        <v>19</v>
      </c>
      <c r="C11" s="30">
        <v>2</v>
      </c>
      <c r="D11" s="32" t="s">
        <v>27</v>
      </c>
      <c r="E11" s="11">
        <v>174309</v>
      </c>
      <c r="F11" s="57">
        <v>0</v>
      </c>
      <c r="G11" s="49">
        <v>2524470958</v>
      </c>
      <c r="H11" s="49">
        <v>0</v>
      </c>
      <c r="I11" s="50">
        <f t="shared" si="0"/>
        <v>2524470958</v>
      </c>
      <c r="J11" s="43"/>
      <c r="K11" s="47"/>
      <c r="L11" s="47"/>
    </row>
    <row r="12" spans="1:12" s="4" customFormat="1" ht="24">
      <c r="A12" s="85"/>
      <c r="B12" s="28" t="s">
        <v>20</v>
      </c>
      <c r="C12" s="30">
        <v>4</v>
      </c>
      <c r="D12" s="32" t="s">
        <v>27</v>
      </c>
      <c r="E12" s="11">
        <v>20000</v>
      </c>
      <c r="F12" s="57">
        <v>0</v>
      </c>
      <c r="G12" s="49">
        <v>30000000</v>
      </c>
      <c r="H12" s="49">
        <v>0</v>
      </c>
      <c r="I12" s="50">
        <f t="shared" si="0"/>
        <v>30000000</v>
      </c>
      <c r="K12" s="47"/>
      <c r="L12" s="47"/>
    </row>
    <row r="13" spans="1:12" s="4" customFormat="1" ht="24">
      <c r="A13" s="85"/>
      <c r="B13" s="28" t="s">
        <v>21</v>
      </c>
      <c r="C13" s="30">
        <v>4</v>
      </c>
      <c r="D13" s="32" t="s">
        <v>27</v>
      </c>
      <c r="E13" s="11">
        <v>7000</v>
      </c>
      <c r="F13" s="57">
        <v>0</v>
      </c>
      <c r="G13" s="49">
        <v>30000000</v>
      </c>
      <c r="H13" s="49">
        <v>0</v>
      </c>
      <c r="I13" s="50">
        <f t="shared" si="0"/>
        <v>30000000</v>
      </c>
      <c r="K13" s="47"/>
      <c r="L13" s="47"/>
    </row>
    <row r="14" spans="1:12" s="4" customFormat="1" ht="24">
      <c r="A14" s="85"/>
      <c r="B14" s="28" t="s">
        <v>22</v>
      </c>
      <c r="C14" s="30">
        <v>4</v>
      </c>
      <c r="D14" s="32" t="s">
        <v>27</v>
      </c>
      <c r="E14" s="11">
        <v>55000</v>
      </c>
      <c r="F14" s="57">
        <v>0</v>
      </c>
      <c r="G14" s="49">
        <f>549528370-72720000-79115890</f>
        <v>397692480</v>
      </c>
      <c r="H14" s="49">
        <v>0</v>
      </c>
      <c r="I14" s="50">
        <f t="shared" si="0"/>
        <v>397692480</v>
      </c>
      <c r="K14" s="47"/>
      <c r="L14" s="47"/>
    </row>
    <row r="15" spans="1:12" s="4" customFormat="1" ht="24">
      <c r="A15" s="85"/>
      <c r="B15" s="27" t="s">
        <v>23</v>
      </c>
      <c r="C15" s="31"/>
      <c r="D15" s="32" t="s">
        <v>27</v>
      </c>
      <c r="E15" s="11">
        <v>0</v>
      </c>
      <c r="F15" s="57">
        <v>0</v>
      </c>
      <c r="G15" s="49">
        <f>81707161-76000000</f>
        <v>5707161</v>
      </c>
      <c r="H15" s="49">
        <v>0</v>
      </c>
      <c r="I15" s="50">
        <f t="shared" si="0"/>
        <v>5707161</v>
      </c>
      <c r="K15" s="47"/>
      <c r="L15" s="47"/>
    </row>
    <row r="16" spans="1:12" s="4" customFormat="1" ht="36">
      <c r="A16" s="85"/>
      <c r="B16" s="27" t="s">
        <v>24</v>
      </c>
      <c r="C16" s="31"/>
      <c r="D16" s="32" t="s">
        <v>27</v>
      </c>
      <c r="E16" s="11">
        <v>150000</v>
      </c>
      <c r="F16" s="57">
        <v>0</v>
      </c>
      <c r="G16" s="49">
        <v>0</v>
      </c>
      <c r="H16" s="49">
        <v>0</v>
      </c>
      <c r="I16" s="50">
        <f t="shared" si="0"/>
        <v>0</v>
      </c>
      <c r="K16" s="47"/>
      <c r="L16" s="47"/>
    </row>
    <row r="17" spans="1:12" s="4" customFormat="1" ht="24">
      <c r="A17" s="85"/>
      <c r="B17" s="28" t="s">
        <v>25</v>
      </c>
      <c r="C17" s="30">
        <v>5</v>
      </c>
      <c r="D17" s="32" t="s">
        <v>28</v>
      </c>
      <c r="E17" s="11">
        <v>3</v>
      </c>
      <c r="F17" s="57">
        <v>0</v>
      </c>
      <c r="G17" s="49">
        <f>73483729-3650000</f>
        <v>69833729</v>
      </c>
      <c r="H17" s="49">
        <v>0</v>
      </c>
      <c r="I17" s="50">
        <f t="shared" si="0"/>
        <v>69833729</v>
      </c>
      <c r="K17" s="47"/>
      <c r="L17" s="47"/>
    </row>
    <row r="18" spans="1:12" s="4" customFormat="1" ht="21" customHeight="1">
      <c r="A18" s="85"/>
      <c r="B18" s="5" t="s">
        <v>104</v>
      </c>
      <c r="C18" s="31"/>
      <c r="D18" s="10" t="s">
        <v>105</v>
      </c>
      <c r="E18" s="11">
        <v>1</v>
      </c>
      <c r="F18" s="64">
        <f>+H18/G18</f>
        <v>0.2500883693224125</v>
      </c>
      <c r="G18" s="52">
        <f>3600000+6750000+11700000+3600000+900000+675000+675000+675000+1350000+3650000</f>
        <v>33575000</v>
      </c>
      <c r="H18" s="52">
        <v>8396717</v>
      </c>
      <c r="I18" s="60"/>
      <c r="K18" s="47"/>
      <c r="L18" s="47"/>
    </row>
    <row r="19" spans="1:12" s="4" customFormat="1" ht="15" customHeight="1">
      <c r="A19" s="85"/>
      <c r="B19" s="69" t="s">
        <v>29</v>
      </c>
      <c r="C19" s="70"/>
      <c r="D19" s="70"/>
      <c r="E19" s="70"/>
      <c r="F19" s="71"/>
      <c r="G19" s="51">
        <f>+G9+G10+G11+G12+G13+G14+G15+G16+G17+G18</f>
        <v>3135945599</v>
      </c>
      <c r="H19" s="22"/>
      <c r="I19" s="66">
        <f>SUM(I9:I17)</f>
        <v>3102370599</v>
      </c>
      <c r="K19" s="47"/>
      <c r="L19" s="47"/>
    </row>
    <row r="20" spans="1:12" s="4" customFormat="1" ht="15" customHeight="1">
      <c r="A20" s="85"/>
      <c r="B20" s="69" t="s">
        <v>30</v>
      </c>
      <c r="C20" s="70"/>
      <c r="D20" s="70"/>
      <c r="E20" s="70"/>
      <c r="F20" s="70"/>
      <c r="G20" s="71"/>
      <c r="H20" s="51">
        <f>SUM(H9:H19)</f>
        <v>8396717</v>
      </c>
      <c r="I20" s="67"/>
      <c r="J20" s="43"/>
      <c r="K20" s="47"/>
      <c r="L20" s="47"/>
    </row>
    <row r="21" spans="1:12" s="4" customFormat="1" ht="24" customHeight="1" thickBot="1">
      <c r="A21" s="93"/>
      <c r="B21" s="69" t="s">
        <v>31</v>
      </c>
      <c r="C21" s="70"/>
      <c r="D21" s="70"/>
      <c r="E21" s="70"/>
      <c r="F21" s="70"/>
      <c r="G21" s="71"/>
      <c r="H21" s="33">
        <f>+H20/G19</f>
        <v>0.002677571002085486</v>
      </c>
      <c r="I21" s="89"/>
      <c r="J21" s="43"/>
      <c r="K21" s="47"/>
      <c r="L21" s="47"/>
    </row>
    <row r="22" spans="1:12" s="4" customFormat="1" ht="17.25" customHeight="1">
      <c r="A22" s="80" t="s">
        <v>0</v>
      </c>
      <c r="B22" s="82" t="s">
        <v>2</v>
      </c>
      <c r="C22" s="86" t="s">
        <v>26</v>
      </c>
      <c r="D22" s="82" t="s">
        <v>3</v>
      </c>
      <c r="E22" s="82" t="s">
        <v>6</v>
      </c>
      <c r="F22" s="82"/>
      <c r="G22" s="72" t="s">
        <v>7</v>
      </c>
      <c r="H22" s="72"/>
      <c r="I22" s="73"/>
      <c r="K22" s="47"/>
      <c r="L22" s="47"/>
    </row>
    <row r="23" spans="1:12" s="4" customFormat="1" ht="36" customHeight="1" thickBot="1">
      <c r="A23" s="81"/>
      <c r="B23" s="83"/>
      <c r="C23" s="87"/>
      <c r="D23" s="88"/>
      <c r="E23" s="21" t="s">
        <v>8</v>
      </c>
      <c r="F23" s="21" t="s">
        <v>9</v>
      </c>
      <c r="G23" s="35" t="s">
        <v>10</v>
      </c>
      <c r="H23" s="35" t="s">
        <v>11</v>
      </c>
      <c r="I23" s="36" t="s">
        <v>12</v>
      </c>
      <c r="K23" s="47"/>
      <c r="L23" s="47"/>
    </row>
    <row r="24" spans="1:12" s="4" customFormat="1" ht="30.75" customHeight="1">
      <c r="A24" s="96" t="s">
        <v>49</v>
      </c>
      <c r="B24" s="28" t="s">
        <v>33</v>
      </c>
      <c r="C24" s="31">
        <v>6</v>
      </c>
      <c r="D24" s="32" t="s">
        <v>43</v>
      </c>
      <c r="E24" s="34">
        <v>2</v>
      </c>
      <c r="F24" s="58">
        <v>0</v>
      </c>
      <c r="G24" s="53">
        <v>663000000</v>
      </c>
      <c r="H24" s="53">
        <f>5020000+65059200</f>
        <v>70079200</v>
      </c>
      <c r="I24" s="50">
        <f>+G24-H24</f>
        <v>592920800</v>
      </c>
      <c r="K24" s="47"/>
      <c r="L24" s="47"/>
    </row>
    <row r="25" spans="1:12" s="4" customFormat="1" ht="30.75" customHeight="1">
      <c r="A25" s="78"/>
      <c r="B25" s="28" t="s">
        <v>34</v>
      </c>
      <c r="C25" s="31">
        <v>7</v>
      </c>
      <c r="D25" s="32" t="s">
        <v>43</v>
      </c>
      <c r="E25" s="34">
        <v>2</v>
      </c>
      <c r="F25" s="58">
        <v>0</v>
      </c>
      <c r="G25" s="53">
        <v>1414280791</v>
      </c>
      <c r="H25" s="53">
        <v>3373400</v>
      </c>
      <c r="I25" s="50">
        <f aca="true" t="shared" si="1" ref="I25:I33">+G25-H25</f>
        <v>1410907391</v>
      </c>
      <c r="K25" s="47"/>
      <c r="L25" s="47"/>
    </row>
    <row r="26" spans="1:12" s="4" customFormat="1" ht="30.75" customHeight="1">
      <c r="A26" s="78"/>
      <c r="B26" s="28" t="s">
        <v>35</v>
      </c>
      <c r="C26" s="31">
        <v>3</v>
      </c>
      <c r="D26" s="32" t="s">
        <v>44</v>
      </c>
      <c r="E26" s="34">
        <v>0</v>
      </c>
      <c r="F26" s="58">
        <v>0</v>
      </c>
      <c r="G26" s="53">
        <v>0</v>
      </c>
      <c r="H26" s="53">
        <v>0</v>
      </c>
      <c r="I26" s="50">
        <f t="shared" si="1"/>
        <v>0</v>
      </c>
      <c r="K26" s="47"/>
      <c r="L26" s="47"/>
    </row>
    <row r="27" spans="1:12" s="4" customFormat="1" ht="30.75" customHeight="1">
      <c r="A27" s="78"/>
      <c r="B27" s="27" t="s">
        <v>36</v>
      </c>
      <c r="C27" s="13"/>
      <c r="D27" s="32" t="s">
        <v>44</v>
      </c>
      <c r="E27" s="34">
        <v>2</v>
      </c>
      <c r="F27" s="58">
        <v>0</v>
      </c>
      <c r="G27" s="53">
        <v>72384135</v>
      </c>
      <c r="H27" s="53">
        <v>0</v>
      </c>
      <c r="I27" s="50">
        <f t="shared" si="1"/>
        <v>72384135</v>
      </c>
      <c r="K27" s="47"/>
      <c r="L27" s="47"/>
    </row>
    <row r="28" spans="1:12" s="4" customFormat="1" ht="30.75" customHeight="1">
      <c r="A28" s="78"/>
      <c r="B28" s="27" t="s">
        <v>37</v>
      </c>
      <c r="C28" s="13"/>
      <c r="D28" s="32" t="s">
        <v>45</v>
      </c>
      <c r="E28" s="11">
        <v>2000</v>
      </c>
      <c r="F28" s="58">
        <v>0</v>
      </c>
      <c r="G28" s="53">
        <v>253613200</v>
      </c>
      <c r="H28" s="53">
        <v>8333200</v>
      </c>
      <c r="I28" s="50">
        <f t="shared" si="1"/>
        <v>245280000</v>
      </c>
      <c r="K28" s="47"/>
      <c r="L28" s="47"/>
    </row>
    <row r="29" spans="1:12" s="4" customFormat="1" ht="30.75" customHeight="1">
      <c r="A29" s="78"/>
      <c r="B29" s="28" t="s">
        <v>38</v>
      </c>
      <c r="C29" s="31">
        <v>8</v>
      </c>
      <c r="D29" s="32" t="s">
        <v>45</v>
      </c>
      <c r="E29" s="11">
        <v>100</v>
      </c>
      <c r="F29" s="58">
        <v>0</v>
      </c>
      <c r="G29" s="53">
        <v>21280000</v>
      </c>
      <c r="H29" s="53"/>
      <c r="I29" s="50">
        <f t="shared" si="1"/>
        <v>21280000</v>
      </c>
      <c r="K29" s="47"/>
      <c r="L29" s="47"/>
    </row>
    <row r="30" spans="1:12" s="4" customFormat="1" ht="30.75" customHeight="1">
      <c r="A30" s="78"/>
      <c r="B30" s="28" t="s">
        <v>39</v>
      </c>
      <c r="C30" s="31">
        <v>9</v>
      </c>
      <c r="D30" s="32" t="s">
        <v>45</v>
      </c>
      <c r="E30" s="11">
        <v>346</v>
      </c>
      <c r="F30" s="58">
        <v>0</v>
      </c>
      <c r="G30" s="53">
        <v>0</v>
      </c>
      <c r="H30" s="53">
        <v>0</v>
      </c>
      <c r="I30" s="50">
        <f t="shared" si="1"/>
        <v>0</v>
      </c>
      <c r="K30" s="47"/>
      <c r="L30" s="47"/>
    </row>
    <row r="31" spans="1:12" s="4" customFormat="1" ht="30.75" customHeight="1">
      <c r="A31" s="78"/>
      <c r="B31" s="27" t="s">
        <v>40</v>
      </c>
      <c r="C31" s="13"/>
      <c r="D31" s="32" t="s">
        <v>45</v>
      </c>
      <c r="E31" s="11">
        <v>200</v>
      </c>
      <c r="F31" s="58">
        <v>0</v>
      </c>
      <c r="G31" s="53">
        <v>313073824</v>
      </c>
      <c r="H31" s="53">
        <v>0</v>
      </c>
      <c r="I31" s="50">
        <f t="shared" si="1"/>
        <v>313073824</v>
      </c>
      <c r="K31" s="47"/>
      <c r="L31" s="47"/>
    </row>
    <row r="32" spans="1:12" s="4" customFormat="1" ht="30.75" customHeight="1">
      <c r="A32" s="78"/>
      <c r="B32" s="27" t="s">
        <v>41</v>
      </c>
      <c r="C32" s="13"/>
      <c r="D32" s="32" t="s">
        <v>46</v>
      </c>
      <c r="E32" s="11">
        <v>7</v>
      </c>
      <c r="F32" s="58">
        <v>0</v>
      </c>
      <c r="G32" s="53">
        <v>0</v>
      </c>
      <c r="H32" s="53">
        <v>0</v>
      </c>
      <c r="I32" s="50">
        <f t="shared" si="1"/>
        <v>0</v>
      </c>
      <c r="K32" s="47"/>
      <c r="L32" s="47"/>
    </row>
    <row r="33" spans="1:12" s="4" customFormat="1" ht="30.75" customHeight="1">
      <c r="A33" s="78"/>
      <c r="B33" s="28" t="s">
        <v>42</v>
      </c>
      <c r="C33" s="31">
        <v>10</v>
      </c>
      <c r="D33" s="32" t="s">
        <v>47</v>
      </c>
      <c r="E33" s="11">
        <v>2</v>
      </c>
      <c r="F33" s="58">
        <v>0</v>
      </c>
      <c r="G33" s="53">
        <v>200000000</v>
      </c>
      <c r="H33" s="53">
        <v>0</v>
      </c>
      <c r="I33" s="50">
        <f t="shared" si="1"/>
        <v>200000000</v>
      </c>
      <c r="K33" s="47"/>
      <c r="L33" s="47"/>
    </row>
    <row r="34" spans="1:12" s="4" customFormat="1" ht="37.5" customHeight="1">
      <c r="A34" s="78"/>
      <c r="B34" s="28" t="s">
        <v>101</v>
      </c>
      <c r="C34" s="31">
        <v>12</v>
      </c>
      <c r="D34" s="32" t="s">
        <v>48</v>
      </c>
      <c r="E34" s="11">
        <v>5</v>
      </c>
      <c r="F34" s="58">
        <v>0</v>
      </c>
      <c r="G34" s="97">
        <v>128000000</v>
      </c>
      <c r="H34" s="97">
        <v>0</v>
      </c>
      <c r="I34" s="94">
        <f>+G34-H34</f>
        <v>128000000</v>
      </c>
      <c r="K34" s="47"/>
      <c r="L34" s="47"/>
    </row>
    <row r="35" spans="1:12" s="4" customFormat="1" ht="35.25" customHeight="1">
      <c r="A35" s="78"/>
      <c r="B35" s="28" t="s">
        <v>102</v>
      </c>
      <c r="C35" s="31">
        <v>12</v>
      </c>
      <c r="D35" s="32" t="s">
        <v>48</v>
      </c>
      <c r="E35" s="11">
        <v>5</v>
      </c>
      <c r="F35" s="59">
        <v>0</v>
      </c>
      <c r="G35" s="98"/>
      <c r="H35" s="98"/>
      <c r="I35" s="95"/>
      <c r="J35" s="56"/>
      <c r="K35" s="47"/>
      <c r="L35" s="47"/>
    </row>
    <row r="36" spans="1:12" s="4" customFormat="1" ht="42.75" customHeight="1">
      <c r="A36" s="78"/>
      <c r="B36" s="27" t="s">
        <v>106</v>
      </c>
      <c r="C36" s="31"/>
      <c r="D36" s="10" t="s">
        <v>105</v>
      </c>
      <c r="E36" s="11">
        <v>1</v>
      </c>
      <c r="F36" s="59">
        <v>0</v>
      </c>
      <c r="G36" s="52">
        <v>2354324969</v>
      </c>
      <c r="H36" s="52">
        <v>0</v>
      </c>
      <c r="I36" s="50">
        <f>+G36-H36</f>
        <v>2354324969</v>
      </c>
      <c r="J36" s="56"/>
      <c r="K36" s="47"/>
      <c r="L36" s="47"/>
    </row>
    <row r="37" spans="1:12" s="4" customFormat="1" ht="25.5" customHeight="1">
      <c r="A37" s="78"/>
      <c r="B37" s="5" t="s">
        <v>104</v>
      </c>
      <c r="C37" s="31"/>
      <c r="D37" s="10" t="s">
        <v>105</v>
      </c>
      <c r="E37" s="11">
        <v>1</v>
      </c>
      <c r="F37" s="64">
        <f>+H37/G37</f>
        <v>0.0626216835863004</v>
      </c>
      <c r="G37" s="52">
        <v>86349978</v>
      </c>
      <c r="H37" s="52">
        <f>700912+75206+35046+35206+65165+420548+35046+117374+35046+210274+63158+3614400</f>
        <v>5407381</v>
      </c>
      <c r="I37" s="50">
        <f>+G37-H37</f>
        <v>80942597</v>
      </c>
      <c r="J37" s="56"/>
      <c r="K37" s="63"/>
      <c r="L37" s="47"/>
    </row>
    <row r="38" spans="1:12" s="4" customFormat="1" ht="17.25" customHeight="1">
      <c r="A38" s="78"/>
      <c r="B38" s="90" t="s">
        <v>29</v>
      </c>
      <c r="C38" s="91"/>
      <c r="D38" s="91"/>
      <c r="E38" s="91"/>
      <c r="F38" s="92"/>
      <c r="G38" s="51">
        <f>+G37+G36+G34+G33+G32+G31+G30+G29+G28+G27+G26+G25+G24</f>
        <v>5506306897</v>
      </c>
      <c r="H38" s="52"/>
      <c r="I38" s="66">
        <f>SUM(I24:I37)</f>
        <v>5419113716</v>
      </c>
      <c r="K38" s="47"/>
      <c r="L38" s="47"/>
    </row>
    <row r="39" spans="1:12" s="4" customFormat="1" ht="16.5" customHeight="1">
      <c r="A39" s="78"/>
      <c r="B39" s="90" t="s">
        <v>30</v>
      </c>
      <c r="C39" s="91"/>
      <c r="D39" s="91"/>
      <c r="E39" s="91"/>
      <c r="F39" s="91"/>
      <c r="G39" s="92"/>
      <c r="H39" s="51">
        <f>SUM(H24:H38)</f>
        <v>87193181</v>
      </c>
      <c r="I39" s="67"/>
      <c r="K39" s="47"/>
      <c r="L39" s="47"/>
    </row>
    <row r="40" spans="1:12" s="4" customFormat="1" ht="15.75" thickBot="1">
      <c r="A40" s="78"/>
      <c r="B40" s="69" t="s">
        <v>31</v>
      </c>
      <c r="C40" s="70"/>
      <c r="D40" s="70"/>
      <c r="E40" s="70"/>
      <c r="F40" s="70"/>
      <c r="G40" s="71"/>
      <c r="H40" s="33">
        <f>+H39/G38</f>
        <v>0.015835147337593086</v>
      </c>
      <c r="I40" s="89"/>
      <c r="K40" s="47"/>
      <c r="L40" s="47"/>
    </row>
    <row r="41" spans="1:12" s="4" customFormat="1" ht="16.5" customHeight="1">
      <c r="A41" s="80" t="s">
        <v>0</v>
      </c>
      <c r="B41" s="82" t="s">
        <v>2</v>
      </c>
      <c r="C41" s="86" t="s">
        <v>26</v>
      </c>
      <c r="D41" s="82" t="s">
        <v>3</v>
      </c>
      <c r="E41" s="82" t="s">
        <v>6</v>
      </c>
      <c r="F41" s="82"/>
      <c r="G41" s="72" t="s">
        <v>7</v>
      </c>
      <c r="H41" s="72"/>
      <c r="I41" s="73"/>
      <c r="K41" s="47"/>
      <c r="L41" s="47"/>
    </row>
    <row r="42" spans="1:12" s="4" customFormat="1" ht="30.75" customHeight="1" thickBot="1">
      <c r="A42" s="81"/>
      <c r="B42" s="83"/>
      <c r="C42" s="87"/>
      <c r="D42" s="88"/>
      <c r="E42" s="21" t="s">
        <v>8</v>
      </c>
      <c r="F42" s="21" t="s">
        <v>9</v>
      </c>
      <c r="G42" s="35" t="s">
        <v>10</v>
      </c>
      <c r="H42" s="35" t="s">
        <v>11</v>
      </c>
      <c r="I42" s="36" t="s">
        <v>12</v>
      </c>
      <c r="K42" s="47"/>
      <c r="L42" s="47"/>
    </row>
    <row r="43" spans="1:12" s="4" customFormat="1" ht="24">
      <c r="A43" s="84" t="s">
        <v>56</v>
      </c>
      <c r="B43" s="29" t="s">
        <v>50</v>
      </c>
      <c r="C43" s="31">
        <v>20</v>
      </c>
      <c r="D43" s="32" t="s">
        <v>54</v>
      </c>
      <c r="E43" s="38">
        <v>10</v>
      </c>
      <c r="F43" s="59">
        <v>9</v>
      </c>
      <c r="G43" s="49">
        <v>51000000</v>
      </c>
      <c r="H43" s="49">
        <v>0</v>
      </c>
      <c r="I43" s="50">
        <f>+G43-H43</f>
        <v>51000000</v>
      </c>
      <c r="K43" s="47"/>
      <c r="L43" s="47"/>
    </row>
    <row r="44" spans="1:12" s="4" customFormat="1" ht="36">
      <c r="A44" s="85"/>
      <c r="B44" s="28" t="s">
        <v>51</v>
      </c>
      <c r="C44" s="31">
        <v>21</v>
      </c>
      <c r="D44" s="32" t="s">
        <v>48</v>
      </c>
      <c r="E44" s="11">
        <v>80</v>
      </c>
      <c r="F44" s="57">
        <v>15</v>
      </c>
      <c r="G44" s="49">
        <v>0</v>
      </c>
      <c r="H44" s="49">
        <v>0</v>
      </c>
      <c r="I44" s="50">
        <f>+G44-H44</f>
        <v>0</v>
      </c>
      <c r="J44" s="47"/>
      <c r="K44" s="47"/>
      <c r="L44" s="47"/>
    </row>
    <row r="45" spans="1:12" s="4" customFormat="1" ht="24">
      <c r="A45" s="85"/>
      <c r="B45" s="28" t="s">
        <v>52</v>
      </c>
      <c r="C45" s="31">
        <v>19</v>
      </c>
      <c r="D45" s="37" t="s">
        <v>55</v>
      </c>
      <c r="E45" s="11">
        <v>5</v>
      </c>
      <c r="F45" s="57">
        <v>5</v>
      </c>
      <c r="G45" s="49">
        <v>118545693</v>
      </c>
      <c r="H45" s="49">
        <v>14668440</v>
      </c>
      <c r="I45" s="50">
        <f>+G45-H45</f>
        <v>103877253</v>
      </c>
      <c r="K45" s="47"/>
      <c r="L45" s="47"/>
    </row>
    <row r="46" spans="1:12" s="4" customFormat="1" ht="24">
      <c r="A46" s="85"/>
      <c r="B46" s="27" t="s">
        <v>53</v>
      </c>
      <c r="C46" s="13"/>
      <c r="D46" s="32" t="s">
        <v>45</v>
      </c>
      <c r="E46" s="11">
        <v>200</v>
      </c>
      <c r="F46" s="57">
        <v>0</v>
      </c>
      <c r="G46" s="49">
        <f>182329234-58792000</f>
        <v>123537234</v>
      </c>
      <c r="H46" s="49">
        <v>0</v>
      </c>
      <c r="I46" s="50">
        <f>+G46-H46</f>
        <v>123537234</v>
      </c>
      <c r="K46" s="47"/>
      <c r="L46" s="47"/>
    </row>
    <row r="47" spans="1:12" s="4" customFormat="1" ht="14.25">
      <c r="A47" s="85"/>
      <c r="B47" s="5" t="s">
        <v>104</v>
      </c>
      <c r="C47" s="42"/>
      <c r="D47" s="32" t="s">
        <v>105</v>
      </c>
      <c r="E47" s="11">
        <v>1</v>
      </c>
      <c r="F47" s="64">
        <f>+H47/G47</f>
        <v>0.3399932954780557</v>
      </c>
      <c r="G47" s="49">
        <v>21895670</v>
      </c>
      <c r="H47" s="49">
        <v>7444381</v>
      </c>
      <c r="I47" s="50">
        <f>+G47-H47</f>
        <v>14451289</v>
      </c>
      <c r="K47" s="47"/>
      <c r="L47" s="47"/>
    </row>
    <row r="48" spans="1:12" s="4" customFormat="1" ht="15">
      <c r="A48" s="85"/>
      <c r="B48" s="90" t="s">
        <v>29</v>
      </c>
      <c r="C48" s="91"/>
      <c r="D48" s="91"/>
      <c r="E48" s="91"/>
      <c r="F48" s="92"/>
      <c r="G48" s="51">
        <f>SUM(G43:G47)</f>
        <v>314978597</v>
      </c>
      <c r="H48" s="52"/>
      <c r="I48" s="66">
        <f>SUM(I43:I47)</f>
        <v>292865776</v>
      </c>
      <c r="K48" s="47"/>
      <c r="L48" s="47"/>
    </row>
    <row r="49" spans="1:12" s="4" customFormat="1" ht="15">
      <c r="A49" s="85"/>
      <c r="B49" s="90" t="s">
        <v>30</v>
      </c>
      <c r="C49" s="91"/>
      <c r="D49" s="91"/>
      <c r="E49" s="91"/>
      <c r="F49" s="91"/>
      <c r="G49" s="92"/>
      <c r="H49" s="51">
        <f>SUM(H43:H48)</f>
        <v>22112821</v>
      </c>
      <c r="I49" s="67"/>
      <c r="K49" s="47"/>
      <c r="L49" s="47"/>
    </row>
    <row r="50" spans="1:12" s="4" customFormat="1" ht="15.75" thickBot="1">
      <c r="A50" s="85"/>
      <c r="B50" s="69" t="s">
        <v>31</v>
      </c>
      <c r="C50" s="70"/>
      <c r="D50" s="70"/>
      <c r="E50" s="70"/>
      <c r="F50" s="70"/>
      <c r="G50" s="71"/>
      <c r="H50" s="33">
        <f>+H49/G48</f>
        <v>0.07020420184295888</v>
      </c>
      <c r="I50" s="89"/>
      <c r="K50" s="47"/>
      <c r="L50" s="47"/>
    </row>
    <row r="51" spans="1:12" s="4" customFormat="1" ht="19.5" customHeight="1">
      <c r="A51" s="80" t="s">
        <v>0</v>
      </c>
      <c r="B51" s="82" t="s">
        <v>2</v>
      </c>
      <c r="C51" s="86" t="s">
        <v>26</v>
      </c>
      <c r="D51" s="82" t="s">
        <v>3</v>
      </c>
      <c r="E51" s="82" t="s">
        <v>6</v>
      </c>
      <c r="F51" s="82"/>
      <c r="G51" s="72" t="s">
        <v>7</v>
      </c>
      <c r="H51" s="72"/>
      <c r="I51" s="73"/>
      <c r="K51" s="47"/>
      <c r="L51" s="47"/>
    </row>
    <row r="52" spans="1:12" s="4" customFormat="1" ht="31.5" customHeight="1" thickBot="1">
      <c r="A52" s="81"/>
      <c r="B52" s="83"/>
      <c r="C52" s="87"/>
      <c r="D52" s="88"/>
      <c r="E52" s="21" t="s">
        <v>8</v>
      </c>
      <c r="F52" s="21" t="s">
        <v>9</v>
      </c>
      <c r="G52" s="35" t="s">
        <v>10</v>
      </c>
      <c r="H52" s="35" t="s">
        <v>11</v>
      </c>
      <c r="I52" s="36" t="s">
        <v>12</v>
      </c>
      <c r="K52" s="47"/>
      <c r="L52" s="47"/>
    </row>
    <row r="53" spans="1:12" s="4" customFormat="1" ht="30.75" customHeight="1">
      <c r="A53" s="84" t="s">
        <v>63</v>
      </c>
      <c r="B53" s="29" t="s">
        <v>57</v>
      </c>
      <c r="C53" s="31">
        <v>22</v>
      </c>
      <c r="D53" s="32" t="s">
        <v>61</v>
      </c>
      <c r="E53" s="11">
        <v>37</v>
      </c>
      <c r="F53" s="57">
        <v>13</v>
      </c>
      <c r="G53" s="49">
        <f>55000000-50000000</f>
        <v>5000000</v>
      </c>
      <c r="H53" s="49">
        <v>2299202</v>
      </c>
      <c r="I53" s="50">
        <f>+G53-H53</f>
        <v>2700798</v>
      </c>
      <c r="K53" s="47"/>
      <c r="L53" s="47"/>
    </row>
    <row r="54" spans="1:12" s="4" customFormat="1" ht="30.75" customHeight="1">
      <c r="A54" s="85"/>
      <c r="B54" s="28" t="s">
        <v>58</v>
      </c>
      <c r="C54" s="31">
        <v>23</v>
      </c>
      <c r="D54" s="32" t="s">
        <v>61</v>
      </c>
      <c r="E54" s="11">
        <v>5</v>
      </c>
      <c r="F54" s="57">
        <v>0</v>
      </c>
      <c r="G54" s="49">
        <f>74513822-20000000</f>
        <v>54513822</v>
      </c>
      <c r="H54" s="49">
        <v>0</v>
      </c>
      <c r="I54" s="50">
        <f>+G54-H54</f>
        <v>54513822</v>
      </c>
      <c r="K54" s="47"/>
      <c r="L54" s="47"/>
    </row>
    <row r="55" spans="1:12" s="4" customFormat="1" ht="30.75" customHeight="1">
      <c r="A55" s="85"/>
      <c r="B55" s="27" t="s">
        <v>59</v>
      </c>
      <c r="C55" s="13"/>
      <c r="D55" s="32" t="s">
        <v>45</v>
      </c>
      <c r="E55" s="11">
        <v>60</v>
      </c>
      <c r="F55" s="57">
        <v>15</v>
      </c>
      <c r="G55" s="49">
        <f>97036178-60000000</f>
        <v>37036178</v>
      </c>
      <c r="H55" s="49">
        <v>0</v>
      </c>
      <c r="I55" s="50">
        <f>+G55-H55</f>
        <v>37036178</v>
      </c>
      <c r="K55" s="47"/>
      <c r="L55" s="47"/>
    </row>
    <row r="56" spans="1:12" s="4" customFormat="1" ht="30.75" customHeight="1">
      <c r="A56" s="85"/>
      <c r="B56" s="27" t="s">
        <v>60</v>
      </c>
      <c r="C56" s="13"/>
      <c r="D56" s="32" t="s">
        <v>62</v>
      </c>
      <c r="E56" s="11">
        <v>2</v>
      </c>
      <c r="F56" s="57">
        <v>0</v>
      </c>
      <c r="G56" s="49">
        <v>0</v>
      </c>
      <c r="H56" s="49">
        <v>0</v>
      </c>
      <c r="I56" s="50">
        <f>+G56-H56</f>
        <v>0</v>
      </c>
      <c r="K56" s="47"/>
      <c r="L56" s="47"/>
    </row>
    <row r="57" spans="1:12" s="4" customFormat="1" ht="23.25" customHeight="1">
      <c r="A57" s="85"/>
      <c r="B57" s="5" t="s">
        <v>104</v>
      </c>
      <c r="C57" s="13"/>
      <c r="D57" s="32" t="s">
        <v>105</v>
      </c>
      <c r="E57" s="11">
        <v>1</v>
      </c>
      <c r="F57" s="64">
        <f>+H57/G57</f>
        <v>0.23602028985507245</v>
      </c>
      <c r="G57" s="52">
        <v>3450000</v>
      </c>
      <c r="H57" s="52">
        <v>814270</v>
      </c>
      <c r="I57" s="60">
        <f>+G57-H57</f>
        <v>2635730</v>
      </c>
      <c r="K57" s="47"/>
      <c r="L57" s="47"/>
    </row>
    <row r="58" spans="1:12" s="4" customFormat="1" ht="15">
      <c r="A58" s="85"/>
      <c r="B58" s="69" t="s">
        <v>29</v>
      </c>
      <c r="C58" s="70"/>
      <c r="D58" s="70"/>
      <c r="E58" s="70"/>
      <c r="F58" s="71"/>
      <c r="G58" s="51">
        <f>SUM(G53:G57)</f>
        <v>100000000</v>
      </c>
      <c r="H58" s="22"/>
      <c r="I58" s="66">
        <f>SUM(I53:I57)</f>
        <v>96886528</v>
      </c>
      <c r="K58" s="47"/>
      <c r="L58" s="47"/>
    </row>
    <row r="59" spans="1:12" s="4" customFormat="1" ht="15">
      <c r="A59" s="85"/>
      <c r="B59" s="69" t="s">
        <v>30</v>
      </c>
      <c r="C59" s="70"/>
      <c r="D59" s="70"/>
      <c r="E59" s="70"/>
      <c r="F59" s="70"/>
      <c r="G59" s="71"/>
      <c r="H59" s="51">
        <f>SUM(H53:H58)</f>
        <v>3113472</v>
      </c>
      <c r="I59" s="67"/>
      <c r="K59" s="47"/>
      <c r="L59" s="47"/>
    </row>
    <row r="60" spans="1:12" s="4" customFormat="1" ht="15.75" thickBot="1">
      <c r="A60" s="85"/>
      <c r="B60" s="69" t="s">
        <v>31</v>
      </c>
      <c r="C60" s="70"/>
      <c r="D60" s="70"/>
      <c r="E60" s="70"/>
      <c r="F60" s="70"/>
      <c r="G60" s="71"/>
      <c r="H60" s="33">
        <f>+H59/G58</f>
        <v>0.03113472</v>
      </c>
      <c r="I60" s="68"/>
      <c r="K60" s="47"/>
      <c r="L60" s="47"/>
    </row>
    <row r="61" spans="1:12" s="4" customFormat="1" ht="21.75" customHeight="1">
      <c r="A61" s="80" t="s">
        <v>0</v>
      </c>
      <c r="B61" s="82" t="s">
        <v>2</v>
      </c>
      <c r="C61" s="86" t="s">
        <v>26</v>
      </c>
      <c r="D61" s="82" t="s">
        <v>3</v>
      </c>
      <c r="E61" s="82" t="s">
        <v>6</v>
      </c>
      <c r="F61" s="82"/>
      <c r="G61" s="72" t="s">
        <v>7</v>
      </c>
      <c r="H61" s="72"/>
      <c r="I61" s="73"/>
      <c r="K61" s="47"/>
      <c r="L61" s="47"/>
    </row>
    <row r="62" spans="1:12" s="4" customFormat="1" ht="30.75" customHeight="1" thickBot="1">
      <c r="A62" s="81"/>
      <c r="B62" s="83"/>
      <c r="C62" s="87"/>
      <c r="D62" s="88"/>
      <c r="E62" s="21" t="s">
        <v>8</v>
      </c>
      <c r="F62" s="21" t="s">
        <v>9</v>
      </c>
      <c r="G62" s="35" t="s">
        <v>10</v>
      </c>
      <c r="H62" s="35" t="s">
        <v>11</v>
      </c>
      <c r="I62" s="36" t="s">
        <v>12</v>
      </c>
      <c r="K62" s="47"/>
      <c r="L62" s="47"/>
    </row>
    <row r="63" spans="1:12" s="4" customFormat="1" ht="50.25" customHeight="1">
      <c r="A63" s="77" t="s">
        <v>78</v>
      </c>
      <c r="B63" s="29" t="s">
        <v>64</v>
      </c>
      <c r="C63" s="31">
        <v>16</v>
      </c>
      <c r="D63" s="32" t="s">
        <v>48</v>
      </c>
      <c r="E63" s="11">
        <v>90</v>
      </c>
      <c r="F63" s="57">
        <v>100</v>
      </c>
      <c r="G63" s="53">
        <v>0</v>
      </c>
      <c r="H63" s="53">
        <v>0</v>
      </c>
      <c r="I63" s="50">
        <f>+G63-H63</f>
        <v>0</v>
      </c>
      <c r="K63" s="47"/>
      <c r="L63" s="47"/>
    </row>
    <row r="64" spans="1:12" s="4" customFormat="1" ht="30.75" customHeight="1">
      <c r="A64" s="78"/>
      <c r="B64" s="28" t="s">
        <v>65</v>
      </c>
      <c r="C64" s="31">
        <v>18</v>
      </c>
      <c r="D64" s="32" t="s">
        <v>28</v>
      </c>
      <c r="E64" s="11">
        <v>90</v>
      </c>
      <c r="F64" s="57">
        <v>88</v>
      </c>
      <c r="G64" s="53">
        <v>0</v>
      </c>
      <c r="H64" s="53">
        <v>0</v>
      </c>
      <c r="I64" s="50">
        <f aca="true" t="shared" si="2" ref="I64:I73">+G64-H64</f>
        <v>0</v>
      </c>
      <c r="K64" s="47"/>
      <c r="L64" s="47"/>
    </row>
    <row r="65" spans="1:12" s="4" customFormat="1" ht="30.75" customHeight="1">
      <c r="A65" s="78"/>
      <c r="B65" s="28" t="s">
        <v>66</v>
      </c>
      <c r="C65" s="31">
        <v>17</v>
      </c>
      <c r="D65" s="32" t="s">
        <v>48</v>
      </c>
      <c r="E65" s="11">
        <v>50</v>
      </c>
      <c r="F65" s="57">
        <v>52</v>
      </c>
      <c r="G65" s="53">
        <v>0</v>
      </c>
      <c r="H65" s="53">
        <v>0</v>
      </c>
      <c r="I65" s="50">
        <f t="shared" si="2"/>
        <v>0</v>
      </c>
      <c r="K65" s="47"/>
      <c r="L65" s="47"/>
    </row>
    <row r="66" spans="1:12" s="4" customFormat="1" ht="39" customHeight="1">
      <c r="A66" s="78"/>
      <c r="B66" s="28" t="s">
        <v>67</v>
      </c>
      <c r="C66" s="31">
        <v>11</v>
      </c>
      <c r="D66" s="32" t="s">
        <v>48</v>
      </c>
      <c r="E66" s="11">
        <v>95</v>
      </c>
      <c r="F66" s="57" t="s">
        <v>107</v>
      </c>
      <c r="G66" s="53">
        <v>0</v>
      </c>
      <c r="H66" s="53">
        <v>0</v>
      </c>
      <c r="I66" s="50">
        <f t="shared" si="2"/>
        <v>0</v>
      </c>
      <c r="K66" s="47"/>
      <c r="L66" s="47"/>
    </row>
    <row r="67" spans="1:12" s="4" customFormat="1" ht="39.75" customHeight="1">
      <c r="A67" s="78"/>
      <c r="B67" s="28" t="s">
        <v>68</v>
      </c>
      <c r="C67" s="31">
        <v>15</v>
      </c>
      <c r="D67" s="32" t="s">
        <v>74</v>
      </c>
      <c r="E67" s="11">
        <v>1</v>
      </c>
      <c r="F67" s="57">
        <v>0</v>
      </c>
      <c r="G67" s="53">
        <v>50000000</v>
      </c>
      <c r="H67" s="53">
        <v>0</v>
      </c>
      <c r="I67" s="50">
        <f t="shared" si="2"/>
        <v>50000000</v>
      </c>
      <c r="K67" s="47"/>
      <c r="L67" s="47"/>
    </row>
    <row r="68" spans="1:12" s="4" customFormat="1" ht="50.25" customHeight="1">
      <c r="A68" s="78"/>
      <c r="B68" s="28" t="s">
        <v>69</v>
      </c>
      <c r="C68" s="31">
        <v>24</v>
      </c>
      <c r="D68" s="32" t="s">
        <v>48</v>
      </c>
      <c r="E68" s="11">
        <v>60</v>
      </c>
      <c r="F68" s="57">
        <v>58</v>
      </c>
      <c r="G68" s="53">
        <f>20000000+17916380+9962190+9962190+5500000+32891418+4307160+2502000+5000000+5000000+32500000+5500000</f>
        <v>151041338</v>
      </c>
      <c r="H68" s="53">
        <f>3998597+29153051+2510000</f>
        <v>35661648</v>
      </c>
      <c r="I68" s="50">
        <f>+G68-H68</f>
        <v>115379690</v>
      </c>
      <c r="J68" s="43"/>
      <c r="K68" s="47"/>
      <c r="L68" s="47"/>
    </row>
    <row r="69" spans="1:12" s="4" customFormat="1" ht="30.75" customHeight="1">
      <c r="A69" s="78"/>
      <c r="B69" s="27" t="s">
        <v>70</v>
      </c>
      <c r="C69" s="2"/>
      <c r="D69" s="32" t="s">
        <v>75</v>
      </c>
      <c r="E69" s="11">
        <v>10</v>
      </c>
      <c r="F69" s="57">
        <v>0</v>
      </c>
      <c r="G69" s="49">
        <v>75914000</v>
      </c>
      <c r="H69" s="49">
        <f>3998597+6927600</f>
        <v>10926197</v>
      </c>
      <c r="I69" s="50">
        <f t="shared" si="2"/>
        <v>64987803</v>
      </c>
      <c r="K69" s="47"/>
      <c r="L69" s="47"/>
    </row>
    <row r="70" spans="1:12" s="4" customFormat="1" ht="30.75" customHeight="1">
      <c r="A70" s="78"/>
      <c r="B70" s="27" t="s">
        <v>71</v>
      </c>
      <c r="C70" s="2"/>
      <c r="D70" s="32" t="s">
        <v>76</v>
      </c>
      <c r="E70" s="11">
        <v>4</v>
      </c>
      <c r="F70" s="57">
        <v>0</v>
      </c>
      <c r="G70" s="49">
        <v>50000000</v>
      </c>
      <c r="H70" s="49">
        <v>0</v>
      </c>
      <c r="I70" s="50">
        <f t="shared" si="2"/>
        <v>50000000</v>
      </c>
      <c r="K70" s="47"/>
      <c r="L70" s="47"/>
    </row>
    <row r="71" spans="1:12" s="4" customFormat="1" ht="30.75" customHeight="1">
      <c r="A71" s="78"/>
      <c r="B71" s="27" t="s">
        <v>72</v>
      </c>
      <c r="C71" s="2"/>
      <c r="D71" s="32" t="s">
        <v>77</v>
      </c>
      <c r="E71" s="11">
        <v>1</v>
      </c>
      <c r="F71" s="57">
        <v>1</v>
      </c>
      <c r="G71" s="49">
        <f>65000000+65553000</f>
        <v>130553000</v>
      </c>
      <c r="H71" s="49">
        <v>2811200</v>
      </c>
      <c r="I71" s="50">
        <f t="shared" si="2"/>
        <v>127741800</v>
      </c>
      <c r="K71" s="47"/>
      <c r="L71" s="47"/>
    </row>
    <row r="72" spans="1:12" s="4" customFormat="1" ht="30.75" customHeight="1">
      <c r="A72" s="78"/>
      <c r="B72" s="27" t="s">
        <v>73</v>
      </c>
      <c r="C72" s="2"/>
      <c r="D72" s="32" t="s">
        <v>48</v>
      </c>
      <c r="E72" s="11">
        <v>60</v>
      </c>
      <c r="F72" s="57">
        <v>66</v>
      </c>
      <c r="G72" s="49">
        <f>20000000+17916380+9962190+9962190+5500000+32891418+4307160+2502000+9180000+3150000+27847644+5000000+11062000+32500000+5500000</f>
        <v>197280982</v>
      </c>
      <c r="H72" s="49">
        <f>3998597+29153052+2833690</f>
        <v>35985339</v>
      </c>
      <c r="I72" s="50">
        <f t="shared" si="2"/>
        <v>161295643</v>
      </c>
      <c r="J72" s="43"/>
      <c r="K72" s="47"/>
      <c r="L72" s="47"/>
    </row>
    <row r="73" spans="1:12" s="4" customFormat="1" ht="21" customHeight="1">
      <c r="A73" s="78"/>
      <c r="B73" s="5" t="s">
        <v>104</v>
      </c>
      <c r="C73" s="2"/>
      <c r="D73" s="32" t="s">
        <v>105</v>
      </c>
      <c r="E73" s="11">
        <v>1</v>
      </c>
      <c r="F73" s="64">
        <f>+H73/G73</f>
        <v>0.08857603601115432</v>
      </c>
      <c r="G73" s="52">
        <f>36000000+6000000+4000000+8000000+711000+535000+534030+500000+1000000</f>
        <v>57280030</v>
      </c>
      <c r="H73" s="49">
        <v>5073638</v>
      </c>
      <c r="I73" s="60">
        <f t="shared" si="2"/>
        <v>52206392</v>
      </c>
      <c r="J73" s="43"/>
      <c r="K73" s="47"/>
      <c r="L73" s="47"/>
    </row>
    <row r="74" spans="1:12" s="4" customFormat="1" ht="15">
      <c r="A74" s="78"/>
      <c r="B74" s="69" t="s">
        <v>29</v>
      </c>
      <c r="C74" s="70"/>
      <c r="D74" s="70"/>
      <c r="E74" s="70"/>
      <c r="F74" s="71"/>
      <c r="G74" s="51">
        <f>SUM(G63:G73)</f>
        <v>712069350</v>
      </c>
      <c r="H74" s="12"/>
      <c r="I74" s="66">
        <f>SUM(I63:I73)</f>
        <v>621611328</v>
      </c>
      <c r="K74" s="47"/>
      <c r="L74" s="47"/>
    </row>
    <row r="75" spans="1:12" s="4" customFormat="1" ht="15">
      <c r="A75" s="78"/>
      <c r="B75" s="69" t="s">
        <v>30</v>
      </c>
      <c r="C75" s="70"/>
      <c r="D75" s="70"/>
      <c r="E75" s="70"/>
      <c r="F75" s="70"/>
      <c r="G75" s="71"/>
      <c r="H75" s="51">
        <f>+H63+H64+H65+H66+H67+H68+H69+H70+H71+H72+H73</f>
        <v>90458022</v>
      </c>
      <c r="I75" s="67"/>
      <c r="K75" s="47"/>
      <c r="L75" s="47"/>
    </row>
    <row r="76" spans="1:12" s="4" customFormat="1" ht="15.75" thickBot="1">
      <c r="A76" s="79"/>
      <c r="B76" s="69" t="s">
        <v>31</v>
      </c>
      <c r="C76" s="70"/>
      <c r="D76" s="70"/>
      <c r="E76" s="70"/>
      <c r="F76" s="70"/>
      <c r="G76" s="71"/>
      <c r="H76" s="33">
        <f>+H75/G74</f>
        <v>0.1270354102448027</v>
      </c>
      <c r="I76" s="68"/>
      <c r="K76" s="47"/>
      <c r="L76" s="47"/>
    </row>
    <row r="77" spans="1:12" s="4" customFormat="1" ht="19.5" customHeight="1">
      <c r="A77" s="80" t="s">
        <v>0</v>
      </c>
      <c r="B77" s="82" t="s">
        <v>2</v>
      </c>
      <c r="C77" s="86" t="s">
        <v>26</v>
      </c>
      <c r="D77" s="82" t="s">
        <v>3</v>
      </c>
      <c r="E77" s="82" t="s">
        <v>6</v>
      </c>
      <c r="F77" s="82"/>
      <c r="G77" s="72" t="s">
        <v>7</v>
      </c>
      <c r="H77" s="72"/>
      <c r="I77" s="73"/>
      <c r="K77" s="47"/>
      <c r="L77" s="47"/>
    </row>
    <row r="78" spans="1:12" s="4" customFormat="1" ht="30.75" customHeight="1" thickBot="1">
      <c r="A78" s="81"/>
      <c r="B78" s="83"/>
      <c r="C78" s="87"/>
      <c r="D78" s="88"/>
      <c r="E78" s="21" t="s">
        <v>8</v>
      </c>
      <c r="F78" s="21" t="s">
        <v>9</v>
      </c>
      <c r="G78" s="35" t="s">
        <v>10</v>
      </c>
      <c r="H78" s="35" t="s">
        <v>11</v>
      </c>
      <c r="I78" s="36" t="s">
        <v>12</v>
      </c>
      <c r="K78" s="47"/>
      <c r="L78" s="47"/>
    </row>
    <row r="79" spans="1:12" s="4" customFormat="1" ht="36" customHeight="1">
      <c r="A79" s="84" t="s">
        <v>87</v>
      </c>
      <c r="B79" s="39" t="s">
        <v>79</v>
      </c>
      <c r="C79" s="5"/>
      <c r="D79" s="32" t="s">
        <v>83</v>
      </c>
      <c r="E79" s="11">
        <v>25000</v>
      </c>
      <c r="F79" s="57">
        <v>10000</v>
      </c>
      <c r="G79" s="49">
        <f>79590272-50000000</f>
        <v>29590272</v>
      </c>
      <c r="H79" s="49">
        <v>5590272</v>
      </c>
      <c r="I79" s="54">
        <f>+G79-H79</f>
        <v>24000000</v>
      </c>
      <c r="K79" s="47"/>
      <c r="L79" s="47"/>
    </row>
    <row r="80" spans="1:12" s="4" customFormat="1" ht="48">
      <c r="A80" s="85"/>
      <c r="B80" s="27" t="s">
        <v>80</v>
      </c>
      <c r="C80" s="5"/>
      <c r="D80" s="32" t="s">
        <v>84</v>
      </c>
      <c r="E80" s="11">
        <v>5000</v>
      </c>
      <c r="F80" s="57">
        <v>0</v>
      </c>
      <c r="G80" s="49">
        <v>22000000</v>
      </c>
      <c r="H80" s="49">
        <v>0</v>
      </c>
      <c r="I80" s="54">
        <f>+G80-H80</f>
        <v>22000000</v>
      </c>
      <c r="K80" s="47"/>
      <c r="L80" s="47"/>
    </row>
    <row r="81" spans="1:12" s="4" customFormat="1" ht="36">
      <c r="A81" s="85"/>
      <c r="B81" s="27" t="s">
        <v>81</v>
      </c>
      <c r="C81" s="5"/>
      <c r="D81" s="32" t="s">
        <v>85</v>
      </c>
      <c r="E81" s="11">
        <v>10000</v>
      </c>
      <c r="F81" s="57">
        <v>100</v>
      </c>
      <c r="G81" s="49">
        <f>38999728-10040000</f>
        <v>28959728</v>
      </c>
      <c r="H81" s="49">
        <v>0</v>
      </c>
      <c r="I81" s="54">
        <f>+G81-H81</f>
        <v>28959728</v>
      </c>
      <c r="K81" s="47"/>
      <c r="L81" s="47"/>
    </row>
    <row r="82" spans="1:12" s="4" customFormat="1" ht="24">
      <c r="A82" s="85"/>
      <c r="B82" s="27" t="s">
        <v>82</v>
      </c>
      <c r="C82" s="5"/>
      <c r="D82" s="32" t="s">
        <v>86</v>
      </c>
      <c r="E82" s="11">
        <v>3</v>
      </c>
      <c r="F82" s="57">
        <v>0</v>
      </c>
      <c r="G82" s="49">
        <v>16000000</v>
      </c>
      <c r="H82" s="49">
        <v>0</v>
      </c>
      <c r="I82" s="54">
        <f>+G82-H82</f>
        <v>16000000</v>
      </c>
      <c r="K82" s="47"/>
      <c r="L82" s="47"/>
    </row>
    <row r="83" spans="1:12" s="4" customFormat="1" ht="14.25">
      <c r="A83" s="85"/>
      <c r="B83" s="5" t="s">
        <v>104</v>
      </c>
      <c r="C83" s="5"/>
      <c r="D83" s="32" t="s">
        <v>105</v>
      </c>
      <c r="E83" s="11">
        <v>1</v>
      </c>
      <c r="F83" s="64">
        <f>+H83/G83</f>
        <v>0.11640579710144927</v>
      </c>
      <c r="G83" s="52">
        <v>3450000</v>
      </c>
      <c r="H83" s="49">
        <v>401600</v>
      </c>
      <c r="I83" s="61">
        <f>+G83-H83</f>
        <v>3048400</v>
      </c>
      <c r="K83" s="47"/>
      <c r="L83" s="47"/>
    </row>
    <row r="84" spans="1:12" s="4" customFormat="1" ht="15">
      <c r="A84" s="85"/>
      <c r="B84" s="69" t="s">
        <v>29</v>
      </c>
      <c r="C84" s="70"/>
      <c r="D84" s="70"/>
      <c r="E84" s="70"/>
      <c r="F84" s="71"/>
      <c r="G84" s="51">
        <f>SUM(G79:G83)</f>
        <v>100000000</v>
      </c>
      <c r="H84" s="12"/>
      <c r="I84" s="66">
        <f>SUM(I79:I83)</f>
        <v>94008128</v>
      </c>
      <c r="K84" s="47"/>
      <c r="L84" s="47"/>
    </row>
    <row r="85" spans="1:12" s="4" customFormat="1" ht="15">
      <c r="A85" s="85"/>
      <c r="B85" s="69" t="s">
        <v>30</v>
      </c>
      <c r="C85" s="70"/>
      <c r="D85" s="70"/>
      <c r="E85" s="70"/>
      <c r="F85" s="70"/>
      <c r="G85" s="71"/>
      <c r="H85" s="51">
        <f>SUM(H79:H84)</f>
        <v>5991872</v>
      </c>
      <c r="I85" s="67"/>
      <c r="K85" s="47"/>
      <c r="L85" s="47"/>
    </row>
    <row r="86" spans="1:12" s="4" customFormat="1" ht="15.75" thickBot="1">
      <c r="A86" s="85"/>
      <c r="B86" s="69" t="s">
        <v>31</v>
      </c>
      <c r="C86" s="70"/>
      <c r="D86" s="70"/>
      <c r="E86" s="70"/>
      <c r="F86" s="70"/>
      <c r="G86" s="71"/>
      <c r="H86" s="33">
        <f>+H85/G84</f>
        <v>0.05991872</v>
      </c>
      <c r="I86" s="68"/>
      <c r="K86" s="47"/>
      <c r="L86" s="47"/>
    </row>
    <row r="87" spans="1:12" s="4" customFormat="1" ht="26.25" customHeight="1">
      <c r="A87" s="80" t="s">
        <v>0</v>
      </c>
      <c r="B87" s="82" t="s">
        <v>2</v>
      </c>
      <c r="C87" s="86" t="s">
        <v>26</v>
      </c>
      <c r="D87" s="82" t="s">
        <v>3</v>
      </c>
      <c r="E87" s="82" t="s">
        <v>6</v>
      </c>
      <c r="F87" s="82"/>
      <c r="G87" s="72" t="s">
        <v>7</v>
      </c>
      <c r="H87" s="72"/>
      <c r="I87" s="73"/>
      <c r="K87" s="47"/>
      <c r="L87" s="47"/>
    </row>
    <row r="88" spans="1:12" s="4" customFormat="1" ht="33" customHeight="1" thickBot="1">
      <c r="A88" s="81"/>
      <c r="B88" s="83"/>
      <c r="C88" s="87"/>
      <c r="D88" s="88"/>
      <c r="E88" s="21" t="s">
        <v>8</v>
      </c>
      <c r="F88" s="21" t="s">
        <v>9</v>
      </c>
      <c r="G88" s="35" t="s">
        <v>10</v>
      </c>
      <c r="H88" s="35" t="s">
        <v>11</v>
      </c>
      <c r="I88" s="36" t="s">
        <v>12</v>
      </c>
      <c r="K88" s="47"/>
      <c r="L88" s="47"/>
    </row>
    <row r="89" spans="1:12" s="4" customFormat="1" ht="27" customHeight="1">
      <c r="A89" s="84" t="s">
        <v>100</v>
      </c>
      <c r="B89" s="39" t="s">
        <v>88</v>
      </c>
      <c r="C89" s="13"/>
      <c r="D89" s="32" t="s">
        <v>95</v>
      </c>
      <c r="E89" s="11">
        <v>25</v>
      </c>
      <c r="F89" s="57">
        <v>4</v>
      </c>
      <c r="G89" s="49">
        <f>233696634-32334894-48524076</f>
        <v>152837664</v>
      </c>
      <c r="H89" s="49">
        <v>10209234</v>
      </c>
      <c r="I89" s="50">
        <f>+G89-H89</f>
        <v>142628430</v>
      </c>
      <c r="K89" s="47"/>
      <c r="L89" s="47"/>
    </row>
    <row r="90" spans="1:12" s="4" customFormat="1" ht="38.25">
      <c r="A90" s="85"/>
      <c r="B90" s="27" t="s">
        <v>89</v>
      </c>
      <c r="C90" s="13"/>
      <c r="D90" s="32" t="s">
        <v>96</v>
      </c>
      <c r="E90" s="11">
        <v>90</v>
      </c>
      <c r="F90" s="57">
        <v>0</v>
      </c>
      <c r="G90" s="49">
        <v>8337216</v>
      </c>
      <c r="H90" s="49">
        <v>8337216</v>
      </c>
      <c r="I90" s="50">
        <f>+G90-H90</f>
        <v>0</v>
      </c>
      <c r="K90" s="47"/>
      <c r="L90" s="47"/>
    </row>
    <row r="91" spans="1:12" s="4" customFormat="1" ht="21" customHeight="1">
      <c r="A91" s="85"/>
      <c r="B91" s="27" t="s">
        <v>90</v>
      </c>
      <c r="C91" s="13"/>
      <c r="D91" s="10" t="s">
        <v>97</v>
      </c>
      <c r="E91" s="11">
        <v>100</v>
      </c>
      <c r="F91" s="57">
        <v>30</v>
      </c>
      <c r="G91" s="49">
        <v>165999184</v>
      </c>
      <c r="H91" s="49">
        <v>0</v>
      </c>
      <c r="I91" s="50">
        <f aca="true" t="shared" si="3" ref="I91:I96">+G91-H91</f>
        <v>165999184</v>
      </c>
      <c r="K91" s="47"/>
      <c r="L91" s="47"/>
    </row>
    <row r="92" spans="1:12" s="4" customFormat="1" ht="28.5" customHeight="1">
      <c r="A92" s="85"/>
      <c r="B92" s="28" t="s">
        <v>91</v>
      </c>
      <c r="C92" s="31">
        <v>13</v>
      </c>
      <c r="D92" s="32" t="s">
        <v>1</v>
      </c>
      <c r="E92" s="11">
        <v>60</v>
      </c>
      <c r="F92" s="57">
        <v>0</v>
      </c>
      <c r="G92" s="49">
        <v>0</v>
      </c>
      <c r="H92" s="49">
        <v>0</v>
      </c>
      <c r="I92" s="50">
        <f t="shared" si="3"/>
        <v>0</v>
      </c>
      <c r="K92" s="47"/>
      <c r="L92" s="47"/>
    </row>
    <row r="93" spans="1:12" s="4" customFormat="1" ht="28.5" customHeight="1">
      <c r="A93" s="85"/>
      <c r="B93" s="28" t="s">
        <v>92</v>
      </c>
      <c r="C93" s="31">
        <v>14</v>
      </c>
      <c r="D93" s="32" t="s">
        <v>1</v>
      </c>
      <c r="E93" s="11">
        <v>60</v>
      </c>
      <c r="F93" s="57">
        <v>0</v>
      </c>
      <c r="G93" s="49">
        <v>0</v>
      </c>
      <c r="H93" s="49">
        <v>0</v>
      </c>
      <c r="I93" s="50">
        <f t="shared" si="3"/>
        <v>0</v>
      </c>
      <c r="K93" s="47"/>
      <c r="L93" s="47"/>
    </row>
    <row r="94" spans="1:12" s="4" customFormat="1" ht="28.5" customHeight="1">
      <c r="A94" s="85"/>
      <c r="B94" s="28" t="s">
        <v>93</v>
      </c>
      <c r="C94" s="31">
        <v>25</v>
      </c>
      <c r="D94" s="32" t="s">
        <v>98</v>
      </c>
      <c r="E94" s="11">
        <v>60</v>
      </c>
      <c r="F94" s="65">
        <v>52.6</v>
      </c>
      <c r="G94" s="49">
        <v>0</v>
      </c>
      <c r="H94" s="49">
        <v>0</v>
      </c>
      <c r="I94" s="50">
        <f t="shared" si="3"/>
        <v>0</v>
      </c>
      <c r="K94" s="47"/>
      <c r="L94" s="47"/>
    </row>
    <row r="95" spans="1:12" s="4" customFormat="1" ht="36">
      <c r="A95" s="85"/>
      <c r="B95" s="27" t="s">
        <v>94</v>
      </c>
      <c r="C95" s="13"/>
      <c r="D95" s="32" t="s">
        <v>99</v>
      </c>
      <c r="E95" s="11">
        <v>2</v>
      </c>
      <c r="F95" s="57">
        <v>1</v>
      </c>
      <c r="G95" s="49">
        <v>10000000</v>
      </c>
      <c r="H95" s="49">
        <v>0</v>
      </c>
      <c r="I95" s="50">
        <f t="shared" si="3"/>
        <v>10000000</v>
      </c>
      <c r="K95" s="47"/>
      <c r="L95" s="47"/>
    </row>
    <row r="96" spans="1:12" s="4" customFormat="1" ht="18.75" customHeight="1">
      <c r="A96" s="85"/>
      <c r="B96" s="5" t="s">
        <v>104</v>
      </c>
      <c r="C96" s="13"/>
      <c r="D96" s="32" t="s">
        <v>105</v>
      </c>
      <c r="E96" s="11">
        <v>1</v>
      </c>
      <c r="F96" s="64">
        <f>+H96/G96</f>
        <v>0.09879926488205801</v>
      </c>
      <c r="G96" s="52">
        <v>13025937</v>
      </c>
      <c r="H96" s="49">
        <f>413662+70091+803200</f>
        <v>1286953</v>
      </c>
      <c r="I96" s="62">
        <f t="shared" si="3"/>
        <v>11738984</v>
      </c>
      <c r="K96" s="47"/>
      <c r="L96" s="47"/>
    </row>
    <row r="97" spans="1:12" s="4" customFormat="1" ht="15">
      <c r="A97" s="85"/>
      <c r="B97" s="69" t="s">
        <v>29</v>
      </c>
      <c r="C97" s="70"/>
      <c r="D97" s="70"/>
      <c r="E97" s="70"/>
      <c r="F97" s="71"/>
      <c r="G97" s="51">
        <f>SUM(G89:G96)</f>
        <v>350200001</v>
      </c>
      <c r="H97" s="12"/>
      <c r="I97" s="74">
        <f>SUM(I89:I96)</f>
        <v>330366598</v>
      </c>
      <c r="K97" s="47"/>
      <c r="L97" s="47"/>
    </row>
    <row r="98" spans="1:12" s="4" customFormat="1" ht="15">
      <c r="A98" s="85"/>
      <c r="B98" s="69" t="s">
        <v>30</v>
      </c>
      <c r="C98" s="70"/>
      <c r="D98" s="70"/>
      <c r="E98" s="70"/>
      <c r="F98" s="70"/>
      <c r="G98" s="71"/>
      <c r="H98" s="51">
        <f>SUM(H89:H97)</f>
        <v>19833403</v>
      </c>
      <c r="I98" s="75"/>
      <c r="K98" s="47"/>
      <c r="L98" s="47"/>
    </row>
    <row r="99" spans="1:12" s="14" customFormat="1" ht="15.75" thickBot="1">
      <c r="A99" s="93"/>
      <c r="B99" s="69" t="s">
        <v>31</v>
      </c>
      <c r="C99" s="70"/>
      <c r="D99" s="70"/>
      <c r="E99" s="70"/>
      <c r="F99" s="70"/>
      <c r="G99" s="71"/>
      <c r="H99" s="40">
        <f>+H98/G97</f>
        <v>0.0566345029793418</v>
      </c>
      <c r="I99" s="76"/>
      <c r="K99" s="48"/>
      <c r="L99" s="48"/>
    </row>
    <row r="100" spans="1:16" ht="24" customHeight="1">
      <c r="A100" s="99" t="s">
        <v>108</v>
      </c>
      <c r="B100" s="100"/>
      <c r="C100" s="100"/>
      <c r="D100" s="100"/>
      <c r="E100" s="100"/>
      <c r="F100" s="100"/>
      <c r="G100" s="101"/>
      <c r="H100" s="55">
        <f>+G97+G84+G74+G58+G48+G38+G19</f>
        <v>10219500444</v>
      </c>
      <c r="I100" s="102">
        <f>+I97+I84+I74+I58+I48+I38+I19</f>
        <v>9957222673</v>
      </c>
      <c r="J100" s="15"/>
      <c r="K100" s="15"/>
      <c r="L100" s="15"/>
      <c r="M100" s="16"/>
      <c r="N100" s="17"/>
      <c r="O100" s="18"/>
      <c r="P100" s="17"/>
    </row>
    <row r="101" spans="1:16" ht="24" customHeight="1">
      <c r="A101" s="103" t="s">
        <v>109</v>
      </c>
      <c r="B101" s="104"/>
      <c r="C101" s="104"/>
      <c r="D101" s="104"/>
      <c r="E101" s="104"/>
      <c r="F101" s="104"/>
      <c r="G101" s="105"/>
      <c r="H101" s="55">
        <f>+H98+H85+H75+H59+H49+H39+H20</f>
        <v>237099488</v>
      </c>
      <c r="I101" s="102"/>
      <c r="J101" s="15"/>
      <c r="K101" s="15"/>
      <c r="L101" s="15"/>
      <c r="M101" s="16"/>
      <c r="N101" s="17"/>
      <c r="O101" s="18"/>
      <c r="P101" s="17"/>
    </row>
    <row r="102" spans="1:16" ht="24" customHeight="1" thickBot="1">
      <c r="A102" s="106" t="s">
        <v>110</v>
      </c>
      <c r="B102" s="107"/>
      <c r="C102" s="107"/>
      <c r="D102" s="107"/>
      <c r="E102" s="107"/>
      <c r="F102" s="107"/>
      <c r="G102" s="108"/>
      <c r="H102" s="41">
        <f>+H101/H100</f>
        <v>0.023200692568021184</v>
      </c>
      <c r="I102" s="102"/>
      <c r="J102" s="15"/>
      <c r="K102" s="15"/>
      <c r="L102" s="15"/>
      <c r="M102" s="16"/>
      <c r="N102" s="17"/>
      <c r="O102" s="18"/>
      <c r="P102" s="17"/>
    </row>
  </sheetData>
  <sheetProtection/>
  <mergeCells count="89">
    <mergeCell ref="A1:H3"/>
    <mergeCell ref="A4:I4"/>
    <mergeCell ref="B5:D5"/>
    <mergeCell ref="G5:I5"/>
    <mergeCell ref="A6:I6"/>
    <mergeCell ref="A7:A8"/>
    <mergeCell ref="B7:B8"/>
    <mergeCell ref="D7:D8"/>
    <mergeCell ref="E7:F7"/>
    <mergeCell ref="G7:I7"/>
    <mergeCell ref="A89:A99"/>
    <mergeCell ref="A41:A42"/>
    <mergeCell ref="B41:B42"/>
    <mergeCell ref="C41:C42"/>
    <mergeCell ref="A87:A88"/>
    <mergeCell ref="B87:B88"/>
    <mergeCell ref="C87:C88"/>
    <mergeCell ref="B58:F58"/>
    <mergeCell ref="B59:G59"/>
    <mergeCell ref="B60:G60"/>
    <mergeCell ref="A100:G100"/>
    <mergeCell ref="I100:I102"/>
    <mergeCell ref="A101:G101"/>
    <mergeCell ref="A102:G102"/>
    <mergeCell ref="D41:D42"/>
    <mergeCell ref="B39:G39"/>
    <mergeCell ref="A24:A40"/>
    <mergeCell ref="I38:I40"/>
    <mergeCell ref="E41:F41"/>
    <mergeCell ref="G41:I41"/>
    <mergeCell ref="G34:G35"/>
    <mergeCell ref="H34:H35"/>
    <mergeCell ref="A22:A23"/>
    <mergeCell ref="B40:G40"/>
    <mergeCell ref="G22:I22"/>
    <mergeCell ref="C7:C8"/>
    <mergeCell ref="A9:A21"/>
    <mergeCell ref="I19:I21"/>
    <mergeCell ref="I34:I35"/>
    <mergeCell ref="E87:F87"/>
    <mergeCell ref="G87:I87"/>
    <mergeCell ref="B19:F19"/>
    <mergeCell ref="B20:G20"/>
    <mergeCell ref="B21:G21"/>
    <mergeCell ref="B38:F38"/>
    <mergeCell ref="B22:B23"/>
    <mergeCell ref="C22:C23"/>
    <mergeCell ref="D22:D23"/>
    <mergeCell ref="E22:F22"/>
    <mergeCell ref="D87:D88"/>
    <mergeCell ref="A43:A50"/>
    <mergeCell ref="D61:D62"/>
    <mergeCell ref="E61:F61"/>
    <mergeCell ref="B49:G49"/>
    <mergeCell ref="B50:G50"/>
    <mergeCell ref="A53:A60"/>
    <mergeCell ref="A61:A62"/>
    <mergeCell ref="B61:B62"/>
    <mergeCell ref="C61:C62"/>
    <mergeCell ref="G61:I61"/>
    <mergeCell ref="I58:I60"/>
    <mergeCell ref="I48:I50"/>
    <mergeCell ref="A51:A52"/>
    <mergeCell ref="B51:B52"/>
    <mergeCell ref="C51:C52"/>
    <mergeCell ref="D51:D52"/>
    <mergeCell ref="E51:F51"/>
    <mergeCell ref="G51:I51"/>
    <mergeCell ref="B48:F48"/>
    <mergeCell ref="A63:A76"/>
    <mergeCell ref="A77:A78"/>
    <mergeCell ref="B77:B78"/>
    <mergeCell ref="A79:A86"/>
    <mergeCell ref="B74:F74"/>
    <mergeCell ref="B75:G75"/>
    <mergeCell ref="B76:G76"/>
    <mergeCell ref="C77:C78"/>
    <mergeCell ref="D77:D78"/>
    <mergeCell ref="E77:F77"/>
    <mergeCell ref="B98:G98"/>
    <mergeCell ref="B99:G99"/>
    <mergeCell ref="I97:I99"/>
    <mergeCell ref="B97:F97"/>
    <mergeCell ref="I74:I76"/>
    <mergeCell ref="B84:F84"/>
    <mergeCell ref="B85:G85"/>
    <mergeCell ref="B86:G86"/>
    <mergeCell ref="I84:I86"/>
    <mergeCell ref="G77:I77"/>
  </mergeCells>
  <printOptions/>
  <pageMargins left="0.5905511811023623" right="0.3937007874015748" top="1.1811023622047245" bottom="0.5905511811023623" header="0" footer="0"/>
  <pageSetup horizontalDpi="600" verticalDpi="600" orientation="landscape" scale="60" r:id="rId4"/>
  <headerFooter alignWithMargins="0">
    <oddFooter>&amp;ROficina de Planeación
Marzo 31/2008</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PLANEA3</dc:creator>
  <cp:keywords/>
  <dc:description/>
  <cp:lastModifiedBy>jvargas</cp:lastModifiedBy>
  <cp:lastPrinted>2008-05-09T22:52:41Z</cp:lastPrinted>
  <dcterms:created xsi:type="dcterms:W3CDTF">2004-04-28T15:04:46Z</dcterms:created>
  <dcterms:modified xsi:type="dcterms:W3CDTF">2008-11-06T13:37:17Z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