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ETAS_CAM_2019-2023\TASA RETRIBUTIVA\Acuerdo No. 4\Linea base de carga contaminante\"/>
    </mc:Choice>
  </mc:AlternateContent>
  <bookViews>
    <workbookView xWindow="0" yWindow="0" windowWidth="20496" windowHeight="6756"/>
  </bookViews>
  <sheets>
    <sheet name="Definición Linea base CC 2023" sheetId="43" r:id="rId1"/>
    <sheet name="Hoja2" sheetId="45" r:id="rId2"/>
    <sheet name="Cargas Control 2021" sheetId="37" state="hidden" r:id="rId3"/>
    <sheet name="CARGAS SEC CAFETERO" sheetId="20" state="hidden" r:id="rId4"/>
    <sheet name="LB_CC_PISCI_GARZON" sheetId="18" state="hidden" r:id="rId5"/>
  </sheets>
  <externalReferences>
    <externalReference r:id="rId6"/>
    <externalReference r:id="rId7"/>
  </externalReferences>
  <definedNames>
    <definedName name="_xlnm._FilterDatabase" localSheetId="3" hidden="1">'CARGAS SEC CAFETERO'!$B$1:$H$567</definedName>
    <definedName name="_xlnm._FilterDatabase" localSheetId="0" hidden="1">'Definición Linea base CC 2023'!$H$1:$H$191</definedName>
    <definedName name="_xlnm.Print_Area" localSheetId="2">'Cargas Control 2021'!$A$1:$J$225</definedName>
    <definedName name="_xlnm.Print_Area" localSheetId="0">'Definición Linea base CC 2023'!$A$1:$H$181</definedName>
    <definedName name="gigante" localSheetId="2">'[1]DATOS DE CAMPO'!$A$23</definedName>
    <definedName name="gigante" localSheetId="0">'[1]DATOS DE CAMPO'!$A$23</definedName>
    <definedName name="gigante">'[2]DATOS DE CAMPO'!$A$23</definedName>
    <definedName name="_xlnm.Print_Titles" localSheetId="2">'Cargas Control 2021'!$B:$B,'Cargas Control 2021'!$9:$10</definedName>
    <definedName name="_xlnm.Print_Titles" localSheetId="0">'Definición Linea base CC 2023'!$B:$B,'Definición Linea base CC 2023'!$4:$5</definedName>
  </definedNames>
  <calcPr calcId="162913" iterate="1"/>
</workbook>
</file>

<file path=xl/calcChain.xml><?xml version="1.0" encoding="utf-8"?>
<calcChain xmlns="http://schemas.openxmlformats.org/spreadsheetml/2006/main">
  <c r="AB51" i="43" l="1"/>
  <c r="Z175" i="43" l="1"/>
  <c r="Y175" i="43"/>
  <c r="X175" i="43"/>
  <c r="AB175" i="43" s="1"/>
  <c r="W175" i="43"/>
  <c r="AA175" i="43" s="1"/>
  <c r="Z164" i="43" l="1"/>
  <c r="Y164" i="43"/>
  <c r="X164" i="43"/>
  <c r="AB164" i="43" s="1"/>
  <c r="W164" i="43"/>
  <c r="AA164" i="43" s="1"/>
  <c r="AB149" i="43" l="1"/>
  <c r="AA149" i="43"/>
  <c r="Z92" i="43" l="1"/>
  <c r="Y92" i="43"/>
  <c r="X92" i="43"/>
  <c r="AB92" i="43" s="1"/>
  <c r="W92" i="43"/>
  <c r="AA92" i="43" s="1"/>
  <c r="AB134" i="43" l="1"/>
  <c r="AA134" i="43"/>
  <c r="AB139" i="43" l="1"/>
  <c r="AA139" i="43"/>
  <c r="AB111" i="43" l="1"/>
  <c r="AA111" i="43"/>
  <c r="AB106" i="43" l="1"/>
  <c r="AA106" i="43"/>
  <c r="AB105" i="43"/>
  <c r="AA105" i="43"/>
  <c r="AB103" i="43"/>
  <c r="AA103" i="43"/>
  <c r="AB104" i="43"/>
  <c r="AA104" i="43"/>
  <c r="AB107" i="43" l="1"/>
  <c r="AA107" i="43"/>
  <c r="Y155" i="43" l="1"/>
  <c r="Z155" i="43"/>
  <c r="X155" i="43"/>
  <c r="AB155" i="43" s="1"/>
  <c r="W155" i="43"/>
  <c r="AA155" i="43" s="1"/>
  <c r="AB32" i="43" l="1"/>
  <c r="AA32" i="43"/>
  <c r="AB27" i="43" l="1"/>
  <c r="AA27" i="43"/>
  <c r="AB45" i="43" l="1"/>
  <c r="AA45" i="43"/>
  <c r="AA51" i="43"/>
  <c r="AB39" i="43" l="1"/>
  <c r="AA39" i="43"/>
  <c r="W21" i="43" l="1"/>
  <c r="X21" i="43"/>
  <c r="AB6" i="43" l="1"/>
  <c r="AA6" i="43"/>
  <c r="Y172" i="43" l="1"/>
  <c r="Z172" i="43"/>
  <c r="W172" i="43"/>
  <c r="AA172" i="43" s="1"/>
  <c r="X172" i="43"/>
  <c r="AB172" i="43" s="1"/>
  <c r="Y147" i="43"/>
  <c r="Z147" i="43"/>
  <c r="W147" i="43"/>
  <c r="AA147" i="43" s="1"/>
  <c r="X147" i="43"/>
  <c r="AB147" i="43" s="1"/>
  <c r="Y122" i="43"/>
  <c r="Z122" i="43"/>
  <c r="W122" i="43"/>
  <c r="AA122" i="43" s="1"/>
  <c r="X122" i="43"/>
  <c r="AB122" i="43" s="1"/>
  <c r="Z181" i="43" l="1"/>
  <c r="Y181" i="43"/>
  <c r="X181" i="43"/>
  <c r="AB181" i="43" s="1"/>
  <c r="W181" i="43"/>
  <c r="AA181" i="43" s="1"/>
  <c r="Z179" i="43"/>
  <c r="Y179" i="43"/>
  <c r="X179" i="43"/>
  <c r="AB179" i="43" s="1"/>
  <c r="W179" i="43"/>
  <c r="AA179" i="43" s="1"/>
  <c r="Z177" i="43"/>
  <c r="Y177" i="43"/>
  <c r="X177" i="43"/>
  <c r="AB177" i="43" s="1"/>
  <c r="W177" i="43"/>
  <c r="AA177" i="43" s="1"/>
  <c r="Z174" i="43"/>
  <c r="Y174" i="43"/>
  <c r="X174" i="43"/>
  <c r="AB174" i="43" s="1"/>
  <c r="W174" i="43"/>
  <c r="AA174" i="43" s="1"/>
  <c r="Z154" i="43"/>
  <c r="Y154" i="43"/>
  <c r="X154" i="43"/>
  <c r="AB154" i="43" s="1"/>
  <c r="W154" i="43"/>
  <c r="AA154" i="43" s="1"/>
  <c r="Z153" i="43"/>
  <c r="Y153" i="43"/>
  <c r="X153" i="43"/>
  <c r="AB153" i="43" s="1"/>
  <c r="W153" i="43"/>
  <c r="AA153" i="43" s="1"/>
  <c r="Z171" i="43"/>
  <c r="Y171" i="43"/>
  <c r="X171" i="43"/>
  <c r="AB171" i="43" s="1"/>
  <c r="W171" i="43"/>
  <c r="AA171" i="43" s="1"/>
  <c r="Z169" i="43"/>
  <c r="Y169" i="43"/>
  <c r="X169" i="43"/>
  <c r="AB169" i="43" s="1"/>
  <c r="W169" i="43"/>
  <c r="AA169" i="43" s="1"/>
  <c r="Z170" i="43"/>
  <c r="Y170" i="43"/>
  <c r="X170" i="43"/>
  <c r="AB170" i="43" s="1"/>
  <c r="W170" i="43"/>
  <c r="AA170" i="43" s="1"/>
  <c r="Z152" i="43"/>
  <c r="Y152" i="43"/>
  <c r="X152" i="43"/>
  <c r="AB152" i="43" s="1"/>
  <c r="W152" i="43"/>
  <c r="AA152" i="43" s="1"/>
  <c r="Z168" i="43"/>
  <c r="Y168" i="43"/>
  <c r="X168" i="43"/>
  <c r="AB168" i="43" s="1"/>
  <c r="W168" i="43"/>
  <c r="AA168" i="43" s="1"/>
  <c r="Z167" i="43"/>
  <c r="Y167" i="43"/>
  <c r="X167" i="43"/>
  <c r="AB167" i="43" s="1"/>
  <c r="W167" i="43"/>
  <c r="AA167" i="43" s="1"/>
  <c r="Z150" i="43"/>
  <c r="Y150" i="43"/>
  <c r="X150" i="43"/>
  <c r="AB150" i="43" s="1"/>
  <c r="W150" i="43"/>
  <c r="AA150" i="43" s="1"/>
  <c r="Z151" i="43"/>
  <c r="Y151" i="43"/>
  <c r="X151" i="43"/>
  <c r="AB151" i="43" s="1"/>
  <c r="W151" i="43"/>
  <c r="AA151" i="43" s="1"/>
  <c r="Z149" i="43"/>
  <c r="Y149" i="43"/>
  <c r="X149" i="43"/>
  <c r="W149" i="43"/>
  <c r="Z148" i="43"/>
  <c r="Y148" i="43"/>
  <c r="X148" i="43"/>
  <c r="AB148" i="43" s="1"/>
  <c r="W148" i="43"/>
  <c r="AA148" i="43" s="1"/>
  <c r="Z173" i="43"/>
  <c r="Y173" i="43"/>
  <c r="X173" i="43"/>
  <c r="AB173" i="43" s="1"/>
  <c r="W173" i="43"/>
  <c r="AA173" i="43" s="1"/>
  <c r="Z166" i="43"/>
  <c r="Y166" i="43"/>
  <c r="X166" i="43"/>
  <c r="AB166" i="43" s="1"/>
  <c r="AB176" i="43" s="1"/>
  <c r="W166" i="43"/>
  <c r="AA166" i="43" s="1"/>
  <c r="AA176" i="43" s="1"/>
  <c r="Z162" i="43"/>
  <c r="Y162" i="43"/>
  <c r="X162" i="43"/>
  <c r="AB162" i="43" s="1"/>
  <c r="W162" i="43"/>
  <c r="AA162" i="43" s="1"/>
  <c r="Z163" i="43"/>
  <c r="Y163" i="43"/>
  <c r="X163" i="43"/>
  <c r="AB163" i="43" s="1"/>
  <c r="W163" i="43"/>
  <c r="AA163" i="43" s="1"/>
  <c r="Z146" i="43"/>
  <c r="Y146" i="43"/>
  <c r="X146" i="43"/>
  <c r="AB146" i="43" s="1"/>
  <c r="W146" i="43"/>
  <c r="AA146" i="43" s="1"/>
  <c r="Z145" i="43"/>
  <c r="Y145" i="43"/>
  <c r="X145" i="43"/>
  <c r="AB145" i="43" s="1"/>
  <c r="W145" i="43"/>
  <c r="AA145" i="43" s="1"/>
  <c r="Z144" i="43"/>
  <c r="Y144" i="43"/>
  <c r="X144" i="43"/>
  <c r="AB144" i="43" s="1"/>
  <c r="W144" i="43"/>
  <c r="AA144" i="43" s="1"/>
  <c r="Z143" i="43"/>
  <c r="Y143" i="43"/>
  <c r="X143" i="43"/>
  <c r="AB143" i="43" s="1"/>
  <c r="W143" i="43"/>
  <c r="AA143" i="43" s="1"/>
  <c r="Z160" i="43"/>
  <c r="Y160" i="43"/>
  <c r="X160" i="43"/>
  <c r="AB160" i="43" s="1"/>
  <c r="W160" i="43"/>
  <c r="AA160" i="43" s="1"/>
  <c r="Z159" i="43"/>
  <c r="Y159" i="43"/>
  <c r="X159" i="43"/>
  <c r="AB159" i="43" s="1"/>
  <c r="W159" i="43"/>
  <c r="AA159" i="43" s="1"/>
  <c r="Z142" i="43"/>
  <c r="Y142" i="43"/>
  <c r="X142" i="43"/>
  <c r="AB142" i="43" s="1"/>
  <c r="W142" i="43"/>
  <c r="AA142" i="43" s="1"/>
  <c r="Z158" i="43"/>
  <c r="Y158" i="43"/>
  <c r="X158" i="43"/>
  <c r="AB158" i="43" s="1"/>
  <c r="W158" i="43"/>
  <c r="AA158" i="43" s="1"/>
  <c r="Z157" i="43"/>
  <c r="Y157" i="43"/>
  <c r="X157" i="43"/>
  <c r="AB157" i="43" s="1"/>
  <c r="W157" i="43"/>
  <c r="AA157" i="43" s="1"/>
  <c r="Z141" i="43"/>
  <c r="Y141" i="43"/>
  <c r="X141" i="43"/>
  <c r="AB141" i="43" s="1"/>
  <c r="W141" i="43"/>
  <c r="AA141" i="43" s="1"/>
  <c r="Z139" i="43"/>
  <c r="Y139" i="43"/>
  <c r="X139" i="43"/>
  <c r="W139" i="43"/>
  <c r="Z138" i="43"/>
  <c r="Y138" i="43"/>
  <c r="X138" i="43"/>
  <c r="AB138" i="43" s="1"/>
  <c r="W138" i="43"/>
  <c r="AA138" i="43" s="1"/>
  <c r="Z137" i="43"/>
  <c r="Y137" i="43"/>
  <c r="X137" i="43"/>
  <c r="AB137" i="43" s="1"/>
  <c r="W137" i="43"/>
  <c r="AA137" i="43" s="1"/>
  <c r="Z125" i="43"/>
  <c r="Y125" i="43"/>
  <c r="X125" i="43"/>
  <c r="AB125" i="43" s="1"/>
  <c r="W125" i="43"/>
  <c r="AA125" i="43" s="1"/>
  <c r="Z136" i="43"/>
  <c r="Y136" i="43"/>
  <c r="X136" i="43"/>
  <c r="AB136" i="43" s="1"/>
  <c r="W136" i="43"/>
  <c r="AA136" i="43" s="1"/>
  <c r="Z135" i="43"/>
  <c r="Y135" i="43"/>
  <c r="X135" i="43"/>
  <c r="AB135" i="43" s="1"/>
  <c r="W135" i="43"/>
  <c r="AA135" i="43" s="1"/>
  <c r="Z134" i="43"/>
  <c r="Y134" i="43"/>
  <c r="X134" i="43"/>
  <c r="W134" i="43"/>
  <c r="Z133" i="43"/>
  <c r="Y133" i="43"/>
  <c r="X133" i="43"/>
  <c r="AB133" i="43" s="1"/>
  <c r="W133" i="43"/>
  <c r="AA133" i="43" s="1"/>
  <c r="Z130" i="43"/>
  <c r="Y130" i="43"/>
  <c r="X130" i="43"/>
  <c r="AB130" i="43" s="1"/>
  <c r="W130" i="43"/>
  <c r="AA130" i="43" s="1"/>
  <c r="Z123" i="43"/>
  <c r="Y123" i="43"/>
  <c r="X123" i="43"/>
  <c r="AB123" i="43" s="1"/>
  <c r="W123" i="43"/>
  <c r="AA123" i="43" s="1"/>
  <c r="Z124" i="43"/>
  <c r="Y124" i="43"/>
  <c r="X124" i="43"/>
  <c r="AB124" i="43" s="1"/>
  <c r="W124" i="43"/>
  <c r="AA124" i="43" s="1"/>
  <c r="Z127" i="43"/>
  <c r="Y127" i="43"/>
  <c r="X127" i="43"/>
  <c r="AB127" i="43" s="1"/>
  <c r="W127" i="43"/>
  <c r="AA127" i="43" s="1"/>
  <c r="Z126" i="43"/>
  <c r="Y126" i="43"/>
  <c r="X126" i="43"/>
  <c r="AB126" i="43" s="1"/>
  <c r="W126" i="43"/>
  <c r="AA126" i="43" s="1"/>
  <c r="Z129" i="43"/>
  <c r="Y129" i="43"/>
  <c r="X129" i="43"/>
  <c r="AB129" i="43" s="1"/>
  <c r="W129" i="43"/>
  <c r="AA129" i="43" s="1"/>
  <c r="Z121" i="43"/>
  <c r="Y121" i="43"/>
  <c r="X121" i="43"/>
  <c r="AB121" i="43" s="1"/>
  <c r="W121" i="43"/>
  <c r="AA121" i="43" s="1"/>
  <c r="Z120" i="43"/>
  <c r="Y120" i="43"/>
  <c r="X120" i="43"/>
  <c r="AB120" i="43" s="1"/>
  <c r="W120" i="43"/>
  <c r="AA120" i="43" s="1"/>
  <c r="Z118" i="43"/>
  <c r="Y118" i="43"/>
  <c r="X118" i="43"/>
  <c r="AB118" i="43" s="1"/>
  <c r="W118" i="43"/>
  <c r="AA118" i="43" s="1"/>
  <c r="Z117" i="43"/>
  <c r="Y117" i="43"/>
  <c r="X117" i="43"/>
  <c r="AB117" i="43" s="1"/>
  <c r="W117" i="43"/>
  <c r="AA117" i="43" s="1"/>
  <c r="Z116" i="43"/>
  <c r="Y116" i="43"/>
  <c r="X116" i="43"/>
  <c r="AB116" i="43" s="1"/>
  <c r="W116" i="43"/>
  <c r="AA116" i="43" s="1"/>
  <c r="Z115" i="43"/>
  <c r="Y115" i="43"/>
  <c r="X115" i="43"/>
  <c r="AB115" i="43" s="1"/>
  <c r="W115" i="43"/>
  <c r="AA115" i="43" s="1"/>
  <c r="Z113" i="43"/>
  <c r="Y113" i="43"/>
  <c r="X113" i="43"/>
  <c r="AB113" i="43" s="1"/>
  <c r="W113" i="43"/>
  <c r="AA113" i="43" s="1"/>
  <c r="Z111" i="43"/>
  <c r="Y111" i="43"/>
  <c r="X111" i="43"/>
  <c r="W111" i="43"/>
  <c r="Z109" i="43"/>
  <c r="Y109" i="43"/>
  <c r="X109" i="43"/>
  <c r="AB109" i="43" s="1"/>
  <c r="W109" i="43"/>
  <c r="AA109" i="43" s="1"/>
  <c r="AA110" i="43" s="1"/>
  <c r="Z106" i="43"/>
  <c r="Y106" i="43"/>
  <c r="X106" i="43"/>
  <c r="W106" i="43"/>
  <c r="Z105" i="43"/>
  <c r="Y105" i="43"/>
  <c r="X105" i="43"/>
  <c r="W105" i="43"/>
  <c r="Z104" i="43"/>
  <c r="Y104" i="43"/>
  <c r="X104" i="43"/>
  <c r="W104" i="43"/>
  <c r="Z103" i="43"/>
  <c r="Y103" i="43"/>
  <c r="X103" i="43"/>
  <c r="W103" i="43"/>
  <c r="Z102" i="43"/>
  <c r="Y102" i="43"/>
  <c r="X102" i="43"/>
  <c r="AB102" i="43" s="1"/>
  <c r="W102" i="43"/>
  <c r="AA102" i="43" s="1"/>
  <c r="Z101" i="43"/>
  <c r="Y101" i="43"/>
  <c r="X101" i="43"/>
  <c r="AB101" i="43" s="1"/>
  <c r="W101" i="43"/>
  <c r="AA101" i="43" s="1"/>
  <c r="Z100" i="43"/>
  <c r="Y100" i="43"/>
  <c r="X100" i="43"/>
  <c r="AB100" i="43" s="1"/>
  <c r="W100" i="43"/>
  <c r="AA100" i="43" s="1"/>
  <c r="Z99" i="43"/>
  <c r="Y99" i="43"/>
  <c r="X99" i="43"/>
  <c r="AB99" i="43" s="1"/>
  <c r="W99" i="43"/>
  <c r="AA99" i="43" s="1"/>
  <c r="Z98" i="43"/>
  <c r="Y98" i="43"/>
  <c r="X98" i="43"/>
  <c r="AB98" i="43" s="1"/>
  <c r="W98" i="43"/>
  <c r="AA98" i="43" s="1"/>
  <c r="Z97" i="43"/>
  <c r="Y97" i="43"/>
  <c r="X97" i="43"/>
  <c r="AB97" i="43" s="1"/>
  <c r="W97" i="43"/>
  <c r="AA97" i="43" s="1"/>
  <c r="Z96" i="43"/>
  <c r="Y96" i="43"/>
  <c r="X96" i="43"/>
  <c r="AB96" i="43" s="1"/>
  <c r="W96" i="43"/>
  <c r="AA96" i="43" s="1"/>
  <c r="Z95" i="43"/>
  <c r="Y95" i="43"/>
  <c r="X95" i="43"/>
  <c r="AB95" i="43" s="1"/>
  <c r="W95" i="43"/>
  <c r="AA95" i="43" s="1"/>
  <c r="Z94" i="43"/>
  <c r="Y94" i="43"/>
  <c r="X94" i="43"/>
  <c r="AB94" i="43" s="1"/>
  <c r="W94" i="43"/>
  <c r="AA94" i="43" s="1"/>
  <c r="Z74" i="43"/>
  <c r="Y74" i="43"/>
  <c r="X74" i="43"/>
  <c r="AB74" i="43" s="1"/>
  <c r="W74" i="43"/>
  <c r="AA74" i="43" s="1"/>
  <c r="Z90" i="43"/>
  <c r="Y90" i="43"/>
  <c r="X90" i="43"/>
  <c r="AB90" i="43" s="1"/>
  <c r="W90" i="43"/>
  <c r="AA90" i="43" s="1"/>
  <c r="Z89" i="43"/>
  <c r="Y89" i="43"/>
  <c r="X89" i="43"/>
  <c r="AB89" i="43" s="1"/>
  <c r="W89" i="43"/>
  <c r="AA89" i="43" s="1"/>
  <c r="Z87" i="43"/>
  <c r="Y87" i="43"/>
  <c r="X87" i="43"/>
  <c r="AB87" i="43" s="1"/>
  <c r="W87" i="43"/>
  <c r="AA87" i="43" s="1"/>
  <c r="Z84" i="43"/>
  <c r="X84" i="43"/>
  <c r="AB84" i="43" s="1"/>
  <c r="W84" i="43"/>
  <c r="AA84" i="43" s="1"/>
  <c r="Z88" i="43"/>
  <c r="Y88" i="43"/>
  <c r="X88" i="43"/>
  <c r="AB88" i="43" s="1"/>
  <c r="W88" i="43"/>
  <c r="AA88" i="43" s="1"/>
  <c r="Z76" i="43"/>
  <c r="Y76" i="43"/>
  <c r="X76" i="43"/>
  <c r="AB76" i="43" s="1"/>
  <c r="W76" i="43"/>
  <c r="AA76" i="43" s="1"/>
  <c r="Z86" i="43"/>
  <c r="Y86" i="43"/>
  <c r="X86" i="43"/>
  <c r="AB86" i="43" s="1"/>
  <c r="W86" i="43"/>
  <c r="AA86" i="43" s="1"/>
  <c r="Z91" i="43"/>
  <c r="Y91" i="43"/>
  <c r="X91" i="43"/>
  <c r="AB91" i="43" s="1"/>
  <c r="W91" i="43"/>
  <c r="AA91" i="43" s="1"/>
  <c r="Z82" i="43"/>
  <c r="Y82" i="43"/>
  <c r="X82" i="43"/>
  <c r="AB82" i="43" s="1"/>
  <c r="W82" i="43"/>
  <c r="AA82" i="43" s="1"/>
  <c r="Z75" i="43"/>
  <c r="Y75" i="43"/>
  <c r="X75" i="43"/>
  <c r="AB75" i="43" s="1"/>
  <c r="W75" i="43"/>
  <c r="AA75" i="43" s="1"/>
  <c r="Z79" i="43"/>
  <c r="Y79" i="43"/>
  <c r="X79" i="43"/>
  <c r="AB79" i="43" s="1"/>
  <c r="W79" i="43"/>
  <c r="AA79" i="43" s="1"/>
  <c r="Z78" i="43"/>
  <c r="Y78" i="43"/>
  <c r="X78" i="43"/>
  <c r="AB78" i="43" s="1"/>
  <c r="W78" i="43"/>
  <c r="AA78" i="43" s="1"/>
  <c r="Z81" i="43"/>
  <c r="Y81" i="43"/>
  <c r="X81" i="43"/>
  <c r="AB81" i="43" s="1"/>
  <c r="W81" i="43"/>
  <c r="AA81" i="43" s="1"/>
  <c r="Z107" i="43"/>
  <c r="Y107" i="43"/>
  <c r="X107" i="43"/>
  <c r="W107" i="43"/>
  <c r="Z73" i="43"/>
  <c r="Y73" i="43"/>
  <c r="X73" i="43"/>
  <c r="AB73" i="43" s="1"/>
  <c r="AB77" i="43" s="1"/>
  <c r="W73" i="43"/>
  <c r="AA73" i="43" s="1"/>
  <c r="AA77" i="43" s="1"/>
  <c r="Z71" i="43"/>
  <c r="Y71" i="43"/>
  <c r="X71" i="43"/>
  <c r="AB71" i="43" s="1"/>
  <c r="W71" i="43"/>
  <c r="AA71" i="43" s="1"/>
  <c r="Z70" i="43"/>
  <c r="Y70" i="43"/>
  <c r="X70" i="43"/>
  <c r="AB70" i="43" s="1"/>
  <c r="W70" i="43"/>
  <c r="AA70" i="43" s="1"/>
  <c r="Z68" i="43"/>
  <c r="Y68" i="43"/>
  <c r="X68" i="43"/>
  <c r="AB68" i="43" s="1"/>
  <c r="W68" i="43"/>
  <c r="AA68" i="43" s="1"/>
  <c r="Z61" i="43"/>
  <c r="Y61" i="43"/>
  <c r="X61" i="43"/>
  <c r="AB61" i="43" s="1"/>
  <c r="W61" i="43"/>
  <c r="AA61" i="43" s="1"/>
  <c r="Z60" i="43"/>
  <c r="Y60" i="43"/>
  <c r="X60" i="43"/>
  <c r="AB60" i="43" s="1"/>
  <c r="W60" i="43"/>
  <c r="AA60" i="43" s="1"/>
  <c r="Z59" i="43"/>
  <c r="Y59" i="43"/>
  <c r="X59" i="43"/>
  <c r="AB59" i="43" s="1"/>
  <c r="W59" i="43"/>
  <c r="AA59" i="43" s="1"/>
  <c r="Z58" i="43"/>
  <c r="Y58" i="43"/>
  <c r="X58" i="43"/>
  <c r="AB58" i="43" s="1"/>
  <c r="W58" i="43"/>
  <c r="AA58" i="43" s="1"/>
  <c r="Z57" i="43"/>
  <c r="Y57" i="43"/>
  <c r="X57" i="43"/>
  <c r="AB57" i="43" s="1"/>
  <c r="W57" i="43"/>
  <c r="AA57" i="43" s="1"/>
  <c r="Z56" i="43"/>
  <c r="Y56" i="43"/>
  <c r="X56" i="43"/>
  <c r="AB56" i="43" s="1"/>
  <c r="W56" i="43"/>
  <c r="AA56" i="43" s="1"/>
  <c r="Z55" i="43"/>
  <c r="Y55" i="43"/>
  <c r="X55" i="43"/>
  <c r="AB55" i="43" s="1"/>
  <c r="W55" i="43"/>
  <c r="AA55" i="43" s="1"/>
  <c r="Z54" i="43"/>
  <c r="Y54" i="43"/>
  <c r="X54" i="43"/>
  <c r="AB54" i="43" s="1"/>
  <c r="W54" i="43"/>
  <c r="AA54" i="43" s="1"/>
  <c r="Z67" i="43"/>
  <c r="Y67" i="43"/>
  <c r="X67" i="43"/>
  <c r="AB67" i="43" s="1"/>
  <c r="W67" i="43"/>
  <c r="AA67" i="43" s="1"/>
  <c r="Z53" i="43"/>
  <c r="Y53" i="43"/>
  <c r="X53" i="43"/>
  <c r="AB53" i="43" s="1"/>
  <c r="W53" i="43"/>
  <c r="AA53" i="43" s="1"/>
  <c r="Z52" i="43"/>
  <c r="Y52" i="43"/>
  <c r="X52" i="43"/>
  <c r="AB52" i="43" s="1"/>
  <c r="W52" i="43"/>
  <c r="AA52" i="43" s="1"/>
  <c r="Z83" i="43"/>
  <c r="Y83" i="43"/>
  <c r="X83" i="43"/>
  <c r="AB83" i="43" s="1"/>
  <c r="W83" i="43"/>
  <c r="AA83" i="43" s="1"/>
  <c r="Z45" i="43"/>
  <c r="Y45" i="43"/>
  <c r="X45" i="43"/>
  <c r="W45" i="43"/>
  <c r="Z44" i="43"/>
  <c r="Y44" i="43"/>
  <c r="X44" i="43"/>
  <c r="AB44" i="43" s="1"/>
  <c r="W44" i="43"/>
  <c r="AA44" i="43" s="1"/>
  <c r="Z66" i="43"/>
  <c r="Y66" i="43"/>
  <c r="X66" i="43"/>
  <c r="AB66" i="43" s="1"/>
  <c r="W66" i="43"/>
  <c r="AA66" i="43" s="1"/>
  <c r="Z51" i="43"/>
  <c r="Y51" i="43"/>
  <c r="X51" i="43"/>
  <c r="W51" i="43"/>
  <c r="Z80" i="43"/>
  <c r="Y80" i="43"/>
  <c r="X80" i="43"/>
  <c r="AB80" i="43" s="1"/>
  <c r="W80" i="43"/>
  <c r="AA80" i="43" s="1"/>
  <c r="Z50" i="43"/>
  <c r="Y50" i="43"/>
  <c r="X50" i="43"/>
  <c r="AB50" i="43" s="1"/>
  <c r="W50" i="43"/>
  <c r="AA50" i="43" s="1"/>
  <c r="Z65" i="43"/>
  <c r="Y65" i="43"/>
  <c r="X65" i="43"/>
  <c r="AB65" i="43" s="1"/>
  <c r="W65" i="43"/>
  <c r="AA65" i="43" s="1"/>
  <c r="Z48" i="43"/>
  <c r="Y48" i="43"/>
  <c r="X48" i="43"/>
  <c r="AB48" i="43" s="1"/>
  <c r="W48" i="43"/>
  <c r="AA48" i="43" s="1"/>
  <c r="Z64" i="43"/>
  <c r="Y64" i="43"/>
  <c r="X64" i="43"/>
  <c r="AB64" i="43" s="1"/>
  <c r="W64" i="43"/>
  <c r="AA64" i="43" s="1"/>
  <c r="Z49" i="43"/>
  <c r="Y49" i="43"/>
  <c r="X49" i="43"/>
  <c r="AB49" i="43" s="1"/>
  <c r="W49" i="43"/>
  <c r="AA49" i="43" s="1"/>
  <c r="Z63" i="43"/>
  <c r="Y63" i="43"/>
  <c r="X63" i="43"/>
  <c r="AB63" i="43" s="1"/>
  <c r="AB69" i="43" s="1"/>
  <c r="W63" i="43"/>
  <c r="AA63" i="43" s="1"/>
  <c r="AA69" i="43" s="1"/>
  <c r="Z47" i="43"/>
  <c r="Y47" i="43"/>
  <c r="X47" i="43"/>
  <c r="AB47" i="43" s="1"/>
  <c r="W47" i="43"/>
  <c r="AA47" i="43" s="1"/>
  <c r="Z40" i="43"/>
  <c r="Y40" i="43"/>
  <c r="X40" i="43"/>
  <c r="AB40" i="43" s="1"/>
  <c r="W40" i="43"/>
  <c r="AA40" i="43" s="1"/>
  <c r="Z39" i="43"/>
  <c r="Y39" i="43"/>
  <c r="X39" i="43"/>
  <c r="W39" i="43"/>
  <c r="Z38" i="43"/>
  <c r="Y38" i="43"/>
  <c r="X38" i="43"/>
  <c r="W38" i="43"/>
  <c r="Z37" i="43"/>
  <c r="Y37" i="43"/>
  <c r="X37" i="43"/>
  <c r="AB37" i="43" s="1"/>
  <c r="W37" i="43"/>
  <c r="AA37" i="43" s="1"/>
  <c r="Z36" i="43"/>
  <c r="Y36" i="43"/>
  <c r="X36" i="43"/>
  <c r="AB36" i="43" s="1"/>
  <c r="W36" i="43"/>
  <c r="AA36" i="43" s="1"/>
  <c r="Z35" i="43"/>
  <c r="Y35" i="43"/>
  <c r="X35" i="43"/>
  <c r="AB35" i="43" s="1"/>
  <c r="W35" i="43"/>
  <c r="AA35" i="43" s="1"/>
  <c r="Z34" i="43"/>
  <c r="Y34" i="43"/>
  <c r="X34" i="43"/>
  <c r="AB34" i="43" s="1"/>
  <c r="W34" i="43"/>
  <c r="AA34" i="43" s="1"/>
  <c r="Z32" i="43"/>
  <c r="Y32" i="43"/>
  <c r="X32" i="43"/>
  <c r="W32" i="43"/>
  <c r="Z30" i="43"/>
  <c r="Y30" i="43"/>
  <c r="X30" i="43"/>
  <c r="AB30" i="43" s="1"/>
  <c r="W30" i="43"/>
  <c r="AA30" i="43" s="1"/>
  <c r="Z29" i="43"/>
  <c r="Y29" i="43"/>
  <c r="X29" i="43"/>
  <c r="AB29" i="43" s="1"/>
  <c r="W29" i="43"/>
  <c r="AA29" i="43" s="1"/>
  <c r="Z42" i="43"/>
  <c r="Y42" i="43"/>
  <c r="X42" i="43"/>
  <c r="AB42" i="43" s="1"/>
  <c r="W42" i="43"/>
  <c r="AA42" i="43" s="1"/>
  <c r="Z43" i="43"/>
  <c r="Y43" i="43"/>
  <c r="X43" i="43"/>
  <c r="AB43" i="43" s="1"/>
  <c r="W43" i="43"/>
  <c r="AA43" i="43" s="1"/>
  <c r="Z41" i="43"/>
  <c r="Y41" i="43"/>
  <c r="X41" i="43"/>
  <c r="AB41" i="43" s="1"/>
  <c r="W41" i="43"/>
  <c r="AA41" i="43" s="1"/>
  <c r="Z27" i="43"/>
  <c r="Y27" i="43"/>
  <c r="X27" i="43"/>
  <c r="W27" i="43"/>
  <c r="Z26" i="43"/>
  <c r="Y26" i="43"/>
  <c r="X26" i="43"/>
  <c r="AB26" i="43" s="1"/>
  <c r="W26" i="43"/>
  <c r="AA26" i="43" s="1"/>
  <c r="Z25" i="43"/>
  <c r="Y25" i="43"/>
  <c r="X25" i="43"/>
  <c r="AB25" i="43" s="1"/>
  <c r="W25" i="43"/>
  <c r="AA25" i="43" s="1"/>
  <c r="Z24" i="43"/>
  <c r="Y24" i="43"/>
  <c r="X24" i="43"/>
  <c r="AB24" i="43" s="1"/>
  <c r="W24" i="43"/>
  <c r="AA24" i="43" s="1"/>
  <c r="AA28" i="43" s="1"/>
  <c r="Z22" i="43"/>
  <c r="Y22" i="43"/>
  <c r="X22" i="43"/>
  <c r="AB22" i="43" s="1"/>
  <c r="W22" i="43"/>
  <c r="AA22" i="43" s="1"/>
  <c r="Z21" i="43"/>
  <c r="Y21" i="43"/>
  <c r="Z20" i="43"/>
  <c r="Y20" i="43"/>
  <c r="X20" i="43"/>
  <c r="W20" i="43"/>
  <c r="Z18" i="43"/>
  <c r="Y18" i="43"/>
  <c r="X18" i="43"/>
  <c r="AB18" i="43" s="1"/>
  <c r="W18" i="43"/>
  <c r="AA18" i="43" s="1"/>
  <c r="Z17" i="43"/>
  <c r="Y17" i="43"/>
  <c r="X17" i="43"/>
  <c r="AB17" i="43" s="1"/>
  <c r="W17" i="43"/>
  <c r="AA17" i="43" s="1"/>
  <c r="Z16" i="43"/>
  <c r="Y16" i="43"/>
  <c r="X16" i="43"/>
  <c r="AB16" i="43" s="1"/>
  <c r="W16" i="43"/>
  <c r="AA16" i="43" s="1"/>
  <c r="Z15" i="43"/>
  <c r="Y15" i="43"/>
  <c r="X15" i="43"/>
  <c r="AB15" i="43" s="1"/>
  <c r="W15" i="43"/>
  <c r="AA15" i="43" s="1"/>
  <c r="Z14" i="43"/>
  <c r="Y14" i="43"/>
  <c r="X14" i="43"/>
  <c r="AB14" i="43" s="1"/>
  <c r="W14" i="43"/>
  <c r="AA14" i="43" s="1"/>
  <c r="Z13" i="43"/>
  <c r="Y13" i="43"/>
  <c r="X13" i="43"/>
  <c r="AB13" i="43" s="1"/>
  <c r="W13" i="43"/>
  <c r="AA13" i="43" s="1"/>
  <c r="Z12" i="43"/>
  <c r="Y12" i="43"/>
  <c r="X12" i="43"/>
  <c r="AB12" i="43" s="1"/>
  <c r="W12" i="43"/>
  <c r="AA12" i="43" s="1"/>
  <c r="Z11" i="43"/>
  <c r="Y11" i="43"/>
  <c r="X11" i="43"/>
  <c r="AB11" i="43" s="1"/>
  <c r="W11" i="43"/>
  <c r="AA11" i="43" s="1"/>
  <c r="Z10" i="43"/>
  <c r="Y10" i="43"/>
  <c r="X10" i="43"/>
  <c r="AB10" i="43" s="1"/>
  <c r="W10" i="43"/>
  <c r="AA10" i="43" s="1"/>
  <c r="Z9" i="43"/>
  <c r="Y9" i="43"/>
  <c r="X9" i="43"/>
  <c r="AB9" i="43" s="1"/>
  <c r="W9" i="43"/>
  <c r="AA9" i="43" s="1"/>
  <c r="Z8" i="43"/>
  <c r="Y8" i="43"/>
  <c r="X8" i="43"/>
  <c r="AB8" i="43" s="1"/>
  <c r="W8" i="43"/>
  <c r="AA8" i="43" s="1"/>
  <c r="Z6" i="43"/>
  <c r="Y6" i="43"/>
  <c r="X6" i="43"/>
  <c r="W6" i="43"/>
  <c r="AA128" i="43" l="1"/>
  <c r="AA165" i="43"/>
  <c r="AB161" i="43"/>
  <c r="AB165" i="43"/>
  <c r="AA161" i="43"/>
  <c r="AA156" i="43"/>
  <c r="AB156" i="43"/>
  <c r="AB128" i="43"/>
  <c r="AB46" i="43"/>
  <c r="AB93" i="43"/>
  <c r="AA62" i="43"/>
  <c r="AA108" i="43"/>
  <c r="AB108" i="43"/>
  <c r="AA46" i="43"/>
  <c r="AA93" i="43"/>
  <c r="AB28" i="43"/>
  <c r="AA85" i="43"/>
  <c r="AB62" i="43"/>
  <c r="AB85" i="43"/>
  <c r="AA131" i="43"/>
  <c r="AB131" i="43"/>
  <c r="W132" i="43"/>
  <c r="AA132" i="43" s="1"/>
  <c r="X132" i="43"/>
  <c r="AB132" i="43" s="1"/>
  <c r="Y132" i="43"/>
  <c r="Z132" i="43"/>
  <c r="AB182" i="43" l="1"/>
  <c r="AB180" i="43"/>
  <c r="AA180" i="43"/>
  <c r="AB178" i="43"/>
  <c r="AA178" i="43"/>
  <c r="AB140" i="43"/>
  <c r="AA140" i="43"/>
  <c r="AB114" i="43"/>
  <c r="AA114" i="43"/>
  <c r="AB119" i="43"/>
  <c r="AA119" i="43"/>
  <c r="AB112" i="43"/>
  <c r="AA112" i="43"/>
  <c r="AB110" i="43"/>
  <c r="AB72" i="43"/>
  <c r="AA72" i="43"/>
  <c r="AA182" i="43"/>
  <c r="AB33" i="43"/>
  <c r="AA33" i="43"/>
  <c r="AB31" i="43"/>
  <c r="AA31" i="43"/>
  <c r="AB23" i="43"/>
  <c r="AA23" i="43"/>
  <c r="AB19" i="43"/>
  <c r="AA19" i="43"/>
  <c r="AB7" i="43"/>
  <c r="AA7" i="43"/>
  <c r="V223" i="37" l="1"/>
  <c r="W224" i="37" l="1"/>
  <c r="V224" i="37"/>
  <c r="W223" i="37"/>
  <c r="W222" i="37"/>
  <c r="V222" i="37"/>
  <c r="W221" i="37"/>
  <c r="V221" i="37"/>
  <c r="W220" i="37"/>
  <c r="V220" i="37"/>
  <c r="W219" i="37"/>
  <c r="V219" i="37"/>
  <c r="W218" i="37"/>
  <c r="V218" i="37"/>
  <c r="W217" i="37"/>
  <c r="V217" i="37"/>
  <c r="W216" i="37"/>
  <c r="V216" i="37"/>
  <c r="W215" i="37"/>
  <c r="V215" i="37"/>
  <c r="W214" i="37"/>
  <c r="V214" i="37"/>
  <c r="W213" i="37"/>
  <c r="V213" i="37"/>
  <c r="W210" i="37"/>
  <c r="V210" i="37"/>
  <c r="W209" i="37"/>
  <c r="V209" i="37"/>
  <c r="W208" i="37"/>
  <c r="V208" i="37"/>
  <c r="W207" i="37"/>
  <c r="V207" i="37"/>
  <c r="W206" i="37"/>
  <c r="V206" i="37"/>
  <c r="W205" i="37"/>
  <c r="V205" i="37"/>
  <c r="W204" i="37"/>
  <c r="V204" i="37"/>
  <c r="W203" i="37"/>
  <c r="V203" i="37"/>
  <c r="W202" i="37"/>
  <c r="V202" i="37"/>
  <c r="W201" i="37"/>
  <c r="V201" i="37"/>
  <c r="W200" i="37"/>
  <c r="V200" i="37"/>
  <c r="W199" i="37"/>
  <c r="V199" i="37"/>
  <c r="W198" i="37"/>
  <c r="V198" i="37"/>
  <c r="W197" i="37"/>
  <c r="V197" i="37"/>
  <c r="W196" i="37"/>
  <c r="V196" i="37"/>
  <c r="W195" i="37"/>
  <c r="V195" i="37"/>
  <c r="W194" i="37"/>
  <c r="V194" i="37"/>
  <c r="W192" i="37"/>
  <c r="V192" i="37"/>
  <c r="W191" i="37"/>
  <c r="V191" i="37"/>
  <c r="W190" i="37"/>
  <c r="V190" i="37"/>
  <c r="W189" i="37"/>
  <c r="V189" i="37"/>
  <c r="W188" i="37"/>
  <c r="V188" i="37"/>
  <c r="W187" i="37"/>
  <c r="V187" i="37"/>
  <c r="W186" i="37"/>
  <c r="V186" i="37"/>
  <c r="W185" i="37"/>
  <c r="V185" i="37"/>
  <c r="W184" i="37"/>
  <c r="V184" i="37"/>
  <c r="W183" i="37"/>
  <c r="V183" i="37"/>
  <c r="W182" i="37"/>
  <c r="V182" i="37"/>
  <c r="W181" i="37"/>
  <c r="V181" i="37"/>
  <c r="W180" i="37"/>
  <c r="V180" i="37"/>
  <c r="W179" i="37"/>
  <c r="V179" i="37"/>
  <c r="W178" i="37"/>
  <c r="V178" i="37"/>
  <c r="W177" i="37"/>
  <c r="V177" i="37"/>
  <c r="W176" i="37"/>
  <c r="V176" i="37"/>
  <c r="W175" i="37"/>
  <c r="V175" i="37"/>
  <c r="W174" i="37"/>
  <c r="V174" i="37"/>
  <c r="W173" i="37"/>
  <c r="V173" i="37"/>
  <c r="W172" i="37"/>
  <c r="V172" i="37"/>
  <c r="W171" i="37"/>
  <c r="V171" i="37"/>
  <c r="W170" i="37"/>
  <c r="V170" i="37"/>
  <c r="W169" i="37"/>
  <c r="V169" i="37"/>
  <c r="W168" i="37"/>
  <c r="V168" i="37"/>
  <c r="W167" i="37"/>
  <c r="V167" i="37"/>
  <c r="W166" i="37"/>
  <c r="V166" i="37"/>
  <c r="W165" i="37"/>
  <c r="V165" i="37"/>
  <c r="W164" i="37"/>
  <c r="V164" i="37"/>
  <c r="W163" i="37"/>
  <c r="V163" i="37"/>
  <c r="W162" i="37"/>
  <c r="V162" i="37"/>
  <c r="W161" i="37"/>
  <c r="V161" i="37"/>
  <c r="W160" i="37"/>
  <c r="V160" i="37"/>
  <c r="W159" i="37"/>
  <c r="V159" i="37"/>
  <c r="W158" i="37"/>
  <c r="V158" i="37"/>
  <c r="W157" i="37"/>
  <c r="V157" i="37"/>
  <c r="W156" i="37"/>
  <c r="V156" i="37"/>
  <c r="W155" i="37"/>
  <c r="V155" i="37"/>
  <c r="W154" i="37"/>
  <c r="V154" i="37"/>
  <c r="W153" i="37"/>
  <c r="V153" i="37"/>
  <c r="W152" i="37"/>
  <c r="V152" i="37"/>
  <c r="W151" i="37"/>
  <c r="V151" i="37"/>
  <c r="W150" i="37"/>
  <c r="V150" i="37"/>
  <c r="W149" i="37"/>
  <c r="V149" i="37"/>
  <c r="W148" i="37"/>
  <c r="V148" i="37"/>
  <c r="W147" i="37"/>
  <c r="V147" i="37"/>
  <c r="W146" i="37"/>
  <c r="V146" i="37"/>
  <c r="W145" i="37"/>
  <c r="V145" i="37"/>
  <c r="W144" i="37"/>
  <c r="V144" i="37"/>
  <c r="W143" i="37"/>
  <c r="V143" i="37"/>
  <c r="W142" i="37"/>
  <c r="V142" i="37"/>
  <c r="W141" i="37"/>
  <c r="V141" i="37"/>
  <c r="W140" i="37"/>
  <c r="V140" i="37"/>
  <c r="W139" i="37"/>
  <c r="V139" i="37"/>
  <c r="W138" i="37"/>
  <c r="V138" i="37"/>
  <c r="W137" i="37"/>
  <c r="V137" i="37"/>
  <c r="W136" i="37"/>
  <c r="V136" i="37"/>
  <c r="W135" i="37"/>
  <c r="V135" i="37"/>
  <c r="W134" i="37"/>
  <c r="V134" i="37"/>
  <c r="W133" i="37"/>
  <c r="V133" i="37"/>
  <c r="W132" i="37"/>
  <c r="V132" i="37"/>
  <c r="W131" i="37"/>
  <c r="V131" i="37"/>
  <c r="W130" i="37"/>
  <c r="V130" i="37"/>
  <c r="W129" i="37"/>
  <c r="V129" i="37"/>
  <c r="W128" i="37"/>
  <c r="V128" i="37"/>
  <c r="W127" i="37"/>
  <c r="V127" i="37"/>
  <c r="W126" i="37"/>
  <c r="V126" i="37"/>
  <c r="W125" i="37"/>
  <c r="V125" i="37"/>
  <c r="W124" i="37"/>
  <c r="V124" i="37"/>
  <c r="W123" i="37"/>
  <c r="V123" i="37"/>
  <c r="W122" i="37"/>
  <c r="V122" i="37"/>
  <c r="W121" i="37"/>
  <c r="V121" i="37"/>
  <c r="W120" i="37"/>
  <c r="V120" i="37"/>
  <c r="W119" i="37"/>
  <c r="V119" i="37"/>
  <c r="W118" i="37"/>
  <c r="V118" i="37"/>
  <c r="W117" i="37"/>
  <c r="V117" i="37"/>
  <c r="W116" i="37"/>
  <c r="V116" i="37"/>
  <c r="W115" i="37"/>
  <c r="V115" i="37"/>
  <c r="W114" i="37"/>
  <c r="V114" i="37"/>
  <c r="W113" i="37"/>
  <c r="V113" i="37"/>
  <c r="W112" i="37"/>
  <c r="V112" i="37"/>
  <c r="W111" i="37"/>
  <c r="V111" i="37"/>
  <c r="W110" i="37"/>
  <c r="V110" i="37"/>
  <c r="W109" i="37"/>
  <c r="V109" i="37"/>
  <c r="W108" i="37"/>
  <c r="V108" i="37"/>
  <c r="W107" i="37"/>
  <c r="V107" i="37"/>
  <c r="W106" i="37"/>
  <c r="V106" i="37"/>
  <c r="W105" i="37"/>
  <c r="V105" i="37"/>
  <c r="W104" i="37"/>
  <c r="V104" i="37"/>
  <c r="W103" i="37"/>
  <c r="V103" i="37"/>
  <c r="W102" i="37"/>
  <c r="V102" i="37"/>
  <c r="W101" i="37"/>
  <c r="V101" i="37"/>
  <c r="W100" i="37"/>
  <c r="V100" i="37"/>
  <c r="W99" i="37"/>
  <c r="V99" i="37"/>
  <c r="W98" i="37"/>
  <c r="V98" i="37"/>
  <c r="W97" i="37"/>
  <c r="V97" i="37"/>
  <c r="W96" i="37"/>
  <c r="V96" i="37"/>
  <c r="W95" i="37"/>
  <c r="V95" i="37"/>
  <c r="W94" i="37"/>
  <c r="V94" i="37"/>
  <c r="W93" i="37"/>
  <c r="V93" i="37"/>
  <c r="W92" i="37"/>
  <c r="V92" i="37"/>
  <c r="W91" i="37"/>
  <c r="V91" i="37"/>
  <c r="W90" i="37"/>
  <c r="V90" i="37"/>
  <c r="W89" i="37"/>
  <c r="V89" i="37"/>
  <c r="W88" i="37"/>
  <c r="V88" i="37"/>
  <c r="W87" i="37"/>
  <c r="V87" i="37"/>
  <c r="W86" i="37"/>
  <c r="V86" i="37"/>
  <c r="W85" i="37"/>
  <c r="V85" i="37"/>
  <c r="W84" i="37"/>
  <c r="V84" i="37"/>
  <c r="W83" i="37"/>
  <c r="V83" i="37"/>
  <c r="W82" i="37"/>
  <c r="V82" i="37"/>
  <c r="W81" i="37"/>
  <c r="V81" i="37"/>
  <c r="W80" i="37"/>
  <c r="V80" i="37"/>
  <c r="W79" i="37"/>
  <c r="V79" i="37"/>
  <c r="W78" i="37"/>
  <c r="V78" i="37"/>
  <c r="W77" i="37"/>
  <c r="V77" i="37"/>
  <c r="W76" i="37"/>
  <c r="V76" i="37"/>
  <c r="W75" i="37"/>
  <c r="V75" i="37"/>
  <c r="W74" i="37"/>
  <c r="V74" i="37"/>
  <c r="W73" i="37"/>
  <c r="V73" i="37"/>
  <c r="W72" i="37"/>
  <c r="V72" i="37"/>
  <c r="W71" i="37"/>
  <c r="V71" i="37"/>
  <c r="W70" i="37"/>
  <c r="V70" i="37"/>
  <c r="W69" i="37"/>
  <c r="V69" i="37"/>
  <c r="W68" i="37"/>
  <c r="V68" i="37"/>
  <c r="W67" i="37"/>
  <c r="V67" i="37"/>
  <c r="W66" i="37"/>
  <c r="V66" i="37"/>
  <c r="W65" i="37"/>
  <c r="V65" i="37"/>
  <c r="W64" i="37"/>
  <c r="V64" i="37"/>
  <c r="W63" i="37"/>
  <c r="V63" i="37"/>
  <c r="W62" i="37"/>
  <c r="V62" i="37"/>
  <c r="W61" i="37"/>
  <c r="V61" i="37"/>
  <c r="W60" i="37"/>
  <c r="V60" i="37"/>
  <c r="W59" i="37"/>
  <c r="V59" i="37"/>
  <c r="W58" i="37"/>
  <c r="V58" i="37"/>
  <c r="W57" i="37"/>
  <c r="V57" i="37"/>
  <c r="W56" i="37"/>
  <c r="V56" i="37"/>
  <c r="W55" i="37"/>
  <c r="V55" i="37"/>
  <c r="W54" i="37"/>
  <c r="V54" i="37"/>
  <c r="W53" i="37"/>
  <c r="V53" i="37"/>
  <c r="W52" i="37"/>
  <c r="V52" i="37"/>
  <c r="W51" i="37"/>
  <c r="V51" i="37"/>
  <c r="W50" i="37"/>
  <c r="V50" i="37"/>
  <c r="W49" i="37"/>
  <c r="V49" i="37"/>
  <c r="W48" i="37"/>
  <c r="V48" i="37"/>
  <c r="W47" i="37"/>
  <c r="V47" i="37"/>
  <c r="W46" i="37"/>
  <c r="V46" i="37"/>
  <c r="W45" i="37"/>
  <c r="V45" i="37"/>
  <c r="W44" i="37"/>
  <c r="V44" i="37"/>
  <c r="W43" i="37"/>
  <c r="V43" i="37"/>
  <c r="W42" i="37"/>
  <c r="V42" i="37"/>
  <c r="W41" i="37"/>
  <c r="V41" i="37"/>
  <c r="W40" i="37"/>
  <c r="V40" i="37"/>
  <c r="W39" i="37"/>
  <c r="V39" i="37"/>
  <c r="W38" i="37"/>
  <c r="V38" i="37"/>
  <c r="W37" i="37"/>
  <c r="V37" i="37"/>
  <c r="W36" i="37"/>
  <c r="Y37" i="37" s="1"/>
  <c r="V36" i="37"/>
  <c r="W35" i="37"/>
  <c r="V35" i="37"/>
  <c r="W34" i="37"/>
  <c r="V34" i="37"/>
  <c r="W32" i="37"/>
  <c r="V32" i="37"/>
  <c r="W31" i="37"/>
  <c r="V31" i="37"/>
  <c r="X32" i="37" s="1"/>
  <c r="Z32" i="37" s="1"/>
  <c r="W30" i="37"/>
  <c r="V30" i="37"/>
  <c r="W29" i="37"/>
  <c r="V29" i="37"/>
  <c r="W27" i="37"/>
  <c r="V27" i="37"/>
  <c r="W26" i="37"/>
  <c r="V26" i="37"/>
  <c r="W25" i="37"/>
  <c r="V25" i="37"/>
  <c r="W23" i="37"/>
  <c r="V23" i="37"/>
  <c r="W22" i="37"/>
  <c r="V22" i="37"/>
  <c r="W21" i="37"/>
  <c r="V21" i="37"/>
  <c r="W20" i="37"/>
  <c r="V20" i="37"/>
  <c r="W19" i="37"/>
  <c r="V19" i="37"/>
  <c r="W18" i="37"/>
  <c r="V18" i="37"/>
  <c r="W17" i="37"/>
  <c r="V17" i="37"/>
  <c r="W16" i="37"/>
  <c r="V16" i="37"/>
  <c r="W15" i="37"/>
  <c r="V15" i="37"/>
  <c r="W14" i="37"/>
  <c r="V14" i="37"/>
  <c r="W13" i="37"/>
  <c r="V13" i="37"/>
  <c r="W12" i="37"/>
  <c r="V12" i="37"/>
  <c r="W11" i="37"/>
  <c r="V11" i="37"/>
  <c r="N224" i="37"/>
  <c r="M224" i="37"/>
  <c r="N223" i="37"/>
  <c r="M223" i="37"/>
  <c r="N222" i="37"/>
  <c r="M222" i="37"/>
  <c r="N221" i="37"/>
  <c r="M221" i="37"/>
  <c r="N220" i="37"/>
  <c r="M220" i="37"/>
  <c r="N219" i="37"/>
  <c r="M219" i="37"/>
  <c r="N218" i="37"/>
  <c r="M218" i="37"/>
  <c r="N217" i="37"/>
  <c r="M217" i="37"/>
  <c r="N216" i="37"/>
  <c r="M216" i="37"/>
  <c r="N215" i="37"/>
  <c r="M215" i="37"/>
  <c r="N214" i="37"/>
  <c r="M214" i="37"/>
  <c r="N213" i="37"/>
  <c r="M213" i="37"/>
  <c r="N210" i="37"/>
  <c r="M210" i="37"/>
  <c r="N209" i="37"/>
  <c r="M209" i="37"/>
  <c r="N208" i="37"/>
  <c r="M208" i="37"/>
  <c r="N207" i="37"/>
  <c r="M207" i="37"/>
  <c r="N206" i="37"/>
  <c r="M206" i="37"/>
  <c r="N205" i="37"/>
  <c r="M205" i="37"/>
  <c r="N204" i="37"/>
  <c r="M204" i="37"/>
  <c r="N203" i="37"/>
  <c r="M203" i="37"/>
  <c r="N202" i="37"/>
  <c r="M202" i="37"/>
  <c r="N201" i="37"/>
  <c r="M201" i="37"/>
  <c r="N200" i="37"/>
  <c r="M200" i="37"/>
  <c r="N199" i="37"/>
  <c r="M199" i="37"/>
  <c r="N198" i="37"/>
  <c r="M198" i="37"/>
  <c r="N197" i="37"/>
  <c r="M197" i="37"/>
  <c r="N196" i="37"/>
  <c r="M196" i="37"/>
  <c r="N195" i="37"/>
  <c r="M195" i="37"/>
  <c r="N194" i="37"/>
  <c r="M194" i="37"/>
  <c r="N192" i="37"/>
  <c r="M192" i="37"/>
  <c r="N191" i="37"/>
  <c r="M191" i="37"/>
  <c r="N190" i="37"/>
  <c r="M190" i="37"/>
  <c r="N189" i="37"/>
  <c r="M189" i="37"/>
  <c r="N188" i="37"/>
  <c r="M188" i="37"/>
  <c r="N187" i="37"/>
  <c r="M187" i="37"/>
  <c r="N186" i="37"/>
  <c r="M186" i="37"/>
  <c r="N185" i="37"/>
  <c r="M185" i="37"/>
  <c r="N184" i="37"/>
  <c r="M184" i="37"/>
  <c r="N183" i="37"/>
  <c r="M183" i="37"/>
  <c r="N182" i="37"/>
  <c r="M182" i="37"/>
  <c r="N181" i="37"/>
  <c r="M181" i="37"/>
  <c r="N180" i="37"/>
  <c r="M180" i="37"/>
  <c r="N179" i="37"/>
  <c r="M179" i="37"/>
  <c r="N178" i="37"/>
  <c r="M178" i="37"/>
  <c r="N177" i="37"/>
  <c r="M177" i="37"/>
  <c r="N176" i="37"/>
  <c r="M176" i="37"/>
  <c r="N175" i="37"/>
  <c r="M175" i="37"/>
  <c r="N174" i="37"/>
  <c r="M174" i="37"/>
  <c r="N173" i="37"/>
  <c r="M173" i="37"/>
  <c r="N172" i="37"/>
  <c r="M172" i="37"/>
  <c r="N171" i="37"/>
  <c r="M171" i="37"/>
  <c r="N170" i="37"/>
  <c r="M170" i="37"/>
  <c r="N169" i="37"/>
  <c r="M169" i="37"/>
  <c r="N168" i="37"/>
  <c r="M168" i="37"/>
  <c r="N167" i="37"/>
  <c r="M167" i="37"/>
  <c r="N166" i="37"/>
  <c r="M166" i="37"/>
  <c r="N165" i="37"/>
  <c r="M165" i="37"/>
  <c r="N164" i="37"/>
  <c r="M164" i="37"/>
  <c r="N163" i="37"/>
  <c r="M163" i="37"/>
  <c r="N162" i="37"/>
  <c r="M162" i="37"/>
  <c r="N161" i="37"/>
  <c r="M161" i="37"/>
  <c r="N160" i="37"/>
  <c r="M160" i="37"/>
  <c r="N159" i="37"/>
  <c r="M159" i="37"/>
  <c r="N158" i="37"/>
  <c r="M158" i="37"/>
  <c r="N157" i="37"/>
  <c r="M157" i="37"/>
  <c r="N156" i="37"/>
  <c r="M156" i="37"/>
  <c r="N155" i="37"/>
  <c r="M155" i="37"/>
  <c r="N154" i="37"/>
  <c r="M154" i="37"/>
  <c r="N153" i="37"/>
  <c r="M153" i="37"/>
  <c r="N152" i="37"/>
  <c r="M152" i="37"/>
  <c r="N151" i="37"/>
  <c r="M151" i="37"/>
  <c r="N150" i="37"/>
  <c r="M150" i="37"/>
  <c r="N149" i="37"/>
  <c r="M149" i="37"/>
  <c r="N148" i="37"/>
  <c r="M148" i="37"/>
  <c r="N147" i="37"/>
  <c r="M147" i="37"/>
  <c r="N146" i="37"/>
  <c r="M146" i="37"/>
  <c r="N145" i="37"/>
  <c r="M145" i="37"/>
  <c r="N144" i="37"/>
  <c r="M144" i="37"/>
  <c r="N143" i="37"/>
  <c r="M143" i="37"/>
  <c r="N142" i="37"/>
  <c r="M142" i="37"/>
  <c r="N141" i="37"/>
  <c r="M141" i="37"/>
  <c r="N140" i="37"/>
  <c r="M140" i="37"/>
  <c r="N139" i="37"/>
  <c r="M139" i="37"/>
  <c r="N138" i="37"/>
  <c r="M138" i="37"/>
  <c r="N137" i="37"/>
  <c r="M137" i="37"/>
  <c r="N136" i="37"/>
  <c r="M136" i="37"/>
  <c r="N135" i="37"/>
  <c r="M135" i="37"/>
  <c r="N134" i="37"/>
  <c r="M134" i="37"/>
  <c r="N133" i="37"/>
  <c r="M133" i="37"/>
  <c r="N132" i="37"/>
  <c r="M132" i="37"/>
  <c r="N131" i="37"/>
  <c r="M131" i="37"/>
  <c r="N130" i="37"/>
  <c r="M130" i="37"/>
  <c r="N129" i="37"/>
  <c r="M129" i="37"/>
  <c r="N128" i="37"/>
  <c r="M128" i="37"/>
  <c r="N127" i="37"/>
  <c r="M127" i="37"/>
  <c r="N126" i="37"/>
  <c r="M126" i="37"/>
  <c r="N125" i="37"/>
  <c r="M125" i="37"/>
  <c r="N124" i="37"/>
  <c r="M124" i="37"/>
  <c r="N123" i="37"/>
  <c r="M123" i="37"/>
  <c r="N122" i="37"/>
  <c r="M122" i="37"/>
  <c r="N121" i="37"/>
  <c r="M121" i="37"/>
  <c r="N120" i="37"/>
  <c r="M120" i="37"/>
  <c r="N119" i="37"/>
  <c r="M119" i="37"/>
  <c r="N118" i="37"/>
  <c r="M118" i="37"/>
  <c r="N117" i="37"/>
  <c r="M117" i="37"/>
  <c r="N116" i="37"/>
  <c r="M116" i="37"/>
  <c r="N115" i="37"/>
  <c r="M115" i="37"/>
  <c r="N114" i="37"/>
  <c r="M114" i="37"/>
  <c r="N113" i="37"/>
  <c r="M113" i="37"/>
  <c r="N112" i="37"/>
  <c r="M112" i="37"/>
  <c r="N111" i="37"/>
  <c r="M111" i="37"/>
  <c r="N110" i="37"/>
  <c r="M110" i="37"/>
  <c r="N109" i="37"/>
  <c r="M109" i="37"/>
  <c r="N108" i="37"/>
  <c r="M108" i="37"/>
  <c r="N107" i="37"/>
  <c r="M107" i="37"/>
  <c r="N106" i="37"/>
  <c r="M106" i="37"/>
  <c r="N105" i="37"/>
  <c r="M105" i="37"/>
  <c r="N104" i="37"/>
  <c r="M104" i="37"/>
  <c r="N103" i="37"/>
  <c r="M103" i="37"/>
  <c r="N102" i="37"/>
  <c r="M102" i="37"/>
  <c r="N101" i="37"/>
  <c r="M101" i="37"/>
  <c r="N100" i="37"/>
  <c r="M100" i="37"/>
  <c r="N99" i="37"/>
  <c r="M99" i="37"/>
  <c r="N98" i="37"/>
  <c r="M98" i="37"/>
  <c r="N97" i="37"/>
  <c r="M97" i="37"/>
  <c r="N96" i="37"/>
  <c r="M96" i="37"/>
  <c r="N95" i="37"/>
  <c r="M95" i="37"/>
  <c r="N94" i="37"/>
  <c r="M94" i="37"/>
  <c r="N93" i="37"/>
  <c r="M93" i="37"/>
  <c r="N92" i="37"/>
  <c r="M92" i="37"/>
  <c r="N91" i="37"/>
  <c r="M91" i="37"/>
  <c r="N90" i="37"/>
  <c r="M90" i="37"/>
  <c r="N89" i="37"/>
  <c r="M89" i="37"/>
  <c r="N88" i="37"/>
  <c r="M88" i="37"/>
  <c r="N87" i="37"/>
  <c r="M87" i="37"/>
  <c r="N86" i="37"/>
  <c r="M86" i="37"/>
  <c r="N85" i="37"/>
  <c r="M85" i="37"/>
  <c r="N84" i="37"/>
  <c r="M84" i="37"/>
  <c r="N83" i="37"/>
  <c r="M83" i="37"/>
  <c r="N82" i="37"/>
  <c r="M82" i="37"/>
  <c r="N81" i="37"/>
  <c r="M81" i="37"/>
  <c r="N80" i="37"/>
  <c r="M80" i="37"/>
  <c r="N79" i="37"/>
  <c r="M79" i="37"/>
  <c r="N78" i="37"/>
  <c r="M78" i="37"/>
  <c r="N77" i="37"/>
  <c r="M77" i="37"/>
  <c r="N76" i="37"/>
  <c r="M76" i="37"/>
  <c r="N75" i="37"/>
  <c r="M75" i="37"/>
  <c r="N74" i="37"/>
  <c r="M74" i="37"/>
  <c r="N73" i="37"/>
  <c r="M73" i="37"/>
  <c r="N72" i="37"/>
  <c r="M72" i="37"/>
  <c r="N71" i="37"/>
  <c r="M71" i="37"/>
  <c r="N70" i="37"/>
  <c r="M70" i="37"/>
  <c r="N69" i="37"/>
  <c r="M69" i="37"/>
  <c r="N68" i="37"/>
  <c r="M68" i="37"/>
  <c r="N67" i="37"/>
  <c r="M67" i="37"/>
  <c r="N66" i="37"/>
  <c r="M66" i="37"/>
  <c r="N65" i="37"/>
  <c r="M65" i="37"/>
  <c r="N64" i="37"/>
  <c r="M64" i="37"/>
  <c r="N63" i="37"/>
  <c r="M63" i="37"/>
  <c r="N62" i="37"/>
  <c r="M62" i="37"/>
  <c r="N61" i="37"/>
  <c r="M61" i="37"/>
  <c r="N60" i="37"/>
  <c r="M60" i="37"/>
  <c r="J59" i="37"/>
  <c r="N59" i="37" s="1"/>
  <c r="I59" i="37"/>
  <c r="M59" i="37" s="1"/>
  <c r="N58" i="37"/>
  <c r="M58" i="37"/>
  <c r="N57" i="37"/>
  <c r="M57" i="37"/>
  <c r="N56" i="37"/>
  <c r="M56" i="37"/>
  <c r="N55" i="37"/>
  <c r="M55" i="37"/>
  <c r="N54" i="37"/>
  <c r="M54" i="37"/>
  <c r="N53" i="37"/>
  <c r="M53" i="37"/>
  <c r="N52" i="37"/>
  <c r="M52" i="37"/>
  <c r="N51" i="37"/>
  <c r="M51" i="37"/>
  <c r="N50" i="37"/>
  <c r="M50" i="37"/>
  <c r="N49" i="37"/>
  <c r="M49" i="37"/>
  <c r="N48" i="37"/>
  <c r="M48" i="37"/>
  <c r="N47" i="37"/>
  <c r="M47" i="37"/>
  <c r="N46" i="37"/>
  <c r="P46" i="37" s="1"/>
  <c r="M46" i="37"/>
  <c r="O46" i="37" s="1"/>
  <c r="N45" i="37"/>
  <c r="M45" i="37"/>
  <c r="N44" i="37"/>
  <c r="M44" i="37"/>
  <c r="N43" i="37"/>
  <c r="M43" i="37"/>
  <c r="N42" i="37"/>
  <c r="M42" i="37"/>
  <c r="N41" i="37"/>
  <c r="M41" i="37"/>
  <c r="N40" i="37"/>
  <c r="M40" i="37"/>
  <c r="N39" i="37"/>
  <c r="M39" i="37"/>
  <c r="N38" i="37"/>
  <c r="M38" i="37"/>
  <c r="N37" i="37"/>
  <c r="M37" i="37"/>
  <c r="N36" i="37"/>
  <c r="M36" i="37"/>
  <c r="N35" i="37"/>
  <c r="M35" i="37"/>
  <c r="N34" i="37"/>
  <c r="M34" i="37"/>
  <c r="N32" i="37"/>
  <c r="M32" i="37"/>
  <c r="N31" i="37"/>
  <c r="M31" i="37"/>
  <c r="N30" i="37"/>
  <c r="M30" i="37"/>
  <c r="N29" i="37"/>
  <c r="M29" i="37"/>
  <c r="N27" i="37"/>
  <c r="M27" i="37"/>
  <c r="N26" i="37"/>
  <c r="M26" i="37"/>
  <c r="N25" i="37"/>
  <c r="M25" i="37"/>
  <c r="N23" i="37"/>
  <c r="M23" i="37"/>
  <c r="N22" i="37"/>
  <c r="M22" i="37"/>
  <c r="N21" i="37"/>
  <c r="M21" i="37"/>
  <c r="N20" i="37"/>
  <c r="M20" i="37"/>
  <c r="N19" i="37"/>
  <c r="M19" i="37"/>
  <c r="N18" i="37"/>
  <c r="M18" i="37"/>
  <c r="N17" i="37"/>
  <c r="M17" i="37"/>
  <c r="N16" i="37"/>
  <c r="M16" i="37"/>
  <c r="N15" i="37"/>
  <c r="M15" i="37"/>
  <c r="N14" i="37"/>
  <c r="M14" i="37"/>
  <c r="N13" i="37"/>
  <c r="M13" i="37"/>
  <c r="N12" i="37"/>
  <c r="M12" i="37"/>
  <c r="N11" i="37"/>
  <c r="M11" i="37"/>
  <c r="O196" i="37" l="1"/>
  <c r="Y134" i="37"/>
  <c r="Y142" i="37"/>
  <c r="P42" i="37"/>
  <c r="P142" i="37"/>
  <c r="O142" i="37"/>
  <c r="O127" i="37"/>
  <c r="X202" i="37"/>
  <c r="P196" i="37"/>
  <c r="X140" i="37"/>
  <c r="X196" i="37"/>
  <c r="O32" i="37"/>
  <c r="P71" i="37"/>
  <c r="Y196" i="37"/>
  <c r="Y127" i="37"/>
  <c r="Y140" i="37"/>
  <c r="O42" i="37"/>
  <c r="P19" i="37"/>
  <c r="P32" i="37"/>
  <c r="X71" i="37"/>
  <c r="P39" i="37"/>
  <c r="P202" i="37"/>
  <c r="Y32" i="37"/>
  <c r="AA32" i="37" s="1"/>
  <c r="P21" i="37"/>
  <c r="O210" i="37"/>
  <c r="P53" i="37"/>
  <c r="O137" i="37"/>
  <c r="P37" i="37"/>
  <c r="P186" i="37"/>
  <c r="O39" i="37"/>
  <c r="P140" i="37"/>
  <c r="P210" i="37"/>
  <c r="X53" i="37"/>
  <c r="X21" i="37"/>
  <c r="Z21" i="37" s="1"/>
  <c r="Y39" i="37"/>
  <c r="AA39" i="37" s="1"/>
  <c r="Y137" i="37"/>
  <c r="X142" i="37"/>
  <c r="X154" i="37"/>
  <c r="Y202" i="37"/>
  <c r="P67" i="37"/>
  <c r="X46" i="37"/>
  <c r="Y42" i="37"/>
  <c r="Y19" i="37"/>
  <c r="X19" i="37"/>
  <c r="Y186" i="37"/>
  <c r="O21" i="37"/>
  <c r="P154" i="37"/>
  <c r="W226" i="37"/>
  <c r="Y71" i="37"/>
  <c r="P127" i="37"/>
  <c r="X39" i="37"/>
  <c r="Z39" i="37" s="1"/>
  <c r="O154" i="37"/>
  <c r="O186" i="37"/>
  <c r="O17" i="37"/>
  <c r="O19" i="37"/>
  <c r="O119" i="37"/>
  <c r="O140" i="37"/>
  <c r="X37" i="37"/>
  <c r="Y46" i="37"/>
  <c r="X137" i="37"/>
  <c r="P17" i="37"/>
  <c r="O53" i="37"/>
  <c r="O67" i="37"/>
  <c r="P119" i="37"/>
  <c r="P137" i="37"/>
  <c r="Y53" i="37"/>
  <c r="Y119" i="37"/>
  <c r="X134" i="37"/>
  <c r="Y67" i="37"/>
  <c r="O37" i="37"/>
  <c r="O71" i="37"/>
  <c r="P134" i="37"/>
  <c r="Y17" i="37"/>
  <c r="AA17" i="37" s="1"/>
  <c r="X186" i="37"/>
  <c r="X210" i="37"/>
  <c r="O134" i="37"/>
  <c r="O202" i="37"/>
  <c r="X42" i="37"/>
  <c r="X119" i="37"/>
  <c r="X127" i="37"/>
  <c r="Y154" i="37"/>
  <c r="Y210" i="37"/>
  <c r="X17" i="37"/>
  <c r="Z17" i="37" s="1"/>
  <c r="V226" i="37"/>
  <c r="X67" i="37"/>
  <c r="Y21" i="37"/>
  <c r="AA21" i="37" s="1"/>
  <c r="M226" i="37"/>
  <c r="N226" i="37"/>
  <c r="H566" i="20" l="1"/>
  <c r="G566" i="20"/>
  <c r="K376" i="20"/>
  <c r="J375" i="20"/>
  <c r="F7" i="18"/>
  <c r="F177" i="18"/>
  <c r="H177" i="18"/>
  <c r="F176" i="18"/>
  <c r="H176" i="18"/>
  <c r="F175" i="18"/>
  <c r="H175" i="18"/>
  <c r="F174" i="18"/>
  <c r="H174" i="18"/>
  <c r="F173" i="18"/>
  <c r="H173" i="18"/>
  <c r="F172" i="18"/>
  <c r="H172" i="18"/>
  <c r="F171" i="18"/>
  <c r="H171" i="18"/>
  <c r="F170" i="18"/>
  <c r="H170" i="18"/>
  <c r="F169" i="18"/>
  <c r="H169" i="18"/>
  <c r="F168" i="18"/>
  <c r="H168" i="18"/>
  <c r="F167" i="18"/>
  <c r="H167" i="18"/>
  <c r="F166" i="18"/>
  <c r="H166" i="18"/>
  <c r="F165" i="18"/>
  <c r="H165" i="18"/>
  <c r="F164" i="18"/>
  <c r="H164" i="18"/>
  <c r="F163" i="18"/>
  <c r="G163" i="18"/>
  <c r="F162" i="18"/>
  <c r="H162" i="18"/>
  <c r="F161" i="18"/>
  <c r="H161" i="18"/>
  <c r="F160" i="18"/>
  <c r="H160" i="18"/>
  <c r="F159" i="18"/>
  <c r="H159" i="18"/>
  <c r="F158" i="18"/>
  <c r="H158" i="18"/>
  <c r="F157" i="18"/>
  <c r="G157" i="18"/>
  <c r="H157" i="18"/>
  <c r="F156" i="18"/>
  <c r="G156" i="18"/>
  <c r="F155" i="18"/>
  <c r="H155" i="18"/>
  <c r="F154" i="18"/>
  <c r="H154" i="18"/>
  <c r="F153" i="18"/>
  <c r="H153" i="18"/>
  <c r="F152" i="18"/>
  <c r="H152" i="18"/>
  <c r="F151" i="18"/>
  <c r="H151" i="18"/>
  <c r="F150" i="18"/>
  <c r="H150" i="18"/>
  <c r="F149" i="18"/>
  <c r="H149" i="18"/>
  <c r="F148" i="18"/>
  <c r="G148" i="18"/>
  <c r="H148" i="18"/>
  <c r="F147" i="18"/>
  <c r="H147" i="18"/>
  <c r="G147" i="18"/>
  <c r="F146" i="18"/>
  <c r="H146" i="18"/>
  <c r="F145" i="18"/>
  <c r="H145" i="18"/>
  <c r="F144" i="18"/>
  <c r="H144" i="18"/>
  <c r="F143" i="18"/>
  <c r="H143" i="18"/>
  <c r="F142" i="18"/>
  <c r="H142" i="18"/>
  <c r="F141" i="18"/>
  <c r="H141" i="18"/>
  <c r="F140" i="18"/>
  <c r="G140" i="18"/>
  <c r="F139" i="18"/>
  <c r="G139" i="18"/>
  <c r="H139" i="18"/>
  <c r="F138" i="18"/>
  <c r="H138" i="18"/>
  <c r="F137" i="18"/>
  <c r="H137" i="18"/>
  <c r="F136" i="18"/>
  <c r="G136" i="18"/>
  <c r="F135" i="18"/>
  <c r="H135" i="18"/>
  <c r="F134" i="18"/>
  <c r="H134" i="18"/>
  <c r="F133" i="18"/>
  <c r="H133" i="18"/>
  <c r="F132" i="18"/>
  <c r="H132" i="18"/>
  <c r="F131" i="18"/>
  <c r="G131" i="18"/>
  <c r="F130" i="18"/>
  <c r="H130" i="18"/>
  <c r="F129" i="18"/>
  <c r="H129" i="18"/>
  <c r="F125" i="18"/>
  <c r="H125" i="18"/>
  <c r="F124" i="18"/>
  <c r="H124" i="18"/>
  <c r="F123" i="18"/>
  <c r="H123" i="18"/>
  <c r="F122" i="18"/>
  <c r="H122" i="18"/>
  <c r="F121" i="18"/>
  <c r="G121" i="18"/>
  <c r="F120" i="18"/>
  <c r="H120" i="18"/>
  <c r="F119" i="18"/>
  <c r="H119" i="18"/>
  <c r="F118" i="18"/>
  <c r="H118" i="18"/>
  <c r="F117" i="18"/>
  <c r="G117" i="18"/>
  <c r="F116" i="18"/>
  <c r="G116" i="18"/>
  <c r="F115" i="18"/>
  <c r="H115" i="18"/>
  <c r="F114" i="18"/>
  <c r="H114" i="18"/>
  <c r="F113" i="18"/>
  <c r="H113" i="18"/>
  <c r="F112" i="18"/>
  <c r="G112" i="18"/>
  <c r="F111" i="18"/>
  <c r="G111" i="18"/>
  <c r="F110" i="18"/>
  <c r="H110" i="18"/>
  <c r="F109" i="18"/>
  <c r="G109" i="18"/>
  <c r="H109" i="18"/>
  <c r="F108" i="18"/>
  <c r="G108" i="18"/>
  <c r="H108" i="18"/>
  <c r="F107" i="18"/>
  <c r="H107" i="18"/>
  <c r="F106" i="18"/>
  <c r="H106" i="18"/>
  <c r="F105" i="18"/>
  <c r="H105" i="18"/>
  <c r="F104" i="18"/>
  <c r="H104" i="18"/>
  <c r="F103" i="18"/>
  <c r="H103" i="18"/>
  <c r="F102" i="18"/>
  <c r="H102" i="18"/>
  <c r="F101" i="18"/>
  <c r="G101" i="18"/>
  <c r="F100" i="18"/>
  <c r="G100" i="18"/>
  <c r="F99" i="18"/>
  <c r="H99" i="18"/>
  <c r="F98" i="18"/>
  <c r="H98" i="18"/>
  <c r="F97" i="18"/>
  <c r="G97" i="18"/>
  <c r="H97" i="18"/>
  <c r="F96" i="18"/>
  <c r="H96" i="18"/>
  <c r="G96" i="18"/>
  <c r="F95" i="18"/>
  <c r="H95" i="18"/>
  <c r="F94" i="18"/>
  <c r="H94" i="18"/>
  <c r="F93" i="18"/>
  <c r="G93" i="18"/>
  <c r="H93" i="18"/>
  <c r="F92" i="18"/>
  <c r="G92" i="18"/>
  <c r="H92" i="18"/>
  <c r="F91" i="18"/>
  <c r="H91" i="18"/>
  <c r="F90" i="18"/>
  <c r="H90" i="18"/>
  <c r="F89" i="18"/>
  <c r="H89" i="18"/>
  <c r="F88" i="18"/>
  <c r="G88" i="18"/>
  <c r="H88" i="18"/>
  <c r="F87" i="18"/>
  <c r="G87" i="18"/>
  <c r="F86" i="18"/>
  <c r="H86" i="18"/>
  <c r="F85" i="18"/>
  <c r="G85" i="18"/>
  <c r="F84" i="18"/>
  <c r="H84" i="18"/>
  <c r="F83" i="18"/>
  <c r="H83" i="18"/>
  <c r="F82" i="18"/>
  <c r="H82" i="18"/>
  <c r="F81" i="18"/>
  <c r="G81" i="18"/>
  <c r="H81" i="18"/>
  <c r="F80" i="18"/>
  <c r="H80" i="18"/>
  <c r="G80" i="18"/>
  <c r="F79" i="18"/>
  <c r="H79" i="18"/>
  <c r="F78" i="18"/>
  <c r="H78" i="18"/>
  <c r="F77" i="18"/>
  <c r="G77" i="18"/>
  <c r="H77" i="18"/>
  <c r="F76" i="18"/>
  <c r="H76" i="18"/>
  <c r="F75" i="18"/>
  <c r="H75" i="18"/>
  <c r="F74" i="18"/>
  <c r="H74" i="18"/>
  <c r="F73" i="18"/>
  <c r="H73" i="18"/>
  <c r="F72" i="18"/>
  <c r="G72" i="18"/>
  <c r="H72" i="18"/>
  <c r="F71" i="18"/>
  <c r="H71" i="18"/>
  <c r="F70" i="18"/>
  <c r="H70" i="18"/>
  <c r="F69" i="18"/>
  <c r="G69" i="18"/>
  <c r="F68" i="18"/>
  <c r="G68" i="18"/>
  <c r="H68" i="18"/>
  <c r="F67" i="18"/>
  <c r="H67" i="18"/>
  <c r="F66" i="18"/>
  <c r="H66" i="18"/>
  <c r="F65" i="18"/>
  <c r="H65" i="18"/>
  <c r="F64" i="18"/>
  <c r="H64" i="18"/>
  <c r="G64" i="18"/>
  <c r="F63" i="18"/>
  <c r="H63" i="18"/>
  <c r="F62" i="18"/>
  <c r="H62" i="18"/>
  <c r="F61" i="18"/>
  <c r="H61" i="18"/>
  <c r="F60" i="18"/>
  <c r="H60" i="18"/>
  <c r="F59" i="18"/>
  <c r="H59" i="18"/>
  <c r="F58" i="18"/>
  <c r="H58" i="18"/>
  <c r="F57" i="18"/>
  <c r="G57" i="18"/>
  <c r="F56" i="18"/>
  <c r="H56" i="18"/>
  <c r="F55" i="18"/>
  <c r="H55" i="18"/>
  <c r="F54" i="18"/>
  <c r="H54" i="18"/>
  <c r="F53" i="18"/>
  <c r="G53" i="18"/>
  <c r="F52" i="18"/>
  <c r="H52" i="18"/>
  <c r="F51" i="18"/>
  <c r="H51" i="18"/>
  <c r="F50" i="18"/>
  <c r="H50" i="18"/>
  <c r="F49" i="18"/>
  <c r="H49" i="18"/>
  <c r="F48" i="18"/>
  <c r="H48" i="18"/>
  <c r="G48" i="18"/>
  <c r="F47" i="18"/>
  <c r="G47" i="18"/>
  <c r="F46" i="18"/>
  <c r="H46" i="18"/>
  <c r="F45" i="18"/>
  <c r="H45" i="18"/>
  <c r="F44" i="18"/>
  <c r="G44" i="18"/>
  <c r="H44" i="18"/>
  <c r="F43" i="18"/>
  <c r="H43" i="18"/>
  <c r="F42" i="18"/>
  <c r="H42" i="18"/>
  <c r="F41" i="18"/>
  <c r="H41" i="18"/>
  <c r="F40" i="18"/>
  <c r="H40" i="18"/>
  <c r="F39" i="18"/>
  <c r="H39" i="18"/>
  <c r="F38" i="18"/>
  <c r="H38" i="18"/>
  <c r="F37" i="18"/>
  <c r="G37" i="18"/>
  <c r="F36" i="18"/>
  <c r="H36" i="18"/>
  <c r="F35" i="18"/>
  <c r="H35" i="18"/>
  <c r="F34" i="18"/>
  <c r="H34" i="18"/>
  <c r="F33" i="18"/>
  <c r="G33" i="18"/>
  <c r="H33" i="18"/>
  <c r="F32" i="18"/>
  <c r="G32" i="18"/>
  <c r="F31" i="18"/>
  <c r="H31" i="18"/>
  <c r="F30" i="18"/>
  <c r="H30" i="18"/>
  <c r="F29" i="18"/>
  <c r="H29" i="18"/>
  <c r="F28" i="18"/>
  <c r="H28" i="18"/>
  <c r="F27" i="18"/>
  <c r="H27" i="18"/>
  <c r="F26" i="18"/>
  <c r="H26" i="18"/>
  <c r="F25" i="18"/>
  <c r="H25" i="18"/>
  <c r="F24" i="18"/>
  <c r="G24" i="18"/>
  <c r="H24" i="18"/>
  <c r="F23" i="18"/>
  <c r="H23" i="18"/>
  <c r="F22" i="18"/>
  <c r="H22" i="18"/>
  <c r="F21" i="18"/>
  <c r="G21" i="18"/>
  <c r="F20" i="18"/>
  <c r="G20" i="18"/>
  <c r="F19" i="18"/>
  <c r="H19" i="18"/>
  <c r="F18" i="18"/>
  <c r="H18" i="18"/>
  <c r="F17" i="18"/>
  <c r="H17" i="18"/>
  <c r="F16" i="18"/>
  <c r="H16" i="18"/>
  <c r="G16" i="18"/>
  <c r="F15" i="18"/>
  <c r="G15" i="18"/>
  <c r="F14" i="18"/>
  <c r="H14" i="18"/>
  <c r="F13" i="18"/>
  <c r="H13" i="18"/>
  <c r="F12" i="18"/>
  <c r="G12" i="18"/>
  <c r="H12" i="18"/>
  <c r="F11" i="18"/>
  <c r="H11" i="18"/>
  <c r="F10" i="18"/>
  <c r="H10" i="18"/>
  <c r="F9" i="18"/>
  <c r="H9" i="18"/>
  <c r="F8" i="18"/>
  <c r="H8" i="18"/>
  <c r="H7" i="18"/>
  <c r="C2" i="18"/>
  <c r="G25" i="18"/>
  <c r="H57" i="18"/>
  <c r="H37" i="18"/>
  <c r="G40" i="18"/>
  <c r="H116" i="18"/>
  <c r="G89" i="18"/>
  <c r="H140" i="18"/>
  <c r="G8" i="18"/>
  <c r="H69" i="18"/>
  <c r="H163" i="18"/>
  <c r="H121" i="18"/>
  <c r="H32" i="18"/>
  <c r="H101" i="18"/>
  <c r="G104" i="18"/>
  <c r="G152" i="18"/>
  <c r="H156" i="18"/>
  <c r="G176" i="18"/>
  <c r="H131" i="18"/>
  <c r="H136" i="18"/>
  <c r="G13" i="18"/>
  <c r="G36" i="18"/>
  <c r="G45" i="18"/>
  <c r="G9" i="18"/>
  <c r="H21" i="18"/>
  <c r="G31" i="18"/>
  <c r="G41" i="18"/>
  <c r="H53" i="18"/>
  <c r="G56" i="18"/>
  <c r="G73" i="18"/>
  <c r="G75" i="18"/>
  <c r="H85" i="18"/>
  <c r="G135" i="18"/>
  <c r="G146" i="18"/>
  <c r="G151" i="18"/>
  <c r="G168" i="18"/>
  <c r="G172" i="18"/>
  <c r="G84" i="18"/>
  <c r="G105" i="18"/>
  <c r="H112" i="18"/>
  <c r="H117" i="18"/>
  <c r="G120" i="18"/>
  <c r="G130" i="18"/>
  <c r="G144" i="18"/>
  <c r="G155" i="18"/>
  <c r="G167" i="18"/>
  <c r="G177" i="18"/>
  <c r="G125" i="18"/>
  <c r="G142" i="18"/>
  <c r="G160" i="18"/>
  <c r="G171" i="18"/>
  <c r="G17" i="18"/>
  <c r="G35" i="18"/>
  <c r="G49" i="18"/>
  <c r="G60" i="18"/>
  <c r="G65" i="18"/>
  <c r="G76" i="18"/>
  <c r="G113" i="18"/>
  <c r="G124" i="18"/>
  <c r="G132" i="18"/>
  <c r="G159" i="18"/>
  <c r="G164" i="18"/>
  <c r="G7" i="18"/>
  <c r="G119" i="18"/>
  <c r="G18" i="18"/>
  <c r="G26" i="18"/>
  <c r="G30" i="18"/>
  <c r="G34" i="18"/>
  <c r="G42" i="18"/>
  <c r="G50" i="18"/>
  <c r="G58" i="18"/>
  <c r="G62" i="18"/>
  <c r="G66" i="18"/>
  <c r="G70" i="18"/>
  <c r="G74" i="18"/>
  <c r="G78" i="18"/>
  <c r="G90" i="18"/>
  <c r="G94" i="18"/>
  <c r="G98" i="18"/>
  <c r="G102" i="18"/>
  <c r="G106" i="18"/>
  <c r="G110" i="18"/>
  <c r="G122" i="18"/>
  <c r="G129" i="18"/>
  <c r="G133" i="18"/>
  <c r="G137" i="18"/>
  <c r="G141" i="18"/>
  <c r="G145" i="18"/>
  <c r="G149" i="18"/>
  <c r="G153" i="18"/>
  <c r="G165" i="18"/>
  <c r="G169" i="18"/>
  <c r="G173" i="18"/>
  <c r="H100" i="18"/>
  <c r="G166" i="18"/>
  <c r="G118" i="18"/>
  <c r="G86" i="18"/>
  <c r="G54" i="18"/>
  <c r="G22" i="18"/>
  <c r="G161" i="18"/>
  <c r="G114" i="18"/>
  <c r="G28" i="18"/>
  <c r="G82" i="18"/>
  <c r="G46" i="18"/>
  <c r="G14" i="18"/>
  <c r="G61" i="18"/>
  <c r="H20" i="18"/>
  <c r="G175" i="18"/>
  <c r="G10" i="18"/>
  <c r="G143" i="18"/>
  <c r="G29" i="18"/>
  <c r="G38" i="18"/>
  <c r="G52" i="18"/>
  <c r="G67" i="18"/>
  <c r="G63" i="18"/>
  <c r="G158" i="18"/>
  <c r="G115" i="18"/>
  <c r="G55" i="18"/>
  <c r="G71" i="18"/>
  <c r="G39" i="18"/>
  <c r="G99" i="18"/>
  <c r="G107" i="18"/>
  <c r="G95" i="18"/>
  <c r="G11" i="18"/>
  <c r="G79" i="18"/>
  <c r="G138" i="18"/>
  <c r="G150" i="18"/>
  <c r="G19" i="18"/>
  <c r="G23" i="18"/>
  <c r="G51" i="18"/>
  <c r="G162" i="18"/>
  <c r="G170" i="18"/>
  <c r="G123" i="18"/>
  <c r="G59" i="18"/>
  <c r="G134" i="18"/>
  <c r="G103" i="18"/>
  <c r="G43" i="18"/>
  <c r="G91" i="18"/>
  <c r="G27" i="18"/>
  <c r="G174" i="18"/>
  <c r="G83" i="18"/>
  <c r="G154" i="18"/>
  <c r="H15" i="18"/>
  <c r="H47" i="18"/>
  <c r="H87" i="18"/>
  <c r="H111" i="18"/>
  <c r="H178" i="18"/>
  <c r="G178" i="18"/>
</calcChain>
</file>

<file path=xl/comments1.xml><?xml version="1.0" encoding="utf-8"?>
<comments xmlns="http://schemas.openxmlformats.org/spreadsheetml/2006/main">
  <authors>
    <author>Windows User</author>
  </authors>
  <commentList>
    <comment ref="T111" authorId="0" shapeId="0">
      <text>
        <r>
          <rPr>
            <b/>
            <sz val="9"/>
            <color indexed="81"/>
            <rFont val="Tahoma"/>
            <family val="2"/>
          </rPr>
          <t>Windows User:</t>
        </r>
        <r>
          <rPr>
            <sz val="9"/>
            <color indexed="81"/>
            <rFont val="Tahoma"/>
            <family val="2"/>
          </rPr>
          <t xml:space="preserve">
SOLO SE MONITOREA EN 2023 2 VERTIMIENTOS, CONSULTAR SI SE ELIMINÓ VERTIMIENTO DIVINO NIÑO</t>
        </r>
      </text>
    </comment>
    <comment ref="Q136" authorId="0" shapeId="0">
      <text>
        <r>
          <rPr>
            <b/>
            <sz val="9"/>
            <color indexed="81"/>
            <rFont val="Tahoma"/>
            <family val="2"/>
          </rPr>
          <t>Windows User:</t>
        </r>
        <r>
          <rPr>
            <sz val="9"/>
            <color indexed="81"/>
            <rFont val="Tahoma"/>
            <family val="2"/>
          </rPr>
          <t xml:space="preserve">
PROMEDIO DE MONITOREOS REALIZADOS 2021</t>
        </r>
      </text>
    </comment>
    <comment ref="T136" authorId="0" shapeId="0">
      <text>
        <r>
          <rPr>
            <b/>
            <sz val="9"/>
            <color indexed="81"/>
            <rFont val="Tahoma"/>
            <family val="2"/>
          </rPr>
          <t>Windows User:</t>
        </r>
        <r>
          <rPr>
            <sz val="9"/>
            <color indexed="81"/>
            <rFont val="Tahoma"/>
            <family val="2"/>
          </rPr>
          <t xml:space="preserve">
PROMEDIO DE MONITOREOS REALIZADOS 2021</t>
        </r>
      </text>
    </comment>
  </commentList>
</comments>
</file>

<file path=xl/comments2.xml><?xml version="1.0" encoding="utf-8"?>
<comments xmlns="http://schemas.openxmlformats.org/spreadsheetml/2006/main">
  <authors>
    <author>Windows User</author>
    <author>ZULMA VIVIANA PLAZA ROCHA</author>
  </authors>
  <commentList>
    <comment ref="Z17" authorId="0" shapeId="0">
      <text>
        <r>
          <rPr>
            <b/>
            <sz val="9"/>
            <color indexed="81"/>
            <rFont val="Tahoma"/>
            <family val="2"/>
          </rPr>
          <t>Windows User:</t>
        </r>
        <r>
          <rPr>
            <sz val="9"/>
            <color indexed="81"/>
            <rFont val="Tahoma"/>
            <family val="2"/>
          </rPr>
          <t xml:space="preserve">
MENOR VALOR ENTRE A Y B</t>
        </r>
      </text>
    </comment>
    <comment ref="AA17" authorId="0" shapeId="0">
      <text>
        <r>
          <rPr>
            <b/>
            <sz val="9"/>
            <color indexed="81"/>
            <rFont val="Tahoma"/>
            <family val="2"/>
          </rPr>
          <t>Windows User:</t>
        </r>
        <r>
          <rPr>
            <sz val="9"/>
            <color indexed="81"/>
            <rFont val="Tahoma"/>
            <family val="2"/>
          </rPr>
          <t xml:space="preserve">
MENOR VALOR ENTRE A Y B</t>
        </r>
      </text>
    </comment>
    <comment ref="D20" authorId="0" shapeId="0">
      <text>
        <r>
          <rPr>
            <b/>
            <sz val="9"/>
            <color indexed="81"/>
            <rFont val="Tahoma"/>
            <family val="2"/>
          </rPr>
          <t>Windows User:</t>
        </r>
        <r>
          <rPr>
            <sz val="9"/>
            <color indexed="81"/>
            <rFont val="Tahoma"/>
            <family val="2"/>
          </rPr>
          <t xml:space="preserve">
VERTIMIENTOS Vertimiento Acasias - Puerta al Cielo - Vertimiento ASCDI ELIMINADOS EN I SEMESTRE 2021</t>
        </r>
      </text>
    </comment>
    <comment ref="G20" authorId="0" shapeId="0">
      <text>
        <r>
          <rPr>
            <b/>
            <sz val="9"/>
            <color indexed="81"/>
            <rFont val="Tahoma"/>
            <family val="2"/>
          </rPr>
          <t>Windows User:</t>
        </r>
        <r>
          <rPr>
            <sz val="9"/>
            <color indexed="81"/>
            <rFont val="Tahoma"/>
            <family val="2"/>
          </rPr>
          <t xml:space="preserve">
*Concentraciones PROMEDIO de DBO y SST muestreos realizado año 2019 y 2020
*Caudales aforados con la nueva condición de vertimientos muestreo 2021</t>
        </r>
      </text>
    </comment>
    <comment ref="K29" authorId="0" shapeId="0">
      <text>
        <r>
          <rPr>
            <b/>
            <sz val="9"/>
            <color indexed="81"/>
            <rFont val="Tahoma"/>
            <family val="2"/>
          </rPr>
          <t>Windows User:</t>
        </r>
        <r>
          <rPr>
            <sz val="9"/>
            <color indexed="81"/>
            <rFont val="Tahoma"/>
            <family val="2"/>
          </rPr>
          <t xml:space="preserve">
Se toman feecuencia y toiempo de CONALPIEL, YA QUE NO HAY REGISTRO EN PV. REQUERIR A TERRITORIAL</t>
        </r>
      </text>
    </comment>
    <comment ref="T29" authorId="0" shapeId="0">
      <text>
        <r>
          <rPr>
            <b/>
            <sz val="9"/>
            <color indexed="81"/>
            <rFont val="Tahoma"/>
            <family val="2"/>
          </rPr>
          <t>Windows User:</t>
        </r>
        <r>
          <rPr>
            <sz val="9"/>
            <color indexed="81"/>
            <rFont val="Tahoma"/>
            <family val="2"/>
          </rPr>
          <t xml:space="preserve">
Se toman feecuencia y toiempo de CONALPIEL, YA QUE NO HAY REGISTRO EN PV. REQUERIR A TERRITORIAL</t>
        </r>
      </text>
    </comment>
    <comment ref="C30" authorId="0" shapeId="0">
      <text>
        <r>
          <rPr>
            <b/>
            <sz val="9"/>
            <color indexed="81"/>
            <rFont val="Tahoma"/>
            <family val="2"/>
          </rPr>
          <t xml:space="preserve">Windows User:
</t>
        </r>
        <r>
          <rPr>
            <sz val="9"/>
            <color indexed="81"/>
            <rFont val="Tahoma"/>
            <family val="2"/>
          </rPr>
          <t>DE ACUERDO A CT DEL 29/09/2021  EL VERTIMIENTO ESTA SIENDO GENERADO POR LA PERSONA JURIDICA "INVERSIONES COSIE SAS" - NIT 901.379.952-2</t>
        </r>
      </text>
    </comment>
    <comment ref="C33" authorId="0" shapeId="0">
      <text>
        <r>
          <rPr>
            <b/>
            <sz val="9"/>
            <color indexed="81"/>
            <rFont val="Tahoma"/>
            <family val="2"/>
          </rPr>
          <t>Windows User:</t>
        </r>
        <r>
          <rPr>
            <sz val="9"/>
            <color indexed="81"/>
            <rFont val="Tahoma"/>
            <family val="2"/>
          </rPr>
          <t xml:space="preserve">
No hay reporte a la fecha de expediente - Verificar DTS
SE NEGÓ  PV , INFO SUMINISTRADA POR LORENA CORONADO 25/01/2022</t>
        </r>
      </text>
    </comment>
    <comment ref="E33" authorId="0" shapeId="0">
      <text>
        <r>
          <rPr>
            <b/>
            <sz val="9"/>
            <color indexed="81"/>
            <rFont val="Tahoma"/>
            <family val="2"/>
          </rPr>
          <t>Windows User:</t>
        </r>
        <r>
          <rPr>
            <sz val="9"/>
            <color indexed="81"/>
            <rFont val="Tahoma"/>
            <family val="2"/>
          </rPr>
          <t xml:space="preserve">
No hay reporte a la fecha de expediente - Verificar DTS</t>
        </r>
      </text>
    </comment>
    <comment ref="E37" authorId="0" shapeId="0">
      <text>
        <r>
          <rPr>
            <b/>
            <sz val="9"/>
            <color indexed="81"/>
            <rFont val="Tahoma"/>
            <family val="2"/>
          </rPr>
          <t>Windows User:</t>
        </r>
        <r>
          <rPr>
            <sz val="9"/>
            <color indexed="81"/>
            <rFont val="Tahoma"/>
            <family val="2"/>
          </rPr>
          <t xml:space="preserve">
EN MONITOREO 2021 LO NOMBRAN VERTIMIENTO CIUDAD JARDIN</t>
        </r>
      </text>
    </comment>
    <comment ref="C45" authorId="0" shapeId="0">
      <text>
        <r>
          <rPr>
            <b/>
            <sz val="9"/>
            <color indexed="81"/>
            <rFont val="Tahoma"/>
            <family val="2"/>
          </rPr>
          <t>Windows User:</t>
        </r>
        <r>
          <rPr>
            <sz val="9"/>
            <color indexed="81"/>
            <rFont val="Tahoma"/>
            <family val="2"/>
          </rPr>
          <t xml:space="preserve">
este usuario pertenece a altamira, se encontraba ubicado en Gigante y el PV se debe modificar</t>
        </r>
      </text>
    </comment>
    <comment ref="D45" authorId="0" shapeId="0">
      <text>
        <r>
          <rPr>
            <b/>
            <sz val="9"/>
            <color indexed="81"/>
            <rFont val="Tahoma"/>
            <family val="2"/>
          </rPr>
          <t>Windows User:</t>
        </r>
        <r>
          <rPr>
            <sz val="9"/>
            <color indexed="81"/>
            <rFont val="Tahoma"/>
            <family val="2"/>
          </rPr>
          <t xml:space="preserve">
Se modifica No. De Res. ( No  estaba bien digitada)</t>
        </r>
      </text>
    </comment>
    <comment ref="K47" authorId="0" shapeId="0">
      <text>
        <r>
          <rPr>
            <b/>
            <sz val="9"/>
            <color indexed="81"/>
            <rFont val="Tahoma"/>
            <family val="2"/>
          </rPr>
          <t>Windows User:</t>
        </r>
        <r>
          <rPr>
            <sz val="9"/>
            <color indexed="81"/>
            <rFont val="Tahoma"/>
            <family val="2"/>
          </rPr>
          <t xml:space="preserve">
SE TOMAN VALORES DE FRECUENCIA Y TIEMPO DE PROMEDIO DE PISCICOLAS</t>
        </r>
      </text>
    </comment>
    <comment ref="T47" authorId="0" shapeId="0">
      <text>
        <r>
          <rPr>
            <b/>
            <sz val="9"/>
            <color indexed="81"/>
            <rFont val="Tahoma"/>
            <family val="2"/>
          </rPr>
          <t>Windows User:</t>
        </r>
        <r>
          <rPr>
            <sz val="9"/>
            <color indexed="81"/>
            <rFont val="Tahoma"/>
            <family val="2"/>
          </rPr>
          <t xml:space="preserve">
SE TOMAN VALORES DE FRECUENCIA Y TIEMPO DE PROMEDIO DE PISCICOLAS</t>
        </r>
      </text>
    </comment>
    <comment ref="E58" authorId="0" shapeId="0">
      <text>
        <r>
          <rPr>
            <b/>
            <sz val="9"/>
            <color indexed="81"/>
            <rFont val="Tahoma"/>
            <family val="2"/>
          </rPr>
          <t>Windows User:</t>
        </r>
        <r>
          <rPr>
            <sz val="9"/>
            <color indexed="81"/>
            <rFont val="Tahoma"/>
            <family val="2"/>
          </rPr>
          <t xml:space="preserve">
Este vertimiento  se unió a vertimiento Matadero</t>
        </r>
      </text>
    </comment>
    <comment ref="I59" authorId="0" shapeId="0">
      <text>
        <r>
          <rPr>
            <b/>
            <sz val="9"/>
            <color indexed="81"/>
            <rFont val="Tahoma"/>
            <family val="2"/>
          </rPr>
          <t>Windows User:</t>
        </r>
        <r>
          <rPr>
            <sz val="9"/>
            <color indexed="81"/>
            <rFont val="Tahoma"/>
            <family val="2"/>
          </rPr>
          <t xml:space="preserve">
Se toma concentración promedio de vertimiento Comuneros y Guaduales</t>
        </r>
      </text>
    </comment>
    <comment ref="J59" authorId="0" shapeId="0">
      <text>
        <r>
          <rPr>
            <b/>
            <sz val="9"/>
            <color indexed="81"/>
            <rFont val="Tahoma"/>
            <family val="2"/>
          </rPr>
          <t>Windows User:</t>
        </r>
        <r>
          <rPr>
            <sz val="9"/>
            <color indexed="81"/>
            <rFont val="Tahoma"/>
            <family val="2"/>
          </rPr>
          <t xml:space="preserve">
Se toma concentración promedio de vertimiento Comuneros y Guaduales</t>
        </r>
      </text>
    </comment>
    <comment ref="H83" authorId="0" shapeId="0">
      <text>
        <r>
          <rPr>
            <b/>
            <sz val="9"/>
            <color indexed="81"/>
            <rFont val="Tahoma"/>
            <family val="2"/>
          </rPr>
          <t>Windows User:</t>
        </r>
        <r>
          <rPr>
            <sz val="9"/>
            <color indexed="81"/>
            <rFont val="Tahoma"/>
            <family val="2"/>
          </rPr>
          <t xml:space="preserve">
En monitoreo del año 29/01/2021 no reposta Caudal. Se toma Caudal resolucioón 38,5 Lt/s</t>
        </r>
      </text>
    </comment>
    <comment ref="Q83" authorId="0" shapeId="0">
      <text>
        <r>
          <rPr>
            <b/>
            <sz val="9"/>
            <color indexed="81"/>
            <rFont val="Tahoma"/>
            <family val="2"/>
          </rPr>
          <t>Windows User:</t>
        </r>
        <r>
          <rPr>
            <sz val="9"/>
            <color indexed="81"/>
            <rFont val="Tahoma"/>
            <family val="2"/>
          </rPr>
          <t xml:space="preserve">
En monitoreo del año 29/01/2021 no reposta Caudal. Se toma Caudal resolucioón 38,5 Lt/s</t>
        </r>
      </text>
    </comment>
    <comment ref="C88" authorId="0" shapeId="0">
      <text>
        <r>
          <rPr>
            <b/>
            <sz val="9"/>
            <color indexed="81"/>
            <rFont val="Tahoma"/>
            <family val="2"/>
          </rPr>
          <t>Windows User:</t>
        </r>
        <r>
          <rPr>
            <sz val="9"/>
            <color indexed="81"/>
            <rFont val="Tahoma"/>
            <family val="2"/>
          </rPr>
          <t xml:space="preserve">
EN MONITOREO 2021 LOS PÁRAMETROS IN SITU TOMADOS POR LABORATORIO LAC</t>
        </r>
      </text>
    </comment>
    <comment ref="K89" authorId="0" shapeId="0">
      <text>
        <r>
          <rPr>
            <b/>
            <sz val="9"/>
            <color indexed="81"/>
            <rFont val="Tahoma"/>
            <family val="2"/>
          </rPr>
          <t>Windows User:</t>
        </r>
        <r>
          <rPr>
            <sz val="9"/>
            <color indexed="81"/>
            <rFont val="Tahoma"/>
            <family val="2"/>
          </rPr>
          <t xml:space="preserve">
No se especifica en Res. Frecuencia, ni tiempo.
SE DEJAN DATOS DE AUTODECLARACION DE MONITOREO 2021</t>
        </r>
      </text>
    </comment>
    <comment ref="T89" authorId="0" shapeId="0">
      <text>
        <r>
          <rPr>
            <b/>
            <sz val="9"/>
            <color indexed="81"/>
            <rFont val="Tahoma"/>
            <family val="2"/>
          </rPr>
          <t>Windows User:</t>
        </r>
        <r>
          <rPr>
            <sz val="9"/>
            <color indexed="81"/>
            <rFont val="Tahoma"/>
            <family val="2"/>
          </rPr>
          <t xml:space="preserve">
No se especifica en Res. Frecuencia, ni tiempo.
SE DEJAN DATOS DE AUTODECLARACION DE MONITOREO 2021</t>
        </r>
      </text>
    </comment>
    <comment ref="I101" authorId="0" shapeId="0">
      <text>
        <r>
          <rPr>
            <b/>
            <sz val="9"/>
            <color indexed="81"/>
            <rFont val="Tahoma"/>
            <family val="2"/>
          </rPr>
          <t>Windows User:</t>
        </r>
        <r>
          <rPr>
            <sz val="9"/>
            <color indexed="81"/>
            <rFont val="Tahoma"/>
            <family val="2"/>
          </rPr>
          <t xml:space="preserve">
NO SE ANALIZA ESTE PARÀMETRO YA QUE NO SE  CONTEMPLA EN ART 9  RES 631/2015</t>
        </r>
      </text>
    </comment>
    <comment ref="R101" authorId="0" shapeId="0">
      <text>
        <r>
          <rPr>
            <b/>
            <sz val="9"/>
            <color indexed="81"/>
            <rFont val="Tahoma"/>
            <family val="2"/>
          </rPr>
          <t>Windows User:</t>
        </r>
        <r>
          <rPr>
            <sz val="9"/>
            <color indexed="81"/>
            <rFont val="Tahoma"/>
            <family val="2"/>
          </rPr>
          <t xml:space="preserve">
NO SE ANALIZA ESTE PARÀMETRO YA QUE NO SE  CONTEMPLA EN ART 9  RES 631/2015</t>
        </r>
      </text>
    </comment>
    <comment ref="I115" authorId="0" shapeId="0">
      <text>
        <r>
          <rPr>
            <b/>
            <sz val="9"/>
            <color indexed="81"/>
            <rFont val="Tahoma"/>
            <family val="2"/>
          </rPr>
          <t>Windows User:</t>
        </r>
        <r>
          <rPr>
            <sz val="9"/>
            <color indexed="81"/>
            <rFont val="Tahoma"/>
            <family val="2"/>
          </rPr>
          <t xml:space="preserve">
Se toma promedio de concentraciones vertimientos</t>
        </r>
      </text>
    </comment>
    <comment ref="J115" authorId="0" shapeId="0">
      <text>
        <r>
          <rPr>
            <b/>
            <sz val="9"/>
            <color indexed="81"/>
            <rFont val="Tahoma"/>
            <family val="2"/>
          </rPr>
          <t>Windows User:</t>
        </r>
        <r>
          <rPr>
            <sz val="9"/>
            <color indexed="81"/>
            <rFont val="Tahoma"/>
            <family val="2"/>
          </rPr>
          <t xml:space="preserve">
:
Se toma promedio de concentraciones vertimientos</t>
        </r>
      </text>
    </comment>
    <comment ref="I116" authorId="0" shapeId="0">
      <text>
        <r>
          <rPr>
            <b/>
            <sz val="9"/>
            <color indexed="81"/>
            <rFont val="Tahoma"/>
            <family val="2"/>
          </rPr>
          <t>Windows User:</t>
        </r>
        <r>
          <rPr>
            <sz val="9"/>
            <color indexed="81"/>
            <rFont val="Tahoma"/>
            <family val="2"/>
          </rPr>
          <t xml:space="preserve">
Se toma promedio de concentraciones vertimientos</t>
        </r>
      </text>
    </comment>
    <comment ref="J116" authorId="0" shapeId="0">
      <text>
        <r>
          <rPr>
            <b/>
            <sz val="9"/>
            <color indexed="81"/>
            <rFont val="Tahoma"/>
            <family val="2"/>
          </rPr>
          <t>Windows User:</t>
        </r>
        <r>
          <rPr>
            <sz val="9"/>
            <color indexed="81"/>
            <rFont val="Tahoma"/>
            <family val="2"/>
          </rPr>
          <t xml:space="preserve">
:
Se toma promedio de concentraciones vertimientos</t>
        </r>
      </text>
    </comment>
    <comment ref="I117" authorId="0" shapeId="0">
      <text>
        <r>
          <rPr>
            <b/>
            <sz val="9"/>
            <color indexed="81"/>
            <rFont val="Tahoma"/>
            <family val="2"/>
          </rPr>
          <t>Windows User:</t>
        </r>
        <r>
          <rPr>
            <sz val="9"/>
            <color indexed="81"/>
            <rFont val="Tahoma"/>
            <family val="2"/>
          </rPr>
          <t xml:space="preserve">
Se toma promedio de concentraciones vertimientos</t>
        </r>
      </text>
    </comment>
    <comment ref="J117" authorId="0" shapeId="0">
      <text>
        <r>
          <rPr>
            <b/>
            <sz val="9"/>
            <color indexed="81"/>
            <rFont val="Tahoma"/>
            <family val="2"/>
          </rPr>
          <t>Windows User:</t>
        </r>
        <r>
          <rPr>
            <sz val="9"/>
            <color indexed="81"/>
            <rFont val="Tahoma"/>
            <family val="2"/>
          </rPr>
          <t xml:space="preserve">
:
Se toma promedio de concentraciones vertimientos</t>
        </r>
      </text>
    </comment>
    <comment ref="I118" authorId="0" shapeId="0">
      <text>
        <r>
          <rPr>
            <b/>
            <sz val="9"/>
            <color indexed="81"/>
            <rFont val="Tahoma"/>
            <family val="2"/>
          </rPr>
          <t>Windows User:</t>
        </r>
        <r>
          <rPr>
            <sz val="9"/>
            <color indexed="81"/>
            <rFont val="Tahoma"/>
            <family val="2"/>
          </rPr>
          <t xml:space="preserve">
Se toma promedio de concentraciones vertimientos</t>
        </r>
      </text>
    </comment>
    <comment ref="J118" authorId="0" shapeId="0">
      <text>
        <r>
          <rPr>
            <b/>
            <sz val="9"/>
            <color indexed="81"/>
            <rFont val="Tahoma"/>
            <family val="2"/>
          </rPr>
          <t>Windows User:</t>
        </r>
        <r>
          <rPr>
            <sz val="9"/>
            <color indexed="81"/>
            <rFont val="Tahoma"/>
            <family val="2"/>
          </rPr>
          <t xml:space="preserve">
:
Se toma promedio de concentraciones vertimientos</t>
        </r>
      </text>
    </comment>
    <comment ref="I119" authorId="0" shapeId="0">
      <text>
        <r>
          <rPr>
            <b/>
            <sz val="9"/>
            <color indexed="81"/>
            <rFont val="Tahoma"/>
            <family val="2"/>
          </rPr>
          <t>Windows User:</t>
        </r>
        <r>
          <rPr>
            <sz val="9"/>
            <color indexed="81"/>
            <rFont val="Tahoma"/>
            <family val="2"/>
          </rPr>
          <t xml:space="preserve">
Se toma promedio de concentraciones vertimientos</t>
        </r>
      </text>
    </comment>
    <comment ref="J119" authorId="0" shapeId="0">
      <text>
        <r>
          <rPr>
            <b/>
            <sz val="9"/>
            <color indexed="81"/>
            <rFont val="Tahoma"/>
            <family val="2"/>
          </rPr>
          <t>Windows User:</t>
        </r>
        <r>
          <rPr>
            <sz val="9"/>
            <color indexed="81"/>
            <rFont val="Tahoma"/>
            <family val="2"/>
          </rPr>
          <t xml:space="preserve">
:
Se toma promedio de concentraciones vertimientos</t>
        </r>
      </text>
    </comment>
    <comment ref="D124" authorId="0" shapeId="0">
      <text>
        <r>
          <rPr>
            <b/>
            <sz val="9"/>
            <color indexed="81"/>
            <rFont val="Tahoma"/>
            <family val="2"/>
          </rPr>
          <t>Windows User:</t>
        </r>
        <r>
          <rPr>
            <sz val="9"/>
            <color indexed="81"/>
            <rFont val="Tahoma"/>
            <family val="2"/>
          </rPr>
          <t xml:space="preserve">
Actualizar PV hace vertimiento drenaje la estacion, lavadero conectado alcantarillado</t>
        </r>
      </text>
    </comment>
    <comment ref="D130" authorId="0" shapeId="0">
      <text>
        <r>
          <rPr>
            <b/>
            <sz val="9"/>
            <color indexed="81"/>
            <rFont val="Tahoma"/>
            <family val="2"/>
          </rPr>
          <t>Windows User:</t>
        </r>
        <r>
          <rPr>
            <sz val="9"/>
            <color indexed="81"/>
            <rFont val="Tahoma"/>
            <family val="2"/>
          </rPr>
          <t xml:space="preserve">
VENCIDO SEGÚN DTO</t>
        </r>
      </text>
    </comment>
    <comment ref="E132" authorId="0" shapeId="0">
      <text>
        <r>
          <rPr>
            <b/>
            <sz val="9"/>
            <color indexed="81"/>
            <rFont val="Tahoma"/>
            <family val="2"/>
          </rPr>
          <t>Windows User:</t>
        </r>
        <r>
          <rPr>
            <sz val="9"/>
            <color indexed="81"/>
            <rFont val="Tahoma"/>
            <family val="2"/>
          </rPr>
          <t xml:space="preserve">
DATOS TOMADOS DE MONITOREO CAM 2020</t>
        </r>
      </text>
    </comment>
    <comment ref="G132" authorId="0" shapeId="0">
      <text>
        <r>
          <rPr>
            <b/>
            <sz val="9"/>
            <color indexed="81"/>
            <rFont val="Tahoma"/>
            <family val="2"/>
          </rPr>
          <t>Windows User:</t>
        </r>
        <r>
          <rPr>
            <sz val="9"/>
            <color indexed="81"/>
            <rFont val="Tahoma"/>
            <family val="2"/>
          </rPr>
          <t xml:space="preserve">
MONITOREO 2021  NO SE TIENE EN CUENTA YA QUE IN SITU TOMA LABORATORIO LAC</t>
        </r>
      </text>
    </comment>
    <comment ref="H132" authorId="0" shapeId="0">
      <text>
        <r>
          <rPr>
            <b/>
            <sz val="9"/>
            <color indexed="81"/>
            <rFont val="Tahoma"/>
            <family val="2"/>
          </rPr>
          <t>Windows User:</t>
        </r>
        <r>
          <rPr>
            <sz val="9"/>
            <color indexed="81"/>
            <rFont val="Tahoma"/>
            <family val="2"/>
          </rPr>
          <t xml:space="preserve">
SE TOMAN DATOS MONITORES CAM 2020
LABORATORIO NO ACREDITADO</t>
        </r>
      </text>
    </comment>
    <comment ref="Q132" authorId="0" shapeId="0">
      <text>
        <r>
          <rPr>
            <b/>
            <sz val="9"/>
            <color indexed="81"/>
            <rFont val="Tahoma"/>
            <family val="2"/>
          </rPr>
          <t>Windows User:</t>
        </r>
        <r>
          <rPr>
            <sz val="9"/>
            <color indexed="81"/>
            <rFont val="Tahoma"/>
            <family val="2"/>
          </rPr>
          <t xml:space="preserve">
SE TOMAN DATOS MONITORES CAM 2020
LABORATORIO NO ACREDITADO</t>
        </r>
      </text>
    </comment>
    <comment ref="H141" authorId="0" shapeId="0">
      <text>
        <r>
          <rPr>
            <b/>
            <sz val="9"/>
            <color indexed="81"/>
            <rFont val="Tahoma"/>
            <family val="2"/>
          </rPr>
          <t>Windows User:</t>
        </r>
        <r>
          <rPr>
            <sz val="9"/>
            <color indexed="81"/>
            <rFont val="Tahoma"/>
            <family val="2"/>
          </rPr>
          <t xml:space="preserve">
CAUDAL PROMEDIO DE MUESTREOS 2019,2020,2021</t>
        </r>
      </text>
    </comment>
    <comment ref="Q141" authorId="0" shapeId="0">
      <text>
        <r>
          <rPr>
            <b/>
            <sz val="9"/>
            <color indexed="81"/>
            <rFont val="Tahoma"/>
            <family val="2"/>
          </rPr>
          <t>Windows User:</t>
        </r>
        <r>
          <rPr>
            <sz val="9"/>
            <color indexed="81"/>
            <rFont val="Tahoma"/>
            <family val="2"/>
          </rPr>
          <t xml:space="preserve">
CAUDAL PROMEDIO DE MUESTREOS 2019,2020,2021</t>
        </r>
      </text>
    </comment>
    <comment ref="E149" authorId="0" shapeId="0">
      <text>
        <r>
          <rPr>
            <b/>
            <sz val="9"/>
            <color indexed="81"/>
            <rFont val="Tahoma"/>
            <family val="2"/>
          </rPr>
          <t>Windows User:</t>
        </r>
        <r>
          <rPr>
            <sz val="9"/>
            <color indexed="81"/>
            <rFont val="Tahoma"/>
            <family val="2"/>
          </rPr>
          <t xml:space="preserve">
Se toman CAUDALES MONITOREO CAMPAÑA 3 2020 realizado por la CAM - 2020 para estos 6 puntos
CONCENTRACIONES DBO Y SST DE MONITOREO 2021</t>
        </r>
      </text>
    </comment>
    <comment ref="E150" authorId="0" shapeId="0">
      <text>
        <r>
          <rPr>
            <b/>
            <sz val="9"/>
            <color indexed="81"/>
            <rFont val="Tahoma"/>
            <family val="2"/>
          </rPr>
          <t>Windows User:</t>
        </r>
        <r>
          <rPr>
            <sz val="9"/>
            <color indexed="81"/>
            <rFont val="Tahoma"/>
            <family val="2"/>
          </rPr>
          <t xml:space="preserve">
Se toman CAUDALES MONITOREO CAMPAÑA 3 2020 realizado por la CAM - 2020 para estos 6 puntos
CONCENTRACIONES DBO Y SST DE MONITOREO 2021
</t>
        </r>
      </text>
    </comment>
    <comment ref="H155" authorId="0" shapeId="0">
      <text>
        <r>
          <rPr>
            <b/>
            <sz val="9"/>
            <color indexed="81"/>
            <rFont val="Tahoma"/>
            <family val="2"/>
          </rPr>
          <t>Windows User:</t>
        </r>
        <r>
          <rPr>
            <sz val="9"/>
            <color indexed="81"/>
            <rFont val="Tahoma"/>
            <family val="2"/>
          </rPr>
          <t xml:space="preserve">
No  se midió Q, en monitoreo 2021, debido a condiciones del sistema</t>
        </r>
      </text>
    </comment>
    <comment ref="K155" authorId="0" shapeId="0">
      <text>
        <r>
          <rPr>
            <b/>
            <sz val="9"/>
            <color indexed="81"/>
            <rFont val="Tahoma"/>
            <family val="2"/>
          </rPr>
          <t>Windows User:</t>
        </r>
        <r>
          <rPr>
            <sz val="9"/>
            <color indexed="81"/>
            <rFont val="Tahoma"/>
            <family val="2"/>
          </rPr>
          <t xml:space="preserve">
SEGÚN AUTODECLARACION 2021 SOLO REALIZAN DESACRAG 1 HORA AL DIA</t>
        </r>
      </text>
    </comment>
    <comment ref="Q155" authorId="0" shapeId="0">
      <text>
        <r>
          <rPr>
            <b/>
            <sz val="9"/>
            <color indexed="81"/>
            <rFont val="Tahoma"/>
            <family val="2"/>
          </rPr>
          <t>Windows User:</t>
        </r>
        <r>
          <rPr>
            <sz val="9"/>
            <color indexed="81"/>
            <rFont val="Tahoma"/>
            <family val="2"/>
          </rPr>
          <t xml:space="preserve">
No  se midió Q, en monitoreo 2021, debido a condiciones del sistema</t>
        </r>
      </text>
    </comment>
    <comment ref="T155" authorId="0" shapeId="0">
      <text>
        <r>
          <rPr>
            <b/>
            <sz val="9"/>
            <color indexed="81"/>
            <rFont val="Tahoma"/>
            <family val="2"/>
          </rPr>
          <t>Windows User:</t>
        </r>
        <r>
          <rPr>
            <sz val="9"/>
            <color indexed="81"/>
            <rFont val="Tahoma"/>
            <family val="2"/>
          </rPr>
          <t xml:space="preserve">
SEGÚN AUTODECLARACION 2021 SOLO REALIZAN DESACRAG 1 HORA AL DIA</t>
        </r>
      </text>
    </comment>
    <comment ref="H156" authorId="0" shapeId="0">
      <text>
        <r>
          <rPr>
            <b/>
            <sz val="9"/>
            <color indexed="81"/>
            <rFont val="Tahoma"/>
            <family val="2"/>
          </rPr>
          <t>Windows User:</t>
        </r>
        <r>
          <rPr>
            <sz val="9"/>
            <color indexed="81"/>
            <rFont val="Tahoma"/>
            <family val="2"/>
          </rPr>
          <t xml:space="preserve">
No se midió Q, en monitoreo 2021, debido a condiciones del sistema</t>
        </r>
      </text>
    </comment>
    <comment ref="K156" authorId="0" shapeId="0">
      <text>
        <r>
          <rPr>
            <b/>
            <sz val="9"/>
            <color indexed="81"/>
            <rFont val="Tahoma"/>
            <family val="2"/>
          </rPr>
          <t>Windows User:</t>
        </r>
        <r>
          <rPr>
            <sz val="9"/>
            <color indexed="81"/>
            <rFont val="Tahoma"/>
            <family val="2"/>
          </rPr>
          <t xml:space="preserve">
SEGÚN AUTODECLARACION 2021 SOLO REALIZAN DESACRAG 1 HORA AL DIA</t>
        </r>
      </text>
    </comment>
    <comment ref="Q156" authorId="0" shapeId="0">
      <text>
        <r>
          <rPr>
            <b/>
            <sz val="9"/>
            <color indexed="81"/>
            <rFont val="Tahoma"/>
            <family val="2"/>
          </rPr>
          <t>Windows User:</t>
        </r>
        <r>
          <rPr>
            <sz val="9"/>
            <color indexed="81"/>
            <rFont val="Tahoma"/>
            <family val="2"/>
          </rPr>
          <t xml:space="preserve">
No se midió Q, en monitoreo 2021, debido a condiciones del sistema</t>
        </r>
      </text>
    </comment>
    <comment ref="T156" authorId="0" shapeId="0">
      <text>
        <r>
          <rPr>
            <b/>
            <sz val="9"/>
            <color indexed="81"/>
            <rFont val="Tahoma"/>
            <family val="2"/>
          </rPr>
          <t>Windows User:</t>
        </r>
        <r>
          <rPr>
            <sz val="9"/>
            <color indexed="81"/>
            <rFont val="Tahoma"/>
            <family val="2"/>
          </rPr>
          <t xml:space="preserve">
SEGÚN AUTODECLARACION 2021 SOLO REALIZAN DESACRAG 1 HORA AL DIA</t>
        </r>
      </text>
    </comment>
    <comment ref="H159" authorId="0" shapeId="0">
      <text>
        <r>
          <rPr>
            <b/>
            <sz val="9"/>
            <color indexed="81"/>
            <rFont val="Tahoma"/>
            <family val="2"/>
          </rPr>
          <t>Windows User:</t>
        </r>
        <r>
          <rPr>
            <sz val="9"/>
            <color indexed="81"/>
            <rFont val="Tahoma"/>
            <family val="2"/>
          </rPr>
          <t xml:space="preserve">
CAUDAL de PV,  en monitoreo presentado para PV no aforan Caudal</t>
        </r>
      </text>
    </comment>
    <comment ref="Q159" authorId="0" shapeId="0">
      <text>
        <r>
          <rPr>
            <b/>
            <sz val="9"/>
            <color indexed="81"/>
            <rFont val="Tahoma"/>
            <family val="2"/>
          </rPr>
          <t>Windows User:</t>
        </r>
        <r>
          <rPr>
            <sz val="9"/>
            <color indexed="81"/>
            <rFont val="Tahoma"/>
            <family val="2"/>
          </rPr>
          <t xml:space="preserve">
CAUDAL de PV,  en monitoreo presentado para PV no aforan Caudal</t>
        </r>
      </text>
    </comment>
    <comment ref="H165" authorId="0" shapeId="0">
      <text>
        <r>
          <rPr>
            <b/>
            <sz val="9"/>
            <color indexed="81"/>
            <rFont val="Tahoma"/>
            <family val="2"/>
          </rPr>
          <t>Windows User:</t>
        </r>
        <r>
          <rPr>
            <sz val="9"/>
            <color indexed="81"/>
            <rFont val="Tahoma"/>
            <family val="2"/>
          </rPr>
          <t xml:space="preserve">
Se toma Q de PV en monitoreo no lo reporta</t>
        </r>
      </text>
    </comment>
    <comment ref="Q165" authorId="0" shapeId="0">
      <text>
        <r>
          <rPr>
            <b/>
            <sz val="9"/>
            <color indexed="81"/>
            <rFont val="Tahoma"/>
            <family val="2"/>
          </rPr>
          <t>Windows User:</t>
        </r>
        <r>
          <rPr>
            <sz val="9"/>
            <color indexed="81"/>
            <rFont val="Tahoma"/>
            <family val="2"/>
          </rPr>
          <t xml:space="preserve">
Se toma Q de PV en monitoreo no lo reporta</t>
        </r>
      </text>
    </comment>
    <comment ref="E181" authorId="1" shapeId="0">
      <text>
        <r>
          <rPr>
            <b/>
            <sz val="9"/>
            <color indexed="81"/>
            <rFont val="Tahoma"/>
            <family val="2"/>
          </rPr>
          <t>ZULMA VIVIANA PLAZA ROCHA:</t>
        </r>
        <r>
          <rPr>
            <sz val="9"/>
            <color indexed="81"/>
            <rFont val="Tahoma"/>
            <family val="2"/>
          </rPr>
          <t xml:space="preserve">
que paso con este vertimiento???</t>
        </r>
      </text>
    </comment>
    <comment ref="H186" authorId="0" shapeId="0">
      <text>
        <r>
          <rPr>
            <b/>
            <sz val="9"/>
            <color indexed="81"/>
            <rFont val="Tahoma"/>
            <family val="2"/>
          </rPr>
          <t>Windows User:</t>
        </r>
        <r>
          <rPr>
            <sz val="9"/>
            <color indexed="81"/>
            <rFont val="Tahoma"/>
            <family val="2"/>
          </rPr>
          <t xml:space="preserve">
NO REPORTA CAUDAL, SE DEJA CAUDAL MONITOREO 2018</t>
        </r>
      </text>
    </comment>
    <comment ref="Q186" authorId="0" shapeId="0">
      <text>
        <r>
          <rPr>
            <b/>
            <sz val="9"/>
            <color indexed="81"/>
            <rFont val="Tahoma"/>
            <family val="2"/>
          </rPr>
          <t>Windows User:</t>
        </r>
        <r>
          <rPr>
            <sz val="9"/>
            <color indexed="81"/>
            <rFont val="Tahoma"/>
            <family val="2"/>
          </rPr>
          <t xml:space="preserve">
NO REPORTA CAUDAL, SE DEJA CAUDAL MONITOREO 2018</t>
        </r>
      </text>
    </comment>
    <comment ref="H189" authorId="0" shapeId="0">
      <text>
        <r>
          <rPr>
            <b/>
            <sz val="9"/>
            <color indexed="81"/>
            <rFont val="Tahoma"/>
            <family val="2"/>
          </rPr>
          <t>Windows User:</t>
        </r>
        <r>
          <rPr>
            <sz val="9"/>
            <color indexed="81"/>
            <rFont val="Tahoma"/>
            <family val="2"/>
          </rPr>
          <t xml:space="preserve">
NO SE AFORA CAUDAL EN MONITOREO 01/09/2021
SE DEJA CAUDAL MONITOREO ANTERIOR </t>
        </r>
      </text>
    </comment>
    <comment ref="Q189" authorId="0" shapeId="0">
      <text>
        <r>
          <rPr>
            <b/>
            <sz val="9"/>
            <color indexed="81"/>
            <rFont val="Tahoma"/>
            <family val="2"/>
          </rPr>
          <t>Windows User:</t>
        </r>
        <r>
          <rPr>
            <sz val="9"/>
            <color indexed="81"/>
            <rFont val="Tahoma"/>
            <family val="2"/>
          </rPr>
          <t xml:space="preserve">
NO SE AFORA CAUDAL EN MONITOREO 01/09/2021
SE DEJA CAUDAL MONITOREO ANTERIOR </t>
        </r>
      </text>
    </comment>
    <comment ref="E196" authorId="0" shapeId="0">
      <text>
        <r>
          <rPr>
            <b/>
            <sz val="9"/>
            <color indexed="81"/>
            <rFont val="Tahoma"/>
            <family val="2"/>
          </rPr>
          <t>Windows User:</t>
        </r>
        <r>
          <rPr>
            <sz val="9"/>
            <color indexed="81"/>
            <rFont val="Tahoma"/>
            <family val="2"/>
          </rPr>
          <t xml:space="preserve">
En monitoreo 2021 punto denominado " SALIDA PTAR PREDIOS LOS LIMONES"</t>
        </r>
      </text>
    </comment>
    <comment ref="I207" authorId="0" shapeId="0">
      <text>
        <r>
          <rPr>
            <b/>
            <sz val="9"/>
            <color indexed="81"/>
            <rFont val="Tahoma"/>
            <family val="2"/>
          </rPr>
          <t>Windows User:</t>
        </r>
        <r>
          <rPr>
            <sz val="9"/>
            <color indexed="81"/>
            <rFont val="Tahoma"/>
            <family val="2"/>
          </rPr>
          <t xml:space="preserve">
ESTAS CONCENTRACIONES CORRESPONDEN A LAS SALIDAS DE PTAR SIN TRATAMIENTO</t>
        </r>
      </text>
    </comment>
    <comment ref="J207" authorId="0" shapeId="0">
      <text>
        <r>
          <rPr>
            <b/>
            <sz val="9"/>
            <color indexed="81"/>
            <rFont val="Tahoma"/>
            <family val="2"/>
          </rPr>
          <t>Windows User:</t>
        </r>
        <r>
          <rPr>
            <sz val="9"/>
            <color indexed="81"/>
            <rFont val="Tahoma"/>
            <family val="2"/>
          </rPr>
          <t xml:space="preserve">
ESTAS CONCENTRACIONES CORRESPONDEN A LAS SALIDAS DE PTAR SIN TRATAMIENTO</t>
        </r>
      </text>
    </comment>
    <comment ref="I208" authorId="0" shapeId="0">
      <text>
        <r>
          <rPr>
            <b/>
            <sz val="9"/>
            <color indexed="81"/>
            <rFont val="Tahoma"/>
            <family val="2"/>
          </rPr>
          <t>Windows User:</t>
        </r>
        <r>
          <rPr>
            <sz val="9"/>
            <color indexed="81"/>
            <rFont val="Tahoma"/>
            <family val="2"/>
          </rPr>
          <t xml:space="preserve">
ESTAS CONCENTRACIONES CORRESPONDEN A LAS SALIDAS DE PTAR SIN TRATAMIENTO</t>
        </r>
      </text>
    </comment>
    <comment ref="J208" authorId="0" shapeId="0">
      <text>
        <r>
          <rPr>
            <b/>
            <sz val="9"/>
            <color indexed="81"/>
            <rFont val="Tahoma"/>
            <family val="2"/>
          </rPr>
          <t>Windows User:</t>
        </r>
        <r>
          <rPr>
            <sz val="9"/>
            <color indexed="81"/>
            <rFont val="Tahoma"/>
            <family val="2"/>
          </rPr>
          <t xml:space="preserve">
ESTAS CONCENTRACIONES CORRESPONDEN A LAS SALIDAS DE PTAR SIN TRATAMIENTO</t>
        </r>
      </text>
    </comment>
    <comment ref="C211" authorId="0" shapeId="0">
      <text>
        <r>
          <rPr>
            <b/>
            <sz val="9"/>
            <color indexed="81"/>
            <rFont val="Tahoma"/>
            <family val="2"/>
          </rPr>
          <t>Windows User:</t>
        </r>
        <r>
          <rPr>
            <sz val="9"/>
            <color indexed="81"/>
            <rFont val="Tahoma"/>
            <family val="2"/>
          </rPr>
          <t xml:space="preserve">
USUARIO CAMBIÒ DE ACTIVIDAD - SOLICITAR RTA DTN</t>
        </r>
      </text>
    </comment>
  </commentList>
</comments>
</file>

<file path=xl/comments3.xml><?xml version="1.0" encoding="utf-8"?>
<comments xmlns="http://schemas.openxmlformats.org/spreadsheetml/2006/main">
  <authors>
    <author>Autor</author>
  </authors>
  <commentList>
    <comment ref="F4" authorId="0" shapeId="0">
      <text>
        <r>
          <rPr>
            <b/>
            <sz val="9"/>
            <color indexed="81"/>
            <rFont val="Tahoma"/>
            <family val="2"/>
          </rPr>
          <t>Autor:</t>
        </r>
        <r>
          <rPr>
            <sz val="9"/>
            <color indexed="81"/>
            <rFont val="Tahoma"/>
            <family val="2"/>
          </rPr>
          <t xml:space="preserve">
Concentraciones promedio pisic la esperanza</t>
        </r>
      </text>
    </comment>
    <comment ref="H4" authorId="0" shapeId="0">
      <text>
        <r>
          <rPr>
            <b/>
            <sz val="9"/>
            <color indexed="81"/>
            <rFont val="Tahoma"/>
            <family val="2"/>
          </rPr>
          <t>Autor:</t>
        </r>
        <r>
          <rPr>
            <sz val="9"/>
            <color indexed="81"/>
            <rFont val="Tahoma"/>
            <family val="2"/>
          </rPr>
          <t xml:space="preserve">
Factor Conversion unidades
</t>
        </r>
      </text>
    </comment>
    <comment ref="E12" authorId="0" shapeId="0">
      <text>
        <r>
          <rPr>
            <b/>
            <sz val="9"/>
            <color indexed="81"/>
            <rFont val="Tahoma"/>
            <family val="2"/>
          </rPr>
          <t>Autor:</t>
        </r>
        <r>
          <rPr>
            <sz val="9"/>
            <color indexed="81"/>
            <rFont val="Tahoma"/>
            <family val="2"/>
          </rPr>
          <t xml:space="preserve">
canal cirilo</t>
        </r>
      </text>
    </comment>
  </commentList>
</comments>
</file>

<file path=xl/sharedStrings.xml><?xml version="1.0" encoding="utf-8"?>
<sst xmlns="http://schemas.openxmlformats.org/spreadsheetml/2006/main" count="2875" uniqueCount="1635">
  <si>
    <t>DBO</t>
  </si>
  <si>
    <t>SST</t>
  </si>
  <si>
    <t>Vertimiento Villa Luz</t>
  </si>
  <si>
    <t>Vertimiento 2</t>
  </si>
  <si>
    <t>Vertimiento PTAR</t>
  </si>
  <si>
    <t>Vertimiento unico PTAR</t>
  </si>
  <si>
    <t xml:space="preserve">Vertimiento Los Comuneros </t>
  </si>
  <si>
    <t>Vertimiento  Calamo - Plan Maestro</t>
  </si>
  <si>
    <t>DATOS CARACTERIZACIÓN DE LA DESCARGA</t>
  </si>
  <si>
    <t>San Agustín</t>
  </si>
  <si>
    <t>VERTIMIENTO KENNEDY</t>
  </si>
  <si>
    <t>Doméstico</t>
  </si>
  <si>
    <t>Palestina</t>
  </si>
  <si>
    <t>Pitalito</t>
  </si>
  <si>
    <t xml:space="preserve"> Isnos</t>
  </si>
  <si>
    <t>Saladoblanco</t>
  </si>
  <si>
    <t>Oporapa</t>
  </si>
  <si>
    <t>Elias</t>
  </si>
  <si>
    <t>Altamira</t>
  </si>
  <si>
    <t>Timaná</t>
  </si>
  <si>
    <t>Tarqui</t>
  </si>
  <si>
    <t>Acevedo</t>
  </si>
  <si>
    <t>Industrial</t>
  </si>
  <si>
    <t>Suaza</t>
  </si>
  <si>
    <t>Guadalupe</t>
  </si>
  <si>
    <t>Pital</t>
  </si>
  <si>
    <t>Agrado</t>
  </si>
  <si>
    <t>Gigante</t>
  </si>
  <si>
    <t>La Argentina</t>
  </si>
  <si>
    <t>La Plata</t>
  </si>
  <si>
    <t>VERT.  1  Matadero</t>
  </si>
  <si>
    <t>Nátaga</t>
  </si>
  <si>
    <t>Paicol</t>
  </si>
  <si>
    <t>Tesalia</t>
  </si>
  <si>
    <t>Iquira</t>
  </si>
  <si>
    <t>Teruel</t>
  </si>
  <si>
    <t>Yaguará</t>
  </si>
  <si>
    <t>Hobo</t>
  </si>
  <si>
    <t>VERT. 1 Lagunas de Estabilización</t>
  </si>
  <si>
    <t>Algeciras</t>
  </si>
  <si>
    <t>Campoalegre</t>
  </si>
  <si>
    <t>Rivera</t>
  </si>
  <si>
    <t>CEAGRODEX DEL HUILA S.A.</t>
  </si>
  <si>
    <t>Contegral  S. A</t>
  </si>
  <si>
    <t>Triturados Hermanos Carrillo Ltda</t>
  </si>
  <si>
    <t>Neiva</t>
  </si>
  <si>
    <t>Villavieja</t>
  </si>
  <si>
    <t>Aipe</t>
  </si>
  <si>
    <t>Santa María</t>
  </si>
  <si>
    <t>Palermo</t>
  </si>
  <si>
    <t>Empresa de Servicios Publicos de Palermo ESP</t>
  </si>
  <si>
    <t>PTAR Matadero</t>
  </si>
  <si>
    <t>PTAR Julian Polania</t>
  </si>
  <si>
    <t>Comfamiliar del Huila</t>
  </si>
  <si>
    <t xml:space="preserve"> Domestico</t>
  </si>
  <si>
    <t>Condominio Industrial Terpel</t>
  </si>
  <si>
    <t>Baraya</t>
  </si>
  <si>
    <t>Tello</t>
  </si>
  <si>
    <t>Colombia</t>
  </si>
  <si>
    <t>VERTIMIENTO 1. PTAR</t>
  </si>
  <si>
    <t>VERTIMIENTO PTAR</t>
  </si>
  <si>
    <t>VERTIMIENTO UNICO</t>
  </si>
  <si>
    <t>salida PTAR</t>
  </si>
  <si>
    <t>Domestico</t>
  </si>
  <si>
    <t>ECOPETROL BARAYA- Industrial</t>
  </si>
  <si>
    <t>EMGESA- QUIMBO</t>
  </si>
  <si>
    <t>ECOPETROL</t>
  </si>
  <si>
    <t>Vertimiento El Conejo</t>
  </si>
  <si>
    <t>Vertimiento parque modular</t>
  </si>
  <si>
    <t>Vertimiento  cementerio</t>
  </si>
  <si>
    <t>Rancho Tepeyac</t>
  </si>
  <si>
    <t>Tiempo de Vertimiento promedio (Horas/dia)</t>
  </si>
  <si>
    <t>mg/l DBO</t>
  </si>
  <si>
    <t>mg/l SST</t>
  </si>
  <si>
    <t>fact Conversi</t>
  </si>
  <si>
    <t>PISCICULTOR</t>
  </si>
  <si>
    <t>PREDIO</t>
  </si>
  <si>
    <t>CAUDAL CONCESIONADO (L/seg)</t>
  </si>
  <si>
    <t>20% caudal decantado</t>
  </si>
  <si>
    <t>KG-AÑO DBO</t>
  </si>
  <si>
    <t>KG-AÑO-SST</t>
  </si>
  <si>
    <t>JORGE OSORIO</t>
  </si>
  <si>
    <t>Lote N° 2 La esperanza</t>
  </si>
  <si>
    <t>YA ESTA CALCULADO CON MUESTREO</t>
  </si>
  <si>
    <t>BENJAMIN OSORIO</t>
  </si>
  <si>
    <t>Lote 1 El Resurgir</t>
  </si>
  <si>
    <t>Villa del Carmen</t>
  </si>
  <si>
    <t>Lote  N° 19</t>
  </si>
  <si>
    <t>Lote N° 2 La Esperanza</t>
  </si>
  <si>
    <t>Santa Helena</t>
  </si>
  <si>
    <t>Las Brisas</t>
  </si>
  <si>
    <t>el Combat los Lios</t>
  </si>
  <si>
    <t>san alfonso</t>
  </si>
  <si>
    <t>vIlla Charo</t>
  </si>
  <si>
    <t>la primavera</t>
  </si>
  <si>
    <t>la CATANIA</t>
  </si>
  <si>
    <t>VILLA MERCEDES</t>
  </si>
  <si>
    <t>Las Merceditas</t>
  </si>
  <si>
    <t>lote 2 la esperanza</t>
  </si>
  <si>
    <t>VILLA EMMA</t>
  </si>
  <si>
    <t>Piscicola LA POLA</t>
  </si>
  <si>
    <t>el limoncito</t>
  </si>
  <si>
    <t>las mercedes</t>
  </si>
  <si>
    <t>las delicias</t>
  </si>
  <si>
    <t>santa ana</t>
  </si>
  <si>
    <t>sin nombre</t>
  </si>
  <si>
    <t>san felipe</t>
  </si>
  <si>
    <t>el puente</t>
  </si>
  <si>
    <t xml:space="preserve"> la esperanza</t>
  </si>
  <si>
    <t>la primaverita</t>
  </si>
  <si>
    <t>san joaquin</t>
  </si>
  <si>
    <t>villa samary</t>
  </si>
  <si>
    <t>el bosque</t>
  </si>
  <si>
    <t>el establo 47</t>
  </si>
  <si>
    <t>casa lote</t>
  </si>
  <si>
    <t>lote VILLA MERCEDES</t>
  </si>
  <si>
    <t>lote majo</t>
  </si>
  <si>
    <t>lote caracoli</t>
  </si>
  <si>
    <t>yoli</t>
  </si>
  <si>
    <t>la coba de iria</t>
  </si>
  <si>
    <t>el libano</t>
  </si>
  <si>
    <t>en liquidacion</t>
  </si>
  <si>
    <t>Agropisiciola Mujeres por el campo</t>
  </si>
  <si>
    <t>lote 2 los lagos</t>
  </si>
  <si>
    <t>Carlos Ramirez Sanchez</t>
  </si>
  <si>
    <t>Sector 1</t>
  </si>
  <si>
    <t>Sector 2</t>
  </si>
  <si>
    <t>Tilapias del Huila s.as</t>
  </si>
  <si>
    <t>TOTAL CARGA CONTAMINANTE</t>
  </si>
  <si>
    <t>Acrópolis</t>
  </si>
  <si>
    <t>Mansión del norte</t>
  </si>
  <si>
    <t>Carlos Pizarro</t>
  </si>
  <si>
    <t>Chicalá</t>
  </si>
  <si>
    <t>Calamarí</t>
  </si>
  <si>
    <t>Camilo Torres</t>
  </si>
  <si>
    <t>El Dorado</t>
  </si>
  <si>
    <t>El Venado</t>
  </si>
  <si>
    <t>Carlos Ramirez Sanchez - Las Marias</t>
  </si>
  <si>
    <t>EDUARDO RAMIREZ - Vereda El Espinal</t>
  </si>
  <si>
    <t>????</t>
  </si>
  <si>
    <t>13 Subtotal Corriente Río Neiva</t>
  </si>
  <si>
    <t>16 Subtotal Corriente Río Magdalena</t>
  </si>
  <si>
    <t>19 Subtotal Río Ambicá</t>
  </si>
  <si>
    <t>Piscicolas</t>
  </si>
  <si>
    <t>Doméstico - Salida PTAR</t>
  </si>
  <si>
    <t>VERTIMIENTO POLIDEPORTIVO- Policia</t>
  </si>
  <si>
    <t>Vertimiento Bienestar - La chaza</t>
  </si>
  <si>
    <t>Vertimiento Puente - Coliseo</t>
  </si>
  <si>
    <t>PTAR 3  Julian Polania 2</t>
  </si>
  <si>
    <t>Vertimiento Jose Acevedo- Marco Paredes</t>
  </si>
  <si>
    <t>Vertimiento el Viaducto (el puerto, La guache, alcantarillado)</t>
  </si>
  <si>
    <t>Vertimiento Municipal</t>
  </si>
  <si>
    <t>Vertimiento punto Cafetal</t>
  </si>
  <si>
    <t>Avícola Villa Nancy</t>
  </si>
  <si>
    <t>La Libertad (vertimiento nuevo)</t>
  </si>
  <si>
    <t>FECHA CARACTERIZACIÓN</t>
  </si>
  <si>
    <t xml:space="preserve">Planta de Beneficio Animal </t>
  </si>
  <si>
    <t>Puente Santander - Norte</t>
  </si>
  <si>
    <t>Puente Santander  - Sur</t>
  </si>
  <si>
    <t xml:space="preserve">Villa Colombia Norte </t>
  </si>
  <si>
    <t>PTAR 1 - Santa Ana</t>
  </si>
  <si>
    <t>PTAR 2 - Puerto turistico</t>
  </si>
  <si>
    <t>PTAR 3 - La mochila</t>
  </si>
  <si>
    <t>VERT 2. Hospital</t>
  </si>
  <si>
    <t>Doméstico - Campamento</t>
  </si>
  <si>
    <t xml:space="preserve">O2 Tilapias S.A.S </t>
  </si>
  <si>
    <t>Tilapias del Huila - lagos</t>
  </si>
  <si>
    <t xml:space="preserve">Falla Bernal </t>
  </si>
  <si>
    <t>Domestico - PTAR LAS MARÍAS</t>
  </si>
  <si>
    <t>ITALCOL S.A</t>
  </si>
  <si>
    <t>PBA - Frigorifico Surcolombiano</t>
  </si>
  <si>
    <t>Piscicola Salem</t>
  </si>
  <si>
    <t>Piscicola La Acuarela</t>
  </si>
  <si>
    <t>SUB-ZONA HIDROGRAFICA</t>
  </si>
  <si>
    <t>MICRO-CUENCA</t>
  </si>
  <si>
    <t>Hectareas (Ha) Café</t>
  </si>
  <si>
    <t>(TON /AÑO) DBO5</t>
  </si>
  <si>
    <t xml:space="preserve">(TON/ AÑO) SST </t>
  </si>
  <si>
    <t xml:space="preserve">2101 Alto Magdalena </t>
  </si>
  <si>
    <t>AD 40 MAGDALENA</t>
  </si>
  <si>
    <t>AD 41 MAGDALENA</t>
  </si>
  <si>
    <t>AD 42 MAGDALENA</t>
  </si>
  <si>
    <t>AD 43 MAGDALENA_bajo</t>
  </si>
  <si>
    <t>AD 43 MAGDALENA_alto</t>
  </si>
  <si>
    <t>AD 44 MAGDALENA</t>
  </si>
  <si>
    <t>AD 45 MAGDALENA</t>
  </si>
  <si>
    <t>AD 46 MAGDALENA_bajo</t>
  </si>
  <si>
    <t>AD 46 MAGDALENA_alto</t>
  </si>
  <si>
    <t>AD 47 MAGDALENA</t>
  </si>
  <si>
    <t>AD 48 MAGDALENA</t>
  </si>
  <si>
    <t>AD 49 MAGDALENA</t>
  </si>
  <si>
    <t>AD 50 MAGDALENA_bajo</t>
  </si>
  <si>
    <t>AD 50 MAGDALENA_alto</t>
  </si>
  <si>
    <t>AD 51 MAGDALENA</t>
  </si>
  <si>
    <t>AD 52 MAGDALENA</t>
  </si>
  <si>
    <t>AD 53 MAGDALENA</t>
  </si>
  <si>
    <t>AD 54 MAGDALENA</t>
  </si>
  <si>
    <t>AD 55 MAGDALENA</t>
  </si>
  <si>
    <t>AD 56 MAGDALENA</t>
  </si>
  <si>
    <t>Q. AGUABLANCA</t>
  </si>
  <si>
    <t>Q. BLANCA</t>
  </si>
  <si>
    <t>Q. CHARGUAYACO</t>
  </si>
  <si>
    <t>Q. CRIOLLO</t>
  </si>
  <si>
    <t>Q. DEL BUEY</t>
  </si>
  <si>
    <t>Q. DOS CASCADAS</t>
  </si>
  <si>
    <t>Q. EL CAJON</t>
  </si>
  <si>
    <t>Q. EL CEDRO</t>
  </si>
  <si>
    <t>Q. EL DESECHO</t>
  </si>
  <si>
    <t>Q. EL JABON</t>
  </si>
  <si>
    <t>Q. EL PALMAR</t>
  </si>
  <si>
    <t>Q. EL PESCADO</t>
  </si>
  <si>
    <t>Q. EL PITAL</t>
  </si>
  <si>
    <t>Q. EL TIGRE</t>
  </si>
  <si>
    <t>Q. EL TIGRE_2</t>
  </si>
  <si>
    <t>Q. GALLINEROS</t>
  </si>
  <si>
    <t>Q. LA CASPOSAL</t>
  </si>
  <si>
    <t>Q. LA CHIREALENA</t>
  </si>
  <si>
    <t>Q. LA CHORRERA</t>
  </si>
  <si>
    <t>Q. LA PERAL</t>
  </si>
  <si>
    <t>Q. LAS MINAS</t>
  </si>
  <si>
    <t>Q. MAJUAS</t>
  </si>
  <si>
    <t>Q. MATANZAS</t>
  </si>
  <si>
    <t>Q. MAZAMORRAS</t>
  </si>
  <si>
    <t>Q. MORTINO</t>
  </si>
  <si>
    <t>Q. NEGRA</t>
  </si>
  <si>
    <t>Q. NEGRA_2</t>
  </si>
  <si>
    <t>Q. NEGRA_3</t>
  </si>
  <si>
    <t>Q. REGUEROS</t>
  </si>
  <si>
    <t>Q. TABACAL</t>
  </si>
  <si>
    <t>R. BALCEROS</t>
  </si>
  <si>
    <t>R. BLANQUITO</t>
  </si>
  <si>
    <t>R. BLANQUITO ALTO</t>
  </si>
  <si>
    <t>R. CLAROS</t>
  </si>
  <si>
    <t>R. GUACHICOS</t>
  </si>
  <si>
    <t>R. GUARAPAS_bajo</t>
  </si>
  <si>
    <t>R. GUARAPAS_alto</t>
  </si>
  <si>
    <t>R. MAGDALENA NACIMIENTO</t>
  </si>
  <si>
    <t>R. MAJUAS ALTO</t>
  </si>
  <si>
    <t>R. MAJUAS BAJO</t>
  </si>
  <si>
    <t>R. MAZAMORRAS</t>
  </si>
  <si>
    <t>R. NARANJO</t>
  </si>
  <si>
    <t>R. NEGRO</t>
  </si>
  <si>
    <t>R. OSO</t>
  </si>
  <si>
    <t>R. OSOGUAICO</t>
  </si>
  <si>
    <t>R. OVEJERAS</t>
  </si>
  <si>
    <t>R. QUINCHANA</t>
  </si>
  <si>
    <t>R. SOMBRERILLOS</t>
  </si>
  <si>
    <t>2102 Timaná y otros directos al Magdalena</t>
  </si>
  <si>
    <t>AD 57 MAGDALENA_alto</t>
  </si>
  <si>
    <t>AD 57 MAGDALENA_bajo</t>
  </si>
  <si>
    <t>AD 58 MAGDALENA_alto</t>
  </si>
  <si>
    <t>AD 58 MAGDALENA_bajo</t>
  </si>
  <si>
    <t>AD 60 MAGDALENA</t>
  </si>
  <si>
    <t>Q. CALENTURAS</t>
  </si>
  <si>
    <t>Q. DE TOBO</t>
  </si>
  <si>
    <t>Q. LA CICANA</t>
  </si>
  <si>
    <t>Q. LA TURBIA</t>
  </si>
  <si>
    <t>Q. OLICUAL</t>
  </si>
  <si>
    <t>Q. PIRAGUA</t>
  </si>
  <si>
    <t>Q. SECA</t>
  </si>
  <si>
    <t>R. TIMANA</t>
  </si>
  <si>
    <t>Z. DEL PALO COLORADO</t>
  </si>
  <si>
    <t>2103 Río Suaza</t>
  </si>
  <si>
    <t>Q. AGUACABEZAS</t>
  </si>
  <si>
    <t>Q. AGUACALIENTE</t>
  </si>
  <si>
    <t>Q. ANAYACO</t>
  </si>
  <si>
    <t>Q. CAGUANCITO</t>
  </si>
  <si>
    <t>Q. CHORROSA</t>
  </si>
  <si>
    <t>Q. DE MANTAGUA</t>
  </si>
  <si>
    <t>Q. DE SATIA</t>
  </si>
  <si>
    <t>Q. EL GUACHE</t>
  </si>
  <si>
    <t>Q. EMAYA</t>
  </si>
  <si>
    <t>Q. LA BERNARDA</t>
  </si>
  <si>
    <t>Q. LA CASCAJOSA</t>
  </si>
  <si>
    <t>Q. LA JACUE</t>
  </si>
  <si>
    <t>Q. LA MARIMBA</t>
  </si>
  <si>
    <t>Q. LA PERICA</t>
  </si>
  <si>
    <t>Q. LA PESCADA</t>
  </si>
  <si>
    <t>Q. LA VICIOSA</t>
  </si>
  <si>
    <t>Q. LAS TUPIAS</t>
  </si>
  <si>
    <t>Q. LOS ANGELES</t>
  </si>
  <si>
    <t>Q. LOS ANGELES_2</t>
  </si>
  <si>
    <t>Q. PABUCHE</t>
  </si>
  <si>
    <t>Q. PICUMITA</t>
  </si>
  <si>
    <t>Q. POTRERILLOS</t>
  </si>
  <si>
    <t>Q. QUISAYA</t>
  </si>
  <si>
    <t>Q. TIJINA</t>
  </si>
  <si>
    <t>R. RIECITO</t>
  </si>
  <si>
    <t>R. SUAZA_bajo</t>
  </si>
  <si>
    <t>R. SUAZA_medio</t>
  </si>
  <si>
    <t>R. SUAZA_alto</t>
  </si>
  <si>
    <t>2104 Ríos directos al Magdalena (mi)</t>
  </si>
  <si>
    <t>AD 23 MAGDALENA</t>
  </si>
  <si>
    <t>AD 24 MAGDALENA</t>
  </si>
  <si>
    <t>AD 25 MAGDALENA</t>
  </si>
  <si>
    <t>AD 26 MAGDALENA</t>
  </si>
  <si>
    <t>AD 27 MAGDALENA</t>
  </si>
  <si>
    <t>AD 28 MAGDALENA</t>
  </si>
  <si>
    <t>AD 29 MAGDALENA</t>
  </si>
  <si>
    <t>AD 30 MAGDALENA</t>
  </si>
  <si>
    <t>AD 31 MAGDALENA</t>
  </si>
  <si>
    <t>AD 32 MAGDALENA</t>
  </si>
  <si>
    <t>AD 33 MAGDALENA_bajo</t>
  </si>
  <si>
    <t>AD 33 MAGDALENA_alto</t>
  </si>
  <si>
    <t>AD 34 MAGDALENA</t>
  </si>
  <si>
    <t>AD 35 MAGDALENA</t>
  </si>
  <si>
    <t>AD 36 MAGDALENA</t>
  </si>
  <si>
    <t>AD 37 MAGDALENA</t>
  </si>
  <si>
    <t>AD 38 MAGDALENA</t>
  </si>
  <si>
    <t>AD 39 MAGDALENA</t>
  </si>
  <si>
    <t>EMBALSE EL QUIMBO</t>
  </si>
  <si>
    <t>Q. BUENAVISTA</t>
  </si>
  <si>
    <t>Q. CAPARROSA</t>
  </si>
  <si>
    <t>Q. CHIMBAYACO</t>
  </si>
  <si>
    <t>Q. DE MINAS</t>
  </si>
  <si>
    <t>Q. EL ALTILLO</t>
  </si>
  <si>
    <t>Q. EL ASTILLERO</t>
  </si>
  <si>
    <t>Q. EL CAIMITO</t>
  </si>
  <si>
    <t>Q. EL CERRO</t>
  </si>
  <si>
    <t>Q. EL CHUYACO</t>
  </si>
  <si>
    <t>Q. EL CUZCO</t>
  </si>
  <si>
    <t>Q. EL GUAYABITO</t>
  </si>
  <si>
    <t>Q. EL GUAYABO</t>
  </si>
  <si>
    <t>Q. EL HATO</t>
  </si>
  <si>
    <t>Q. EL HIGADO</t>
  </si>
  <si>
    <t>Q. EL PEDROSO</t>
  </si>
  <si>
    <t>Q. ENJALMAS</t>
  </si>
  <si>
    <t>Q. GRANATES</t>
  </si>
  <si>
    <t>Q. LA ANGOSTURA</t>
  </si>
  <si>
    <t>Q. LA CARAGUAJA</t>
  </si>
  <si>
    <t>Q. LA COLORADA</t>
  </si>
  <si>
    <t>Q. LA GALDA</t>
  </si>
  <si>
    <t>Q. LA LINDOSA</t>
  </si>
  <si>
    <t>Q. LA MOSCA</t>
  </si>
  <si>
    <t>Q. LA RESFRIADERA</t>
  </si>
  <si>
    <t>Q. LA RINCONENA</t>
  </si>
  <si>
    <t>Q. LAGUNILLA</t>
  </si>
  <si>
    <t>Q. LAS MINAS_2</t>
  </si>
  <si>
    <t>Q. LAS MINAS_3</t>
  </si>
  <si>
    <t>Q. LAS MINAS_4</t>
  </si>
  <si>
    <t>Q. LAS OLLERAS</t>
  </si>
  <si>
    <t>Q. LAS VIRGENES</t>
  </si>
  <si>
    <t>Q. LOS ALTARES</t>
  </si>
  <si>
    <t>Q. MAITUNA</t>
  </si>
  <si>
    <t>Q. MATANZA</t>
  </si>
  <si>
    <t>Q. OPORAPA</t>
  </si>
  <si>
    <t>Q. PIEDRAS NEGRAS</t>
  </si>
  <si>
    <t>Q. SUCIA</t>
  </si>
  <si>
    <t>Q. URAYACO</t>
  </si>
  <si>
    <t>Q. YAGUILGA</t>
  </si>
  <si>
    <t>R. BORDONES</t>
  </si>
  <si>
    <t>R. GRANATES</t>
  </si>
  <si>
    <t>Z. EL PALMO</t>
  </si>
  <si>
    <t>ZANJON  DE LA MOSCA</t>
  </si>
  <si>
    <t>2105 Río Páez</t>
  </si>
  <si>
    <t>AD 01 PAEZ</t>
  </si>
  <si>
    <t>AD 01 RIO NEGRO NARVAEZ</t>
  </si>
  <si>
    <t>AD 02 PAEZ</t>
  </si>
  <si>
    <t>AD 02 RIO NEGRO NARVAEZ</t>
  </si>
  <si>
    <t>AD 03 RIO NEGRO NARVAEZ</t>
  </si>
  <si>
    <t>AD 04 RIO NEGRO NARVAEZ</t>
  </si>
  <si>
    <t>AD 05 RIO NEGRO NARVAEZ</t>
  </si>
  <si>
    <t>AD 06 RIO NEGRO NARVAEZ_bajo</t>
  </si>
  <si>
    <t>AD 06 RIO NEGRO NARVAEZ_alto</t>
  </si>
  <si>
    <t>AD 07 RIO NEGRO NARVAEZ</t>
  </si>
  <si>
    <t>AD 08 RIO NEGRO NARVAEZ</t>
  </si>
  <si>
    <t>AD SIMBOLA 03</t>
  </si>
  <si>
    <t>AD SIMBOLA 04</t>
  </si>
  <si>
    <t>AD SIMBOLA 05</t>
  </si>
  <si>
    <t>Q. AGUABONITA</t>
  </si>
  <si>
    <t>Q. AGUABONITA_2</t>
  </si>
  <si>
    <t>Q. AGUACATAL</t>
  </si>
  <si>
    <t>Q. AGUANEGRA</t>
  </si>
  <si>
    <t>Q. BARBILLAS</t>
  </si>
  <si>
    <t>Q. CHILVANEJO</t>
  </si>
  <si>
    <t>Q. DE CUEVAS</t>
  </si>
  <si>
    <t>Q. DE GOLONDRINAS</t>
  </si>
  <si>
    <t>Q. DE TOPA</t>
  </si>
  <si>
    <t>Q. DEL PUEBLO</t>
  </si>
  <si>
    <t>Q. EL CARMELO</t>
  </si>
  <si>
    <t>Q. EL CONGRESO</t>
  </si>
  <si>
    <t>Q. EL ESPINAL</t>
  </si>
  <si>
    <t>Q. EL ESTORAQUE</t>
  </si>
  <si>
    <t>Q. EL PUEBLO</t>
  </si>
  <si>
    <t>Q. EL SALADO</t>
  </si>
  <si>
    <t>Q. EL SALERO</t>
  </si>
  <si>
    <t>Q. GRANDE</t>
  </si>
  <si>
    <t>Q. GUYUBITO</t>
  </si>
  <si>
    <t>Q. LA AVERIA</t>
  </si>
  <si>
    <t>Q. LA CANADA</t>
  </si>
  <si>
    <t>Q. LA CANDELARIA</t>
  </si>
  <si>
    <t>Q. LA ESMERALDA</t>
  </si>
  <si>
    <t>Q. LA ESMERALDA_2</t>
  </si>
  <si>
    <t>Q. LA FLORIDA</t>
  </si>
  <si>
    <t>Q. LA LAJA</t>
  </si>
  <si>
    <t>Q. LA MONA</t>
  </si>
  <si>
    <t>Q. LA PLATA</t>
  </si>
  <si>
    <t>Q. LA PRINGAMOSA</t>
  </si>
  <si>
    <t>Q. LA SALADA</t>
  </si>
  <si>
    <t>Q. LA VENTA</t>
  </si>
  <si>
    <t>Q. LA ZAPATERA</t>
  </si>
  <si>
    <t>Q. LAS AGUILAS</t>
  </si>
  <si>
    <t>Q. LAS LAJAS</t>
  </si>
  <si>
    <t>Q. LAS TOLDAS</t>
  </si>
  <si>
    <t>Q. MOSCOPAN</t>
  </si>
  <si>
    <t>Q. MOTILON</t>
  </si>
  <si>
    <t>Q. PESCADOR</t>
  </si>
  <si>
    <t>Q. RIECITO</t>
  </si>
  <si>
    <t>Q. SAN ISIDRO</t>
  </si>
  <si>
    <t>R. LA PLATA_bajo</t>
  </si>
  <si>
    <t>R. LA PLATA_alto</t>
  </si>
  <si>
    <t>R. LORO ALTO</t>
  </si>
  <si>
    <t>R. LORO BAJO</t>
  </si>
  <si>
    <t>R. PAEZ_bajo</t>
  </si>
  <si>
    <t>R. PAEZ_alto</t>
  </si>
  <si>
    <t>R. QUEBRADON</t>
  </si>
  <si>
    <t>2106 Ríos directos al Magdalena (md)</t>
  </si>
  <si>
    <t>AD 59 MAGDALENA</t>
  </si>
  <si>
    <t>AD 61 MAGDALENA</t>
  </si>
  <si>
    <t>AD 62 MAGDALENA_alto</t>
  </si>
  <si>
    <t>AD 62 MAGDALENA_Bajo</t>
  </si>
  <si>
    <t>AD 63 MAGDALENA</t>
  </si>
  <si>
    <t>AD 64 MAGDALENA</t>
  </si>
  <si>
    <t>AD 66 MAGDALENA</t>
  </si>
  <si>
    <t>AD 67 MAGDALENA</t>
  </si>
  <si>
    <t>AD 68 MAGDALENA</t>
  </si>
  <si>
    <t>AD 69 MAGDALENA</t>
  </si>
  <si>
    <t>AD 70 MAGDALENA</t>
  </si>
  <si>
    <t>AD 71 MAGDALENA</t>
  </si>
  <si>
    <t>AD 72 MAGDALENA</t>
  </si>
  <si>
    <t>AD 73 MAGDALENA</t>
  </si>
  <si>
    <t>AD 74 MAGDALENA</t>
  </si>
  <si>
    <t>AD 75 MAGDALENA_alto</t>
  </si>
  <si>
    <t>AD 75 MAGDALENA_bajo</t>
  </si>
  <si>
    <t>EMBALSE DE BETANIA</t>
  </si>
  <si>
    <t>Q. ALONSO SANCHEZ</t>
  </si>
  <si>
    <t>Q. DE MAJO</t>
  </si>
  <si>
    <t>Q. DEL OSO</t>
  </si>
  <si>
    <t>Q. EL HOBITO</t>
  </si>
  <si>
    <t>Q. EL HOBO</t>
  </si>
  <si>
    <t>Q. EL PESCADOR</t>
  </si>
  <si>
    <t>Q. EL ZAPALLO</t>
  </si>
  <si>
    <t>Q. GARZON</t>
  </si>
  <si>
    <t>Q. GUANDINOSA</t>
  </si>
  <si>
    <t>Q. GUANDINOSITA</t>
  </si>
  <si>
    <t>Q. GUASIMILLA</t>
  </si>
  <si>
    <t>Q. HONDA</t>
  </si>
  <si>
    <t>Q. HUERTO SECO</t>
  </si>
  <si>
    <t>Q. JAGUALITO</t>
  </si>
  <si>
    <t>Q. LAS DAMAS</t>
  </si>
  <si>
    <t>Q. LAS VUELTAS</t>
  </si>
  <si>
    <t>Q. VOLTEZUELA</t>
  </si>
  <si>
    <t>R. EL PESCADO</t>
  </si>
  <si>
    <t>R. LORO</t>
  </si>
  <si>
    <t>2108 Río Yaguará y Río Iquira</t>
  </si>
  <si>
    <t>AD 14 MAGDALENA</t>
  </si>
  <si>
    <t>AD 15 MAGDALENA</t>
  </si>
  <si>
    <t>AD 16 MAGDALENA</t>
  </si>
  <si>
    <t>AD 17 MAGDALENA</t>
  </si>
  <si>
    <t>AD 18 MAGDALENA</t>
  </si>
  <si>
    <t>AD 19 MAGDALENA</t>
  </si>
  <si>
    <t>AD 20 MAGDALENA</t>
  </si>
  <si>
    <t>AD 21 MAGDALENA</t>
  </si>
  <si>
    <t>AD 22 MAGDALENA</t>
  </si>
  <si>
    <t>Q. AGUADULCE YAGUARA</t>
  </si>
  <si>
    <t>Q. BEBERECIO</t>
  </si>
  <si>
    <t>Q. CARAGUAJA</t>
  </si>
  <si>
    <t>Q. CHICHAYACO</t>
  </si>
  <si>
    <t>Q. DE JUANCHACO</t>
  </si>
  <si>
    <t>Q. DEL MEDIO</t>
  </si>
  <si>
    <t>Q. EL CACHIMBO</t>
  </si>
  <si>
    <t>Q. EL CACHINGO</t>
  </si>
  <si>
    <t>Q. EL CAPOTE</t>
  </si>
  <si>
    <t>Q. EL CARBON</t>
  </si>
  <si>
    <t>Q. EL DAVE</t>
  </si>
  <si>
    <t>Q. EL GUAMAL</t>
  </si>
  <si>
    <t>Q. EL TOTE</t>
  </si>
  <si>
    <t>Q. GUASIMALITO</t>
  </si>
  <si>
    <t>Q. LA BUITRERA</t>
  </si>
  <si>
    <t>Q. LA CAR</t>
  </si>
  <si>
    <t>Q. LA SARDINA-YAGUARA</t>
  </si>
  <si>
    <t>Q. NAZARETH</t>
  </si>
  <si>
    <t>Q. PAPAYALA</t>
  </si>
  <si>
    <t>R. IQUIRA_ALTO</t>
  </si>
  <si>
    <t>R. IQUIRA_BAJO</t>
  </si>
  <si>
    <t>R. LA MARIA</t>
  </si>
  <si>
    <t>R. MACURI</t>
  </si>
  <si>
    <t>R. PACARNI</t>
  </si>
  <si>
    <t>R. PEDERNAL_ALTO</t>
  </si>
  <si>
    <t>R. PEDERNAL_BAJO</t>
  </si>
  <si>
    <t>R. SAN FRANCISCO</t>
  </si>
  <si>
    <t>R. YAGUARA_alto</t>
  </si>
  <si>
    <t>R. YAGUARA_bajo</t>
  </si>
  <si>
    <t>2109 Juncal y otros ríos directos al Magdalena</t>
  </si>
  <si>
    <t>AD 04 MAGDALENA</t>
  </si>
  <si>
    <t>AD 05 MAGDALENA</t>
  </si>
  <si>
    <t>AD 06 MAGDALENA</t>
  </si>
  <si>
    <t>AD 07 MAGDALENA</t>
  </si>
  <si>
    <t>AD 08 MAGDALENA</t>
  </si>
  <si>
    <t>AD 09 MAGDALENA</t>
  </si>
  <si>
    <t>AD 10 MAGDALENA</t>
  </si>
  <si>
    <t>AD 11 MAGDALENA</t>
  </si>
  <si>
    <t>AD 12 MAGDALENA</t>
  </si>
  <si>
    <t>AD 13 MAGDALENA</t>
  </si>
  <si>
    <t>Q. ARENOSO_NEIVA</t>
  </si>
  <si>
    <t>Q. BUSIRACO</t>
  </si>
  <si>
    <t>Q. CUISINDE</t>
  </si>
  <si>
    <t>Q. EL DINDAL</t>
  </si>
  <si>
    <t>Q. EL PINAL</t>
  </si>
  <si>
    <t>Q. GALLINAZO</t>
  </si>
  <si>
    <t>Q. GUACIRCO</t>
  </si>
  <si>
    <t>Q. LA BOBA</t>
  </si>
  <si>
    <t>Q. LA SARDINATA</t>
  </si>
  <si>
    <t>Q. PAPAGALLO</t>
  </si>
  <si>
    <t>2110 Río Nieva</t>
  </si>
  <si>
    <t>Q. BEJUCAL</t>
  </si>
  <si>
    <t>Q. EL ALBADAN</t>
  </si>
  <si>
    <t>Q. EL GUADUAL</t>
  </si>
  <si>
    <t>Q. EL QUEBRADON NORTE</t>
  </si>
  <si>
    <t>Q. EL QUEBRADON SUR</t>
  </si>
  <si>
    <t>Q. LA CIENAGA</t>
  </si>
  <si>
    <t>Q. LA PERDIZ</t>
  </si>
  <si>
    <t>Q. LAS TAPIAS</t>
  </si>
  <si>
    <t>Q. LEJIA 1</t>
  </si>
  <si>
    <t>Q. LEJIA 2</t>
  </si>
  <si>
    <t>Q. LOS NEGROS</t>
  </si>
  <si>
    <t>Q. OTAS</t>
  </si>
  <si>
    <t>Q. RIVERA</t>
  </si>
  <si>
    <t>Q. SANTA LUCIA</t>
  </si>
  <si>
    <t>Q. SARDINATA</t>
  </si>
  <si>
    <t>R. BLANCO</t>
  </si>
  <si>
    <t>R. BLANCO ALTO</t>
  </si>
  <si>
    <t>R. FRIO CAMPOALEGRE</t>
  </si>
  <si>
    <t>R. NEIVA_ALTO</t>
  </si>
  <si>
    <t>R. NEIVA_BAJO</t>
  </si>
  <si>
    <t>R. NEIVA_MEDIO</t>
  </si>
  <si>
    <t>2111 Río Fortalecillas y otros</t>
  </si>
  <si>
    <t>AD 76 MAGDALENA</t>
  </si>
  <si>
    <t>AD 77 MAGDALENA</t>
  </si>
  <si>
    <t>AD 78 MAGDALENA</t>
  </si>
  <si>
    <t>AD 79 MAGDALENA</t>
  </si>
  <si>
    <t>AD 80 MAGDALENA</t>
  </si>
  <si>
    <t>AD 81 MAGDALENA</t>
  </si>
  <si>
    <t>AD 82 MAGDALENA</t>
  </si>
  <si>
    <t>AD 83 MAGDALENA</t>
  </si>
  <si>
    <t>AD 84 MAGDALENA</t>
  </si>
  <si>
    <t>AD 85 MAGDALENA</t>
  </si>
  <si>
    <t>AD 86 MAGDALENA</t>
  </si>
  <si>
    <t>AD 87 MAGDALENA</t>
  </si>
  <si>
    <t>AD 88 MAGDALENA</t>
  </si>
  <si>
    <t>AD 89 MAGDALENA</t>
  </si>
  <si>
    <t>AD 90 MAGDALENA</t>
  </si>
  <si>
    <t>AD 91 MAGDALENA</t>
  </si>
  <si>
    <t>Q. AHUYAMALES</t>
  </si>
  <si>
    <t>Q. ARENOSO_NR</t>
  </si>
  <si>
    <t>Q. ARENOSO_TB</t>
  </si>
  <si>
    <t>Q. BATEAS</t>
  </si>
  <si>
    <t>Q. EL ACEITE</t>
  </si>
  <si>
    <t>Q. EL CAIMAN</t>
  </si>
  <si>
    <t>Q. EL CANDADO</t>
  </si>
  <si>
    <t>Q. EL COLEGIO</t>
  </si>
  <si>
    <t>Q. EL MADRONO</t>
  </si>
  <si>
    <t>Q. EL MICO</t>
  </si>
  <si>
    <t>Q. EL NEME</t>
  </si>
  <si>
    <t>Q. EL OLIVO</t>
  </si>
  <si>
    <t>Q. EL VENADO</t>
  </si>
  <si>
    <t>Q. JAGUAL</t>
  </si>
  <si>
    <t>Q. JUNTAS</t>
  </si>
  <si>
    <t>Q. LA ARENOSA TELLO</t>
  </si>
  <si>
    <t>Q. LA ARENOSA VVIEJA BAJO</t>
  </si>
  <si>
    <t>Q. LA HONDA BARAYA</t>
  </si>
  <si>
    <t>Q. LA HONDA RIVERA</t>
  </si>
  <si>
    <t>Q. LA JAGUA</t>
  </si>
  <si>
    <t>Q. LA NUTRIA</t>
  </si>
  <si>
    <t>Q. LA SUCIA</t>
  </si>
  <si>
    <t>Q. LA TAFURA</t>
  </si>
  <si>
    <t>Q. LA URRACA</t>
  </si>
  <si>
    <t>Q. MANO DE LEON</t>
  </si>
  <si>
    <t>Q. MEDINA</t>
  </si>
  <si>
    <t>Q. ROMERO</t>
  </si>
  <si>
    <t>Q. SALTAREN</t>
  </si>
  <si>
    <t>Q. TATACOA</t>
  </si>
  <si>
    <t>Q: LEMAYA</t>
  </si>
  <si>
    <t>R. FORTALECILLAS</t>
  </si>
  <si>
    <t>R. FRIO RIVERA</t>
  </si>
  <si>
    <t>R. GUAROCO</t>
  </si>
  <si>
    <t>R. LAS CEIBAS_Alto</t>
  </si>
  <si>
    <t>R. LAS CEIBAS_Bajo</t>
  </si>
  <si>
    <t>R. PALESTINA</t>
  </si>
  <si>
    <t>R. SAN ANTONIO</t>
  </si>
  <si>
    <t>R. SAN BARTOLO</t>
  </si>
  <si>
    <t>R. VILLAVIEJA</t>
  </si>
  <si>
    <t>2112 Baché</t>
  </si>
  <si>
    <t>Q. AGUADULCE NEIVA</t>
  </si>
  <si>
    <t>Q. AMBORCO</t>
  </si>
  <si>
    <t>Q. CASTANAL</t>
  </si>
  <si>
    <t>Q. CHIMBORAZO</t>
  </si>
  <si>
    <t>Q. EL AGUILA</t>
  </si>
  <si>
    <t>Q. EL ALBADAN_STA_MARIA</t>
  </si>
  <si>
    <t>Q. EL ARRAYAN</t>
  </si>
  <si>
    <t>Q. EL CEDRAL</t>
  </si>
  <si>
    <t>Q. EL CHIFLON</t>
  </si>
  <si>
    <t>Q. EL FRAILE</t>
  </si>
  <si>
    <t>Q. EL IGUA</t>
  </si>
  <si>
    <t>Q. EL NILO</t>
  </si>
  <si>
    <t>Q. EL OSO</t>
  </si>
  <si>
    <t>Q. EL POTRERO</t>
  </si>
  <si>
    <t>Q. EL RINCON</t>
  </si>
  <si>
    <t>Q. FALDIQUERA</t>
  </si>
  <si>
    <t>Q. GUAYABA</t>
  </si>
  <si>
    <t>Q. LA CRUZADA</t>
  </si>
  <si>
    <t>Q. LA ESPERANZA</t>
  </si>
  <si>
    <t>Q. LA GUADUALOSA</t>
  </si>
  <si>
    <t>Q. LA GUAGUA</t>
  </si>
  <si>
    <t>Q. LA PIZARRA</t>
  </si>
  <si>
    <t>Q. LA RAYA</t>
  </si>
  <si>
    <t>Q. LA REMUDA</t>
  </si>
  <si>
    <t>Q. LA SOLEDAD</t>
  </si>
  <si>
    <t>Q. LA URRIAGA</t>
  </si>
  <si>
    <t>Q. LAS MORAS</t>
  </si>
  <si>
    <t>Q. MANILA</t>
  </si>
  <si>
    <t>Q. MERCADERES</t>
  </si>
  <si>
    <t>Q. PENAS BLANCAS</t>
  </si>
  <si>
    <t>Q. SAN BENITO</t>
  </si>
  <si>
    <t>Q. SAN FRANCISCO_NEIVA</t>
  </si>
  <si>
    <t>Q. SAN JERONIMO</t>
  </si>
  <si>
    <t>Q. SAN JUAN</t>
  </si>
  <si>
    <t>Q. SAN MIGUEL</t>
  </si>
  <si>
    <t>Q. SANTA MARIA</t>
  </si>
  <si>
    <t>Q. VENTANAS</t>
  </si>
  <si>
    <t>R. BACHE_ALTO</t>
  </si>
  <si>
    <t>R. BACHE_BAJO</t>
  </si>
  <si>
    <t>R. BACHECITO</t>
  </si>
  <si>
    <t>R. EL CARMEN</t>
  </si>
  <si>
    <t>R. TUNE_ALTO</t>
  </si>
  <si>
    <t>R. TUNE_BAJO</t>
  </si>
  <si>
    <t>R. YAYA</t>
  </si>
  <si>
    <t>2113 Río Aipe y otros</t>
  </si>
  <si>
    <t>AD 01 PATA</t>
  </si>
  <si>
    <t>AD 02 MAGDALENA</t>
  </si>
  <si>
    <t>AD 02 PATA</t>
  </si>
  <si>
    <t>AD 03 MAGDALENA</t>
  </si>
  <si>
    <t>AD 03 PATA</t>
  </si>
  <si>
    <t>AD 04 PATA</t>
  </si>
  <si>
    <t>AD 05 PATA</t>
  </si>
  <si>
    <t>AD 06 PATA</t>
  </si>
  <si>
    <t>AD 07 PATA</t>
  </si>
  <si>
    <t>AD 08 PATA</t>
  </si>
  <si>
    <t>AD 09 PATA</t>
  </si>
  <si>
    <t>Q. AGUACHE</t>
  </si>
  <si>
    <t>Q. AGUADULCE AIPE</t>
  </si>
  <si>
    <t>Q. AIPECITO</t>
  </si>
  <si>
    <t>Q. ARENOSO_AIPE</t>
  </si>
  <si>
    <t>Q. BAMBUCA</t>
  </si>
  <si>
    <t>Q. BUENAVAQUERA</t>
  </si>
  <si>
    <t>Q. BUENOS AIRES</t>
  </si>
  <si>
    <t>Q. CARBONERA</t>
  </si>
  <si>
    <t>Q. EL CHOCHO</t>
  </si>
  <si>
    <t>Q. EL CONEJO-NEIVA</t>
  </si>
  <si>
    <t>Q. EL TAMBO</t>
  </si>
  <si>
    <t>Q. GUAYABERO</t>
  </si>
  <si>
    <t>Q. GUAYOCO</t>
  </si>
  <si>
    <t>Q. JERONIMO</t>
  </si>
  <si>
    <t>Q. LA PUERTA</t>
  </si>
  <si>
    <t>Q. LA SARDINA-NEIVA</t>
  </si>
  <si>
    <t>Q. LA TAMBILLA</t>
  </si>
  <si>
    <t>Q. LAS PAVAS</t>
  </si>
  <si>
    <t>Q. LOS NARANJOS-AIPE</t>
  </si>
  <si>
    <t>Q. LOS ORGANOS</t>
  </si>
  <si>
    <t>Q. MANGAS</t>
  </si>
  <si>
    <t>Q. MIEL DE ABEJAS</t>
  </si>
  <si>
    <t>Q. MUCHUBI</t>
  </si>
  <si>
    <t>Q. PENALISA</t>
  </si>
  <si>
    <t>Q. PIPILICUA</t>
  </si>
  <si>
    <t>Q. SAN FRANCISCO_AIPE</t>
  </si>
  <si>
    <t>Q. TAMBILLA</t>
  </si>
  <si>
    <t>Q. TINAIL</t>
  </si>
  <si>
    <t>Q. UCAUCA</t>
  </si>
  <si>
    <t>Q. YEGUERA</t>
  </si>
  <si>
    <t>Q.SAN GIL</t>
  </si>
  <si>
    <t>R. AIPE</t>
  </si>
  <si>
    <t>R. CACHICHI</t>
  </si>
  <si>
    <t>2114 Río Cabrera</t>
  </si>
  <si>
    <t>AD 01 CABRERA</t>
  </si>
  <si>
    <t>AD 02 CABRERA</t>
  </si>
  <si>
    <t>AD 03 CABRERA</t>
  </si>
  <si>
    <t>AD 04 CABRERA</t>
  </si>
  <si>
    <t>AD 05 CABRERA</t>
  </si>
  <si>
    <t>AD 06 CABRERA</t>
  </si>
  <si>
    <t>Q. ARIARI</t>
  </si>
  <si>
    <t>Q. EL CONEJO-COLOMBIA</t>
  </si>
  <si>
    <t>Q. EL HACHE</t>
  </si>
  <si>
    <t>Q. EL SOCORRO</t>
  </si>
  <si>
    <t>Q. LA ARENOSA</t>
  </si>
  <si>
    <t>Q. LA DANTA</t>
  </si>
  <si>
    <t>Q. LA DANTA_2</t>
  </si>
  <si>
    <t>Q. LA GRITERIA</t>
  </si>
  <si>
    <t>Q. LA GUTIERREZ</t>
  </si>
  <si>
    <t>Q. LA LEJIA</t>
  </si>
  <si>
    <t>Q. LA LEJIOSA</t>
  </si>
  <si>
    <t>Q. LA MONTANA</t>
  </si>
  <si>
    <t>Q. LA NEGRA</t>
  </si>
  <si>
    <t>Q. LA NEGRA_2</t>
  </si>
  <si>
    <t>Q. LOS CHORROS</t>
  </si>
  <si>
    <t>Q. LOS NARANJOS-COLOMBIA</t>
  </si>
  <si>
    <t>Q. MALA GANA</t>
  </si>
  <si>
    <t>Q. OCORCO</t>
  </si>
  <si>
    <t>Q. PALMICHAL</t>
  </si>
  <si>
    <t>Q. PRINGAMOSAL</t>
  </si>
  <si>
    <t>Q. PURGATORIO</t>
  </si>
  <si>
    <t>Q. RASPACANILLAS</t>
  </si>
  <si>
    <t>Q. SAN ROQUE</t>
  </si>
  <si>
    <t>R. AMBICA</t>
  </si>
  <si>
    <t>R. BLANCO-BARAYA</t>
  </si>
  <si>
    <t>R. CABRERA_ALTO</t>
  </si>
  <si>
    <t>R. CABRERA_BAJO</t>
  </si>
  <si>
    <t>R. LA CUEVA ALTO</t>
  </si>
  <si>
    <t>R. LA CUEVA BAJO</t>
  </si>
  <si>
    <t>R. RIACHON</t>
  </si>
  <si>
    <t>R. VENADITO</t>
  </si>
  <si>
    <t>R. VENADO</t>
  </si>
  <si>
    <t>17 corrientes</t>
  </si>
  <si>
    <t>AREA EN PISCICULTURA (Ha)</t>
  </si>
  <si>
    <t>1.75 Ha</t>
  </si>
  <si>
    <t>0,69 Ha</t>
  </si>
  <si>
    <t>VICTOR FELIX OSORIO</t>
  </si>
  <si>
    <t>3.0 Ha</t>
  </si>
  <si>
    <t xml:space="preserve">RAMON HENRRY SANCHEZ MENDEZ </t>
  </si>
  <si>
    <t>1,51 Ha</t>
  </si>
  <si>
    <t>INVERSIONES Famor S en C. R.L. HUGO FALLA</t>
  </si>
  <si>
    <t>3,3 Ha</t>
  </si>
  <si>
    <t>Compañia AGROPISCICOLA DEL HUILA</t>
  </si>
  <si>
    <t>2.1 Ha</t>
  </si>
  <si>
    <t>3.9 Ha</t>
  </si>
  <si>
    <t>YEFERSON RENDON</t>
  </si>
  <si>
    <t>0.042 Ha</t>
  </si>
  <si>
    <t>GERMAN LADINO TRUJILLO</t>
  </si>
  <si>
    <t>0.062 Ha</t>
  </si>
  <si>
    <t>HORACIO VALDERRAMA CABRERA</t>
  </si>
  <si>
    <t>0.04 Ha</t>
  </si>
  <si>
    <t>ISISDORO CUELLAR OSORIO</t>
  </si>
  <si>
    <t>1.0 Ha</t>
  </si>
  <si>
    <t>SOCIEDAD INFERCAL S.A</t>
  </si>
  <si>
    <t>0.0055 Ha</t>
  </si>
  <si>
    <t>HORACIO POLANIA URREGO</t>
  </si>
  <si>
    <t>0.0113 Ha</t>
  </si>
  <si>
    <t>INVERSIONES RAMIREZ OLIVEROS</t>
  </si>
  <si>
    <t>0.6 Ha</t>
  </si>
  <si>
    <t>JESUS POLANIA</t>
  </si>
  <si>
    <t>0.025 Ha</t>
  </si>
  <si>
    <t>ADOLFO VIDALES ALDANA</t>
  </si>
  <si>
    <t>0.0017 Ha</t>
  </si>
  <si>
    <t>CESAR AUGUSTO ORREGO VALENCIA Y OTRO</t>
  </si>
  <si>
    <t>0.08 Ha</t>
  </si>
  <si>
    <t>JOSE ANIO GOMEZ HERMIDA</t>
  </si>
  <si>
    <t>ALEXANDER POLANIA TAMAYO</t>
  </si>
  <si>
    <t>0.032 Ha</t>
  </si>
  <si>
    <t>MERCY SANCHEZ OSPINA</t>
  </si>
  <si>
    <t>0.01 Ha</t>
  </si>
  <si>
    <t>INVERSIONES MONROY ATTIA HERMANOS</t>
  </si>
  <si>
    <t>0.0863 Ha</t>
  </si>
  <si>
    <t>MARIA ZILIA LOZANO DE GONSALEZ</t>
  </si>
  <si>
    <t>0.1126 Ha</t>
  </si>
  <si>
    <t>SOCIEDAD INVERSIONES SANTA ISABEL</t>
  </si>
  <si>
    <t>1.14 Ha</t>
  </si>
  <si>
    <t>NELY MORENO</t>
  </si>
  <si>
    <t>0.54 Ha</t>
  </si>
  <si>
    <t>SOCIEDAD AGROPECUARIA SAN FELIPE</t>
  </si>
  <si>
    <t>1.59 Ha</t>
  </si>
  <si>
    <t>3.1 Ha</t>
  </si>
  <si>
    <t>SUCESION ROSANA CONTA DE CASTRO</t>
  </si>
  <si>
    <t>0.0015 Ha</t>
  </si>
  <si>
    <t>BETTY MONETALEGRE URRIAGO</t>
  </si>
  <si>
    <t>MARLENY ALVAREZ RAMIREZ</t>
  </si>
  <si>
    <t>0.00136 Ha</t>
  </si>
  <si>
    <t>INVERSIONES RAMIREZ</t>
  </si>
  <si>
    <t>0.16 Ha</t>
  </si>
  <si>
    <t>SANDRA MARITZA VICTORIA RODRIGUEZ</t>
  </si>
  <si>
    <t>0.163 Ha</t>
  </si>
  <si>
    <t>RICARDO ANDRES BUSTOS VACA</t>
  </si>
  <si>
    <t>0.11Ha</t>
  </si>
  <si>
    <t>GILBERTO VARGAS RAMIREZ</t>
  </si>
  <si>
    <t>0.0160 Ha</t>
  </si>
  <si>
    <t>ARMANDO NARVAES RIVERA</t>
  </si>
  <si>
    <t>0.0029 Ha</t>
  </si>
  <si>
    <t>ALCIBIADES CADENA</t>
  </si>
  <si>
    <t>0.0025 Ha</t>
  </si>
  <si>
    <t>SOCIEDAD MENDEZ ARBOLEDAD Y CIA</t>
  </si>
  <si>
    <t>0.56 Ha</t>
  </si>
  <si>
    <t>HENRRY BARRERA BARAHONA</t>
  </si>
  <si>
    <t>0.196 Ha</t>
  </si>
  <si>
    <t>JORGE CALDERON</t>
  </si>
  <si>
    <t>0.1051 Ha</t>
  </si>
  <si>
    <t>BETTY ZAMBRANO CERQUERA Y OTRO</t>
  </si>
  <si>
    <t>TARQUEÑOS PISCICOLA</t>
  </si>
  <si>
    <t>2.7 Ha</t>
  </si>
  <si>
    <t>0.45 Ha</t>
  </si>
  <si>
    <t>4.03 Ha</t>
  </si>
  <si>
    <t>MARY LUZ SILVA</t>
  </si>
  <si>
    <t>LOS MEDIOS</t>
  </si>
  <si>
    <t>Jorge Andres Luna Chavarro</t>
  </si>
  <si>
    <t>1.5 Ha</t>
  </si>
  <si>
    <t>PISCICOLA PALACIO S.A.S</t>
  </si>
  <si>
    <t>10.0 Ha</t>
  </si>
  <si>
    <t>JOSE MANUEL DUSSAN CARDOZO</t>
  </si>
  <si>
    <t>0.2842 Ha</t>
  </si>
  <si>
    <t>0.9734 Ha</t>
  </si>
  <si>
    <t>1.0985 Ha</t>
  </si>
  <si>
    <t>ORLANDO JAVIER FERRO DUCUARA</t>
  </si>
  <si>
    <t>1.49 Ha</t>
  </si>
  <si>
    <t>PIEDAD CONSTANZA MACIAS TOVAR</t>
  </si>
  <si>
    <t>2.76 Ha</t>
  </si>
  <si>
    <t>JESUS ALBERTO LOPEZ BEDOYA</t>
  </si>
  <si>
    <t>0.24 Ha</t>
  </si>
  <si>
    <t>JOSE NELSON POLANIA TAMAYO</t>
  </si>
  <si>
    <t>0.48 Ha</t>
  </si>
  <si>
    <t>EMGESA S.A. E.S.P.</t>
  </si>
  <si>
    <t>1.88 Ha</t>
  </si>
  <si>
    <t>RODOLFO NAPOLEON MACIAS RAMIREZ</t>
  </si>
  <si>
    <t>3.65 Ha</t>
  </si>
  <si>
    <t>PRISCILA RUBIANO GOMEZ</t>
  </si>
  <si>
    <t>0.47  Ha</t>
  </si>
  <si>
    <t>JAIME TAMAYO MARLES</t>
  </si>
  <si>
    <t>2.0 Ha</t>
  </si>
  <si>
    <t>0.9175 Ha</t>
  </si>
  <si>
    <t>1.0424 Ha</t>
  </si>
  <si>
    <t>0.4021 Ha</t>
  </si>
  <si>
    <t>DORIAN PATRICIA POLANCO CORREA</t>
  </si>
  <si>
    <t>1.3844 Ha</t>
  </si>
  <si>
    <t>ANGELICA PARRA BELTRAN</t>
  </si>
  <si>
    <t>1.0633 Ha</t>
  </si>
  <si>
    <t>PISCICOLA NEW YORK S.A.</t>
  </si>
  <si>
    <t>4.3 Ha</t>
  </si>
  <si>
    <t>FELIX EDUARDO MARTINEZ TRUJILLO</t>
  </si>
  <si>
    <t>0.85 Ha</t>
  </si>
  <si>
    <t>ELISEO TORRES LOPEZ</t>
  </si>
  <si>
    <t>LA NACION MINISTERIO DE DEFENSA NACIONAL</t>
  </si>
  <si>
    <t>0.2490 Ha</t>
  </si>
  <si>
    <t>NESTOR SAMUEL CUELLAR AVILA</t>
  </si>
  <si>
    <t>0.93 Ha</t>
  </si>
  <si>
    <t>RICARDO OLIVEROS ZAMBRANO</t>
  </si>
  <si>
    <t>0.56Ha</t>
  </si>
  <si>
    <t>FEDERICO RAMIREZ SANCHEZ - (COPROPIETARIO DEL 80%)</t>
  </si>
  <si>
    <t>2.03 Ha</t>
  </si>
  <si>
    <t>MARIA ZILIA LOZANO TOVAR</t>
  </si>
  <si>
    <t>0.1 Ha</t>
  </si>
  <si>
    <t>MARIA EUGENIA CORREA PAZ</t>
  </si>
  <si>
    <t>JOSE MARIANO LEITON PATIÑO</t>
  </si>
  <si>
    <t>0.0157 Ha</t>
  </si>
  <si>
    <t>OLGA SOFIA MEDINA OROZCO</t>
  </si>
  <si>
    <t>2.4065 Ha</t>
  </si>
  <si>
    <t>1.8251 Ha</t>
  </si>
  <si>
    <t>0.803 Ha</t>
  </si>
  <si>
    <t>GERARDO TRUJILLO</t>
  </si>
  <si>
    <t>0.003 Ha</t>
  </si>
  <si>
    <t>CESAR AUGUSTO ORREGO VALENCIA</t>
  </si>
  <si>
    <t>ANDEYER PINTO CALDERON</t>
  </si>
  <si>
    <t>MIGUEL ANTONIO OVIEDO PARRA</t>
  </si>
  <si>
    <t>0.1Ha</t>
  </si>
  <si>
    <t>LUZ MARY NIÑO RAMIREZ</t>
  </si>
  <si>
    <t>MARIA RUTH SUAREZ CABRERA</t>
  </si>
  <si>
    <t>JESUS POLO POLANIA</t>
  </si>
  <si>
    <t>MARIA DEL SOCORRO CUELLAR OSORIO</t>
  </si>
  <si>
    <t>0.02 Ha</t>
  </si>
  <si>
    <t>MARIA TERESA PINTO DE VALDERRAMA</t>
  </si>
  <si>
    <t>0.5 Ha</t>
  </si>
  <si>
    <t>ISABEL CRISTINA TOVAR TRUJILLO</t>
  </si>
  <si>
    <t>4.0 Ha</t>
  </si>
  <si>
    <t>0.4 Ha</t>
  </si>
  <si>
    <t>JESUS DAVID MENDEZ RAMOS</t>
  </si>
  <si>
    <t>ADRIANA FRESNEDA RODRIGUEZ</t>
  </si>
  <si>
    <t>0.5611 Ha</t>
  </si>
  <si>
    <t>JOSE ANTONIO GOMEZ HERMIDA</t>
  </si>
  <si>
    <t>0.15Ha</t>
  </si>
  <si>
    <t>0.05 Ha</t>
  </si>
  <si>
    <t>NELLY MORENO MEDINA</t>
  </si>
  <si>
    <t>LUCERO LEIVA RAMOS</t>
  </si>
  <si>
    <t>GLORIA PATRICIA BEDOYA RODRIGUEZ</t>
  </si>
  <si>
    <t>0.17 Ha</t>
  </si>
  <si>
    <t>HECTOR ANGEL POLANCO VIVAS</t>
  </si>
  <si>
    <t>0.13 Ha</t>
  </si>
  <si>
    <t>LILIANA JOVEN RODRIGUEZ</t>
  </si>
  <si>
    <t>0.7 Ha</t>
  </si>
  <si>
    <t>NESTOR BONILLA RAMIREZ</t>
  </si>
  <si>
    <t>JAIRO FERNANDEZ CALDERON</t>
  </si>
  <si>
    <t>FERNANDO MARTINEZ LUGO</t>
  </si>
  <si>
    <t>0.3 Ha</t>
  </si>
  <si>
    <t>CARLA ANDREA NORIEGA MONTEALEGRE</t>
  </si>
  <si>
    <t>0.15 Ha</t>
  </si>
  <si>
    <t>MARIA FERNANDA GOMEZ</t>
  </si>
  <si>
    <t>GUSTAVO ROJAS CARDOSO</t>
  </si>
  <si>
    <t>0.8 Ha</t>
  </si>
  <si>
    <t>MIRIAM RODRIGUEZ DE JOVEN</t>
  </si>
  <si>
    <t>ARMANDO CASTILLO TOVAR</t>
  </si>
  <si>
    <t>0.4053 Ha</t>
  </si>
  <si>
    <t>JOSEFINA ROJAS TRIANA</t>
  </si>
  <si>
    <t>1.25 Ha</t>
  </si>
  <si>
    <t>MARITZABEL HERRERA SIERRA</t>
  </si>
  <si>
    <t>0.07 Ha</t>
  </si>
  <si>
    <t>MARCO TULIO SERRATO TRIANA</t>
  </si>
  <si>
    <t>JOSE DE JESUS SALAS CASTRO</t>
  </si>
  <si>
    <t>4.2 Ha</t>
  </si>
  <si>
    <t>0.010 Ha</t>
  </si>
  <si>
    <t>0.25 Ha</t>
  </si>
  <si>
    <t>LAURA BOTELLO RAMIREZ</t>
  </si>
  <si>
    <t>0.42 Ha</t>
  </si>
  <si>
    <t>EDGAR YESID SANCHEZ TRUJILLO</t>
  </si>
  <si>
    <t>BETTY ZAMBRANO CERQUERA</t>
  </si>
  <si>
    <t>JUAN PABLO SILVA RESTREPO</t>
  </si>
  <si>
    <t>0.45195 Ha</t>
  </si>
  <si>
    <t>1.8 Ha</t>
  </si>
  <si>
    <t>2.3 Ha</t>
  </si>
  <si>
    <t>RAFAEL RAMIREZ OLIVEROS</t>
  </si>
  <si>
    <t>HERMES JIMENEZ ALAVARADO</t>
  </si>
  <si>
    <t>MARY LUZ SILVA-VDA LOS MEDIOS</t>
  </si>
  <si>
    <t>CAMILO RAMIREZ-VEREDA LOS MEDIOS</t>
  </si>
  <si>
    <t>MIGUEL POLO- VEREDA LOS MEDIOS</t>
  </si>
  <si>
    <t>QUIMBO FISH</t>
  </si>
  <si>
    <t>ANTONIO CERON</t>
  </si>
  <si>
    <t>0.01 M2</t>
  </si>
  <si>
    <t>MIGUEL ANGEL CASTRO</t>
  </si>
  <si>
    <t>0.2 Ha</t>
  </si>
  <si>
    <t>ORLANDO CAVIEDES SANABRIA</t>
  </si>
  <si>
    <t>1.42 Ha</t>
  </si>
  <si>
    <t>LUIS FELIPPE CUELLAR OVIEDO</t>
  </si>
  <si>
    <t>FERNANDO RAMIREZ CUELLAR</t>
  </si>
  <si>
    <t>1.7 Ha</t>
  </si>
  <si>
    <t>CASTALIA LTDA</t>
  </si>
  <si>
    <t>5.39 Ha</t>
  </si>
  <si>
    <t>DANIEL RAMIREZ NAVIA</t>
  </si>
  <si>
    <t>3.36 Ha</t>
  </si>
  <si>
    <t>LUZ MARINA SILVA</t>
  </si>
  <si>
    <t>0.18 Ha</t>
  </si>
  <si>
    <t>MARCELO CASTILLO RAMIREZ</t>
  </si>
  <si>
    <t>5.6 Ha</t>
  </si>
  <si>
    <t>FEDERICO RAMIREZ</t>
  </si>
  <si>
    <t>2.5 Ha</t>
  </si>
  <si>
    <t>NICOLAS RAMIREZ</t>
  </si>
  <si>
    <t>2.8 Ha</t>
  </si>
  <si>
    <t>PRISCILA RUBIANO GOMEZ Y GAMALIEL PANTEVIS</t>
  </si>
  <si>
    <t>0.47 Ha</t>
  </si>
  <si>
    <t>MARIA PAULA LUNA CHAVARRO, MARIA ALEJANDRA LUNA CHAVARRO, JORGE LUNA SALGUERO, JORGE ANDRES LUNA CHAVARRO Y FERNANDO RAMIREZ CUEVAS</t>
  </si>
  <si>
    <t>1.5 ha</t>
  </si>
  <si>
    <t>JOSE MANUEL DUSSAN CARDOZO, JORGE LUNA SALGUERO Y FERNANDO RAMIREZ CUEVAS</t>
  </si>
  <si>
    <t>0.74 Ha</t>
  </si>
  <si>
    <t>ISABEL CRISTINA TOVAR TRUJILLO Y LILIANA ANDREA CUENCA TOVAR</t>
  </si>
  <si>
    <t>LUIS KKENETH BERMUDEZ FILBERT</t>
  </si>
  <si>
    <t>SOCIEDAD "AGROPECUARIA RANCHO SANTA BARVARA" S. EN C</t>
  </si>
  <si>
    <t>1.13 Ha</t>
  </si>
  <si>
    <t>ALCIDES PUENTES PUENTES</t>
  </si>
  <si>
    <t>0.005 Ha</t>
  </si>
  <si>
    <t>ADIER CALDERON OCHOA</t>
  </si>
  <si>
    <t>0.9 Ha</t>
  </si>
  <si>
    <t>0.28 Ha</t>
  </si>
  <si>
    <t>YOVANI ROMERO GALEANO, ANGELICA MARIA CASTILLO JIMENEZY ADRIANA FRESNEDA RODRIGUEZ</t>
  </si>
  <si>
    <t>LUIS KENNETH BERMUDEZ FILBERT</t>
  </si>
  <si>
    <t>TRAMO</t>
  </si>
  <si>
    <t>CORRIENTE RECEPTORA CON OBJETIVO DE CALIDAD</t>
  </si>
  <si>
    <t>RÍO MAGDALENA ANTES DESEMBOCADURA QDA ANCAMÚ</t>
  </si>
  <si>
    <t>RÍO MAGDALENA ANTES DESEMBOCADURA RÍO GUARAPAS</t>
  </si>
  <si>
    <t>RÍO MAGDALENA ANTES DE DESEMBOCADURA QDA LA CHORRERA</t>
  </si>
  <si>
    <t>RÍO MAGDALENA ANTES DE DESEMBOCADURA RÍO SOMBRERILLOS</t>
  </si>
  <si>
    <t>RIO GUARAPAS</t>
  </si>
  <si>
    <t>RIO SOMBRERILLOS</t>
  </si>
  <si>
    <t>R. MAGDALENA</t>
  </si>
  <si>
    <t>RÍO MAGDALENA ANTES EMBALSE DE BETANIA</t>
  </si>
  <si>
    <t>R. SUAZA</t>
  </si>
  <si>
    <t>Q. LA YAGUILGA</t>
  </si>
  <si>
    <t>QDA EL HIGADO</t>
  </si>
  <si>
    <t>R. PAEZ</t>
  </si>
  <si>
    <t>RÍO MAGDALENA ANTES NEIVA</t>
  </si>
  <si>
    <t>Q. LA GUANDINOSA</t>
  </si>
  <si>
    <t>R. NEIVA</t>
  </si>
  <si>
    <t>R. FRIO - CAMPOALEGRE</t>
  </si>
  <si>
    <t>R. FRIO - RIVERA</t>
  </si>
  <si>
    <t xml:space="preserve">R. BACHE </t>
  </si>
  <si>
    <t>Vertimiento Municipal - cementerio</t>
  </si>
  <si>
    <t>21/03/2018 Reporte incompleto</t>
  </si>
  <si>
    <t>San silvestre</t>
  </si>
  <si>
    <t>SALIDA PTAR</t>
  </si>
  <si>
    <t>Vertimiento 1. La Paz</t>
  </si>
  <si>
    <t>VERTIMIENTO 1 - PTAR Las Colinas</t>
  </si>
  <si>
    <t>VERTIMIENTO  2. Salida tanque Pozo séptico Las Brisas</t>
  </si>
  <si>
    <t>ECOPETROL S.A - Hacienda Tenay</t>
  </si>
  <si>
    <t>DOMÉSTICO</t>
  </si>
  <si>
    <t>PBA - Municipio de Algeciras</t>
  </si>
  <si>
    <t>EMGESA S.A. VEREDA LLANO DE LA VIRGEN</t>
  </si>
  <si>
    <t>EMGESA SA ESP (casino de la central hidrolectica de betania)</t>
  </si>
  <si>
    <t>EMGESA SA ESP ( casa de maquinas betania)</t>
  </si>
  <si>
    <t>Procesadora de Pescado del Huila ALFAPEZ S.A.S.</t>
  </si>
  <si>
    <t>Piscicola</t>
  </si>
  <si>
    <t xml:space="preserve"> DOMÉSTICO</t>
  </si>
  <si>
    <t>LA FORTUNA - MIGUEL POLO</t>
  </si>
  <si>
    <t>FRIGORIFICO EL ESTABLO</t>
  </si>
  <si>
    <t>PBA - Gustavo Rojas Cardozo</t>
  </si>
  <si>
    <t>VILLA TRUCH</t>
  </si>
  <si>
    <t xml:space="preserve">SALIDA DE LAGUNA </t>
  </si>
  <si>
    <t>EMPRESA ASOCIATIVA DE TRABAJO MARCELLA</t>
  </si>
  <si>
    <t xml:space="preserve">SALIDA LAGUNA </t>
  </si>
  <si>
    <t xml:space="preserve">OLGA PATRICIA OSPINA MENDEZ </t>
  </si>
  <si>
    <t xml:space="preserve">AURELIO PASTRANA OSPINA </t>
  </si>
  <si>
    <t>E.S.E. Hospital San Jose</t>
  </si>
  <si>
    <t>NO DOMÉSTICO</t>
  </si>
  <si>
    <t>TALLER Y LAVADERO DONDE MILLER</t>
  </si>
  <si>
    <t>salida STAR</t>
  </si>
  <si>
    <t>TERMINAL DE TRANSPORTE DE LA PLATA</t>
  </si>
  <si>
    <t>VERTIMIENTO</t>
  </si>
  <si>
    <t>COOTRANSGIGANTE - ESTACION BRISAS DE SAN SEBASTIAN</t>
  </si>
  <si>
    <t>PALERMO ASOCIADOS S.A.S</t>
  </si>
  <si>
    <t>INVERSIONES Y NEGOCIOS DEL HUILA S.A 
Inversiones Cootranshuila</t>
  </si>
  <si>
    <t>HERMELINA MORALES</t>
  </si>
  <si>
    <t>piscicola</t>
  </si>
  <si>
    <t>Centro de gestion y desarrollo sostenible Surcolombiano - Granja Yamboro - SENA</t>
  </si>
  <si>
    <t>SENA - DOMÉSTICO</t>
  </si>
  <si>
    <t>Batallon de infanteria Magdalena Bimag No. 27</t>
  </si>
  <si>
    <t>PISCICOLA AGUAS CLARAS</t>
  </si>
  <si>
    <t xml:space="preserve"> Condominio campestre Verde Horizonte</t>
  </si>
  <si>
    <t>Fredy Tovar Muñoz - DOMÉSTICO</t>
  </si>
  <si>
    <t xml:space="preserve">Inversiones C y C S.A.S - </t>
  </si>
  <si>
    <t>Jardin cementerio campanario</t>
  </si>
  <si>
    <t>ESTACION DE SERVICIO VILLA CHATA</t>
  </si>
  <si>
    <t>PISCICOLA VILLA MILENA</t>
  </si>
  <si>
    <t xml:space="preserve">Villa Magdalena </t>
  </si>
  <si>
    <t>Vertimiento 1 -  Salida PTAR</t>
  </si>
  <si>
    <t>Laguna Facultativa 1</t>
  </si>
  <si>
    <t>Laguna Facultativa 2</t>
  </si>
  <si>
    <t xml:space="preserve">EMPRESA SOCIEDAD PISCÍCOLA RIO GRANDE S.A.S </t>
  </si>
  <si>
    <t xml:space="preserve"> LOS BILIBILES - JESUS ANTONIO RAMOS SILVA</t>
  </si>
  <si>
    <t>VERT 1.  Guthemberg</t>
  </si>
  <si>
    <r>
      <rPr>
        <b/>
        <sz val="11"/>
        <rFont val="Arial"/>
        <family val="2"/>
      </rPr>
      <t xml:space="preserve">Doméstico Urbano </t>
    </r>
    <r>
      <rPr>
        <sz val="11"/>
        <rFont val="Arial"/>
        <family val="2"/>
      </rPr>
      <t>- PTAR</t>
    </r>
  </si>
  <si>
    <t>Salida laguna facultativa
VEREDA LOS MEDIOS</t>
  </si>
  <si>
    <t xml:space="preserve">Empresas Publicas de Tesalia SA ESP </t>
  </si>
  <si>
    <t>Empresas Publicas de Acevedo EMPACEVEDO S.A E.S.P</t>
  </si>
  <si>
    <t>EMPRESAS PUBLICAS DE SUAZA EMPUSUAZA S.A E.S.P</t>
  </si>
  <si>
    <t>Edilberto Medina Arias
"LOTE RANCHO ESPINAL" Granja piscicola - Predio Villa Ema</t>
  </si>
  <si>
    <t>PV</t>
  </si>
  <si>
    <t>EMGESA SA ESP  
Centro Poblado La Jagua</t>
  </si>
  <si>
    <t>Salida PTAR</t>
  </si>
  <si>
    <t>GILBERTO ROJAS PEÑA
Predio Villa Camila</t>
  </si>
  <si>
    <t>By PASS PTAR</t>
  </si>
  <si>
    <t>Vertimiento Tinajitas</t>
  </si>
  <si>
    <t>31 octubre y 1 de noviembre de 2019</t>
  </si>
  <si>
    <t>Panamá</t>
  </si>
  <si>
    <t>Divino Niño</t>
  </si>
  <si>
    <t>Vertimiento Av Pastrana - Puente Pilato</t>
  </si>
  <si>
    <t>10 y 11 julio 2019</t>
  </si>
  <si>
    <t>Vertimiento Único - Pedrio Glicerio Motta</t>
  </si>
  <si>
    <t>Piscícola MARACAIBO- LIBARDO QUESADA SANABRIA</t>
  </si>
  <si>
    <t>Villa Gloria 2</t>
  </si>
  <si>
    <t xml:space="preserve">VILLA GLORIA </t>
  </si>
  <si>
    <t>Vertimiento PTAR - principal</t>
  </si>
  <si>
    <t>Vertimiento PTAR Santa María la Nueva</t>
  </si>
  <si>
    <t>EMPCOLOMBIA HUILA S.A E.S.P</t>
  </si>
  <si>
    <t>N.R</t>
  </si>
  <si>
    <t>Sociedad Frigorifico del Sur S.A</t>
  </si>
  <si>
    <t>Sociedad Agropecuaria San Felipe y Cia S. en C.SAN FELIPE</t>
  </si>
  <si>
    <t>CARGA DBO Kg-año</t>
  </si>
  <si>
    <t>CARGA SST Kg-año</t>
  </si>
  <si>
    <t>CARGAS TOTALES DBO</t>
  </si>
  <si>
    <t>CARGAS TOTALES SST</t>
  </si>
  <si>
    <t>Vertimiento 1  - Salida PTAR</t>
  </si>
  <si>
    <t>16 y 17 /01/2020</t>
  </si>
  <si>
    <t>LUZ DARY CARDONA SANCHEZ
(Villa Lucecita</t>
  </si>
  <si>
    <t>PSMV No. 2465 del 23 de octubre de 2013</t>
  </si>
  <si>
    <t>PSMV No. 2808 del 14/09/2016</t>
  </si>
  <si>
    <t>PSMV No. 2889 del 21 de octubre de 2019</t>
  </si>
  <si>
    <t>PSMV No. 2455 del 23/10/2013</t>
  </si>
  <si>
    <t>PSMV No. 3533 del 26 de diciembre de 2019</t>
  </si>
  <si>
    <t>PSMV No. 2464 del 23/10/2013</t>
  </si>
  <si>
    <t>PSMV No. 2722 del 13/12/2011
(Vencido)</t>
  </si>
  <si>
    <t xml:space="preserve">PSMV No. 2466 del 23/10/2013 </t>
  </si>
  <si>
    <t>PV 3023 del 30/12/2015</t>
  </si>
  <si>
    <t>PV 741 del  22/04/2014</t>
  </si>
  <si>
    <t>PSMV No. 1815 DEL 13/06/2018</t>
  </si>
  <si>
    <t>PV 533 del 26/03/2014</t>
  </si>
  <si>
    <t>PSMV No. 2454 del 23/10/2013</t>
  </si>
  <si>
    <t>PSMV No. 2586  del 19/09/2019</t>
  </si>
  <si>
    <t>PSMV No. 2539 del 31/10/2013</t>
  </si>
  <si>
    <t>PSMV No. 2839 DEL 22/12/2011 
(Vencido)</t>
  </si>
  <si>
    <t xml:space="preserve"> PV 2651 del 16/12/2014</t>
  </si>
  <si>
    <t xml:space="preserve"> PV 740 del 29 de Abril de 2020</t>
  </si>
  <si>
    <t>PSMV No. 2458 del 23/10/2013</t>
  </si>
  <si>
    <t>PSMV No. 2834 del 22/12/2011
(Vencido)</t>
  </si>
  <si>
    <t>PSMV No. 2448 del 23/10/2013</t>
  </si>
  <si>
    <t>PSMV No. 4108 del 28/12/2018</t>
  </si>
  <si>
    <t>PSMV No. 2449 del 23/10/2013</t>
  </si>
  <si>
    <t>PSMV No. 2459 del 23/10/2013</t>
  </si>
  <si>
    <t>PSMV No. 3164 del 22 de noviembre de 2019</t>
  </si>
  <si>
    <t>PSMV No. 3807 del 11/12/2018</t>
  </si>
  <si>
    <t>PSMV No. 1814 del 08 de julio de 2019</t>
  </si>
  <si>
    <t>PSMV No. 185 del 23/01/2018</t>
  </si>
  <si>
    <t>PSMV No. 1941 del 27/06/2018</t>
  </si>
  <si>
    <t>PSMV No. 2446 del 23/10/2013</t>
  </si>
  <si>
    <t>PSMV No. 2836 del 22/12/2011
(Vencido)</t>
  </si>
  <si>
    <t>PSMV No. 2457 del 23/10/2013</t>
  </si>
  <si>
    <t>PSMV No. 2447 del 23/10/2013</t>
  </si>
  <si>
    <t>Resolución No. 0457 DE 2016</t>
  </si>
  <si>
    <t>Resolución No. 0476 DE 2016</t>
  </si>
  <si>
    <t>Resolución No. 2664 de 2018</t>
  </si>
  <si>
    <t>Resolución No. 2570 de 2015</t>
  </si>
  <si>
    <t>Resolución No. 1992 de 2016</t>
  </si>
  <si>
    <t>Resolución No. 0558 DE 2015</t>
  </si>
  <si>
    <t>Resolución No. 2748 DE 2015</t>
  </si>
  <si>
    <t>Resolución No. 2211 del 28 de septiembre de 2015</t>
  </si>
  <si>
    <t>Resolución No. 1837 del 7 de julio de 2017</t>
  </si>
  <si>
    <t>Resolución No. 1696 del 10 de junio de 2016</t>
  </si>
  <si>
    <t>Resolución No. 296 del 31 de enero de 2019</t>
  </si>
  <si>
    <t>Resolución No.  0352</t>
  </si>
  <si>
    <t>Resolución No. 1691 del 21 julio de 2017</t>
  </si>
  <si>
    <t>Resolución No. 2060 de 18 julio de 2016</t>
  </si>
  <si>
    <t>Resolución No. 1985 del 3 de agosto de 2017</t>
  </si>
  <si>
    <t>Resolución No. 106 del 18 de enero de 2017</t>
  </si>
  <si>
    <t>Resolución No. 0645 de 06 de marzo de 2017</t>
  </si>
  <si>
    <t>Resolución No. 4271 del 29 de diciembre de 2017</t>
  </si>
  <si>
    <t>Resolución No. 4275 del 22 de julio de 2017</t>
  </si>
  <si>
    <t>Resolución No. 4208 DE 2017</t>
  </si>
  <si>
    <t>Resolución No. 1693 DE 2016</t>
  </si>
  <si>
    <t>Resolución No. 0469 DE 2018</t>
  </si>
  <si>
    <t>Resolución No. 3294 DE 2015</t>
  </si>
  <si>
    <t>Resolución No. 2464 DE 2014</t>
  </si>
  <si>
    <t>Resolución No. 2572 DE 2013</t>
  </si>
  <si>
    <t>Resolucion No. 3247 del 02/12/2019</t>
  </si>
  <si>
    <t>Resolución No. 1286 DE 2013</t>
  </si>
  <si>
    <t>Resolución No. 0527 del 02 de julio de 2003</t>
  </si>
  <si>
    <t>Resolución No. 2764 DE 2016</t>
  </si>
  <si>
    <t>Resolución No. 2167 de 2013</t>
  </si>
  <si>
    <t>Resolución No. 2087 DE 2015</t>
  </si>
  <si>
    <t>Resolución No. 3498 de 2018</t>
  </si>
  <si>
    <t>Resolución No. 2681 de 2017</t>
  </si>
  <si>
    <t>Resolución No. 1846  de 2014</t>
  </si>
  <si>
    <t>Resolución No. 1578 DE 2015</t>
  </si>
  <si>
    <t>Resolución 2062 del 6 de septiembre de 2013</t>
  </si>
  <si>
    <t>Piscícola Botero S. A. (procesadora 1)</t>
  </si>
  <si>
    <t>Piscícola Botero S. A. (procesadora 2)</t>
  </si>
  <si>
    <t>Resolución  No. 1818  del 08 de agosto de 2013</t>
  </si>
  <si>
    <t>Resolución No. 0461 del 29 de febrero de 2016</t>
  </si>
  <si>
    <t>JUNTA ADMINISTRADORA DE ACUEDUCTO Y ALCANTARILLADO Y ASEO LA VICTORIA- VILLAVIEJA</t>
  </si>
  <si>
    <t>Omar Cabrera Mendez -CAQUETEÑO</t>
  </si>
  <si>
    <t>Resolución 0103 del 25/01/2011</t>
  </si>
  <si>
    <t>Servicio Nacional de Aprendizaje SENA - LA ANGOSTURA</t>
  </si>
  <si>
    <t>Resolución No. 1939  de 27/06/2018</t>
  </si>
  <si>
    <t>CONDOMINIO CAMPESTRE ALTOS DE LA PRADERA</t>
  </si>
  <si>
    <t>Resolución No. 3367 DEL 12/12/2019</t>
  </si>
  <si>
    <t>Resolucion No. 2637 del 25/09/2019</t>
  </si>
  <si>
    <t>CONALPIEL - INOCENCIO FIERRO</t>
  </si>
  <si>
    <t>Resolución No. 411 DEL 24/02/2020</t>
  </si>
  <si>
    <t>CONDOMINIO GOLF CLUB CAMPESTRE</t>
  </si>
  <si>
    <t>Resolución No. 518 DEL 05/03/2020</t>
  </si>
  <si>
    <t>Resolución No. 4193 del 29 de diciembre de 2017</t>
  </si>
  <si>
    <t>Resolución No. 4192 de 21 de diciembre 2017</t>
  </si>
  <si>
    <t>Resolución No.3063 del 3 de octubre de 2018</t>
  </si>
  <si>
    <t>Resolucion No.1998 del 29 de junio de 2018</t>
  </si>
  <si>
    <t>Resolucion No.1368 del 16 de mayo de 2017</t>
  </si>
  <si>
    <t>Resolución No.1964 del 21 de julio de 2017</t>
  </si>
  <si>
    <t>Resolución No. 0767 del 5 de marzo de 2018</t>
  </si>
  <si>
    <t>Resolución No. 1702  del 16 de junio de 2017</t>
  </si>
  <si>
    <t>Resolución No. 1939  del 19 de julio de 2017</t>
  </si>
  <si>
    <t>Resolución No. 0897 del 12 de abril de 2016</t>
  </si>
  <si>
    <t>Piscicola "Lote San Lorenzo" - JUAN DIEGO AMAYA PALENCIA</t>
  </si>
  <si>
    <t>VERTIMIENTO DIVINO NIÑO</t>
  </si>
  <si>
    <t>Resolución 3391 del 13 de diciembre de 2019</t>
  </si>
  <si>
    <t>Compañía  Agroindustrial y Comercial 3C</t>
  </si>
  <si>
    <t>Resolución No 1939 del 19 de julio de 2019</t>
  </si>
  <si>
    <t>Resolución No. 3497 del 19/11/2018</t>
  </si>
  <si>
    <t>Resolución No. 2094 de 2016</t>
  </si>
  <si>
    <t>Resolución No. 2096 de 2016</t>
  </si>
  <si>
    <t>Predio la Esperanza  - Jorge Osorio Mosquera</t>
  </si>
  <si>
    <t>Resolución No. 0975 del 21 de marzo de 2018</t>
  </si>
  <si>
    <t>Villa Magdalena III</t>
  </si>
  <si>
    <t>Villa Magdalena IV</t>
  </si>
  <si>
    <t>Brisas/Villas del Río</t>
  </si>
  <si>
    <t>WILSON ROMERO IPUZ ( VILLA MILENA)</t>
  </si>
  <si>
    <t>Resolución No. 1076 del 30 de junio de 2020</t>
  </si>
  <si>
    <t xml:space="preserve">COOTRANSPLATEÑA </t>
  </si>
  <si>
    <t>Resolución No. 3333 del 20/11/2017</t>
  </si>
  <si>
    <t>Resolución No. 048 del 11 de enero de 2017</t>
  </si>
  <si>
    <t>ESE SAN SEBASTIAN LA PLATA - SEDE BELÈN</t>
  </si>
  <si>
    <t>Alto Garzón</t>
  </si>
  <si>
    <t>Chapinero</t>
  </si>
  <si>
    <t>Libertad 1</t>
  </si>
  <si>
    <t>Libertad 2</t>
  </si>
  <si>
    <t>Julio Bahamon Puyo</t>
  </si>
  <si>
    <t>Calle 6 Carrera 16a ( San Vicente)</t>
  </si>
  <si>
    <t>Calle 8 Carrera 5 (Jardín)</t>
  </si>
  <si>
    <t>Calle 9 Carrera 15a 11</t>
  </si>
  <si>
    <t>Charco del burro (Bajo Sartanejo)</t>
  </si>
  <si>
    <t>Vertimiento Guaduales</t>
  </si>
  <si>
    <t xml:space="preserve"> Hospital San Antonio de Padua - salida STAR  (Lavandería)</t>
  </si>
  <si>
    <t>Resolución 1809 del 13/06/2018</t>
  </si>
  <si>
    <t>Vertimiento Bella Vista</t>
  </si>
  <si>
    <t>EMPRESAS PÚBLICAS DE TESALIA S.A E.S.P -  CP PACARNI</t>
  </si>
  <si>
    <t>Domestico - PTAR SAN ISIDRO (ORIENTAL)</t>
  </si>
  <si>
    <t>Resolución No.  3606 del 15/11/2016</t>
  </si>
  <si>
    <t>Resolución No. 3709 del 11/12/2017</t>
  </si>
  <si>
    <t xml:space="preserve">Vertimiento  Santa  Bárbara </t>
  </si>
  <si>
    <t>Piscicola New York - Sala de procesos</t>
  </si>
  <si>
    <t>CENTRAL DE BENEFICIO DE GIGANTE S.A.S</t>
  </si>
  <si>
    <t>Resolución No. 1071 del 30 de junio de 2020</t>
  </si>
  <si>
    <t>Salida STAR</t>
  </si>
  <si>
    <t>JOSÈ HERNÀN ZAMBRANO - PREDIO EL MANANTIAL</t>
  </si>
  <si>
    <t>PISCICOLA LA CASONA - PREDIO LA CASONA</t>
  </si>
  <si>
    <t>Resolución No. 2684 del 30 de septiembre de 2019</t>
  </si>
  <si>
    <t>Salida Laguna</t>
  </si>
  <si>
    <t>Resolución No. 1777 del 20 de junio de 2016</t>
  </si>
  <si>
    <t>Resolución No. 1878 del 30 de junio de 2016</t>
  </si>
  <si>
    <t>Resolución No. 3578 del 4 de diciembre de 2018</t>
  </si>
  <si>
    <t>Resolución No. 2767 del 9 de octubre de 2019</t>
  </si>
  <si>
    <t>GRUPO ASOCIATIVO DE TRABAJO JÒVENES NUEVOS - PREDIO "EL BILIBIL"</t>
  </si>
  <si>
    <t>Piscícola Nueva York - SANTA HELENA</t>
  </si>
  <si>
    <t>PRODUCTORA PROCESADORA Y COMERCIALIZADORA DE PESCADO "QUIMBO FISH" S.A.S</t>
  </si>
  <si>
    <t>Resolución No. 2796 del 10 de octubre de 2019</t>
  </si>
  <si>
    <t xml:space="preserve">Piscícola Nueva York - VILLA DEL CARMEN </t>
  </si>
  <si>
    <t>PISCICOLA PREDIO LA ESPERANZA - CAMILO RAMÌREZ SANCHEZ</t>
  </si>
  <si>
    <t>PISCICOLA PREDIO LOTE 19 LAS MARÌAS - RAMÓN HENRY SANCHEZ MENDEZ</t>
  </si>
  <si>
    <t>Resolución No.021 del 09 de enero de 2019</t>
  </si>
  <si>
    <t>11 y 12/09/2020</t>
  </si>
  <si>
    <t>Gloria Yaneth Sierra Gonzalez - Proyecto optimerka</t>
  </si>
  <si>
    <t>Resolucion No. 622 del 18 de marzo de 2020</t>
  </si>
  <si>
    <t>Convensiones</t>
  </si>
  <si>
    <t>Datos actualizados de PV/Concentraciones y caudal</t>
  </si>
  <si>
    <t>Usuarios nuevos para cobro</t>
  </si>
  <si>
    <t>Pendiente Aclarar por la DT</t>
  </si>
  <si>
    <t>Carrera 3</t>
  </si>
  <si>
    <t>Carrera 4</t>
  </si>
  <si>
    <t>Carrea 6</t>
  </si>
  <si>
    <t>No se tiene Resolución de PV</t>
  </si>
  <si>
    <t>Empresa publicas de Timaná EMPTIMANA S.A</t>
  </si>
  <si>
    <t xml:space="preserve">GARZÓN </t>
  </si>
  <si>
    <t>EMPRESA DE SERVICIOS PUBLICOS DE GARZÓN E.S.P</t>
  </si>
  <si>
    <t>Piscícolas</t>
  </si>
  <si>
    <t>3 y 4 de  12/2020</t>
  </si>
  <si>
    <t>3 y 4 de 12/2020</t>
  </si>
  <si>
    <t>PSMV No. 320 del 4 de marzo de 2021</t>
  </si>
  <si>
    <t xml:space="preserve">Resolución 3367 de 31 de diciembre de 2015 </t>
  </si>
  <si>
    <t xml:space="preserve">
Domestico - Salida STAR</t>
  </si>
  <si>
    <t>Empresa de Servicios Publicos Tello  .E.S.P.</t>
  </si>
  <si>
    <t>PSMV No. 2823 del 30/09/2021</t>
  </si>
  <si>
    <t xml:space="preserve">PSMV No. 2697 del 20/09/2021 </t>
  </si>
  <si>
    <t xml:space="preserve">PSMV No.  2694 del 20/09/2021
</t>
  </si>
  <si>
    <t>CONDOMINIO CAMPESTRE LLANOS DE VIMIANZO CLUB HOUSE</t>
  </si>
  <si>
    <t>BERDEZ S.A.S
Proyecto Condominio Campestre Valle Grande Club House</t>
  </si>
  <si>
    <t xml:space="preserve">Resolución 3226 del 23 de diciembre de 2015 </t>
  </si>
  <si>
    <t>RESTAURANTE CAMPESTRE AZAFRAN EN EL CAMINO</t>
  </si>
  <si>
    <t>Resolución  No. 2158  del 06 de agosto de 2019</t>
  </si>
  <si>
    <t>CONDOMINIO VILLAS DEL CAMPO - CONSTRUCTORA DISARCO S.A</t>
  </si>
  <si>
    <t>Resolución No. 224 DEL 2/02/2021</t>
  </si>
  <si>
    <t>Resolución No. 2378 del 31/08/2021</t>
  </si>
  <si>
    <t>AGUAS Y ASEO DE EL PITAL Y AGRADO SA ESP - AGRADO</t>
  </si>
  <si>
    <t>NO CUENTA CON PV</t>
  </si>
  <si>
    <t>Pendiente confirmar por DTN estado de usuario</t>
  </si>
  <si>
    <t xml:space="preserve">Planta procesadora </t>
  </si>
  <si>
    <t>Resolucion No. 024 del 07 de enero de 2011</t>
  </si>
  <si>
    <t>Empresa de Servicios Públicos de San Agustín ESP</t>
  </si>
  <si>
    <t>Municipio - Palestina</t>
  </si>
  <si>
    <t>Empresa de Servicios Públicos de Pitalito - EMPITALITO  ESP</t>
  </si>
  <si>
    <t>Empresa de servicios Públicos Agua y aseo del Macizo Colombiano - Isnos</t>
  </si>
  <si>
    <t>Empresa de servicios Públicos de Saladoblanco SAS ESP</t>
  </si>
  <si>
    <t>Municipio - Oporapa</t>
  </si>
  <si>
    <t>Municipio - Elias</t>
  </si>
  <si>
    <t>EMPRESA DE SERVICIOS PÚBLICOS EMSERALTA SA ESP - Altamira</t>
  </si>
  <si>
    <t>Aguas del Huila S.A E.S.P - Tarqui</t>
  </si>
  <si>
    <t>Municipio - PBA</t>
  </si>
  <si>
    <t>EMPRESA DE SERVICIOS PUBLICOS EMPUG SA ESP - Guadalupe</t>
  </si>
  <si>
    <t>AGUAS Y ASEO DE EL PITAL Y AGRADO SA ESP - PITAL</t>
  </si>
  <si>
    <t>EMPRESAS PÚBLICAS DE GIGANTE EMPUGIGANTE SA ESP - GIGANTE</t>
  </si>
  <si>
    <t>Empresa de Servicios Públicos EMPUARG E.S.P - LA ARGENTINA</t>
  </si>
  <si>
    <t>Empresa de Servicios Publicos EMSERPLA ESP - LA PLATA</t>
  </si>
  <si>
    <t>Hospital San Antonió de Padua - La Plata</t>
  </si>
  <si>
    <t>BATALLON DE INSTRUCCIÓN ENTRENAMIENTO Y REENTRENAMIENTO No. 9 - La Plata</t>
  </si>
  <si>
    <t>Empresa de Servicios Públicos - Nátaga</t>
  </si>
  <si>
    <t>Aguas del Huila S.A E.S.P - Paicol</t>
  </si>
  <si>
    <t>Empresa de Servicios Públicos E.S.P - Iquira</t>
  </si>
  <si>
    <t>Empresa de Servicios Públicos  .E.S.P. - Teruel</t>
  </si>
  <si>
    <t>Empresa de Servicios Públicos EMUSERP HOBO ESP</t>
  </si>
  <si>
    <t>Empresa de Servicios Públicos EMSERAL ESP - Algeciras</t>
  </si>
  <si>
    <t>Empresa de Servicios Públicos EMAC ESP - Campoalegre</t>
  </si>
  <si>
    <t>Empresa de Servicios Públicos de Rivera</t>
  </si>
  <si>
    <t>Empresa de Servicios Púlicos de Neiva EPN ESP</t>
  </si>
  <si>
    <t>Empresa de Servicios Públicos Aguas del Desierto ESP - Villavieja</t>
  </si>
  <si>
    <t>Empresa de Servicios Públicos de Aipe</t>
  </si>
  <si>
    <t>Aguas del Huila S.A E.S.P - Santa María</t>
  </si>
  <si>
    <t>Empresa de Servicios Públicos EMPUBARAYA ESP</t>
  </si>
  <si>
    <t>Empresa de Servicios Públicos Domiciliarios ESP - Yaguará</t>
  </si>
  <si>
    <t xml:space="preserve"> Salida PTAR</t>
  </si>
  <si>
    <t>Vertimiento La Calavera</t>
  </si>
  <si>
    <t>19 y 20/08/2021</t>
  </si>
  <si>
    <t>13 y 14/07/2021</t>
  </si>
  <si>
    <t>15 y 16/09/2021</t>
  </si>
  <si>
    <t>PROAVEGAR S.A.S</t>
  </si>
  <si>
    <t>Resolución No. 445 del 14 de febrero de 2019</t>
  </si>
  <si>
    <t>Resolución No. 613 del 15 de marzo de 2016</t>
  </si>
  <si>
    <t>Vertimiento</t>
  </si>
  <si>
    <t>CONDOMINIO CORUÑA DE BERDEZ</t>
  </si>
  <si>
    <t>Resolución 3047 del 24 de octubre de 2017</t>
  </si>
  <si>
    <t xml:space="preserve"> Doméstico</t>
  </si>
  <si>
    <t>VERT 2.  Tanque Séptico</t>
  </si>
  <si>
    <t>Salida de Lagos</t>
  </si>
  <si>
    <t xml:space="preserve">11-12/11/2021
</t>
  </si>
  <si>
    <t>Vertimiento Luis Carlos Guevara PUNTO 2</t>
  </si>
  <si>
    <t>16-17/11/2021</t>
  </si>
  <si>
    <t>20-21/10/2021</t>
  </si>
  <si>
    <t>Vertimiento Zanjon del Alcalde - Oliver Ortiz</t>
  </si>
  <si>
    <t>23-24/09/2021</t>
  </si>
  <si>
    <t>23-24/11/2021</t>
  </si>
  <si>
    <t xml:space="preserve">SALIDA PTAR </t>
  </si>
  <si>
    <t>Vertimiento Quebrada Los Muertos</t>
  </si>
  <si>
    <t>Vertimiento Quebrada Museñas</t>
  </si>
  <si>
    <t>Vertimiento Nogal</t>
  </si>
  <si>
    <t>Vertimiento San Miguel Etapa N° 1</t>
  </si>
  <si>
    <t>Vertimiento San Miguel Etapa N° 2</t>
  </si>
  <si>
    <t>04-05/11/2021</t>
  </si>
  <si>
    <t>EL CABRERA - FEDERICO RAMIREZ SANCHEZ, DAVID FERNANDEZ LOZANO</t>
  </si>
  <si>
    <t>Resolución No. 2079 del 04 de noviembre de 2020</t>
  </si>
  <si>
    <t>Aliviadero PTAR Julian Polanía 1</t>
  </si>
  <si>
    <t>Aliviadero PTAR Julian Polanía 2</t>
  </si>
  <si>
    <t>TUBO 10 " 
(Barrio Eduardo Santos Calle 13 entre Cra 10 y 11)</t>
  </si>
  <si>
    <t>VIADUCTO 16 " 
(Barrio Eduardo Santos Calle 13 entre Cra 10 y 11)</t>
  </si>
  <si>
    <t>Aforos realizados en el marco de la formulación del PSMV 2021 y concentraciones promedio sin tratamiento</t>
  </si>
  <si>
    <t>Salida Sistema de Tratamiento</t>
  </si>
  <si>
    <t>PISCICOLA NEW YORK - Sede Berlin</t>
  </si>
  <si>
    <t>BATALLÓN DE INFANTERIA No. 26 CACIQUE PIGOANZA - "BIPIG 26"</t>
  </si>
  <si>
    <t>LOTE 53 " LOS LAGOS DE JIMENEZ"
OSCAR WILFREDO JIMENEZ</t>
  </si>
  <si>
    <t>Recicladores Pieles del sur-
Luis Eduardo Otalora Ortegon</t>
  </si>
  <si>
    <t>PISCICOLA EL TRIUNFO -
PEDRO GARCIA CORREA</t>
  </si>
  <si>
    <r>
      <t>Resolución No.</t>
    </r>
    <r>
      <rPr>
        <b/>
        <sz val="11"/>
        <color rgb="FFFF0000"/>
        <rFont val="Arial"/>
        <family val="2"/>
      </rPr>
      <t xml:space="preserve"> 0601</t>
    </r>
    <r>
      <rPr>
        <b/>
        <sz val="11"/>
        <rFont val="Arial"/>
        <family val="2"/>
      </rPr>
      <t xml:space="preserve"> del 7 de marzo de 2019</t>
    </r>
  </si>
  <si>
    <t>Piscicola La Acuarela
Mauro Rene Herrera</t>
  </si>
  <si>
    <t>Res. 0899 del 15 de mayo de 2009</t>
  </si>
  <si>
    <t>26-27/11/2021</t>
  </si>
  <si>
    <t>01-02/09/2021</t>
  </si>
  <si>
    <t>27-28/07/2021</t>
  </si>
  <si>
    <t>29-30/12/2021</t>
  </si>
  <si>
    <r>
      <t xml:space="preserve">BATALLON DE MOVILIDAD Y MANIOBRA DE AVIACIÓN </t>
    </r>
    <r>
      <rPr>
        <b/>
        <sz val="11"/>
        <color rgb="FFFF0000"/>
        <rFont val="Arial"/>
        <family val="2"/>
      </rPr>
      <t>No 9</t>
    </r>
  </si>
  <si>
    <t>Resolución No. 1478 12/06/2019</t>
  </si>
  <si>
    <t>VERT  5 Avenida Las Americas</t>
  </si>
  <si>
    <t>VERT 6.  El Baho</t>
  </si>
  <si>
    <t>VERT 7. Diego de Ospina</t>
  </si>
  <si>
    <t>VERT 8. Vertimiento San Antonio</t>
  </si>
  <si>
    <t>VERT 3 Remolino Alto</t>
  </si>
  <si>
    <t>VERT 4 Remolino Bajo</t>
  </si>
  <si>
    <t>VERT 9. Vertimiento Plaza de ferias</t>
  </si>
  <si>
    <t>14 y 15/12/2021</t>
  </si>
  <si>
    <t>ACUICOLA DE COLOMBIA
"JOSE ALFONSO MORALES GUZMAN"</t>
  </si>
  <si>
    <t>Resolución No. 3296 del 29 de diciembre de 2015</t>
  </si>
  <si>
    <t>Granja Piscicola San Isidro - Predio Salem</t>
  </si>
  <si>
    <t>MUNICIPIO</t>
  </si>
  <si>
    <t>RESPONSABLE DEL VERTIMIENTO</t>
  </si>
  <si>
    <t>TIPO VERTIMIENTO GENERADO</t>
  </si>
  <si>
    <t>PERMISO VERTIMIENTO</t>
  </si>
  <si>
    <t>PUNTO DE VERTIMIENTO</t>
  </si>
  <si>
    <t>CAUDAL VERTIMIENTO (L/seg)</t>
  </si>
  <si>
    <t>VERTIMIENTO
(mg/L)</t>
  </si>
  <si>
    <t>TIEMPO DESCARGA
 (Horas/día)</t>
  </si>
  <si>
    <t>FRECUENCIA DESCARGA
 (Días/mes)</t>
  </si>
  <si>
    <t>Piscícola</t>
  </si>
  <si>
    <t>ELVER VILLANUEVA MORENO "VILLA TRUCH"</t>
  </si>
  <si>
    <t>PISCICOLA LA SIRENA S.A.S.
"Santiago Jaramillo Sanint"</t>
  </si>
  <si>
    <t>Resolución No.363 del 14/02/2022</t>
  </si>
  <si>
    <t>EXPORT PEZ S.A.S
MARIO DIAZ RESTREPO</t>
  </si>
  <si>
    <t>Resolución  No. 2840  del 04 de octubre de 2021</t>
  </si>
  <si>
    <t>Resolucion No. 783 del 28 de abril de 2021</t>
  </si>
  <si>
    <t>COMERCIALIZADORA VELAMAR S.A.S
VICTOR ALCIDES CALDERON TRUJILLO</t>
  </si>
  <si>
    <t>CABEZOTE DESCOLE ALIVIADERO PUNTO 1 -Vertimiento Sector el matadero - Gato Ahorcado - Luis Carlos Guevara</t>
  </si>
  <si>
    <t>CARGA CONTROL</t>
  </si>
  <si>
    <t>A</t>
  </si>
  <si>
    <t>B</t>
  </si>
  <si>
    <t>CARGA MAXIMA PERMISIBLE SST
(VALOR MENOR ENTRE A y B)</t>
  </si>
  <si>
    <t>CARGA MAXIMA PERMISIBLE DBO
(VALOR MENOR ENTRE A y B)</t>
  </si>
  <si>
    <t>Resolución No. 1433 del 06 de junio de 2019</t>
  </si>
  <si>
    <t xml:space="preserve">PISCÍCOLA EL FUERTE
"LOTE DE TERRENO"
LIBARDO VASQUEZ CASANOVA </t>
  </si>
  <si>
    <t>PISCÍCOLA EL CABRERA -
 FEDERICO RAMIREZ SANCHEZ, DAVID FERNANDEZ LOZANO</t>
  </si>
  <si>
    <t>Resolución No. 1432 del 06 de junio de 2019</t>
  </si>
  <si>
    <t>PISCÍCOLA VILLA MARIANA
CLAUDINA TORRES LONDOÑO</t>
  </si>
  <si>
    <t>PISCÍCOLA LUCITANIA
JAIRO JIMENEZ ALVARADO</t>
  </si>
  <si>
    <t>Resolución No. 1243 del 16 de mayo de 2019</t>
  </si>
  <si>
    <t>Resolución No. 1819 del 06 de julio de 2017</t>
  </si>
  <si>
    <t>Resolución No. 783 del 28 de abril de 2021</t>
  </si>
  <si>
    <t>AURELIO PASTRANA OSPINA 
"VILLA JORGE"</t>
  </si>
  <si>
    <t>FRIGORIFICO EL ESTABLO S.A.S 
GUSTAVO ROJAS CARDOSO</t>
  </si>
  <si>
    <t>EMGESA- CENTRAL HIDROELECTRICO EL QUIMBO</t>
  </si>
  <si>
    <t>PROCESADORA DE AVES GARZÓN - PROAVEGAR S.A.S</t>
  </si>
  <si>
    <t xml:space="preserve">PISCÍCOLA PREDIO VILLA ALEJANDRA
ORLANDO CAVIEDES SANABRIA
</t>
  </si>
  <si>
    <t xml:space="preserve">PSMV No. 0258 del 02/02/2022
</t>
  </si>
  <si>
    <t>No doméstico</t>
  </si>
  <si>
    <t>PISCICOLA EL TRIUNFO SAS -
PIO LEON BARON (PREDIO VILLA JOHANA)</t>
  </si>
  <si>
    <t>Resolución No. 1931 del 20 de agosto de 2015</t>
  </si>
  <si>
    <t>PISCICOLA EL TRIUNFO SAS -
PIO LEON BARON (PREDIO ENTRELAGOS)</t>
  </si>
  <si>
    <t>Resolución No. 1930 del 20 de agosto de 2015</t>
  </si>
  <si>
    <t>PBA</t>
  </si>
  <si>
    <t>TALLER Y LAVADERO DONDE MILLER (ALONSO LOPEZ ESCARPETTA)</t>
  </si>
  <si>
    <t>Resolución No. 1761 del 28 de junio de 2019</t>
  </si>
  <si>
    <t>PISCICOLA EL PEDREGAL - CRISTIAN CAMILO OLANO RIVERA</t>
  </si>
  <si>
    <t>Resolución No. 3194 del 4 de noviembre 2021</t>
  </si>
  <si>
    <t>Resolución No. 0860 del 6 de mayo de 2021</t>
  </si>
  <si>
    <t>Resolución No. 1693 del 29/07/2015</t>
  </si>
  <si>
    <t>Resolución No. 0469 del 09/02/2018</t>
  </si>
  <si>
    <t>Resolución No. 3606 del 7/12/2021</t>
  </si>
  <si>
    <t xml:space="preserve"> PV 2811 del 16 de diciembre de 2020
</t>
  </si>
  <si>
    <t xml:space="preserve"> PV 2772 del 14 de diciembre de 2020</t>
  </si>
  <si>
    <t>PV 1126 del 29/04/2016</t>
  </si>
  <si>
    <t xml:space="preserve">O2 TILAPIAS S.A.S  </t>
  </si>
  <si>
    <t>TILAPIAS DEL HUILA - lagos</t>
  </si>
  <si>
    <t>PISCICOLA SEVILLA - FERRER GARCIA PARRA</t>
  </si>
  <si>
    <t>Resolución 3786 del 22 de diciembre de 2021</t>
  </si>
  <si>
    <t>Resolución No. 2344 del 29 de agosto de 2019</t>
  </si>
  <si>
    <t>Resolución No. 1985 del 12 de julio de 2016</t>
  </si>
  <si>
    <t>JOAQUIN CASTAÑEDA CAMACHO "LOTE No. 3 JUAN PABLO"</t>
  </si>
  <si>
    <t>Resolución 2297 del 01 de agosto de 2018</t>
  </si>
  <si>
    <t>PISCICOLA ACUICOLA DE COLOMBIA S.A.S -  PREDIO VILLA MARIA "LA PRADERA"</t>
  </si>
  <si>
    <t>BATALLON DE MOVILIDAD Y MANIOBRA DE AVIACIÓN No 9</t>
  </si>
  <si>
    <t>ENEL EMGESA VEREDA LLANO DE LA VIRGEN</t>
  </si>
  <si>
    <t>JESUS HERNANDO RAMIREZ TRUJILLO "LOTE UNO EL BOSTON"</t>
  </si>
  <si>
    <t>Resolución 1533del 22 de junio de 2022</t>
  </si>
  <si>
    <t>COLEGIO ANGLOCANADIENSE DE NEIVA LTDA</t>
  </si>
  <si>
    <t>Resolución No. 1729 DEL 21/07/2022</t>
  </si>
  <si>
    <t>Resolución 0392 del 16 de febrero de 2022</t>
  </si>
  <si>
    <t>DAGOBERTO SANTOFIMIO SIERRA "PISCICOLA LAS MERCEDES"</t>
  </si>
  <si>
    <t>QUIMICOS E IMPALPABLES DEL HUILA LTDA - QUIMPA LTDA</t>
  </si>
  <si>
    <t>Resolución 1639 del 6 de julio de 2022</t>
  </si>
  <si>
    <t>PSMV No. 864  del 08/04/2022</t>
  </si>
  <si>
    <t xml:space="preserve"> PV 2651 del 11/12/2014</t>
  </si>
  <si>
    <t>PSMV No. 2130 del 05/08/2019</t>
  </si>
  <si>
    <t>PSMV No. 3368 del 06/11/2018</t>
  </si>
  <si>
    <t>PSMV No. 3369 del 06/11/2018</t>
  </si>
  <si>
    <t>PSMV No. 2833 del 12/10/2022</t>
  </si>
  <si>
    <t xml:space="preserve">PV No. 1344 del 07/06/2022 </t>
  </si>
  <si>
    <t>EMPRESAS PUBLICAS DE AIPE S.A E.S.P</t>
  </si>
  <si>
    <t>EMPRESAS PUBLICAS DE ALGECIRAS EMSERAL S.A E.S.P - Algeciras</t>
  </si>
  <si>
    <t>EMPRESA DE SERVICIOS PUBLICOS DOMICILIARIOS "EMPUBARAYA E.S.P"</t>
  </si>
  <si>
    <t>EMPRESAS DE ACUEDUCTOS, ALCANTARILLADO Y ASEO DE CAMPOALEGRE EMAC S.S E.S.P - Campoalegre</t>
  </si>
  <si>
    <t>EMPRESA DE SERVICIOS PUBLICOS EMPCOLOMBIA HUILA S.A E.S.P</t>
  </si>
  <si>
    <t>EMPRESA DE SERVICIOS PUBLICOS EMUSER HOBO S.A ESP</t>
  </si>
  <si>
    <t>EMPRESA DE SERVICIOS PUBLICOS DE IQUIRA S.A E.S.P - Iquira</t>
  </si>
  <si>
    <t>LAS CEIBAS EMPRESAS PÚBLICAS DE NEIVA E.S.P</t>
  </si>
  <si>
    <t>EMPRESAS PUBLICAS DE PALERMO E-S.P</t>
  </si>
  <si>
    <t>EMPRESA DE SERVICIOS PUBLICOS DE RIVERA E.S.P</t>
  </si>
  <si>
    <t>EMPRESAS PUBLICAS DE TELLO S.A.S.E.S.P</t>
  </si>
  <si>
    <t>EMPRESAS PUBLICAS DE TERUEL EMPTERUEL S.A  .E.S.P. - Teruel</t>
  </si>
  <si>
    <t>EMPRESAS PUBLICAS DE VILLAVIEJA S.A.S.E.S.P - Villavieja</t>
  </si>
  <si>
    <t>EMPRESAS PUBLICAS DE YAGUARA S.A.E.S.P - Yaguará</t>
  </si>
  <si>
    <t>EMPRESAS PUBLICAS DE LA ARGENTINA EMPUARG S.A E.S.P - LA ARGENTINA</t>
  </si>
  <si>
    <t>EMPRESA DE SERVICIOS PUBLICOS DEL MUNICIPIO DE LA PLATA EMSERPLA ESP - LA PLATA</t>
  </si>
  <si>
    <t xml:space="preserve">EMPRESAS PUBLICAS DE TESALIA EMPTESALIA  SA ESP </t>
  </si>
  <si>
    <t>Empresa de servicios Públicos AGUAS Y ASEO DEL MACIZO S.A E.S.P - Isnos</t>
  </si>
  <si>
    <t>EMPRESAS PUBLICAS DE PITALITO - EMPITALITO  E.S.P</t>
  </si>
  <si>
    <t>EMPRESAS PUBLICAS DE SALADOBLANCO EMSEPUSA S.A.S E.S.P</t>
  </si>
  <si>
    <t>EMPRESA DE SERVICIOS PUBLICOS DE SAN AGUSTIN  ESP</t>
  </si>
  <si>
    <t>EMPRESAS PUBLICAS DE TIMANA EMPTIMANA S.A. E.S.P</t>
  </si>
  <si>
    <t xml:space="preserve">JARDIN CEMENTERIO EL CAMPANARIO Inversiones C y C S.A.S - </t>
  </si>
  <si>
    <t>Resolución No.  0352 06/02/2017</t>
  </si>
  <si>
    <t>Resolución No. 1472 del 29/06/2021</t>
  </si>
  <si>
    <t xml:space="preserve">PV No. 3620 del  19/12/2022
</t>
  </si>
  <si>
    <t>CP SAN MARCOS - Municipio</t>
  </si>
  <si>
    <t>CP SAN ADOLFO - Municipio</t>
  </si>
  <si>
    <t>CP PUEBLO VIEJO - Municipio</t>
  </si>
  <si>
    <t>PSMV O PERMISO VERTIMIENTO</t>
  </si>
  <si>
    <t>CARGA CONTAMINANTE KG-AÑO DBO 
1</t>
  </si>
  <si>
    <t>CARGA CONTAMINANTE KG-AÑO SST 
 1</t>
  </si>
  <si>
    <t>CARGA CONTAMINANTE KG-AÑO DBO 
2</t>
  </si>
  <si>
    <t>CARGA CONTAMINANTE KG-AÑO SST 
 2</t>
  </si>
  <si>
    <t>CARGA CONTAMINANTE KG-AÑO DBO 
3</t>
  </si>
  <si>
    <t>CARGA CONTAMINANTE KG-AÑO SST 
 3</t>
  </si>
  <si>
    <t>CARGA CONTAMINANTE KG-AÑO DBO 
4</t>
  </si>
  <si>
    <t>CARGA CONTAMINANTE KG-AÑO SST 
 4</t>
  </si>
  <si>
    <t>EMPACEVEDO E.S.P</t>
  </si>
  <si>
    <t>DATO 4. CARACTERIZACIÓN DE LA DESCARGA 
2022</t>
  </si>
  <si>
    <t>DATO 3. CARACTERIZACIÓN DE LA DESCARGA 
2021</t>
  </si>
  <si>
    <t>DATO 2. CARACTERIZACIÓN DE LA DESCARGA 
2020</t>
  </si>
  <si>
    <t xml:space="preserve">CARGA CONTAMINANTE KG-AÑO DBO 
</t>
  </si>
  <si>
    <t xml:space="preserve">CARGA CONTAMINANTE KG-AÑO SST 
 </t>
  </si>
  <si>
    <t xml:space="preserve">LÍNEA BASE DE CARGA CONTAMINANTE
Promedio </t>
  </si>
  <si>
    <t>LÍNEA BASE DE CARGA CONTAMINANTE 
Media Geométrica</t>
  </si>
  <si>
    <t xml:space="preserve">LÍNEA BASE DE CARGA CONTAMINANTE 
PROPUESTA </t>
  </si>
  <si>
    <t xml:space="preserve"> 14/09/2021</t>
  </si>
  <si>
    <t>6-7/04/2022</t>
  </si>
  <si>
    <t>09-10/12/2021</t>
  </si>
  <si>
    <t>12-13-14/10/2021</t>
  </si>
  <si>
    <t>11-12/11/2021</t>
  </si>
  <si>
    <t>04-05/11/2022</t>
  </si>
  <si>
    <t>27-28/10/2022</t>
  </si>
  <si>
    <t>04 y 05/04/2022</t>
  </si>
  <si>
    <t>LOMITAS GRANJA PECUARIA S.A.S -  JAIME TAMAYO MARLES</t>
  </si>
  <si>
    <t>Resolución No. 614 del 16 de abril de 2021</t>
  </si>
  <si>
    <t>28 - 29/11/2022</t>
  </si>
  <si>
    <t>19 y 20 /12/2022</t>
  </si>
  <si>
    <t>22-23/11/2022</t>
  </si>
  <si>
    <t>02-03/11/2022</t>
  </si>
  <si>
    <t>8/12/20122</t>
  </si>
  <si>
    <t>08-09/09/2022</t>
  </si>
  <si>
    <t>15 y 16/09/2022</t>
  </si>
  <si>
    <t>10-11/08/2022</t>
  </si>
  <si>
    <t>Promedio monitoreos de 2021</t>
  </si>
  <si>
    <t>28 y 29/09/2022</t>
  </si>
  <si>
    <t>Resolución No. 1521 del 13 de junio de 2023</t>
  </si>
  <si>
    <t>4-5/12/2019</t>
  </si>
  <si>
    <t>11-12/12/2019</t>
  </si>
  <si>
    <t>26-27/11/2019</t>
  </si>
  <si>
    <t>2-3/12/2019</t>
  </si>
  <si>
    <t>18-19/08/2019</t>
  </si>
  <si>
    <t>3-4/05/2019</t>
  </si>
  <si>
    <t>24-25/09/2019</t>
  </si>
  <si>
    <t>9-10/12/2019</t>
  </si>
  <si>
    <t>13-14/12/2019</t>
  </si>
  <si>
    <t>22-23/11/2019</t>
  </si>
  <si>
    <t>2 y 3 /10/2019</t>
  </si>
  <si>
    <t>16 y 17/03/2020</t>
  </si>
  <si>
    <t>26 y 27/10/2020</t>
  </si>
  <si>
    <t>25 y 26/11/2020</t>
  </si>
  <si>
    <t>27/10/2020 - 3/11/2020</t>
  </si>
  <si>
    <t>14Y15/12/2020</t>
  </si>
  <si>
    <t>DATO 5. CARACTERIZACIÓN DE LA DESCARGA 
2023</t>
  </si>
  <si>
    <t>QUALITY FISH S.A.S - RODRIGO SANCHEZ PERDOMO</t>
  </si>
  <si>
    <t>Resolución 1523 del 13 de junio de 2023</t>
  </si>
  <si>
    <t>PISCICOLA LOS CAIMOS S.A.S - ROBINSON LIZCANO CARDOZO</t>
  </si>
  <si>
    <t>Resolución 1565 del 16 de junio de 2023</t>
  </si>
  <si>
    <t>08-09/06/2023</t>
  </si>
  <si>
    <t>CARGA CONTAMINANTE KG-AÑO DBO 
5</t>
  </si>
  <si>
    <t>CARGA CONTAMINANTE KG-AÑO SST 
 5</t>
  </si>
  <si>
    <t>PISCICOLA VILLA MILENA - ANA MILENA CHANAGUA HUETIO</t>
  </si>
  <si>
    <r>
      <t xml:space="preserve">Resolución No. </t>
    </r>
    <r>
      <rPr>
        <sz val="12"/>
        <color rgb="FF92D050"/>
        <rFont val="Arial"/>
        <family val="2"/>
      </rPr>
      <t xml:space="preserve">1961 </t>
    </r>
    <r>
      <rPr>
        <sz val="12"/>
        <rFont val="Arial"/>
        <family val="2"/>
      </rPr>
      <t>del 21 julio de 2017</t>
    </r>
  </si>
  <si>
    <t>CENTRO DE GESTION Y DESARROLLO SOSTENIBLE SURCOLOMBIANO - GRANJA YAMBORO - SENA</t>
  </si>
  <si>
    <t>BATALLÓN DE INFANTERÍA MAGDALENA BIMAG NO. 27</t>
  </si>
  <si>
    <t>RECICLADORES PIELES DEL SUR- LUIS EDUARDO OTALORA ORTEGON</t>
  </si>
  <si>
    <t>GLORIA YANETH SIERRA GONZÁLEZ - PROYECTO OPTIMERKA</t>
  </si>
  <si>
    <t>E.S.E. HOSPITAL SAN JOSE</t>
  </si>
  <si>
    <t>MUNICIPIO - OPORAPA</t>
  </si>
  <si>
    <t>MUNICIPIO - ELIAS</t>
  </si>
  <si>
    <t>PISCICOLA LA ACUARELA - MAURO RENE HERRERA</t>
  </si>
  <si>
    <t>MUNICIPIO - PALESTINA</t>
  </si>
  <si>
    <t>AGUAS DEL HUILA S.A E.S.P - TARQUI</t>
  </si>
  <si>
    <t>PISCÍCOLA LA ESPERANZA - JORGE OSORIO MOSQUERA</t>
  </si>
  <si>
    <t>PISCÍCOLA NUEVA YORK - SANTA HELENA</t>
  </si>
  <si>
    <t>PISCÍCOLA NUEVA YORK - VILLA DEL CARMEN</t>
  </si>
  <si>
    <t>SOCIEDAD AGROPECUARIA SAN FELIPE Y CIA S. EN C.SAN FELIPE</t>
  </si>
  <si>
    <t>AGUAS DEL HUILA S.A E.S.P - PAICOL</t>
  </si>
  <si>
    <t>COMERCIALIZADORA VELAMAR S.A.S - VICTOR ALCIDES CALDERON TRUJILLO</t>
  </si>
  <si>
    <t>EMGESA SA ESP (CASINO DE LA CENTRAL HIDROELÉCTRICA DE BETANIA)</t>
  </si>
  <si>
    <t>EMGESA SA ESP (CASA DE MÁQUINAS BETANIA)</t>
  </si>
  <si>
    <t>PROCESADORA DE PESCADO DEL HUILA ALFAPEZ S.A.S.</t>
  </si>
  <si>
    <t>SERVICIO NACIONAL DE APRENDIZAJE SENA - LA ANGOSTURA</t>
  </si>
  <si>
    <t>PISCICOLA LA SIRENA S.A.S. - SANTIAGO JARAMILLO SANINT</t>
  </si>
  <si>
    <t>PISCICOLA NEW YORK - SALA DE PROCESOS</t>
  </si>
  <si>
    <t>CONTEGRAL  S.A</t>
  </si>
  <si>
    <t>TRITURADOS HERMANOS CARRILLO LTDA</t>
  </si>
  <si>
    <t>PISCICOLA "LOTE SAN LORENZO" - JUAN DIEGO AMAYA PALENCIA</t>
  </si>
  <si>
    <t>AGUAS DEL HUILA S.A E.S.P - SANTA MARÍA</t>
  </si>
  <si>
    <t>OMAR CABRERA MÉNDEZ -CAQUETEÑO</t>
  </si>
  <si>
    <t>CONDOMINIO INDUSTRIAL TERPEL</t>
  </si>
  <si>
    <t>INVERSIONES Y NEGOCIOS DEL HUILA S.A (INVERSIONES COOTRANSHUILA)</t>
  </si>
  <si>
    <t>DATO 1. CARACTERIZACIÓN DE LA DESCARGA 
2019 O MAS RECIENTE A ESTA FECHA</t>
  </si>
  <si>
    <t>CAUDAL VERTIDO A 2022 O MAS RECIENTE
(L/S)</t>
  </si>
  <si>
    <t>CAUDAL OTORGADO 
(L/S)</t>
  </si>
  <si>
    <t xml:space="preserve">
JUNTA ADMINISTRADORA DE ACUEDUCTO Y ALCANTARILLADO DE LA JAGUA</t>
  </si>
  <si>
    <t>Resolución No. 3297 del 8 de noviembre de 2021</t>
  </si>
  <si>
    <t xml:space="preserve">PLANTA DE BENEFICIO ANIMAL DE ALGECIRAS - Municipio </t>
  </si>
  <si>
    <t>PLANTA DE BENEFICIO ANIMAL DE SUAZA - MUNICIPIO</t>
  </si>
  <si>
    <t>Resolución No. 3701 del 17/12/2021</t>
  </si>
  <si>
    <t>Resolución No. 1534 del 22 de junio de 2022</t>
  </si>
  <si>
    <t>Resolución  No. 3695  del 21 de diciembre de 2022</t>
  </si>
  <si>
    <t>CONDOMINIO CAMPESTRE LLANOS DE VIMIANZO CLUB HOUSE Y VALLE GRANDE</t>
  </si>
  <si>
    <t>Resolución 3702 del 17 de diciembre de 2021</t>
  </si>
  <si>
    <t>GRANJA PISCICOLA SAN ISIDRO - EDUARDO PAPAMIJA</t>
  </si>
  <si>
    <t>PISCICOLA AGUAS CLARAS - MIGUEL ANTONIO TORRES FETECUA</t>
  </si>
  <si>
    <t>Resolución No. 4192 de 29 de diciembre 2017</t>
  </si>
  <si>
    <t>Resolución No. 0476 del 29 de febrero de 2016</t>
  </si>
  <si>
    <t>Resolución No. 0457 del 26 de febrero de 2016</t>
  </si>
  <si>
    <t xml:space="preserve">CONDOMINIO CAMPESTRE VERDE HORIZONTE - FREDY TOVAR MUÑOZ </t>
  </si>
  <si>
    <t>Resolución No. 2664 del 4 de septiembre de 2018</t>
  </si>
  <si>
    <t xml:space="preserve"> PBA - FRIGORIFICO SURCOLOMBIANO - CARLOS BERNARDO TOVAR</t>
  </si>
  <si>
    <t>Resolución No. 2570 del 9 de diciembre de 2014</t>
  </si>
  <si>
    <t>Resolución No. 1992 del 12 de julio de 2016</t>
  </si>
  <si>
    <t>PSMV No. 1815 del 13/06/2018</t>
  </si>
  <si>
    <t>Resolución No. 4208 del 29 de diciembre de 2017</t>
  </si>
  <si>
    <t>Resolución No. 1846 del 12 de septiembre de 2014</t>
  </si>
  <si>
    <t>Resolución No. 0601 del 7 de marzo de 2019</t>
  </si>
  <si>
    <t>01-02/12/2022</t>
  </si>
  <si>
    <t>Resolucion No. 3025 del 28/10/2022</t>
  </si>
  <si>
    <t>REVERDECER SA.S. CONTRUCTORES BIENES Y SERVICIOS  (PASEO DE LA CORUÑA)</t>
  </si>
  <si>
    <t>Resolución No. 1286 del 07/06/2013 2013</t>
  </si>
  <si>
    <t>JUNTA ADMINISTRADORA DE ACUEDUCTO DE LOS PLANES DE VIVIENDA TINAJITAS Y EL PORVENIR</t>
  </si>
  <si>
    <t>Resolución No. 2499 del 24/11/2011</t>
  </si>
  <si>
    <t>CENTRAL DE CAFICULTORES DEL HUILA-JAIME ARCE CASANOVA</t>
  </si>
  <si>
    <t>Resolución 0663 del 18 de abril de 2012</t>
  </si>
  <si>
    <t>DATOS PV</t>
  </si>
  <si>
    <t>No se tiene Resolución de PV, pero generan vertimiento según DTN</t>
  </si>
  <si>
    <t>OMAR CABRERA MÉNDEZ - PISCICOLA (PREDIO EL PARAISO)</t>
  </si>
  <si>
    <t>CIUDADELA BERDEZ (apartamentos Unifamiliares)-SANTA BARBARA AMBORCO</t>
  </si>
  <si>
    <t>Resolución 1253 del 17 de abril de 2018</t>
  </si>
  <si>
    <t>OBSERVACIÓN</t>
  </si>
  <si>
    <t>Carga estimada por el PORH, incrementada  por la identificación de vertimientos adicionales al os del PSMV</t>
  </si>
  <si>
    <r>
      <t>Se proyecta Carga de Línea Base  con el Caudal maximo vertido 0.87 l/seg  y concentraciones cumpliendo norma de vertimiento DBO 450 Mg/L.</t>
    </r>
    <r>
      <rPr>
        <sz val="10"/>
        <color rgb="FFFF0000"/>
        <rFont val="Arial"/>
        <family val="2"/>
      </rPr>
      <t xml:space="preserve"> el PV no define Q; </t>
    </r>
    <r>
      <rPr>
        <sz val="10"/>
        <rFont val="Arial"/>
        <family val="2"/>
      </rPr>
      <t xml:space="preserve">
</t>
    </r>
  </si>
  <si>
    <t>Se proyecta Línea Base con cargas de año 2022 dado que son las mas cercanas a la carga de control, la cual se calcula con el caudal del PV y Límite máximo Permisible</t>
  </si>
  <si>
    <t>Se proyecta Línea Base con cargas de año 2022 dado que son las mas altas,   lo cual se tiene en cuenta para la proyección de carga contaminante en el año 1 cumpliendo norma de vertimiento en la PTAR.</t>
  </si>
  <si>
    <t xml:space="preserve">Se proyecta Línea Base con cargas de año 2022 dado que son las mas altas,  se sobrepasa la concentración de DBO, lo cual se tiene en cuenta para la proyección de carga contaminante en el año 1 </t>
  </si>
  <si>
    <t>El susuario solo cuenta con un dato, se sobrepasa caudal del PV, por lo tanto se proyecta la carga con el caudal del PV y concentraciones de norma de vertimiento para el año 1 y siguientes.</t>
  </si>
  <si>
    <t xml:space="preserve">Se propone como línea base la carga calculada con monitoreo de año 2022, dada la fluctuación de monitoreos anteriores </t>
  </si>
  <si>
    <t>Se toma como Línea Base, la carga generada con monitoreo año 2022, dado que se cumple con norma de vertimientos; sin mebargo el Caudal sobrepasa el caudal otorgado en el Permiso de Vertimiento</t>
  </si>
  <si>
    <t>AGUAS DEL HUILA S.A E..S.P - NÁTAGA</t>
  </si>
  <si>
    <t>TRAMOS CON OBJETIVO DE CALIDAD CON PORH</t>
  </si>
  <si>
    <t>TRAMOS CON OBJETIVO DE CALIDAD EN AUSENCIA DE PORH</t>
  </si>
  <si>
    <t>USUARIOS CON POCA INFORMACIÓN</t>
  </si>
  <si>
    <t>Licencia Ambiental</t>
  </si>
  <si>
    <t>CENTRO POBLADO POTRERILLOS- ALCALDÍA DE GIGANTE</t>
  </si>
  <si>
    <t xml:space="preserve">Se establece como línea Base, la carga del monitoreo del año 2021, dado que es el único monitoreo en el quiquenio. </t>
  </si>
  <si>
    <t>PISCÍCOLA BOTERO S. A. (PROCESADORA 1 EXPORTACIÓN)</t>
  </si>
  <si>
    <t>PISCÍCOLA BOTERO S. A. (PROCESADORA 2 Planta Proceso Cementerio )</t>
  </si>
  <si>
    <t>ÁLVARO HERNANDO SOLANO QUINTERO- PREDIO EL RUBÍ (AGROVETERINARIA LA CAMPIÑA)</t>
  </si>
  <si>
    <t>OFELIA GOMEZ DE RINCON (Predio los Micos y Los Mangos)</t>
  </si>
  <si>
    <t>1 TRAMO RÍO SOMBRERILLOS</t>
  </si>
  <si>
    <t>2. TRAMO RÍO GUARAPAS</t>
  </si>
  <si>
    <t>3. TRAMO LA CHORRERA</t>
  </si>
  <si>
    <t xml:space="preserve">4. TRAMO 1 RÍO MAGDALENA </t>
  </si>
  <si>
    <t>5. RÍO TIMANÁ</t>
  </si>
  <si>
    <t>6. QUEBRADA EL HÍGADO</t>
  </si>
  <si>
    <t>7. TRAMO RÍO SUAZA</t>
  </si>
  <si>
    <t xml:space="preserve">8. TRAMO QUEBRADA GARZÓN </t>
  </si>
  <si>
    <t>9. QUEBRADA MAJO</t>
  </si>
  <si>
    <t>10.TRAMO QUEBRADA LA YAGUILGA</t>
  </si>
  <si>
    <t>11. TRAMO QUEBRADA LA GUANDINOSA</t>
  </si>
  <si>
    <t>12. QUEBRADA LA HONDA</t>
  </si>
  <si>
    <t>13. QUEBRADA LAS VUELTAS</t>
  </si>
  <si>
    <t>14. TRAMO RÍO PÁEZ</t>
  </si>
  <si>
    <t>15. TRAMO RÍO YAGUARÁ</t>
  </si>
  <si>
    <t>16. TRAMO RÍO PEDERNAL</t>
  </si>
  <si>
    <t>17. EMBALSE BETANÍA</t>
  </si>
  <si>
    <t>18. TRAMO QUEBRADA EL HOBO</t>
  </si>
  <si>
    <t>19. TRAMO RÍO NEIVA</t>
  </si>
  <si>
    <t>20. TRAMO RÍO FRÍO CAMPOALEGRE</t>
  </si>
  <si>
    <t>21. TRAMO RÍO FRIO RIVERA</t>
  </si>
  <si>
    <t>22. TRAMO UNICO RÍO MAGDALENA</t>
  </si>
  <si>
    <t>23. RÍO CEIBAS</t>
  </si>
  <si>
    <t>24. TRAMO RÍO BACHÉ</t>
  </si>
  <si>
    <t xml:space="preserve">25. TRAMO RÍO TUNE - PORH </t>
  </si>
  <si>
    <t>26. QUEBRADA GUAROCÓ  NUTRIA- PORH</t>
  </si>
  <si>
    <t>27. RÍO VILLAVIEJA</t>
  </si>
  <si>
    <t>28. RÍO AMBICA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</si>
</sst>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 #,##0_-;_-* &quot;-&quot;_-;_-@_-"/>
    <numFmt numFmtId="43" formatCode="_-* #,##0.00_-;\-* #,##0.00_-;_-* &quot;-&quot;??_-;_-@_-"/>
    <numFmt numFmtId="164" formatCode="_-* #,##0.00\ _€_-;\-* #,##0.00\ _€_-;_-* &quot;-&quot;??\ _€_-;_-@_-"/>
    <numFmt numFmtId="165" formatCode="_(* #,##0.00_);_(* \(#,##0.00\);_(* &quot;-&quot;??_);_(@_)"/>
    <numFmt numFmtId="166" formatCode="0.0"/>
    <numFmt numFmtId="167" formatCode="_-* #,##0\ _€_-;\-* #,##0\ _€_-;_-* &quot;-&quot;??\ _€_-;_-@_-"/>
    <numFmt numFmtId="168" formatCode="_ * #,##0_ ;_ * \-#,##0_ ;_ * &quot;-&quot;??_ ;_ @_ "/>
    <numFmt numFmtId="169" formatCode="_ * #,##0.00_ ;_ * \-#,##0.00_ ;_ * &quot;-&quot;??_ ;_ @_ "/>
    <numFmt numFmtId="170" formatCode="_ * #,##0.000_ ;_ * \-#,##0.000_ ;_ * &quot;-&quot;??_ ;_ @_ "/>
    <numFmt numFmtId="171" formatCode="_ * #,##0.0_ ;_ * \-#,##0.0_ ;_ * &quot;-&quot;??_ ;_ @_ "/>
    <numFmt numFmtId="172" formatCode="_ [$€-2]\ * #,##0.00_ ;_ [$€-2]\ * \-#,##0.00_ ;_ [$€-2]\ * &quot;-&quot;??_ "/>
    <numFmt numFmtId="173" formatCode="#,##0.00;[Red]#,##0.00"/>
    <numFmt numFmtId="174" formatCode="#,##0.0;[Red]#,##0.0"/>
    <numFmt numFmtId="175" formatCode="_-* #,##0.00_-;\-* #,##0.00_-;_-* &quot;-&quot;_-;_-@_-"/>
    <numFmt numFmtId="176" formatCode="_ * #,##0_ ;_ * \-#,##0_ ;_ * &quot;-&quot;_ ;_ @_ "/>
    <numFmt numFmtId="177" formatCode="_ &quot;$&quot;\ * #,##0_ ;_ &quot;$&quot;\ * \-#,##0_ ;_ &quot;$&quot;\ * &quot;-&quot;_ ;_ @_ "/>
    <numFmt numFmtId="178" formatCode="_-* #,##0.0_-;\-* #,##0.0_-;_-* &quot;-&quot;_-;_-@_-"/>
    <numFmt numFmtId="179" formatCode="#,##0.0"/>
    <numFmt numFmtId="180" formatCode="#,##0.000"/>
    <numFmt numFmtId="181" formatCode="#,##0.0000"/>
    <numFmt numFmtId="182" formatCode="0.000"/>
  </numFmts>
  <fonts count="30" x14ac:knownFonts="1">
    <font>
      <sz val="11"/>
      <color theme="1"/>
      <name val="Calibri"/>
      <family val="2"/>
      <scheme val="minor"/>
    </font>
    <font>
      <sz val="10"/>
      <name val="Arial"/>
      <family val="2"/>
    </font>
    <font>
      <sz val="11"/>
      <name val="Arial"/>
      <family val="2"/>
    </font>
    <font>
      <sz val="9"/>
      <color indexed="81"/>
      <name val="Tahoma"/>
      <family val="2"/>
    </font>
    <font>
      <b/>
      <sz val="9"/>
      <color indexed="81"/>
      <name val="Tahoma"/>
      <family val="2"/>
    </font>
    <font>
      <b/>
      <sz val="11"/>
      <name val="Arial"/>
      <family val="2"/>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1"/>
      <color rgb="FF000000"/>
      <name val="Calibri"/>
      <family val="2"/>
    </font>
    <font>
      <b/>
      <sz val="11"/>
      <name val="Calibri"/>
      <family val="2"/>
    </font>
    <font>
      <sz val="11"/>
      <color rgb="FF000000"/>
      <name val="Calibri"/>
      <family val="2"/>
    </font>
    <font>
      <sz val="11"/>
      <color rgb="FFFF0000"/>
      <name val="Arial"/>
      <family val="2"/>
    </font>
    <font>
      <sz val="11"/>
      <color theme="1"/>
      <name val="Arial"/>
      <family val="2"/>
    </font>
    <font>
      <b/>
      <sz val="11"/>
      <color rgb="FFFF0000"/>
      <name val="Arial"/>
      <family val="2"/>
    </font>
    <font>
      <sz val="16"/>
      <name val="Arial"/>
      <family val="2"/>
    </font>
    <font>
      <b/>
      <sz val="14"/>
      <name val="Arial"/>
      <family val="2"/>
    </font>
    <font>
      <b/>
      <sz val="16"/>
      <name val="Arial"/>
      <family val="2"/>
    </font>
    <font>
      <b/>
      <sz val="18"/>
      <name val="Arial"/>
      <family val="2"/>
    </font>
    <font>
      <sz val="12"/>
      <color theme="1"/>
      <name val="Arial"/>
      <family val="2"/>
    </font>
    <font>
      <sz val="12"/>
      <color rgb="FFFF0000"/>
      <name val="Arial"/>
      <family val="2"/>
    </font>
    <font>
      <b/>
      <sz val="12"/>
      <color rgb="FFFF0000"/>
      <name val="Arial"/>
      <family val="2"/>
    </font>
    <font>
      <sz val="12"/>
      <color rgb="FF92D050"/>
      <name val="Arial"/>
      <family val="2"/>
    </font>
    <font>
      <sz val="10"/>
      <color rgb="FFFF0000"/>
      <name val="Arial"/>
      <family val="2"/>
    </font>
  </fonts>
  <fills count="23">
    <fill>
      <patternFill patternType="none"/>
    </fill>
    <fill>
      <patternFill patternType="gray125"/>
    </fill>
    <fill>
      <patternFill patternType="solid">
        <fgColor rgb="FFFFC000"/>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FFC000"/>
        <bgColor rgb="FF000000"/>
      </patternFill>
    </fill>
    <fill>
      <patternFill patternType="solid">
        <fgColor rgb="FF92D05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4">
    <xf numFmtId="0" fontId="0" fillId="0" borderId="0"/>
    <xf numFmtId="0" fontId="1" fillId="0" borderId="0"/>
    <xf numFmtId="164" fontId="6" fillId="0" borderId="0" applyFont="0" applyFill="0" applyBorder="0" applyAlignment="0" applyProtection="0"/>
    <xf numFmtId="0" fontId="7" fillId="0" borderId="0"/>
    <xf numFmtId="169" fontId="7" fillId="0" borderId="0" applyFont="0" applyFill="0" applyBorder="0" applyAlignment="0" applyProtection="0"/>
    <xf numFmtId="172" fontId="7" fillId="0" borderId="0" applyFont="0" applyFill="0" applyBorder="0" applyAlignment="0" applyProtection="0"/>
    <xf numFmtId="165" fontId="6"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76" fontId="1" fillId="0" borderId="0" applyFont="0" applyFill="0" applyBorder="0" applyAlignment="0" applyProtection="0"/>
    <xf numFmtId="172"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6" fillId="0" borderId="0"/>
    <xf numFmtId="177" fontId="1" fillId="0" borderId="0" applyFont="0" applyFill="0" applyBorder="0" applyAlignment="0" applyProtection="0"/>
    <xf numFmtId="0" fontId="1" fillId="0" borderId="0"/>
    <xf numFmtId="176" fontId="1" fillId="0" borderId="0" applyFont="0" applyFill="0" applyBorder="0" applyAlignment="0" applyProtection="0"/>
    <xf numFmtId="177"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cellStyleXfs>
  <cellXfs count="528">
    <xf numFmtId="0" fontId="0" fillId="0" borderId="0" xfId="0"/>
    <xf numFmtId="0" fontId="0" fillId="0" borderId="0" xfId="0" applyAlignment="1">
      <alignment horizontal="center"/>
    </xf>
    <xf numFmtId="0" fontId="0" fillId="0" borderId="1" xfId="0" applyBorder="1"/>
    <xf numFmtId="0" fontId="11" fillId="6" borderId="1" xfId="0" applyFont="1" applyFill="1" applyBorder="1" applyAlignment="1">
      <alignment horizontal="center" vertical="center" wrapText="1"/>
    </xf>
    <xf numFmtId="0" fontId="11" fillId="0" borderId="6" xfId="0" applyFont="1" applyBorder="1" applyAlignment="1">
      <alignment horizontal="center"/>
    </xf>
    <xf numFmtId="0" fontId="11" fillId="0" borderId="1" xfId="0" applyFont="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11" fillId="6" borderId="4" xfId="0" applyFont="1" applyFill="1" applyBorder="1" applyAlignment="1">
      <alignment horizontal="center" vertical="center" wrapText="1"/>
    </xf>
    <xf numFmtId="2" fontId="0" fillId="0" borderId="1" xfId="0" applyNumberFormat="1" applyBorder="1" applyAlignment="1">
      <alignment horizontal="center"/>
    </xf>
    <xf numFmtId="167" fontId="0" fillId="0" borderId="1" xfId="2" applyNumberFormat="1" applyFont="1" applyBorder="1"/>
    <xf numFmtId="0" fontId="0" fillId="0" borderId="1" xfId="0" applyFill="1" applyBorder="1"/>
    <xf numFmtId="0" fontId="0" fillId="0" borderId="1" xfId="0" applyFill="1" applyBorder="1" applyAlignment="1">
      <alignment horizontal="center"/>
    </xf>
    <xf numFmtId="2" fontId="0" fillId="0" borderId="1" xfId="0" applyNumberFormat="1" applyFill="1" applyBorder="1" applyAlignment="1">
      <alignment horizontal="center"/>
    </xf>
    <xf numFmtId="167" fontId="12" fillId="2" borderId="1" xfId="0" applyNumberFormat="1" applyFont="1" applyFill="1" applyBorder="1" applyAlignment="1">
      <alignment horizontal="center"/>
    </xf>
    <xf numFmtId="0" fontId="0" fillId="5" borderId="1" xfId="0" applyFill="1" applyBorder="1" applyAlignment="1">
      <alignment horizontal="center"/>
    </xf>
    <xf numFmtId="2" fontId="0" fillId="5" borderId="1" xfId="0" applyNumberFormat="1" applyFill="1" applyBorder="1" applyAlignment="1">
      <alignment horizontal="center"/>
    </xf>
    <xf numFmtId="167" fontId="0" fillId="5" borderId="1" xfId="2" applyNumberFormat="1" applyFont="1" applyFill="1" applyBorder="1"/>
    <xf numFmtId="1" fontId="2" fillId="0" borderId="1" xfId="1" applyNumberFormat="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0" fontId="0" fillId="0" borderId="1" xfId="0" applyBorder="1" applyAlignment="1">
      <alignment vertical="center"/>
    </xf>
    <xf numFmtId="0" fontId="11" fillId="7" borderId="2" xfId="0" applyFont="1" applyFill="1" applyBorder="1" applyAlignment="1">
      <alignment horizontal="center" vertical="center" wrapText="1"/>
    </xf>
    <xf numFmtId="0" fontId="11" fillId="7" borderId="1" xfId="0" applyFont="1" applyFill="1" applyBorder="1" applyAlignment="1">
      <alignment horizontal="left" vertical="center"/>
    </xf>
    <xf numFmtId="0" fontId="11" fillId="7" borderId="1" xfId="0" applyFont="1" applyFill="1" applyBorder="1" applyAlignment="1">
      <alignment horizontal="center" vertical="center" wrapText="1"/>
    </xf>
    <xf numFmtId="0" fontId="11" fillId="7" borderId="1"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43" fontId="11" fillId="0" borderId="1" xfId="0" applyNumberFormat="1" applyFont="1" applyBorder="1" applyAlignment="1">
      <alignment horizontal="center" vertical="center"/>
    </xf>
    <xf numFmtId="4" fontId="14" fillId="0" borderId="1" xfId="0" applyNumberFormat="1" applyFont="1" applyBorder="1" applyAlignment="1">
      <alignment horizontal="center" vertical="center" wrapText="1"/>
    </xf>
    <xf numFmtId="0" fontId="0" fillId="0" borderId="1" xfId="0" applyFill="1" applyBorder="1" applyAlignment="1">
      <alignment horizontal="left" vertical="center"/>
    </xf>
    <xf numFmtId="0" fontId="0" fillId="2" borderId="1" xfId="0" applyFill="1" applyBorder="1" applyAlignment="1">
      <alignment horizontal="left" vertical="center"/>
    </xf>
    <xf numFmtId="43" fontId="11" fillId="2" borderId="1" xfId="0" applyNumberFormat="1" applyFont="1" applyFill="1" applyBorder="1" applyAlignment="1">
      <alignment horizontal="center" vertical="center"/>
    </xf>
    <xf numFmtId="4" fontId="14" fillId="2" borderId="1" xfId="0" applyNumberFormat="1" applyFont="1" applyFill="1" applyBorder="1" applyAlignment="1">
      <alignment horizontal="center" vertical="center" wrapText="1"/>
    </xf>
    <xf numFmtId="43" fontId="0" fillId="0" borderId="0" xfId="0" applyNumberFormat="1"/>
    <xf numFmtId="4" fontId="11" fillId="0" borderId="6" xfId="0" applyNumberFormat="1" applyFont="1" applyBorder="1" applyAlignment="1">
      <alignment horizontal="center" vertical="center" wrapText="1"/>
    </xf>
    <xf numFmtId="4" fontId="11" fillId="0" borderId="1" xfId="0" applyNumberFormat="1" applyFont="1" applyFill="1" applyBorder="1" applyAlignment="1">
      <alignment horizontal="center" wrapText="1"/>
    </xf>
    <xf numFmtId="4" fontId="14" fillId="0" borderId="6" xfId="0" applyNumberFormat="1" applyFont="1" applyBorder="1" applyAlignment="1">
      <alignment horizontal="center" vertical="center" wrapText="1"/>
    </xf>
    <xf numFmtId="4" fontId="11" fillId="4" borderId="6" xfId="0" applyNumberFormat="1" applyFont="1" applyFill="1" applyBorder="1" applyAlignment="1">
      <alignment horizontal="center" vertical="center" wrapText="1"/>
    </xf>
    <xf numFmtId="43" fontId="11" fillId="0" borderId="1" xfId="0" applyNumberFormat="1" applyFont="1" applyBorder="1" applyAlignment="1">
      <alignment horizontal="center"/>
    </xf>
    <xf numFmtId="4" fontId="11" fillId="0" borderId="1" xfId="0" applyNumberFormat="1" applyFont="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3" fontId="11" fillId="0" borderId="1" xfId="0" applyNumberFormat="1" applyFont="1" applyFill="1" applyBorder="1" applyAlignment="1">
      <alignment horizontal="center" vertical="center"/>
    </xf>
    <xf numFmtId="43" fontId="11" fillId="0" borderId="3" xfId="0" applyNumberFormat="1" applyFont="1" applyFill="1" applyBorder="1" applyAlignment="1">
      <alignment horizontal="center" vertical="center"/>
    </xf>
    <xf numFmtId="4" fontId="14" fillId="0" borderId="3" xfId="0" applyNumberFormat="1" applyFont="1" applyBorder="1" applyAlignment="1">
      <alignment horizontal="center" vertical="center" wrapText="1"/>
    </xf>
    <xf numFmtId="43" fontId="11" fillId="0" borderId="1" xfId="0" applyNumberFormat="1" applyFont="1" applyBorder="1" applyAlignment="1">
      <alignment vertical="center"/>
    </xf>
    <xf numFmtId="4" fontId="11" fillId="0" borderId="9" xfId="0" applyNumberFormat="1" applyFont="1" applyBorder="1" applyAlignment="1">
      <alignment horizontal="center" vertical="center" wrapText="1"/>
    </xf>
    <xf numFmtId="4" fontId="14" fillId="0" borderId="9" xfId="0" applyNumberFormat="1" applyFont="1" applyBorder="1" applyAlignment="1">
      <alignment horizontal="center" vertical="center" wrapText="1"/>
    </xf>
    <xf numFmtId="4" fontId="11" fillId="4" borderId="9"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3" fontId="14" fillId="4" borderId="1" xfId="0" applyNumberFormat="1"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xf>
    <xf numFmtId="43" fontId="15" fillId="0" borderId="1" xfId="0" applyNumberFormat="1" applyFont="1" applyFill="1" applyBorder="1" applyAlignment="1">
      <alignment horizontal="center"/>
    </xf>
    <xf numFmtId="4" fontId="16" fillId="0" borderId="1" xfId="0" applyNumberFormat="1" applyFont="1" applyFill="1" applyBorder="1" applyAlignment="1">
      <alignment horizontal="center" vertical="center" wrapText="1"/>
    </xf>
    <xf numFmtId="43" fontId="16" fillId="8" borderId="1" xfId="0" applyNumberFormat="1" applyFont="1" applyFill="1" applyBorder="1" applyAlignment="1">
      <alignment horizontal="center" vertical="center"/>
    </xf>
    <xf numFmtId="4" fontId="16" fillId="8" borderId="1" xfId="0" applyNumberFormat="1" applyFont="1" applyFill="1" applyBorder="1" applyAlignment="1">
      <alignment horizontal="center" vertical="center"/>
    </xf>
    <xf numFmtId="43" fontId="16" fillId="8" borderId="1" xfId="0" applyNumberFormat="1"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3"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43" fontId="15" fillId="0" borderId="1" xfId="0" applyNumberFormat="1" applyFont="1" applyFill="1" applyBorder="1" applyAlignment="1">
      <alignment horizontal="center" vertical="center"/>
    </xf>
    <xf numFmtId="0" fontId="0" fillId="0" borderId="1" xfId="0" applyBorder="1" applyAlignment="1">
      <alignment horizontal="left" indent="1"/>
    </xf>
    <xf numFmtId="0" fontId="0" fillId="0" borderId="1" xfId="0" applyFont="1" applyBorder="1" applyAlignment="1">
      <alignment vertical="center"/>
    </xf>
    <xf numFmtId="4" fontId="15" fillId="0" borderId="1" xfId="0" applyNumberFormat="1" applyFont="1" applyFill="1" applyBorder="1" applyAlignment="1">
      <alignment horizontal="center" vertical="center"/>
    </xf>
    <xf numFmtId="0" fontId="0" fillId="0" borderId="1" xfId="0" applyBorder="1" applyAlignment="1">
      <alignment vertical="center" wrapText="1"/>
    </xf>
    <xf numFmtId="4" fontId="16" fillId="0" borderId="3"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4" fontId="11" fillId="2" borderId="6" xfId="0" applyNumberFormat="1" applyFont="1" applyFill="1" applyBorder="1" applyAlignment="1">
      <alignment horizontal="center" vertical="center" wrapText="1"/>
    </xf>
    <xf numFmtId="4" fontId="11" fillId="2" borderId="1" xfId="0" applyNumberFormat="1" applyFont="1" applyFill="1" applyBorder="1" applyAlignment="1">
      <alignment horizontal="center" wrapText="1"/>
    </xf>
    <xf numFmtId="43" fontId="14"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41" fontId="0" fillId="0" borderId="0" xfId="0" applyNumberFormat="1"/>
    <xf numFmtId="43" fontId="15" fillId="2" borderId="1" xfId="0" applyNumberFormat="1" applyFont="1" applyFill="1" applyBorder="1" applyAlignment="1">
      <alignment horizontal="center" vertical="center"/>
    </xf>
    <xf numFmtId="4" fontId="16" fillId="2" borderId="1" xfId="0" applyNumberFormat="1" applyFont="1" applyFill="1" applyBorder="1" applyAlignment="1">
      <alignment horizontal="center" vertical="center"/>
    </xf>
    <xf numFmtId="43" fontId="16" fillId="9" borderId="1" xfId="0" applyNumberFormat="1" applyFont="1" applyFill="1" applyBorder="1" applyAlignment="1">
      <alignment horizontal="center" vertical="center"/>
    </xf>
    <xf numFmtId="0" fontId="0" fillId="2" borderId="1" xfId="0" applyFill="1" applyBorder="1" applyAlignment="1">
      <alignment horizontal="left" indent="1"/>
    </xf>
    <xf numFmtId="4" fontId="16" fillId="2" borderId="1" xfId="0" applyNumberFormat="1" applyFont="1" applyFill="1" applyBorder="1" applyAlignment="1">
      <alignment horizontal="center" vertical="center" wrapText="1"/>
    </xf>
    <xf numFmtId="43" fontId="15" fillId="2" borderId="1" xfId="0" applyNumberFormat="1" applyFont="1" applyFill="1" applyBorder="1" applyAlignment="1">
      <alignment horizontal="center"/>
    </xf>
    <xf numFmtId="4" fontId="12" fillId="0" borderId="0" xfId="0" applyNumberFormat="1" applyFont="1"/>
    <xf numFmtId="0" fontId="0" fillId="0" borderId="1" xfId="0" applyBorder="1" applyAlignment="1">
      <alignment horizontal="left"/>
    </xf>
    <xf numFmtId="0" fontId="0" fillId="0" borderId="1" xfId="0" applyBorder="1" applyAlignment="1">
      <alignment wrapText="1"/>
    </xf>
    <xf numFmtId="0" fontId="0" fillId="2" borderId="1" xfId="0" applyFill="1" applyBorder="1" applyAlignment="1">
      <alignment wrapText="1"/>
    </xf>
    <xf numFmtId="0" fontId="0" fillId="5" borderId="1" xfId="0" applyFill="1" applyBorder="1"/>
    <xf numFmtId="0" fontId="0" fillId="0" borderId="1" xfId="0" applyFill="1" applyBorder="1" applyAlignment="1">
      <alignment wrapText="1"/>
    </xf>
    <xf numFmtId="0" fontId="0" fillId="5" borderId="1" xfId="0" applyFill="1" applyBorder="1" applyAlignment="1">
      <alignment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167" fontId="0" fillId="0" borderId="1" xfId="2" applyNumberFormat="1" applyFont="1" applyBorder="1" applyAlignment="1">
      <alignment horizontal="center" vertical="center"/>
    </xf>
    <xf numFmtId="0" fontId="0" fillId="0" borderId="1" xfId="0" applyBorder="1" applyAlignment="1">
      <alignment horizontal="left" wrapText="1"/>
    </xf>
    <xf numFmtId="0" fontId="0" fillId="0" borderId="1" xfId="0" applyFill="1" applyBorder="1" applyAlignment="1">
      <alignment horizontal="left" wrapText="1"/>
    </xf>
    <xf numFmtId="0" fontId="0" fillId="0" borderId="1" xfId="0" applyBorder="1" applyAlignment="1">
      <alignment horizontal="left" vertical="center"/>
    </xf>
    <xf numFmtId="0" fontId="11" fillId="7"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168" fontId="1" fillId="0" borderId="1" xfId="7" applyNumberFormat="1" applyFont="1" applyFill="1" applyBorder="1"/>
    <xf numFmtId="171" fontId="2" fillId="0" borderId="1" xfId="8" applyNumberFormat="1" applyFont="1" applyFill="1" applyBorder="1" applyAlignment="1">
      <alignment horizontal="center" vertical="center" wrapText="1"/>
    </xf>
    <xf numFmtId="169" fontId="2" fillId="0" borderId="1" xfId="8" applyNumberFormat="1" applyFont="1" applyFill="1" applyBorder="1" applyAlignment="1">
      <alignment horizontal="center" vertical="center" wrapText="1"/>
    </xf>
    <xf numFmtId="41" fontId="2" fillId="0" borderId="1" xfId="11" applyFont="1" applyFill="1" applyBorder="1" applyAlignment="1">
      <alignment horizontal="center"/>
    </xf>
    <xf numFmtId="3" fontId="2" fillId="0" borderId="1" xfId="7" applyNumberFormat="1" applyFont="1" applyFill="1" applyBorder="1" applyAlignment="1">
      <alignment horizontal="center" vertical="center"/>
    </xf>
    <xf numFmtId="3" fontId="2" fillId="0" borderId="6" xfId="7" applyNumberFormat="1" applyFont="1" applyFill="1" applyBorder="1" applyAlignment="1">
      <alignment horizontal="center" vertical="center"/>
    </xf>
    <xf numFmtId="168" fontId="2" fillId="0" borderId="1" xfId="8" applyNumberFormat="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14" fontId="2" fillId="0" borderId="9" xfId="7" applyNumberFormat="1" applyFont="1" applyFill="1" applyBorder="1" applyAlignment="1">
      <alignment horizontal="center" vertical="center" wrapText="1"/>
    </xf>
    <xf numFmtId="41" fontId="2" fillId="0" borderId="1" xfId="11" applyFont="1" applyFill="1" applyBorder="1" applyAlignment="1">
      <alignment horizontal="center" vertical="center" wrapText="1"/>
    </xf>
    <xf numFmtId="41" fontId="2" fillId="0" borderId="6" xfId="11" applyFont="1" applyFill="1" applyBorder="1" applyAlignment="1">
      <alignment horizontal="center" vertical="center" wrapText="1"/>
    </xf>
    <xf numFmtId="14" fontId="2" fillId="0" borderId="1" xfId="7" applyNumberFormat="1" applyFont="1" applyFill="1" applyBorder="1" applyAlignment="1">
      <alignment horizontal="center"/>
    </xf>
    <xf numFmtId="0" fontId="2" fillId="0" borderId="1" xfId="0" applyFont="1" applyFill="1" applyBorder="1" applyAlignment="1">
      <alignment horizontal="center" vertical="center"/>
    </xf>
    <xf numFmtId="14" fontId="2" fillId="0" borderId="1" xfId="7" applyNumberFormat="1" applyFont="1" applyFill="1" applyBorder="1" applyAlignment="1">
      <alignment horizontal="center" vertical="top" wrapText="1"/>
    </xf>
    <xf numFmtId="41" fontId="10" fillId="0" borderId="1" xfId="11" applyFont="1" applyFill="1" applyBorder="1"/>
    <xf numFmtId="166" fontId="2" fillId="0" borderId="1" xfId="1"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170" fontId="2" fillId="0" borderId="1" xfId="8" applyNumberFormat="1" applyFont="1" applyFill="1" applyBorder="1" applyAlignment="1">
      <alignment horizontal="center" vertical="center" wrapText="1"/>
    </xf>
    <xf numFmtId="0" fontId="2" fillId="0" borderId="1" xfId="0" applyFont="1" applyFill="1" applyBorder="1" applyAlignment="1">
      <alignment vertical="center" wrapText="1"/>
    </xf>
    <xf numFmtId="14" fontId="19"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10" borderId="1" xfId="0" applyFont="1" applyFill="1" applyBorder="1" applyAlignment="1">
      <alignment vertical="center" wrapText="1"/>
    </xf>
    <xf numFmtId="41" fontId="10" fillId="10" borderId="1" xfId="11" applyFont="1" applyFill="1" applyBorder="1"/>
    <xf numFmtId="3" fontId="2" fillId="0" borderId="1" xfId="7" applyNumberFormat="1" applyFont="1" applyFill="1" applyBorder="1" applyAlignment="1">
      <alignment horizontal="center" wrapText="1"/>
    </xf>
    <xf numFmtId="3" fontId="5" fillId="10" borderId="1" xfId="7" applyNumberFormat="1" applyFont="1" applyFill="1" applyBorder="1" applyAlignment="1">
      <alignment horizontal="center" wrapText="1"/>
    </xf>
    <xf numFmtId="3" fontId="5" fillId="0" borderId="1" xfId="7" applyNumberFormat="1" applyFont="1" applyFill="1" applyBorder="1" applyAlignment="1">
      <alignment horizontal="center" wrapText="1"/>
    </xf>
    <xf numFmtId="0" fontId="1" fillId="0" borderId="0" xfId="7" applyFont="1"/>
    <xf numFmtId="0" fontId="1" fillId="0" borderId="0" xfId="7" applyFont="1" applyFill="1"/>
    <xf numFmtId="0" fontId="8" fillId="0" borderId="0" xfId="7" applyFont="1" applyFill="1" applyBorder="1" applyAlignment="1">
      <alignment horizontal="center" vertical="center" wrapText="1"/>
    </xf>
    <xf numFmtId="0" fontId="8" fillId="0" borderId="0" xfId="7" applyFont="1" applyFill="1" applyBorder="1" applyAlignment="1">
      <alignment horizontal="center"/>
    </xf>
    <xf numFmtId="0" fontId="10" fillId="0" borderId="0" xfId="7" applyFont="1" applyFill="1"/>
    <xf numFmtId="0" fontId="1" fillId="0" borderId="0" xfId="7" applyFont="1" applyAlignment="1">
      <alignment horizontal="center" vertical="center" wrapText="1"/>
    </xf>
    <xf numFmtId="3" fontId="2" fillId="0" borderId="1" xfId="7" applyNumberFormat="1" applyFont="1" applyFill="1" applyBorder="1" applyAlignment="1">
      <alignment horizontal="center" vertical="center" wrapText="1"/>
    </xf>
    <xf numFmtId="0" fontId="10" fillId="0" borderId="1" xfId="7" applyFont="1" applyFill="1" applyBorder="1" applyAlignment="1">
      <alignment horizontal="center" vertical="center"/>
    </xf>
    <xf numFmtId="41" fontId="10" fillId="0" borderId="1" xfId="7" applyNumberFormat="1" applyFont="1" applyFill="1" applyBorder="1"/>
    <xf numFmtId="173" fontId="2" fillId="0" borderId="1" xfId="8" applyNumberFormat="1" applyFont="1" applyFill="1" applyBorder="1" applyAlignment="1">
      <alignment horizontal="center" vertical="center" wrapText="1"/>
    </xf>
    <xf numFmtId="168" fontId="2" fillId="0" borderId="1" xfId="7" applyNumberFormat="1" applyFont="1" applyFill="1" applyBorder="1" applyAlignment="1">
      <alignment horizontal="center"/>
    </xf>
    <xf numFmtId="0" fontId="2" fillId="0" borderId="1" xfId="7" applyFont="1" applyFill="1" applyBorder="1" applyAlignment="1">
      <alignment horizontal="center"/>
    </xf>
    <xf numFmtId="0" fontId="2" fillId="10" borderId="1" xfId="7" applyFont="1" applyFill="1" applyBorder="1" applyAlignment="1">
      <alignment horizontal="center"/>
    </xf>
    <xf numFmtId="14" fontId="2" fillId="0" borderId="1" xfId="7" applyNumberFormat="1" applyFont="1" applyFill="1" applyBorder="1" applyAlignment="1">
      <alignment horizontal="center" wrapText="1"/>
    </xf>
    <xf numFmtId="0" fontId="2" fillId="0" borderId="1" xfId="7" applyFont="1" applyFill="1" applyBorder="1" applyAlignment="1">
      <alignment horizontal="center" vertical="center" wrapText="1"/>
    </xf>
    <xf numFmtId="0" fontId="2" fillId="0" borderId="1" xfId="7" applyFont="1" applyFill="1" applyBorder="1" applyAlignment="1">
      <alignment horizontal="center" vertical="center"/>
    </xf>
    <xf numFmtId="0" fontId="2" fillId="4" borderId="1" xfId="7" applyFont="1" applyFill="1" applyBorder="1" applyAlignment="1">
      <alignment horizontal="center" vertical="top" wrapText="1"/>
    </xf>
    <xf numFmtId="0" fontId="2" fillId="10" borderId="1" xfId="7" applyFont="1" applyFill="1" applyBorder="1" applyAlignment="1">
      <alignment horizontal="center" vertical="top" wrapText="1"/>
    </xf>
    <xf numFmtId="168" fontId="2" fillId="0" borderId="1" xfId="7" applyNumberFormat="1" applyFont="1" applyFill="1" applyBorder="1" applyAlignment="1">
      <alignment horizontal="center" wrapText="1"/>
    </xf>
    <xf numFmtId="0" fontId="5" fillId="0" borderId="1" xfId="7" applyFont="1" applyFill="1" applyBorder="1" applyAlignment="1">
      <alignment vertical="center" wrapText="1"/>
    </xf>
    <xf numFmtId="0" fontId="2" fillId="0" borderId="1" xfId="7" applyFont="1" applyFill="1" applyBorder="1" applyAlignment="1">
      <alignment horizontal="center" wrapText="1"/>
    </xf>
    <xf numFmtId="0" fontId="5" fillId="12" borderId="1" xfId="7" applyFont="1" applyFill="1" applyBorder="1" applyAlignment="1">
      <alignment horizontal="center" vertical="center" wrapText="1"/>
    </xf>
    <xf numFmtId="3" fontId="5" fillId="10" borderId="1" xfId="7" applyNumberFormat="1" applyFont="1" applyFill="1" applyBorder="1" applyAlignment="1">
      <alignment horizontal="center" vertical="center" wrapText="1"/>
    </xf>
    <xf numFmtId="2" fontId="2" fillId="0" borderId="1" xfId="7" applyNumberFormat="1" applyFont="1" applyFill="1" applyBorder="1" applyAlignment="1">
      <alignment horizontal="center"/>
    </xf>
    <xf numFmtId="0" fontId="5" fillId="5" borderId="1" xfId="7" applyFont="1" applyFill="1" applyBorder="1" applyAlignment="1">
      <alignment horizontal="center" vertical="center" wrapText="1"/>
    </xf>
    <xf numFmtId="0" fontId="2" fillId="0" borderId="1" xfId="7" applyFont="1" applyFill="1" applyBorder="1" applyAlignment="1">
      <alignment vertical="top" wrapText="1"/>
    </xf>
    <xf numFmtId="0" fontId="2" fillId="0" borderId="1" xfId="7" applyFont="1" applyFill="1" applyBorder="1" applyAlignment="1">
      <alignment horizontal="center" vertical="top" wrapText="1"/>
    </xf>
    <xf numFmtId="0" fontId="1" fillId="0" borderId="0" xfId="7" applyFont="1" applyAlignment="1">
      <alignment horizontal="center"/>
    </xf>
    <xf numFmtId="0" fontId="2" fillId="0" borderId="1" xfId="0" applyFont="1" applyFill="1" applyBorder="1" applyAlignment="1">
      <alignment horizontal="right" vertical="center"/>
    </xf>
    <xf numFmtId="3" fontId="5" fillId="0" borderId="1" xfId="7" applyNumberFormat="1" applyFont="1" applyFill="1" applyBorder="1" applyAlignment="1">
      <alignment horizontal="center" vertical="center" wrapText="1"/>
    </xf>
    <xf numFmtId="0" fontId="2" fillId="10" borderId="1" xfId="7" applyFont="1" applyFill="1" applyBorder="1" applyAlignment="1">
      <alignment horizontal="center" vertical="center" wrapText="1"/>
    </xf>
    <xf numFmtId="0" fontId="5" fillId="7" borderId="1" xfId="7" applyFont="1" applyFill="1" applyBorder="1" applyAlignment="1">
      <alignment horizontal="center" vertical="center" wrapText="1"/>
    </xf>
    <xf numFmtId="0" fontId="5" fillId="0" borderId="1" xfId="7" applyFont="1" applyFill="1" applyBorder="1" applyAlignment="1">
      <alignment horizontal="center" wrapText="1"/>
    </xf>
    <xf numFmtId="168" fontId="2" fillId="0" borderId="1" xfId="7" applyNumberFormat="1" applyFont="1" applyFill="1" applyBorder="1" applyAlignment="1">
      <alignment horizontal="center" vertical="center" wrapText="1"/>
    </xf>
    <xf numFmtId="0" fontId="2" fillId="10" borderId="1" xfId="7" applyFont="1" applyFill="1" applyBorder="1" applyAlignment="1">
      <alignment horizontal="center" vertical="center"/>
    </xf>
    <xf numFmtId="0" fontId="8" fillId="0" borderId="0" xfId="7" applyFont="1" applyFill="1" applyBorder="1" applyAlignment="1">
      <alignment vertical="center" wrapText="1"/>
    </xf>
    <xf numFmtId="0" fontId="8" fillId="10" borderId="13" xfId="7" applyFont="1" applyFill="1" applyBorder="1" applyAlignment="1">
      <alignment horizontal="center" vertical="center" wrapText="1"/>
    </xf>
    <xf numFmtId="0" fontId="8" fillId="0" borderId="14" xfId="7" applyFont="1" applyFill="1" applyBorder="1" applyAlignment="1">
      <alignment horizontal="center" vertical="center" wrapText="1"/>
    </xf>
    <xf numFmtId="0" fontId="8" fillId="13" borderId="13" xfId="7" applyFont="1" applyFill="1" applyBorder="1" applyAlignment="1">
      <alignment horizontal="center" vertical="center" wrapText="1"/>
    </xf>
    <xf numFmtId="0" fontId="8" fillId="5" borderId="15" xfId="7" applyFont="1" applyFill="1" applyBorder="1" applyAlignment="1">
      <alignment horizontal="center" vertical="center" wrapText="1"/>
    </xf>
    <xf numFmtId="0" fontId="8" fillId="0" borderId="16" xfId="7" applyFont="1" applyFill="1" applyBorder="1" applyAlignment="1">
      <alignment horizontal="center" vertical="center" wrapText="1"/>
    </xf>
    <xf numFmtId="170" fontId="2" fillId="0" borderId="1" xfId="8" applyNumberFormat="1" applyFont="1" applyFill="1" applyBorder="1" applyAlignment="1">
      <alignment vertical="center" wrapText="1"/>
    </xf>
    <xf numFmtId="169" fontId="2" fillId="0" borderId="1" xfId="7" applyNumberFormat="1" applyFont="1" applyFill="1" applyBorder="1" applyAlignment="1"/>
    <xf numFmtId="0" fontId="2" fillId="5" borderId="1" xfId="7" applyFont="1" applyFill="1" applyBorder="1" applyAlignment="1">
      <alignment horizontal="center"/>
    </xf>
    <xf numFmtId="4" fontId="2" fillId="0" borderId="1" xfId="7" applyNumberFormat="1" applyFont="1" applyFill="1" applyBorder="1" applyAlignment="1"/>
    <xf numFmtId="169" fontId="2" fillId="0" borderId="1" xfId="8" applyNumberFormat="1" applyFont="1" applyFill="1" applyBorder="1" applyAlignment="1">
      <alignment vertical="center" wrapText="1"/>
    </xf>
    <xf numFmtId="0" fontId="2" fillId="0" borderId="1" xfId="0" applyFont="1" applyFill="1" applyBorder="1" applyAlignment="1">
      <alignment vertical="center"/>
    </xf>
    <xf numFmtId="171" fontId="2" fillId="0" borderId="1" xfId="8" applyNumberFormat="1" applyFont="1" applyFill="1" applyBorder="1" applyAlignment="1">
      <alignment vertical="center" wrapText="1"/>
    </xf>
    <xf numFmtId="175" fontId="2" fillId="0" borderId="1" xfId="11" applyNumberFormat="1" applyFont="1" applyFill="1" applyBorder="1" applyAlignment="1">
      <alignment vertical="center" wrapText="1"/>
    </xf>
    <xf numFmtId="173" fontId="2" fillId="0" borderId="1" xfId="8" applyNumberFormat="1" applyFont="1" applyFill="1" applyBorder="1" applyAlignment="1">
      <alignment vertical="center" wrapText="1"/>
    </xf>
    <xf numFmtId="174" fontId="2" fillId="0" borderId="1" xfId="8" applyNumberFormat="1" applyFont="1" applyFill="1" applyBorder="1" applyAlignment="1">
      <alignment horizontal="right" vertical="center" wrapText="1"/>
    </xf>
    <xf numFmtId="2" fontId="2" fillId="0" borderId="1" xfId="1" applyNumberFormat="1" applyFont="1" applyFill="1" applyBorder="1" applyAlignment="1">
      <alignment vertical="center" wrapText="1"/>
    </xf>
    <xf numFmtId="0" fontId="1" fillId="0" borderId="0" xfId="7" applyFont="1" applyAlignment="1"/>
    <xf numFmtId="41" fontId="21" fillId="11" borderId="1" xfId="7" applyNumberFormat="1" applyFont="1" applyFill="1" applyBorder="1"/>
    <xf numFmtId="2" fontId="10" fillId="0" borderId="1" xfId="1" applyNumberFormat="1" applyFont="1" applyFill="1" applyBorder="1" applyAlignment="1">
      <alignment vertical="center" wrapText="1"/>
    </xf>
    <xf numFmtId="2" fontId="2" fillId="0" borderId="1" xfId="0" applyNumberFormat="1" applyFont="1" applyFill="1" applyBorder="1" applyAlignment="1">
      <alignment horizontal="center" vertical="center"/>
    </xf>
    <xf numFmtId="3" fontId="2" fillId="0" borderId="3" xfId="7" applyNumberFormat="1" applyFont="1" applyFill="1" applyBorder="1" applyAlignment="1">
      <alignment horizontal="center" wrapText="1"/>
    </xf>
    <xf numFmtId="3" fontId="5" fillId="0" borderId="3" xfId="7" applyNumberFormat="1" applyFont="1" applyFill="1" applyBorder="1" applyAlignment="1">
      <alignment horizontal="center" wrapText="1"/>
    </xf>
    <xf numFmtId="14" fontId="2" fillId="0" borderId="3" xfId="7" applyNumberFormat="1" applyFont="1" applyFill="1" applyBorder="1" applyAlignment="1">
      <alignment horizontal="center"/>
    </xf>
    <xf numFmtId="0" fontId="2" fillId="0" borderId="1" xfId="7" applyFont="1" applyFill="1" applyBorder="1" applyAlignment="1"/>
    <xf numFmtId="0" fontId="2" fillId="0" borderId="1" xfId="7" applyFont="1" applyFill="1" applyBorder="1" applyAlignment="1">
      <alignment vertical="center"/>
    </xf>
    <xf numFmtId="178" fontId="2" fillId="0" borderId="1" xfId="11" applyNumberFormat="1" applyFont="1" applyFill="1" applyBorder="1" applyAlignment="1">
      <alignment vertical="center" wrapText="1"/>
    </xf>
    <xf numFmtId="41" fontId="2" fillId="0" borderId="1" xfId="11" applyFont="1" applyFill="1" applyBorder="1" applyAlignment="1">
      <alignment vertical="center" wrapText="1"/>
    </xf>
    <xf numFmtId="174" fontId="2" fillId="0" borderId="1" xfId="8" applyNumberFormat="1" applyFont="1" applyFill="1" applyBorder="1" applyAlignment="1">
      <alignment vertical="center" wrapText="1"/>
    </xf>
    <xf numFmtId="3" fontId="2" fillId="0" borderId="6" xfId="7" applyNumberFormat="1" applyFont="1" applyFill="1" applyBorder="1" applyAlignment="1">
      <alignment horizontal="center" vertical="top" wrapText="1"/>
    </xf>
    <xf numFmtId="3" fontId="2" fillId="5" borderId="1" xfId="7" applyNumberFormat="1" applyFont="1" applyFill="1" applyBorder="1" applyAlignment="1">
      <alignment horizontal="center" vertical="center" wrapText="1"/>
    </xf>
    <xf numFmtId="0" fontId="2" fillId="0" borderId="0" xfId="7" applyFont="1"/>
    <xf numFmtId="0" fontId="2" fillId="0" borderId="1" xfId="7" applyFont="1" applyFill="1" applyBorder="1"/>
    <xf numFmtId="0" fontId="2" fillId="0" borderId="0" xfId="7" applyFont="1" applyFill="1"/>
    <xf numFmtId="0" fontId="2" fillId="7" borderId="1" xfId="7" applyFont="1" applyFill="1" applyBorder="1" applyAlignment="1">
      <alignment horizontal="center" vertical="center" wrapText="1"/>
    </xf>
    <xf numFmtId="0" fontId="2" fillId="0" borderId="4" xfId="7" applyNumberFormat="1" applyFont="1" applyFill="1" applyBorder="1" applyAlignment="1">
      <alignment horizontal="center" vertical="center"/>
    </xf>
    <xf numFmtId="41" fontId="2" fillId="10" borderId="1" xfId="11" applyFont="1" applyFill="1" applyBorder="1"/>
    <xf numFmtId="0" fontId="2" fillId="7" borderId="1" xfId="0" applyFont="1" applyFill="1" applyBorder="1" applyAlignment="1">
      <alignment vertical="center" wrapText="1"/>
    </xf>
    <xf numFmtId="3" fontId="5" fillId="12" borderId="1" xfId="7" applyNumberFormat="1" applyFont="1" applyFill="1" applyBorder="1" applyAlignment="1">
      <alignment horizontal="center" vertical="center" wrapText="1"/>
    </xf>
    <xf numFmtId="3" fontId="2" fillId="0" borderId="3" xfId="7" applyNumberFormat="1" applyFont="1" applyFill="1" applyBorder="1" applyAlignment="1">
      <alignment horizontal="center"/>
    </xf>
    <xf numFmtId="1" fontId="2" fillId="0" borderId="3" xfId="1" applyNumberFormat="1" applyFont="1" applyFill="1" applyBorder="1" applyAlignment="1">
      <alignment horizontal="center" vertical="center" wrapText="1"/>
    </xf>
    <xf numFmtId="1" fontId="2" fillId="0" borderId="4" xfId="1" applyNumberFormat="1" applyFont="1" applyFill="1" applyBorder="1" applyAlignment="1">
      <alignment horizontal="center" vertical="center" wrapText="1"/>
    </xf>
    <xf numFmtId="3" fontId="2" fillId="0" borderId="9" xfId="7" applyNumberFormat="1" applyFont="1" applyFill="1" applyBorder="1" applyAlignment="1">
      <alignment horizontal="center" vertical="center" wrapText="1"/>
    </xf>
    <xf numFmtId="168" fontId="2" fillId="0" borderId="4" xfId="7" applyNumberFormat="1" applyFont="1" applyFill="1" applyBorder="1" applyAlignment="1">
      <alignment horizontal="center"/>
    </xf>
    <xf numFmtId="168" fontId="2" fillId="0" borderId="4" xfId="7" applyNumberFormat="1" applyFont="1" applyFill="1" applyBorder="1" applyAlignment="1">
      <alignment horizontal="center" wrapText="1"/>
    </xf>
    <xf numFmtId="168" fontId="2" fillId="0" borderId="9" xfId="7" applyNumberFormat="1" applyFont="1" applyFill="1" applyBorder="1" applyAlignment="1">
      <alignment horizontal="center" wrapText="1"/>
    </xf>
    <xf numFmtId="168" fontId="2" fillId="0" borderId="10" xfId="7" applyNumberFormat="1" applyFont="1" applyFill="1" applyBorder="1" applyAlignment="1">
      <alignment horizontal="center" vertical="center" wrapText="1"/>
    </xf>
    <xf numFmtId="1" fontId="2" fillId="0" borderId="5" xfId="1" applyNumberFormat="1" applyFont="1" applyFill="1" applyBorder="1" applyAlignment="1">
      <alignment horizontal="center" vertical="center" wrapText="1"/>
    </xf>
    <xf numFmtId="3" fontId="2" fillId="0" borderId="4" xfId="7" applyNumberFormat="1" applyFont="1" applyFill="1" applyBorder="1" applyAlignment="1">
      <alignment horizontal="center" wrapText="1"/>
    </xf>
    <xf numFmtId="0" fontId="2" fillId="0" borderId="3" xfId="7" applyFont="1" applyFill="1" applyBorder="1" applyAlignment="1">
      <alignment horizontal="center" vertical="top" wrapText="1"/>
    </xf>
    <xf numFmtId="0" fontId="2" fillId="0" borderId="5" xfId="7" applyFont="1" applyFill="1" applyBorder="1" applyAlignment="1">
      <alignment horizontal="center" vertical="top" wrapText="1"/>
    </xf>
    <xf numFmtId="3" fontId="2" fillId="0" borderId="4" xfId="7" applyNumberFormat="1" applyFont="1" applyFill="1" applyBorder="1" applyAlignment="1">
      <alignment horizontal="center"/>
    </xf>
    <xf numFmtId="3" fontId="2" fillId="0" borderId="3" xfId="7" applyNumberFormat="1" applyFont="1" applyFill="1" applyBorder="1" applyAlignment="1">
      <alignment horizontal="center" vertical="top" wrapText="1"/>
    </xf>
    <xf numFmtId="3" fontId="2" fillId="0" borderId="5" xfId="7" applyNumberFormat="1" applyFont="1" applyFill="1" applyBorder="1" applyAlignment="1">
      <alignment horizontal="center" vertical="top" wrapText="1"/>
    </xf>
    <xf numFmtId="3" fontId="2" fillId="0" borderId="4" xfId="7" applyNumberFormat="1" applyFont="1" applyFill="1" applyBorder="1" applyAlignment="1">
      <alignment horizontal="center" vertical="top" wrapText="1"/>
    </xf>
    <xf numFmtId="3" fontId="10" fillId="0" borderId="1" xfId="7" applyNumberFormat="1" applyFont="1" applyFill="1" applyBorder="1" applyAlignment="1">
      <alignment horizontal="center" vertical="center" wrapText="1"/>
    </xf>
    <xf numFmtId="41" fontId="10" fillId="10" borderId="1" xfId="7" applyNumberFormat="1" applyFont="1" applyFill="1" applyBorder="1"/>
    <xf numFmtId="41" fontId="10" fillId="10" borderId="2" xfId="7" applyNumberFormat="1" applyFont="1" applyFill="1" applyBorder="1"/>
    <xf numFmtId="170" fontId="10" fillId="0" borderId="1" xfId="8" applyNumberFormat="1" applyFont="1" applyFill="1" applyBorder="1" applyAlignment="1">
      <alignment horizontal="right" vertical="center" wrapText="1"/>
    </xf>
    <xf numFmtId="171" fontId="10" fillId="0" borderId="1" xfId="8" applyNumberFormat="1" applyFont="1" applyFill="1" applyBorder="1" applyAlignment="1">
      <alignment horizontal="right" vertical="center" wrapText="1"/>
    </xf>
    <xf numFmtId="169" fontId="10" fillId="0" borderId="1" xfId="8" applyNumberFormat="1" applyFont="1" applyFill="1" applyBorder="1" applyAlignment="1">
      <alignment horizontal="right" vertical="center" wrapText="1"/>
    </xf>
    <xf numFmtId="174" fontId="10" fillId="0" borderId="1" xfId="8" applyNumberFormat="1" applyFont="1" applyFill="1" applyBorder="1" applyAlignment="1">
      <alignment horizontal="right" vertical="center" wrapText="1"/>
    </xf>
    <xf numFmtId="168" fontId="10" fillId="0" borderId="1" xfId="8" applyNumberFormat="1" applyFont="1" applyFill="1" applyBorder="1" applyAlignment="1">
      <alignment horizontal="right" vertical="center" wrapText="1"/>
    </xf>
    <xf numFmtId="173" fontId="10" fillId="0" borderId="1" xfId="8" applyNumberFormat="1" applyFont="1" applyFill="1" applyBorder="1" applyAlignment="1">
      <alignment horizontal="right" vertical="center" wrapText="1"/>
    </xf>
    <xf numFmtId="169" fontId="10" fillId="0" borderId="1" xfId="7" applyNumberFormat="1" applyFont="1" applyFill="1" applyBorder="1" applyAlignment="1">
      <alignment horizontal="right" vertical="center"/>
    </xf>
    <xf numFmtId="168" fontId="10" fillId="0" borderId="1" xfId="7" applyNumberFormat="1" applyFont="1" applyFill="1" applyBorder="1" applyAlignment="1">
      <alignment horizontal="right" vertical="center"/>
    </xf>
    <xf numFmtId="0" fontId="10" fillId="0" borderId="1" xfId="0" applyFont="1" applyFill="1" applyBorder="1" applyAlignment="1">
      <alignment horizontal="right" vertical="center"/>
    </xf>
    <xf numFmtId="41" fontId="10" fillId="0" borderId="1" xfId="11" applyFont="1" applyFill="1" applyBorder="1" applyAlignment="1">
      <alignment horizontal="right" vertical="center"/>
    </xf>
    <xf numFmtId="14" fontId="2" fillId="0" borderId="3" xfId="1" applyNumberFormat="1" applyFont="1" applyFill="1" applyBorder="1" applyAlignment="1">
      <alignment horizontal="center" vertical="center" wrapText="1"/>
    </xf>
    <xf numFmtId="14" fontId="2" fillId="0" borderId="4" xfId="1" applyNumberFormat="1" applyFont="1" applyFill="1" applyBorder="1" applyAlignment="1">
      <alignment horizontal="center" vertical="center" wrapText="1"/>
    </xf>
    <xf numFmtId="14" fontId="2" fillId="0" borderId="3" xfId="7" applyNumberFormat="1" applyFont="1" applyFill="1" applyBorder="1" applyAlignment="1">
      <alignment horizontal="center" vertical="center"/>
    </xf>
    <xf numFmtId="14" fontId="2" fillId="0" borderId="4" xfId="7" applyNumberFormat="1" applyFont="1" applyFill="1" applyBorder="1" applyAlignment="1">
      <alignment horizontal="center" vertical="center"/>
    </xf>
    <xf numFmtId="14" fontId="2" fillId="0" borderId="3" xfId="7" applyNumberFormat="1" applyFont="1" applyFill="1" applyBorder="1" applyAlignment="1">
      <alignment horizontal="center" vertical="center" wrapText="1"/>
    </xf>
    <xf numFmtId="14" fontId="2" fillId="0" borderId="5" xfId="7" applyNumberFormat="1"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10" borderId="1" xfId="7" applyFont="1" applyFill="1" applyBorder="1" applyAlignment="1">
      <alignment horizontal="center" vertical="center" wrapText="1"/>
    </xf>
    <xf numFmtId="0" fontId="5" fillId="10" borderId="3" xfId="7" applyFont="1" applyFill="1" applyBorder="1" applyAlignment="1">
      <alignment horizontal="center" vertical="center" wrapText="1"/>
    </xf>
    <xf numFmtId="0" fontId="5" fillId="4" borderId="1" xfId="7" applyFont="1" applyFill="1" applyBorder="1" applyAlignment="1">
      <alignment horizontal="center" vertical="center" wrapText="1"/>
    </xf>
    <xf numFmtId="3" fontId="2" fillId="0" borderId="1" xfId="7" applyNumberFormat="1" applyFont="1" applyFill="1" applyBorder="1" applyAlignment="1">
      <alignment horizontal="center"/>
    </xf>
    <xf numFmtId="3" fontId="2" fillId="0" borderId="1" xfId="7" applyNumberFormat="1" applyFont="1" applyFill="1" applyBorder="1" applyAlignment="1">
      <alignment horizontal="center" vertical="top" wrapText="1"/>
    </xf>
    <xf numFmtId="0" fontId="20" fillId="10" borderId="3" xfId="7" applyFont="1" applyFill="1" applyBorder="1" applyAlignment="1">
      <alignment horizontal="center" vertical="center" wrapText="1"/>
    </xf>
    <xf numFmtId="0" fontId="2" fillId="0" borderId="3" xfId="7" applyFont="1" applyFill="1" applyBorder="1" applyAlignment="1">
      <alignment horizontal="center" vertical="center" wrapText="1"/>
    </xf>
    <xf numFmtId="14" fontId="2" fillId="0" borderId="1" xfId="7" applyNumberFormat="1" applyFont="1" applyFill="1" applyBorder="1" applyAlignment="1">
      <alignment horizontal="center" vertical="center" wrapText="1"/>
    </xf>
    <xf numFmtId="14" fontId="2" fillId="0" borderId="1" xfId="7" applyNumberFormat="1" applyFont="1" applyFill="1" applyBorder="1" applyAlignment="1">
      <alignment horizontal="center" vertical="center"/>
    </xf>
    <xf numFmtId="0" fontId="22" fillId="0" borderId="3" xfId="7" applyFont="1" applyFill="1" applyBorder="1" applyAlignment="1">
      <alignment horizontal="center" vertical="center" wrapText="1"/>
    </xf>
    <xf numFmtId="0" fontId="22" fillId="0" borderId="1" xfId="7" applyFont="1" applyFill="1" applyBorder="1" applyAlignment="1">
      <alignment horizontal="center" vertical="center" wrapText="1"/>
    </xf>
    <xf numFmtId="0" fontId="1" fillId="0" borderId="1" xfId="7" applyFont="1" applyFill="1" applyBorder="1" applyAlignment="1">
      <alignment horizontal="center"/>
    </xf>
    <xf numFmtId="3" fontId="2" fillId="0" borderId="3" xfId="7" applyNumberFormat="1" applyFont="1" applyFill="1" applyBorder="1" applyAlignment="1">
      <alignment horizontal="center" vertical="center"/>
    </xf>
    <xf numFmtId="0" fontId="20" fillId="0" borderId="1" xfId="7" applyFont="1" applyFill="1" applyBorder="1" applyAlignment="1">
      <alignment horizontal="center" vertical="center" wrapText="1"/>
    </xf>
    <xf numFmtId="3" fontId="5" fillId="7" borderId="1" xfId="7" applyNumberFormat="1" applyFont="1" applyFill="1" applyBorder="1" applyAlignment="1">
      <alignment horizontal="center" wrapText="1"/>
    </xf>
    <xf numFmtId="170" fontId="10" fillId="0" borderId="1" xfId="8" applyNumberFormat="1" applyFont="1" applyFill="1" applyBorder="1" applyAlignment="1">
      <alignment vertical="center" wrapText="1"/>
    </xf>
    <xf numFmtId="171" fontId="10" fillId="0" borderId="1" xfId="8" applyNumberFormat="1" applyFont="1" applyFill="1" applyBorder="1" applyAlignment="1">
      <alignment horizontal="center" vertical="center" wrapText="1"/>
    </xf>
    <xf numFmtId="0" fontId="2" fillId="0" borderId="1" xfId="7" applyFont="1" applyFill="1" applyBorder="1" applyAlignment="1">
      <alignment vertical="center" wrapText="1"/>
    </xf>
    <xf numFmtId="0" fontId="2" fillId="0" borderId="4" xfId="7" applyFont="1" applyFill="1" applyBorder="1" applyAlignment="1">
      <alignment horizontal="center"/>
    </xf>
    <xf numFmtId="0" fontId="2" fillId="0" borderId="3" xfId="7" applyFont="1" applyFill="1" applyBorder="1" applyAlignment="1">
      <alignment horizontal="center"/>
    </xf>
    <xf numFmtId="14" fontId="18" fillId="0" borderId="1" xfId="7" applyNumberFormat="1" applyFont="1" applyFill="1" applyBorder="1" applyAlignment="1">
      <alignment horizontal="center" vertical="top" wrapText="1"/>
    </xf>
    <xf numFmtId="41" fontId="10" fillId="16" borderId="1" xfId="7" applyNumberFormat="1" applyFont="1" applyFill="1" applyBorder="1"/>
    <xf numFmtId="41" fontId="10" fillId="16" borderId="2" xfId="7" applyNumberFormat="1" applyFont="1" applyFill="1" applyBorder="1"/>
    <xf numFmtId="41" fontId="10" fillId="16" borderId="1" xfId="11" applyFont="1" applyFill="1" applyBorder="1"/>
    <xf numFmtId="41" fontId="2" fillId="16" borderId="1" xfId="11" applyFont="1" applyFill="1" applyBorder="1"/>
    <xf numFmtId="41" fontId="10" fillId="17" borderId="1" xfId="7" applyNumberFormat="1" applyFont="1" applyFill="1" applyBorder="1"/>
    <xf numFmtId="41" fontId="10" fillId="17" borderId="2" xfId="7" applyNumberFormat="1" applyFont="1" applyFill="1" applyBorder="1"/>
    <xf numFmtId="3" fontId="10" fillId="0" borderId="1" xfId="7" applyNumberFormat="1" applyFont="1" applyFill="1" applyBorder="1" applyAlignment="1">
      <alignment horizontal="center" vertical="center" wrapText="1"/>
    </xf>
    <xf numFmtId="0" fontId="1" fillId="0" borderId="0" xfId="7" applyFont="1" applyFill="1" applyAlignment="1">
      <alignment horizontal="center"/>
    </xf>
    <xf numFmtId="43" fontId="10" fillId="0" borderId="1" xfId="7" applyNumberFormat="1" applyFont="1" applyFill="1" applyBorder="1"/>
    <xf numFmtId="0" fontId="10" fillId="0" borderId="3" xfId="7" applyFont="1" applyFill="1" applyBorder="1" applyAlignment="1">
      <alignment horizontal="center" vertical="center" wrapText="1"/>
    </xf>
    <xf numFmtId="0" fontId="10" fillId="0" borderId="1" xfId="7" applyFont="1" applyFill="1" applyBorder="1" applyAlignment="1">
      <alignment horizontal="center" vertical="center" wrapText="1"/>
    </xf>
    <xf numFmtId="43" fontId="10" fillId="12" borderId="1" xfId="7" applyNumberFormat="1" applyFont="1" applyFill="1" applyBorder="1"/>
    <xf numFmtId="43" fontId="10" fillId="2" borderId="1" xfId="7" applyNumberFormat="1" applyFont="1" applyFill="1" applyBorder="1"/>
    <xf numFmtId="43" fontId="10" fillId="6" borderId="1" xfId="7" applyNumberFormat="1" applyFont="1" applyFill="1" applyBorder="1"/>
    <xf numFmtId="43" fontId="10" fillId="0" borderId="1" xfId="7" applyNumberFormat="1" applyFont="1" applyFill="1" applyBorder="1" applyAlignment="1">
      <alignment horizontal="center" vertical="center"/>
    </xf>
    <xf numFmtId="3" fontId="10" fillId="0" borderId="3" xfId="7" applyNumberFormat="1" applyFont="1" applyFill="1" applyBorder="1" applyAlignment="1">
      <alignment horizontal="center" vertical="center" wrapText="1"/>
    </xf>
    <xf numFmtId="3" fontId="10" fillId="0" borderId="4" xfId="7" applyNumberFormat="1" applyFont="1" applyFill="1" applyBorder="1" applyAlignment="1">
      <alignment horizontal="center" vertical="center" wrapText="1"/>
    </xf>
    <xf numFmtId="14" fontId="10" fillId="0" borderId="3" xfId="7" applyNumberFormat="1" applyFont="1" applyFill="1" applyBorder="1" applyAlignment="1">
      <alignment horizontal="center" vertical="center" wrapText="1"/>
    </xf>
    <xf numFmtId="14" fontId="10" fillId="0" borderId="5" xfId="7"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3" fontId="2" fillId="0" borderId="1" xfId="7" applyNumberFormat="1" applyFont="1" applyFill="1" applyBorder="1" applyAlignment="1">
      <alignment horizontal="left" vertical="center" wrapText="1"/>
    </xf>
    <xf numFmtId="14" fontId="10" fillId="0" borderId="1" xfId="7" applyNumberFormat="1" applyFont="1" applyFill="1" applyBorder="1" applyAlignment="1">
      <alignment horizontal="center" vertical="center"/>
    </xf>
    <xf numFmtId="14" fontId="10" fillId="0" borderId="3" xfId="1" applyNumberFormat="1" applyFont="1" applyFill="1" applyBorder="1" applyAlignment="1">
      <alignment horizontal="center" vertical="center" wrapText="1"/>
    </xf>
    <xf numFmtId="14" fontId="10" fillId="0" borderId="3" xfId="7" applyNumberFormat="1" applyFont="1" applyFill="1" applyBorder="1" applyAlignment="1">
      <alignment horizontal="center" vertical="center"/>
    </xf>
    <xf numFmtId="14" fontId="10" fillId="0" borderId="1" xfId="1" applyNumberFormat="1" applyFont="1" applyFill="1" applyBorder="1" applyAlignment="1">
      <alignment horizontal="center" vertical="center" wrapText="1"/>
    </xf>
    <xf numFmtId="14" fontId="10" fillId="0" borderId="9" xfId="7"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43" fontId="10" fillId="22" borderId="1" xfId="7" applyNumberFormat="1" applyFont="1" applyFill="1" applyBorder="1" applyAlignment="1">
      <alignment horizontal="center" vertical="center"/>
    </xf>
    <xf numFmtId="43" fontId="10" fillId="22" borderId="1" xfId="7" applyNumberFormat="1" applyFont="1" applyFill="1" applyBorder="1"/>
    <xf numFmtId="14" fontId="10" fillId="2" borderId="1" xfId="7" applyNumberFormat="1" applyFont="1" applyFill="1" applyBorder="1" applyAlignment="1">
      <alignment horizontal="center" vertical="center" wrapText="1"/>
    </xf>
    <xf numFmtId="43" fontId="10" fillId="2" borderId="1" xfId="7" applyNumberFormat="1" applyFont="1" applyFill="1" applyBorder="1" applyAlignment="1">
      <alignment horizontal="center" vertical="center"/>
    </xf>
    <xf numFmtId="0" fontId="9" fillId="12" borderId="6" xfId="7" applyFont="1" applyFill="1" applyBorder="1" applyAlignment="1">
      <alignment vertical="center" wrapText="1"/>
    </xf>
    <xf numFmtId="14" fontId="10" fillId="12" borderId="1" xfId="7" applyNumberFormat="1" applyFont="1" applyFill="1" applyBorder="1" applyAlignment="1">
      <alignment horizontal="center" vertical="center" wrapText="1"/>
    </xf>
    <xf numFmtId="43" fontId="10" fillId="12" borderId="1" xfId="7" applyNumberFormat="1" applyFont="1" applyFill="1" applyBorder="1" applyAlignment="1">
      <alignment horizontal="center" vertical="center"/>
    </xf>
    <xf numFmtId="14" fontId="10" fillId="12" borderId="3" xfId="7" applyNumberFormat="1" applyFont="1" applyFill="1" applyBorder="1" applyAlignment="1">
      <alignment horizontal="center" vertical="center"/>
    </xf>
    <xf numFmtId="14" fontId="10" fillId="2" borderId="3" xfId="7" applyNumberFormat="1" applyFont="1" applyFill="1" applyBorder="1" applyAlignment="1">
      <alignment horizontal="center" vertical="center"/>
    </xf>
    <xf numFmtId="14" fontId="10" fillId="12" borderId="1" xfId="7" applyNumberFormat="1" applyFont="1" applyFill="1" applyBorder="1" applyAlignment="1">
      <alignment horizontal="center" vertical="center"/>
    </xf>
    <xf numFmtId="14" fontId="10" fillId="12" borderId="3" xfId="1" applyNumberFormat="1" applyFont="1" applyFill="1" applyBorder="1" applyAlignment="1">
      <alignment horizontal="center" vertical="center" wrapText="1"/>
    </xf>
    <xf numFmtId="14" fontId="10" fillId="12" borderId="3" xfId="7" applyNumberFormat="1" applyFont="1" applyFill="1" applyBorder="1" applyAlignment="1">
      <alignment horizontal="center" vertical="center" wrapText="1"/>
    </xf>
    <xf numFmtId="14" fontId="10" fillId="6" borderId="1" xfId="7" applyNumberFormat="1" applyFont="1" applyFill="1" applyBorder="1" applyAlignment="1">
      <alignment horizontal="center" vertical="center" wrapText="1"/>
    </xf>
    <xf numFmtId="43" fontId="10" fillId="6" borderId="1" xfId="7" applyNumberFormat="1" applyFont="1" applyFill="1" applyBorder="1" applyAlignment="1">
      <alignment horizontal="center" vertical="center"/>
    </xf>
    <xf numFmtId="14" fontId="10" fillId="6" borderId="3" xfId="7" applyNumberFormat="1" applyFont="1" applyFill="1" applyBorder="1" applyAlignment="1">
      <alignment horizontal="center" vertical="center" wrapText="1"/>
    </xf>
    <xf numFmtId="14" fontId="10" fillId="2" borderId="1" xfId="7" applyNumberFormat="1" applyFont="1" applyFill="1" applyBorder="1" applyAlignment="1">
      <alignment horizontal="center" vertical="center"/>
    </xf>
    <xf numFmtId="0" fontId="10" fillId="2" borderId="0" xfId="7" applyFont="1" applyFill="1" applyAlignment="1">
      <alignment horizontal="center" vertical="center"/>
    </xf>
    <xf numFmtId="14" fontId="10" fillId="2" borderId="1" xfId="0" applyNumberFormat="1" applyFont="1" applyFill="1" applyBorder="1" applyAlignment="1">
      <alignment horizontal="center" vertical="center"/>
    </xf>
    <xf numFmtId="0" fontId="10" fillId="12" borderId="1" xfId="7" applyFont="1" applyFill="1" applyBorder="1" applyAlignment="1">
      <alignment horizontal="center" vertical="center"/>
    </xf>
    <xf numFmtId="3" fontId="10" fillId="0" borderId="1" xfId="7" applyNumberFormat="1" applyFont="1" applyFill="1" applyBorder="1" applyAlignment="1">
      <alignment horizontal="center" vertical="center"/>
    </xf>
    <xf numFmtId="3" fontId="10" fillId="0" borderId="1" xfId="7" applyNumberFormat="1" applyFont="1" applyFill="1" applyBorder="1" applyAlignment="1">
      <alignment horizontal="center" wrapText="1"/>
    </xf>
    <xf numFmtId="3" fontId="10" fillId="0" borderId="1" xfId="7" applyNumberFormat="1" applyFont="1" applyFill="1" applyBorder="1" applyAlignment="1">
      <alignment horizontal="center"/>
    </xf>
    <xf numFmtId="1" fontId="10" fillId="0" borderId="3" xfId="1" applyNumberFormat="1" applyFont="1" applyFill="1" applyBorder="1" applyAlignment="1">
      <alignment horizontal="center" vertical="center" wrapText="1"/>
    </xf>
    <xf numFmtId="0" fontId="10" fillId="0" borderId="1" xfId="7" applyFont="1" applyFill="1" applyBorder="1" applyAlignment="1">
      <alignment horizontal="center"/>
    </xf>
    <xf numFmtId="0" fontId="9" fillId="2" borderId="6" xfId="7" applyFont="1" applyFill="1" applyBorder="1" applyAlignment="1">
      <alignment vertical="center" wrapText="1"/>
    </xf>
    <xf numFmtId="3" fontId="10" fillId="0" borderId="3" xfId="7" applyNumberFormat="1" applyFont="1" applyFill="1" applyBorder="1" applyAlignment="1">
      <alignment horizontal="center" vertical="center"/>
    </xf>
    <xf numFmtId="0" fontId="26" fillId="0" borderId="3" xfId="7" applyFont="1" applyFill="1" applyBorder="1" applyAlignment="1">
      <alignment horizontal="center" vertical="center" wrapText="1"/>
    </xf>
    <xf numFmtId="0" fontId="9" fillId="12" borderId="1" xfId="7" applyFont="1" applyFill="1" applyBorder="1" applyAlignment="1">
      <alignment vertical="center" wrapText="1"/>
    </xf>
    <xf numFmtId="0" fontId="10" fillId="0" borderId="4" xfId="7" applyFont="1" applyFill="1" applyBorder="1" applyAlignment="1">
      <alignment horizontal="center" vertical="center" wrapText="1"/>
    </xf>
    <xf numFmtId="0" fontId="10" fillId="0" borderId="4" xfId="7" applyFont="1" applyFill="1" applyBorder="1" applyAlignment="1">
      <alignment horizontal="center" vertical="center"/>
    </xf>
    <xf numFmtId="0" fontId="10" fillId="0" borderId="3" xfId="7" applyFont="1" applyFill="1" applyBorder="1" applyAlignment="1">
      <alignment horizontal="center" vertical="center"/>
    </xf>
    <xf numFmtId="0" fontId="9" fillId="2" borderId="1" xfId="7" applyFont="1" applyFill="1" applyBorder="1" applyAlignment="1">
      <alignment vertical="center" wrapText="1"/>
    </xf>
    <xf numFmtId="0" fontId="10" fillId="0" borderId="5" xfId="7"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1" fontId="10" fillId="0" borderId="5" xfId="1" applyNumberFormat="1" applyFont="1" applyFill="1" applyBorder="1" applyAlignment="1">
      <alignment horizontal="center" vertical="center" wrapText="1"/>
    </xf>
    <xf numFmtId="0" fontId="10" fillId="0" borderId="1" xfId="7" applyFont="1" applyFill="1" applyBorder="1" applyAlignment="1">
      <alignment horizontal="center" wrapText="1"/>
    </xf>
    <xf numFmtId="0" fontId="27" fillId="2" borderId="6" xfId="7" applyFont="1" applyFill="1" applyBorder="1" applyAlignment="1">
      <alignment vertical="center" wrapText="1"/>
    </xf>
    <xf numFmtId="0" fontId="27" fillId="12" borderId="6" xfId="7" applyFont="1" applyFill="1" applyBorder="1" applyAlignment="1">
      <alignment vertical="center" wrapText="1"/>
    </xf>
    <xf numFmtId="0" fontId="10" fillId="0" borderId="1" xfId="7" applyFont="1" applyFill="1" applyBorder="1" applyAlignment="1">
      <alignment horizontal="center" vertical="top" wrapText="1"/>
    </xf>
    <xf numFmtId="168" fontId="10" fillId="0" borderId="1" xfId="7" applyNumberFormat="1" applyFont="1" applyFill="1" applyBorder="1" applyAlignment="1">
      <alignment horizontal="center" vertical="center" wrapText="1"/>
    </xf>
    <xf numFmtId="168" fontId="10" fillId="0" borderId="3" xfId="7" applyNumberFormat="1" applyFont="1" applyFill="1" applyBorder="1" applyAlignment="1">
      <alignment horizontal="center" vertical="center"/>
    </xf>
    <xf numFmtId="168" fontId="10" fillId="0" borderId="9" xfId="7" applyNumberFormat="1" applyFont="1" applyFill="1" applyBorder="1" applyAlignment="1">
      <alignment horizontal="center" vertical="center" wrapText="1"/>
    </xf>
    <xf numFmtId="168" fontId="10" fillId="0" borderId="10" xfId="7" applyNumberFormat="1" applyFont="1" applyFill="1" applyBorder="1" applyAlignment="1">
      <alignment horizontal="center" vertical="center" wrapText="1"/>
    </xf>
    <xf numFmtId="0" fontId="10" fillId="0" borderId="3" xfId="7" applyFont="1" applyFill="1" applyBorder="1" applyAlignment="1">
      <alignment horizontal="center" wrapText="1"/>
    </xf>
    <xf numFmtId="0" fontId="9" fillId="6" borderId="6" xfId="7" applyFont="1" applyFill="1" applyBorder="1" applyAlignment="1">
      <alignment vertical="center" wrapText="1"/>
    </xf>
    <xf numFmtId="0" fontId="27" fillId="2" borderId="1" xfId="7" applyFont="1" applyFill="1" applyBorder="1" applyAlignment="1">
      <alignment vertical="center" wrapText="1"/>
    </xf>
    <xf numFmtId="3" fontId="10" fillId="0" borderId="6" xfId="7" applyNumberFormat="1" applyFont="1" applyFill="1" applyBorder="1" applyAlignment="1">
      <alignment horizontal="center" vertical="center"/>
    </xf>
    <xf numFmtId="3" fontId="10" fillId="0" borderId="6" xfId="7" applyNumberFormat="1" applyFont="1" applyFill="1" applyBorder="1" applyAlignment="1">
      <alignment horizontal="center" vertical="center" wrapText="1"/>
    </xf>
    <xf numFmtId="3" fontId="10" fillId="0" borderId="1" xfId="7" applyNumberFormat="1" applyFont="1" applyFill="1" applyBorder="1" applyAlignment="1">
      <alignment horizontal="left" vertical="center" wrapText="1"/>
    </xf>
    <xf numFmtId="0" fontId="10" fillId="12" borderId="6" xfId="7" applyFont="1" applyFill="1" applyBorder="1" applyAlignment="1">
      <alignment vertical="center" wrapText="1"/>
    </xf>
    <xf numFmtId="3" fontId="10" fillId="2" borderId="3" xfId="7" applyNumberFormat="1" applyFont="1" applyFill="1" applyBorder="1" applyAlignment="1">
      <alignment horizontal="center" vertical="center" wrapText="1"/>
    </xf>
    <xf numFmtId="0" fontId="10" fillId="0" borderId="9" xfId="7" applyFont="1" applyFill="1" applyBorder="1" applyAlignment="1">
      <alignment horizontal="center" vertical="center" wrapText="1"/>
    </xf>
    <xf numFmtId="0" fontId="10" fillId="22" borderId="3" xfId="7" applyFont="1" applyFill="1" applyBorder="1" applyAlignment="1">
      <alignment horizontal="center" vertical="center" wrapText="1"/>
    </xf>
    <xf numFmtId="0" fontId="10" fillId="22" borderId="1" xfId="7" applyFont="1" applyFill="1" applyBorder="1" applyAlignment="1">
      <alignment horizontal="center" vertical="center" wrapText="1"/>
    </xf>
    <xf numFmtId="3" fontId="10" fillId="22" borderId="1" xfId="7" applyNumberFormat="1" applyFont="1" applyFill="1" applyBorder="1" applyAlignment="1">
      <alignment horizontal="center" vertical="center" wrapText="1"/>
    </xf>
    <xf numFmtId="3" fontId="10" fillId="22" borderId="1" xfId="7" applyNumberFormat="1" applyFont="1" applyFill="1" applyBorder="1" applyAlignment="1">
      <alignment horizontal="center" wrapText="1"/>
    </xf>
    <xf numFmtId="3" fontId="2" fillId="22" borderId="1" xfId="7" applyNumberFormat="1" applyFont="1" applyFill="1" applyBorder="1" applyAlignment="1">
      <alignment horizontal="left" vertical="center" wrapText="1"/>
    </xf>
    <xf numFmtId="0" fontId="2" fillId="0" borderId="1" xfId="7"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22" borderId="1" xfId="7" applyFont="1" applyFill="1" applyBorder="1" applyAlignment="1">
      <alignment horizontal="left" vertical="center" wrapText="1"/>
    </xf>
    <xf numFmtId="0" fontId="10" fillId="0" borderId="1" xfId="0" applyFont="1" applyFill="1" applyBorder="1" applyAlignment="1">
      <alignment vertical="center" wrapText="1"/>
    </xf>
    <xf numFmtId="3" fontId="10" fillId="0" borderId="1" xfId="7" applyNumberFormat="1" applyFont="1" applyFill="1" applyBorder="1" applyAlignment="1">
      <alignment horizontal="left" vertical="center"/>
    </xf>
    <xf numFmtId="3" fontId="10" fillId="22" borderId="3" xfId="7" applyNumberFormat="1" applyFont="1" applyFill="1" applyBorder="1" applyAlignment="1">
      <alignment horizontal="center" vertical="center" wrapText="1"/>
    </xf>
    <xf numFmtId="3" fontId="10" fillId="22" borderId="3" xfId="7" applyNumberFormat="1" applyFont="1" applyFill="1" applyBorder="1" applyAlignment="1">
      <alignment horizontal="center" wrapText="1"/>
    </xf>
    <xf numFmtId="4" fontId="10" fillId="0" borderId="3" xfId="7" applyNumberFormat="1" applyFont="1" applyFill="1" applyBorder="1" applyAlignment="1">
      <alignment horizontal="center" vertical="center" wrapText="1"/>
    </xf>
    <xf numFmtId="179" fontId="10" fillId="0" borderId="1" xfId="7" applyNumberFormat="1" applyFont="1" applyFill="1" applyBorder="1" applyAlignment="1">
      <alignment horizontal="center" vertical="center"/>
    </xf>
    <xf numFmtId="4" fontId="10" fillId="0" borderId="1" xfId="7" applyNumberFormat="1" applyFont="1" applyFill="1" applyBorder="1" applyAlignment="1">
      <alignment horizontal="center" vertical="center"/>
    </xf>
    <xf numFmtId="4" fontId="10" fillId="0" borderId="3" xfId="7" applyNumberFormat="1" applyFont="1" applyFill="1" applyBorder="1" applyAlignment="1">
      <alignment horizontal="center" vertical="center"/>
    </xf>
    <xf numFmtId="179" fontId="10" fillId="0" borderId="1" xfId="7" applyNumberFormat="1" applyFont="1" applyFill="1" applyBorder="1" applyAlignment="1">
      <alignment horizontal="center" vertical="center" wrapText="1"/>
    </xf>
    <xf numFmtId="4" fontId="10" fillId="0" borderId="1" xfId="7" applyNumberFormat="1" applyFont="1" applyFill="1" applyBorder="1" applyAlignment="1">
      <alignment horizontal="center" vertical="center" wrapText="1"/>
    </xf>
    <xf numFmtId="180" fontId="10" fillId="0" borderId="1" xfId="7" applyNumberFormat="1" applyFont="1" applyFill="1" applyBorder="1" applyAlignment="1">
      <alignment horizontal="center" vertical="center" wrapText="1"/>
    </xf>
    <xf numFmtId="0" fontId="10" fillId="0" borderId="1" xfId="7" applyFont="1" applyFill="1" applyBorder="1" applyAlignment="1">
      <alignment horizontal="left" wrapText="1"/>
    </xf>
    <xf numFmtId="179" fontId="10" fillId="0" borderId="6" xfId="7" applyNumberFormat="1" applyFont="1" applyFill="1" applyBorder="1" applyAlignment="1">
      <alignment horizontal="center" vertical="center"/>
    </xf>
    <xf numFmtId="4" fontId="10" fillId="0" borderId="6" xfId="7" applyNumberFormat="1" applyFont="1" applyFill="1" applyBorder="1" applyAlignment="1">
      <alignment horizontal="center" vertical="center"/>
    </xf>
    <xf numFmtId="181" fontId="10" fillId="0" borderId="6" xfId="7" applyNumberFormat="1" applyFont="1" applyFill="1" applyBorder="1" applyAlignment="1">
      <alignment horizontal="center" vertical="center"/>
    </xf>
    <xf numFmtId="3" fontId="10" fillId="0" borderId="3" xfId="7" applyNumberFormat="1" applyFont="1" applyFill="1" applyBorder="1" applyAlignment="1">
      <alignment horizontal="center" vertical="center" wrapText="1"/>
    </xf>
    <xf numFmtId="0" fontId="10" fillId="0" borderId="3" xfId="7" applyFont="1" applyFill="1" applyBorder="1" applyAlignment="1">
      <alignment horizontal="left" vertical="center" wrapText="1"/>
    </xf>
    <xf numFmtId="14" fontId="10" fillId="0" borderId="1" xfId="7" applyNumberFormat="1" applyFont="1" applyFill="1" applyBorder="1" applyAlignment="1">
      <alignment horizontal="center" vertical="center" wrapText="1"/>
    </xf>
    <xf numFmtId="180" fontId="10" fillId="0" borderId="1" xfId="7" applyNumberFormat="1" applyFont="1" applyFill="1" applyBorder="1" applyAlignment="1">
      <alignment horizontal="center" vertical="center"/>
    </xf>
    <xf numFmtId="166" fontId="10" fillId="0" borderId="4" xfId="7" applyNumberFormat="1" applyFont="1" applyFill="1" applyBorder="1" applyAlignment="1">
      <alignment horizontal="center" vertical="center"/>
    </xf>
    <xf numFmtId="180" fontId="10" fillId="0" borderId="3" xfId="7" applyNumberFormat="1" applyFont="1" applyFill="1" applyBorder="1" applyAlignment="1">
      <alignment horizontal="center" vertical="center"/>
    </xf>
    <xf numFmtId="180" fontId="10" fillId="0" borderId="3" xfId="7" applyNumberFormat="1" applyFont="1" applyFill="1" applyBorder="1" applyAlignment="1">
      <alignment horizontal="center" vertical="center" wrapText="1"/>
    </xf>
    <xf numFmtId="2" fontId="10" fillId="0" borderId="3" xfId="1"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2" fontId="10" fillId="0" borderId="4" xfId="1" applyNumberFormat="1" applyFont="1" applyFill="1" applyBorder="1" applyAlignment="1">
      <alignment horizontal="center" vertical="center" wrapText="1"/>
    </xf>
    <xf numFmtId="4" fontId="10" fillId="0" borderId="1" xfId="7" applyNumberFormat="1" applyFont="1" applyFill="1" applyBorder="1" applyAlignment="1">
      <alignment horizontal="center"/>
    </xf>
    <xf numFmtId="4" fontId="10" fillId="0" borderId="6" xfId="7" applyNumberFormat="1" applyFont="1" applyFill="1" applyBorder="1" applyAlignment="1">
      <alignment horizontal="center" vertical="center" wrapText="1"/>
    </xf>
    <xf numFmtId="179" fontId="10" fillId="0" borderId="1" xfId="7" applyNumberFormat="1" applyFont="1" applyFill="1" applyBorder="1" applyAlignment="1">
      <alignment horizontal="center" vertical="top" wrapText="1"/>
    </xf>
    <xf numFmtId="4" fontId="10" fillId="0" borderId="1" xfId="7" applyNumberFormat="1" applyFont="1" applyFill="1" applyBorder="1" applyAlignment="1">
      <alignment horizontal="center" vertical="top" wrapText="1"/>
    </xf>
    <xf numFmtId="43" fontId="10" fillId="0" borderId="1" xfId="7" applyNumberFormat="1" applyFont="1" applyFill="1" applyBorder="1" applyAlignment="1">
      <alignment vertical="center"/>
    </xf>
    <xf numFmtId="0" fontId="5" fillId="0" borderId="1" xfId="7"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4" fontId="10" fillId="0" borderId="22"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10" fillId="0" borderId="1" xfId="7" applyFont="1" applyFill="1" applyBorder="1" applyAlignment="1">
      <alignment wrapText="1"/>
    </xf>
    <xf numFmtId="0" fontId="1" fillId="0" borderId="1" xfId="7" applyFont="1" applyFill="1" applyBorder="1"/>
    <xf numFmtId="0" fontId="1" fillId="0" borderId="1" xfId="7" applyFont="1" applyBorder="1"/>
    <xf numFmtId="0" fontId="1" fillId="0" borderId="1" xfId="7" applyFont="1" applyFill="1" applyBorder="1" applyAlignment="1">
      <alignment wrapText="1"/>
    </xf>
    <xf numFmtId="0" fontId="9" fillId="12" borderId="1" xfId="7" applyFont="1" applyFill="1" applyBorder="1" applyAlignment="1"/>
    <xf numFmtId="0" fontId="1" fillId="2" borderId="1" xfId="7" applyFont="1" applyFill="1" applyBorder="1"/>
    <xf numFmtId="14" fontId="10" fillId="0" borderId="3" xfId="7"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43" fontId="1" fillId="0" borderId="1" xfId="7" applyNumberFormat="1" applyFont="1" applyFill="1" applyBorder="1"/>
    <xf numFmtId="0" fontId="10" fillId="0" borderId="17" xfId="7" applyFont="1" applyFill="1" applyBorder="1" applyAlignment="1">
      <alignment horizontal="center" vertical="center" wrapText="1"/>
    </xf>
    <xf numFmtId="0" fontId="10" fillId="0" borderId="6" xfId="7" applyFont="1" applyFill="1" applyBorder="1" applyAlignment="1">
      <alignment horizontal="center" vertical="top" wrapText="1"/>
    </xf>
    <xf numFmtId="0" fontId="10" fillId="0" borderId="9" xfId="7" applyFont="1" applyFill="1" applyBorder="1" applyAlignment="1">
      <alignment horizontal="left" vertical="center" wrapText="1"/>
    </xf>
    <xf numFmtId="179" fontId="10" fillId="0" borderId="3" xfId="7" applyNumberFormat="1" applyFont="1" applyFill="1" applyBorder="1" applyAlignment="1">
      <alignment horizontal="center" vertical="center" wrapText="1"/>
    </xf>
    <xf numFmtId="0" fontId="22" fillId="6" borderId="1" xfId="7" applyFont="1" applyFill="1" applyBorder="1" applyAlignment="1">
      <alignment horizontal="center" vertical="center"/>
    </xf>
    <xf numFmtId="168" fontId="22" fillId="19" borderId="19" xfId="7" applyNumberFormat="1" applyFont="1" applyFill="1" applyBorder="1" applyAlignment="1">
      <alignment horizontal="center" vertical="center" wrapText="1"/>
    </xf>
    <xf numFmtId="168" fontId="22" fillId="19" borderId="20" xfId="7" applyNumberFormat="1" applyFont="1" applyFill="1" applyBorder="1" applyAlignment="1">
      <alignment horizontal="center" vertical="center" wrapText="1"/>
    </xf>
    <xf numFmtId="0" fontId="22" fillId="0" borderId="3" xfId="7" applyFont="1" applyBorder="1" applyAlignment="1">
      <alignment horizontal="center" vertical="center" wrapText="1"/>
    </xf>
    <xf numFmtId="0" fontId="22" fillId="0" borderId="4" xfId="7" applyFont="1" applyBorder="1" applyAlignment="1">
      <alignment horizontal="center" vertical="center" wrapText="1"/>
    </xf>
    <xf numFmtId="0" fontId="22" fillId="0" borderId="3" xfId="7" applyFont="1" applyFill="1" applyBorder="1" applyAlignment="1">
      <alignment horizontal="center" vertical="center" wrapText="1"/>
    </xf>
    <xf numFmtId="0" fontId="22" fillId="0" borderId="4" xfId="7" applyFont="1" applyFill="1" applyBorder="1" applyAlignment="1">
      <alignment horizontal="center" vertical="center" wrapText="1"/>
    </xf>
    <xf numFmtId="0" fontId="22" fillId="10" borderId="1" xfId="7" applyFont="1" applyFill="1" applyBorder="1" applyAlignment="1">
      <alignment horizontal="center" wrapText="1"/>
    </xf>
    <xf numFmtId="0" fontId="22" fillId="10" borderId="1" xfId="7" applyFont="1" applyFill="1" applyBorder="1" applyAlignment="1">
      <alignment horizontal="center"/>
    </xf>
    <xf numFmtId="0" fontId="22" fillId="10" borderId="3" xfId="7" applyFont="1" applyFill="1" applyBorder="1" applyAlignment="1">
      <alignment horizontal="center" vertical="center" wrapText="1"/>
    </xf>
    <xf numFmtId="0" fontId="22" fillId="10" borderId="4" xfId="7" applyFont="1" applyFill="1" applyBorder="1" applyAlignment="1">
      <alignment horizontal="center" vertical="center" wrapText="1"/>
    </xf>
    <xf numFmtId="0" fontId="22" fillId="21" borderId="1" xfId="7" applyFont="1" applyFill="1" applyBorder="1" applyAlignment="1">
      <alignment horizontal="center" wrapText="1"/>
    </xf>
    <xf numFmtId="0" fontId="22" fillId="21" borderId="1" xfId="7" applyFont="1" applyFill="1" applyBorder="1" applyAlignment="1">
      <alignment horizontal="center"/>
    </xf>
    <xf numFmtId="0" fontId="22" fillId="21" borderId="3" xfId="7" applyFont="1" applyFill="1" applyBorder="1" applyAlignment="1">
      <alignment horizontal="center" vertical="center" wrapText="1"/>
    </xf>
    <xf numFmtId="0" fontId="22" fillId="21" borderId="4" xfId="7" applyFont="1" applyFill="1" applyBorder="1" applyAlignment="1">
      <alignment horizontal="center" vertical="center" wrapText="1"/>
    </xf>
    <xf numFmtId="168" fontId="22" fillId="15" borderId="19" xfId="7" applyNumberFormat="1" applyFont="1" applyFill="1" applyBorder="1" applyAlignment="1">
      <alignment horizontal="center" vertical="center" wrapText="1"/>
    </xf>
    <xf numFmtId="168" fontId="22" fillId="15" borderId="20" xfId="7" applyNumberFormat="1" applyFont="1" applyFill="1" applyBorder="1" applyAlignment="1">
      <alignment horizontal="center" vertical="center" wrapText="1"/>
    </xf>
    <xf numFmtId="0" fontId="9" fillId="12" borderId="1" xfId="7" applyFont="1" applyFill="1" applyBorder="1" applyAlignment="1">
      <alignment horizontal="center" vertical="center" wrapText="1"/>
    </xf>
    <xf numFmtId="0" fontId="9" fillId="12" borderId="1" xfId="7" applyFont="1" applyFill="1" applyBorder="1" applyAlignment="1">
      <alignment horizontal="center"/>
    </xf>
    <xf numFmtId="0" fontId="9" fillId="2" borderId="1" xfId="7" applyFont="1" applyFill="1" applyBorder="1" applyAlignment="1">
      <alignment horizontal="center" vertical="center" wrapText="1"/>
    </xf>
    <xf numFmtId="0" fontId="9" fillId="2" borderId="2" xfId="7" applyFont="1" applyFill="1" applyBorder="1" applyAlignment="1">
      <alignment horizontal="center" vertical="center" wrapText="1"/>
    </xf>
    <xf numFmtId="0" fontId="9" fillId="2" borderId="9" xfId="7" applyFont="1" applyFill="1" applyBorder="1" applyAlignment="1">
      <alignment horizontal="center" vertical="center" wrapText="1"/>
    </xf>
    <xf numFmtId="0" fontId="9" fillId="6" borderId="1" xfId="7" applyFont="1" applyFill="1" applyBorder="1" applyAlignment="1">
      <alignment horizontal="center" vertical="center" wrapText="1"/>
    </xf>
    <xf numFmtId="0" fontId="9" fillId="2" borderId="6" xfId="7" applyFont="1" applyFill="1" applyBorder="1" applyAlignment="1">
      <alignment horizontal="center" vertical="center" wrapText="1"/>
    </xf>
    <xf numFmtId="0" fontId="9" fillId="12" borderId="2" xfId="7" applyFont="1" applyFill="1" applyBorder="1" applyAlignment="1">
      <alignment horizontal="center" vertical="center" wrapText="1"/>
    </xf>
    <xf numFmtId="0" fontId="9" fillId="12" borderId="9" xfId="7" applyFont="1" applyFill="1" applyBorder="1" applyAlignment="1">
      <alignment horizontal="center" vertical="center" wrapText="1"/>
    </xf>
    <xf numFmtId="0" fontId="9" fillId="12" borderId="6"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22" fillId="0" borderId="1" xfId="7" applyFont="1" applyFill="1" applyBorder="1" applyAlignment="1">
      <alignment horizontal="center" vertical="center" wrapText="1"/>
    </xf>
    <xf numFmtId="168" fontId="22" fillId="20" borderId="19" xfId="7" applyNumberFormat="1" applyFont="1" applyFill="1" applyBorder="1" applyAlignment="1">
      <alignment horizontal="center" vertical="center" wrapText="1"/>
    </xf>
    <xf numFmtId="168" fontId="22" fillId="20" borderId="20" xfId="7" applyNumberFormat="1" applyFont="1" applyFill="1" applyBorder="1" applyAlignment="1">
      <alignment horizontal="center" vertical="center" wrapText="1"/>
    </xf>
    <xf numFmtId="0" fontId="8" fillId="0" borderId="20" xfId="7" applyFont="1" applyFill="1" applyBorder="1" applyAlignment="1">
      <alignment horizontal="center"/>
    </xf>
    <xf numFmtId="0" fontId="8" fillId="0" borderId="21" xfId="7" applyFont="1" applyFill="1" applyBorder="1" applyAlignment="1">
      <alignment horizontal="center"/>
    </xf>
    <xf numFmtId="0" fontId="22" fillId="22" borderId="0" xfId="7" applyFont="1" applyFill="1" applyAlignment="1">
      <alignment horizontal="center"/>
    </xf>
    <xf numFmtId="0" fontId="22" fillId="2" borderId="0" xfId="7" applyFont="1" applyFill="1" applyAlignment="1">
      <alignment horizontal="center"/>
    </xf>
    <xf numFmtId="0" fontId="22" fillId="7" borderId="0" xfId="7" applyFont="1" applyFill="1" applyAlignment="1">
      <alignment horizontal="center"/>
    </xf>
    <xf numFmtId="168" fontId="22" fillId="18" borderId="19" xfId="7" applyNumberFormat="1" applyFont="1" applyFill="1" applyBorder="1" applyAlignment="1">
      <alignment horizontal="center" vertical="center" wrapText="1"/>
    </xf>
    <xf numFmtId="168" fontId="22" fillId="18" borderId="20" xfId="7" applyNumberFormat="1" applyFont="1" applyFill="1" applyBorder="1" applyAlignment="1">
      <alignment horizontal="center" vertical="center" wrapText="1"/>
    </xf>
    <xf numFmtId="0" fontId="5" fillId="0" borderId="1" xfId="7" applyFont="1" applyFill="1" applyBorder="1" applyAlignment="1">
      <alignment horizontal="center" vertical="center" wrapText="1"/>
    </xf>
    <xf numFmtId="168" fontId="5" fillId="15" borderId="1" xfId="7" applyNumberFormat="1" applyFont="1" applyFill="1" applyBorder="1" applyAlignment="1">
      <alignment horizontal="center" vertical="center" wrapText="1"/>
    </xf>
    <xf numFmtId="0" fontId="5" fillId="10" borderId="3" xfId="7" applyFont="1" applyFill="1" applyBorder="1" applyAlignment="1">
      <alignment horizontal="center" vertical="center" wrapText="1"/>
    </xf>
    <xf numFmtId="0" fontId="5" fillId="10" borderId="5" xfId="7"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4" xfId="7" applyFont="1" applyFill="1" applyBorder="1" applyAlignment="1">
      <alignment horizontal="center" vertical="center" wrapText="1"/>
    </xf>
    <xf numFmtId="14" fontId="2" fillId="0" borderId="3" xfId="7" applyNumberFormat="1" applyFont="1" applyFill="1" applyBorder="1" applyAlignment="1">
      <alignment horizontal="center" vertical="center"/>
    </xf>
    <xf numFmtId="14" fontId="2" fillId="0" borderId="4" xfId="7" applyNumberFormat="1" applyFont="1" applyFill="1" applyBorder="1" applyAlignment="1">
      <alignment horizontal="center" vertical="center"/>
    </xf>
    <xf numFmtId="14" fontId="2" fillId="0" borderId="3" xfId="7" applyNumberFormat="1" applyFont="1" applyFill="1" applyBorder="1" applyAlignment="1">
      <alignment horizontal="center" vertical="center" wrapText="1"/>
    </xf>
    <xf numFmtId="14" fontId="2" fillId="0" borderId="5" xfId="7" applyNumberFormat="1" applyFont="1" applyFill="1" applyBorder="1" applyAlignment="1">
      <alignment horizontal="center" vertical="center" wrapText="1"/>
    </xf>
    <xf numFmtId="0" fontId="5" fillId="10" borderId="1" xfId="7" applyFont="1" applyFill="1" applyBorder="1" applyAlignment="1">
      <alignment horizontal="center" vertical="center" wrapText="1"/>
    </xf>
    <xf numFmtId="0" fontId="20" fillId="10" borderId="3" xfId="7" applyFont="1" applyFill="1" applyBorder="1" applyAlignment="1">
      <alignment horizontal="center" vertical="center" wrapText="1"/>
    </xf>
    <xf numFmtId="0" fontId="20" fillId="10" borderId="4" xfId="7" applyFont="1" applyFill="1" applyBorder="1" applyAlignment="1">
      <alignment horizontal="center" vertical="center" wrapText="1"/>
    </xf>
    <xf numFmtId="0" fontId="20" fillId="0" borderId="1" xfId="7" applyFont="1" applyFill="1" applyBorder="1" applyAlignment="1">
      <alignment horizontal="center" vertical="center" wrapText="1"/>
    </xf>
    <xf numFmtId="3" fontId="2" fillId="0" borderId="1" xfId="7" applyNumberFormat="1" applyFont="1" applyFill="1" applyBorder="1" applyAlignment="1">
      <alignment horizontal="center"/>
    </xf>
    <xf numFmtId="0" fontId="5" fillId="10" borderId="4" xfId="7" applyFont="1" applyFill="1" applyBorder="1" applyAlignment="1">
      <alignment horizontal="center" vertical="center" wrapText="1"/>
    </xf>
    <xf numFmtId="14" fontId="2" fillId="0" borderId="4" xfId="7" applyNumberFormat="1" applyFont="1" applyFill="1" applyBorder="1" applyAlignment="1">
      <alignment horizontal="center" vertical="center" wrapText="1"/>
    </xf>
    <xf numFmtId="14" fontId="2" fillId="0" borderId="3" xfId="1" applyNumberFormat="1" applyFont="1" applyFill="1" applyBorder="1" applyAlignment="1">
      <alignment horizontal="center" vertical="center" wrapText="1"/>
    </xf>
    <xf numFmtId="14" fontId="2" fillId="0" borderId="5" xfId="1" applyNumberFormat="1" applyFont="1" applyFill="1" applyBorder="1" applyAlignment="1">
      <alignment horizontal="center" vertical="center" wrapText="1"/>
    </xf>
    <xf numFmtId="14" fontId="2" fillId="0" borderId="4" xfId="1" applyNumberFormat="1" applyFont="1" applyFill="1" applyBorder="1" applyAlignment="1">
      <alignment horizontal="center" vertical="center" wrapText="1"/>
    </xf>
    <xf numFmtId="0" fontId="2" fillId="0" borderId="3" xfId="7" applyFont="1" applyFill="1" applyBorder="1" applyAlignment="1">
      <alignment horizontal="center" vertical="center" wrapText="1"/>
    </xf>
    <xf numFmtId="0" fontId="2" fillId="0" borderId="5" xfId="7" applyFont="1" applyFill="1" applyBorder="1" applyAlignment="1">
      <alignment horizontal="center" vertical="center" wrapText="1"/>
    </xf>
    <xf numFmtId="14" fontId="2" fillId="0" borderId="1" xfId="7" applyNumberFormat="1" applyFont="1" applyFill="1" applyBorder="1" applyAlignment="1">
      <alignment horizontal="center" vertical="center" wrapText="1"/>
    </xf>
    <xf numFmtId="1" fontId="2" fillId="0" borderId="17" xfId="1" applyNumberFormat="1" applyFont="1" applyFill="1" applyBorder="1" applyAlignment="1">
      <alignment horizontal="center" vertical="center" wrapText="1"/>
    </xf>
    <xf numFmtId="1" fontId="2" fillId="0" borderId="18" xfId="1" applyNumberFormat="1" applyFont="1" applyFill="1" applyBorder="1" applyAlignment="1">
      <alignment horizontal="center" vertical="center" wrapText="1"/>
    </xf>
    <xf numFmtId="1" fontId="2" fillId="0" borderId="19" xfId="1" applyNumberFormat="1" applyFont="1" applyFill="1" applyBorder="1" applyAlignment="1">
      <alignment horizontal="center" vertical="center" wrapText="1"/>
    </xf>
    <xf numFmtId="0" fontId="22" fillId="17" borderId="3" xfId="7" applyFont="1" applyFill="1" applyBorder="1" applyAlignment="1">
      <alignment horizontal="center" vertical="center" wrapText="1"/>
    </xf>
    <xf numFmtId="0" fontId="22" fillId="17" borderId="4" xfId="7" applyFont="1" applyFill="1" applyBorder="1" applyAlignment="1">
      <alignment horizontal="center" vertical="center" wrapText="1"/>
    </xf>
    <xf numFmtId="0" fontId="22" fillId="0" borderId="1" xfId="7" applyFont="1" applyBorder="1" applyAlignment="1">
      <alignment horizontal="center" vertical="center" wrapText="1"/>
    </xf>
    <xf numFmtId="0" fontId="22" fillId="16" borderId="3" xfId="7" applyFont="1" applyFill="1" applyBorder="1" applyAlignment="1">
      <alignment horizontal="center" vertical="center" wrapText="1"/>
    </xf>
    <xf numFmtId="0" fontId="22" fillId="16" borderId="4" xfId="7" applyFont="1" applyFill="1" applyBorder="1" applyAlignment="1">
      <alignment horizontal="center" vertical="center" wrapText="1"/>
    </xf>
    <xf numFmtId="0" fontId="9" fillId="10" borderId="3" xfId="7" applyFont="1" applyFill="1" applyBorder="1" applyAlignment="1">
      <alignment horizontal="center" vertical="center" wrapText="1"/>
    </xf>
    <xf numFmtId="0" fontId="9" fillId="10" borderId="5" xfId="7" applyFont="1" applyFill="1" applyBorder="1" applyAlignment="1">
      <alignment horizontal="center" vertical="center" wrapText="1"/>
    </xf>
    <xf numFmtId="0" fontId="9" fillId="14" borderId="3" xfId="7" applyFont="1" applyFill="1" applyBorder="1" applyAlignment="1">
      <alignment horizontal="center" vertical="center" wrapText="1"/>
    </xf>
    <xf numFmtId="0" fontId="9" fillId="14" borderId="4" xfId="7" applyFont="1" applyFill="1" applyBorder="1" applyAlignment="1">
      <alignment horizontal="center" vertical="center" wrapText="1"/>
    </xf>
    <xf numFmtId="3" fontId="10" fillId="0" borderId="3" xfId="7" applyNumberFormat="1" applyFont="1" applyFill="1" applyBorder="1" applyAlignment="1">
      <alignment horizontal="center" vertical="center" wrapText="1"/>
    </xf>
    <xf numFmtId="3" fontId="10" fillId="0" borderId="4" xfId="7" applyNumberFormat="1" applyFont="1" applyFill="1" applyBorder="1" applyAlignment="1">
      <alignment horizontal="center" vertical="center" wrapText="1"/>
    </xf>
    <xf numFmtId="3" fontId="2" fillId="0" borderId="3" xfId="7" applyNumberFormat="1" applyFont="1" applyFill="1" applyBorder="1" applyAlignment="1">
      <alignment horizontal="center" vertical="center"/>
    </xf>
    <xf numFmtId="3" fontId="2" fillId="0" borderId="4" xfId="7" applyNumberFormat="1" applyFont="1" applyFill="1" applyBorder="1" applyAlignment="1">
      <alignment horizontal="center" vertical="center"/>
    </xf>
    <xf numFmtId="0" fontId="9" fillId="10" borderId="1" xfId="7" applyFont="1" applyFill="1" applyBorder="1" applyAlignment="1">
      <alignment horizontal="center" vertical="center" wrapText="1"/>
    </xf>
    <xf numFmtId="0" fontId="9" fillId="10" borderId="4" xfId="7" applyFont="1" applyFill="1" applyBorder="1" applyAlignment="1">
      <alignment horizontal="center" vertical="center" wrapText="1"/>
    </xf>
    <xf numFmtId="3" fontId="10" fillId="0" borderId="5" xfId="7" applyNumberFormat="1" applyFont="1" applyFill="1" applyBorder="1" applyAlignment="1">
      <alignment horizontal="center" vertical="center" wrapText="1"/>
    </xf>
    <xf numFmtId="14" fontId="10" fillId="0" borderId="3" xfId="7" applyNumberFormat="1" applyFont="1" applyFill="1" applyBorder="1" applyAlignment="1">
      <alignment horizontal="center" vertical="center" wrapText="1"/>
    </xf>
    <xf numFmtId="14" fontId="10" fillId="0" borderId="5" xfId="7" applyNumberFormat="1" applyFont="1" applyFill="1" applyBorder="1" applyAlignment="1">
      <alignment horizontal="center" vertical="center" wrapText="1"/>
    </xf>
    <xf numFmtId="14" fontId="10" fillId="0" borderId="4" xfId="7"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0" fontId="9" fillId="0" borderId="0" xfId="7" applyFont="1" applyFill="1" applyBorder="1" applyAlignment="1">
      <alignment horizontal="center" vertical="center" wrapText="1"/>
    </xf>
    <xf numFmtId="0" fontId="8" fillId="3" borderId="8" xfId="7" applyFont="1" applyFill="1" applyBorder="1" applyAlignment="1">
      <alignment horizontal="center" vertical="center" wrapText="1"/>
    </xf>
    <xf numFmtId="0" fontId="8" fillId="6" borderId="11" xfId="7" applyFont="1" applyFill="1" applyBorder="1" applyAlignment="1">
      <alignment horizontal="center" vertical="center" wrapText="1"/>
    </xf>
    <xf numFmtId="0" fontId="8" fillId="6" borderId="12" xfId="7" applyFont="1" applyFill="1" applyBorder="1" applyAlignment="1">
      <alignment horizontal="center" vertical="center" wrapText="1"/>
    </xf>
    <xf numFmtId="0" fontId="22" fillId="12" borderId="1" xfId="7" applyFont="1" applyFill="1" applyBorder="1" applyAlignment="1">
      <alignment horizontal="center" vertical="center" wrapText="1"/>
    </xf>
    <xf numFmtId="0" fontId="23" fillId="5" borderId="19" xfId="7" applyFont="1" applyFill="1" applyBorder="1" applyAlignment="1">
      <alignment horizontal="center"/>
    </xf>
    <xf numFmtId="0" fontId="23" fillId="5" borderId="20" xfId="7" applyFont="1" applyFill="1" applyBorder="1" applyAlignment="1">
      <alignment horizontal="center"/>
    </xf>
    <xf numFmtId="0" fontId="23" fillId="5" borderId="21" xfId="7" applyFont="1" applyFill="1" applyBorder="1" applyAlignment="1">
      <alignment horizontal="center"/>
    </xf>
    <xf numFmtId="0" fontId="24" fillId="5" borderId="19" xfId="7" applyFont="1" applyFill="1" applyBorder="1" applyAlignment="1">
      <alignment horizontal="center"/>
    </xf>
    <xf numFmtId="0" fontId="24" fillId="5" borderId="20" xfId="7" applyFont="1" applyFill="1" applyBorder="1" applyAlignment="1">
      <alignment horizontal="center"/>
    </xf>
    <xf numFmtId="0" fontId="24" fillId="5" borderId="21" xfId="7" applyFont="1" applyFill="1" applyBorder="1" applyAlignment="1">
      <alignment horizontal="center"/>
    </xf>
    <xf numFmtId="0" fontId="12" fillId="0" borderId="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2" borderId="1" xfId="0" applyFont="1" applyFill="1" applyBorder="1" applyAlignment="1">
      <alignment horizontal="center" vertical="center" wrapText="1"/>
    </xf>
    <xf numFmtId="167" fontId="0" fillId="0" borderId="3" xfId="2" applyNumberFormat="1" applyFont="1" applyBorder="1" applyAlignment="1">
      <alignment horizontal="center" vertical="center"/>
    </xf>
    <xf numFmtId="167" fontId="0" fillId="0" borderId="5" xfId="2" applyNumberFormat="1" applyFont="1" applyBorder="1" applyAlignment="1">
      <alignment horizontal="center" vertical="center"/>
    </xf>
    <xf numFmtId="167" fontId="0" fillId="0" borderId="4" xfId="2" applyNumberFormat="1" applyFont="1" applyBorder="1" applyAlignment="1">
      <alignment horizontal="center" vertical="center"/>
    </xf>
    <xf numFmtId="0" fontId="12" fillId="2" borderId="1" xfId="0" applyFont="1" applyFill="1" applyBorder="1" applyAlignment="1">
      <alignment horizontal="center"/>
    </xf>
    <xf numFmtId="0" fontId="17" fillId="0" borderId="1" xfId="0" applyFont="1" applyFill="1" applyBorder="1" applyAlignment="1" applyProtection="1">
      <alignment horizontal="left" vertical="center" wrapText="1"/>
    </xf>
    <xf numFmtId="0" fontId="0" fillId="0" borderId="3" xfId="0"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0" fontId="17" fillId="0" borderId="3"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2" fontId="0" fillId="0" borderId="3" xfId="0" applyNumberFormat="1" applyFill="1" applyBorder="1" applyAlignment="1">
      <alignment horizontal="center" vertical="center"/>
    </xf>
    <xf numFmtId="2" fontId="0" fillId="0" borderId="5" xfId="0" applyNumberFormat="1" applyFill="1" applyBorder="1" applyAlignment="1">
      <alignment horizontal="center" vertical="center"/>
    </xf>
    <xf numFmtId="2" fontId="0" fillId="0" borderId="4" xfId="0" applyNumberFormat="1" applyFill="1" applyBorder="1" applyAlignment="1">
      <alignment horizontal="center" vertical="center"/>
    </xf>
    <xf numFmtId="2" fontId="0" fillId="0" borderId="2" xfId="0" applyNumberFormat="1" applyBorder="1" applyAlignment="1">
      <alignment horizontal="center"/>
    </xf>
    <xf numFmtId="2" fontId="0" fillId="0" borderId="9" xfId="0" applyNumberFormat="1" applyBorder="1" applyAlignment="1">
      <alignment horizontal="center"/>
    </xf>
    <xf numFmtId="2" fontId="0" fillId="0" borderId="6" xfId="0" applyNumberFormat="1" applyBorder="1" applyAlignment="1">
      <alignment horizontal="center"/>
    </xf>
    <xf numFmtId="0" fontId="0" fillId="5" borderId="3" xfId="0" applyFill="1" applyBorder="1" applyAlignment="1">
      <alignment horizontal="left" wrapText="1"/>
    </xf>
    <xf numFmtId="0" fontId="0" fillId="5" borderId="5" xfId="0" applyFill="1" applyBorder="1" applyAlignment="1">
      <alignment horizontal="left" wrapText="1"/>
    </xf>
    <xf numFmtId="0" fontId="0" fillId="5" borderId="4" xfId="0" applyFill="1" applyBorder="1" applyAlignment="1">
      <alignment horizontal="left" wrapText="1"/>
    </xf>
    <xf numFmtId="0" fontId="0" fillId="5" borderId="3" xfId="0" applyFill="1" applyBorder="1" applyAlignment="1">
      <alignment horizontal="left"/>
    </xf>
    <xf numFmtId="0" fontId="0" fillId="5" borderId="5" xfId="0" applyFill="1" applyBorder="1" applyAlignment="1">
      <alignment horizontal="left"/>
    </xf>
    <xf numFmtId="0" fontId="0" fillId="5" borderId="4" xfId="0" applyFill="1" applyBorder="1" applyAlignment="1">
      <alignment horizontal="left"/>
    </xf>
    <xf numFmtId="0" fontId="13" fillId="0" borderId="1" xfId="0" applyFont="1" applyFill="1" applyBorder="1" applyAlignment="1">
      <alignment horizontal="left" vertical="center" wrapText="1"/>
    </xf>
    <xf numFmtId="0" fontId="0" fillId="0" borderId="1" xfId="0" applyBorder="1" applyAlignment="1">
      <alignment horizontal="left" vertical="center"/>
    </xf>
  </cellXfs>
  <cellStyles count="24">
    <cellStyle name="Euro" xfId="5"/>
    <cellStyle name="Euro 2" xfId="13"/>
    <cellStyle name="Millares" xfId="2" builtinId="3"/>
    <cellStyle name="Millares [0]" xfId="11" builtinId="6"/>
    <cellStyle name="Millares [0] 2" xfId="12"/>
    <cellStyle name="Millares [0] 3" xfId="20"/>
    <cellStyle name="Millares [0] 4" xfId="16"/>
    <cellStyle name="Millares 2" xfId="4"/>
    <cellStyle name="Millares 2 2" xfId="8"/>
    <cellStyle name="Millares 2 3" xfId="22"/>
    <cellStyle name="Millares 3" xfId="6"/>
    <cellStyle name="Millares 3 2" xfId="14"/>
    <cellStyle name="Millares 4" xfId="10"/>
    <cellStyle name="Millares 4 2" xfId="15"/>
    <cellStyle name="Moneda [0] 2" xfId="18"/>
    <cellStyle name="Moneda [0] 3" xfId="21"/>
    <cellStyle name="Normal" xfId="0" builtinId="0"/>
    <cellStyle name="Normal 2" xfId="1"/>
    <cellStyle name="Normal 2 3" xfId="17"/>
    <cellStyle name="Normal 3" xfId="3"/>
    <cellStyle name="Normal 3 2" xfId="7"/>
    <cellStyle name="Normal 4" xfId="19"/>
    <cellStyle name="Porcentaje 2" xfId="9"/>
    <cellStyle name="Porcentaje 3" xfId="23"/>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NFORMACION%20CARGAS%20CONTAMINANTES\DOCUMENTOS_REUNION_ENERO\ZULMA%20IMPORTANTE\CONCERTACION%20CAM\INFORMACION%20CARGAS%20CONTAMINANTES\DOCUMENTOS_REUNION_ENERO\Documents%20and%20Settings\Famil"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Familia%20Ceballos\Mis%20documentos\Diana\b_CAM\monitoreos\monitoreo\ARROZ%20FLOR%20HUILA%20CAMPOALEGR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1"/>
      <sheetName val="Parámetros2"/>
      <sheetName val="Tasas1"/>
      <sheetName val="DATOS DE CAMPO"/>
      <sheetName val="TABLA1"/>
      <sheetName val="TABLA 2"/>
      <sheetName val="GRAFICA T"/>
      <sheetName val="GRAFICAS PH"/>
      <sheetName val="GRAFICAS CAUDAL"/>
      <sheetName val="graf"/>
      <sheetName val="ANALISIS"/>
      <sheetName val="tas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1"/>
      <sheetName val="Parámetros2"/>
      <sheetName val="Tasas1"/>
      <sheetName val="DATOS DE CAMPO"/>
      <sheetName val="TABLA1"/>
      <sheetName val="TABLA 2"/>
      <sheetName val="GRAFICA T"/>
      <sheetName val="GRAFICAS PH"/>
      <sheetName val="GRAFICAS CAUDAL"/>
      <sheetName val="graf"/>
      <sheetName val="ANALISIS"/>
      <sheetName val="tas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91"/>
  <sheetViews>
    <sheetView tabSelected="1" topLeftCell="A3" zoomScale="50" zoomScaleNormal="50" zoomScaleSheetLayoutView="70" workbookViewId="0">
      <pane xSplit="5" ySplit="6" topLeftCell="V9" activePane="bottomRight" state="frozen"/>
      <selection activeCell="A3" sqref="A3"/>
      <selection pane="topRight" activeCell="F3" sqref="F3"/>
      <selection pane="bottomLeft" activeCell="A9" sqref="A9"/>
      <selection pane="bottomRight" activeCell="Y11" sqref="Y11"/>
    </sheetView>
  </sheetViews>
  <sheetFormatPr baseColWidth="10" defaultRowHeight="13.2" x14ac:dyDescent="0.25"/>
  <cols>
    <col min="1" max="1" width="2.33203125" style="125" customWidth="1"/>
    <col min="2" max="2" width="18.5546875" style="126" customWidth="1"/>
    <col min="3" max="3" width="48.21875" style="126" customWidth="1"/>
    <col min="4" max="4" width="27.88671875" style="126" customWidth="1"/>
    <col min="5" max="5" width="22.21875" style="265" customWidth="1"/>
    <col min="6" max="6" width="18" style="265" customWidth="1"/>
    <col min="7" max="7" width="20" style="265" customWidth="1"/>
    <col min="8" max="8" width="26.5546875" style="152" customWidth="1"/>
    <col min="9" max="9" width="26.5546875" style="125" customWidth="1"/>
    <col min="10" max="10" width="29.44140625" style="125" customWidth="1"/>
    <col min="11" max="12" width="26.5546875" style="125" customWidth="1"/>
    <col min="13" max="14" width="29.44140625" style="125" customWidth="1"/>
    <col min="15" max="15" width="26.5546875" style="125" customWidth="1"/>
    <col min="16" max="16" width="29.44140625" style="125" customWidth="1"/>
    <col min="17" max="18" width="26.5546875" style="125" customWidth="1"/>
    <col min="19" max="19" width="29.44140625" style="125" customWidth="1"/>
    <col min="20" max="21" width="26.5546875" style="125" customWidth="1"/>
    <col min="22" max="22" width="29.44140625" style="125" customWidth="1"/>
    <col min="23" max="23" width="33.44140625" style="125" customWidth="1"/>
    <col min="24" max="24" width="30.5546875" style="125" customWidth="1"/>
    <col min="25" max="25" width="37" style="125" customWidth="1"/>
    <col min="26" max="26" width="36.33203125" style="125" customWidth="1"/>
    <col min="27" max="27" width="23" style="125" customWidth="1"/>
    <col min="28" max="28" width="26.109375" style="125" customWidth="1"/>
    <col min="29" max="29" width="53" style="125" customWidth="1"/>
    <col min="30" max="179" width="11.44140625" style="125"/>
    <col min="180" max="180" width="10.44140625" style="125" customWidth="1"/>
    <col min="181" max="181" width="17.6640625" style="125" customWidth="1"/>
    <col min="182" max="182" width="0" style="125" hidden="1" customWidth="1"/>
    <col min="183" max="183" width="23.5546875" style="125" customWidth="1"/>
    <col min="184" max="184" width="25.88671875" style="125" customWidth="1"/>
    <col min="185" max="185" width="44" style="125" customWidth="1"/>
    <col min="186" max="186" width="21.6640625" style="125" customWidth="1"/>
    <col min="187" max="187" width="11.88671875" style="125" customWidth="1"/>
    <col min="188" max="188" width="9.88671875" style="125" customWidth="1"/>
    <col min="189" max="189" width="10" style="125" customWidth="1"/>
    <col min="190" max="190" width="21.109375" style="125" customWidth="1"/>
    <col min="191" max="201" width="0" style="125" hidden="1" customWidth="1"/>
    <col min="202" max="202" width="11.5546875" style="125" customWidth="1"/>
    <col min="203" max="203" width="11" style="125" customWidth="1"/>
    <col min="204" max="204" width="13.109375" style="125" customWidth="1"/>
    <col min="205" max="205" width="13.88671875" style="125" customWidth="1"/>
    <col min="206" max="206" width="13.33203125" style="125" customWidth="1"/>
    <col min="207" max="207" width="16.109375" style="125" customWidth="1"/>
    <col min="208" max="210" width="7.109375" style="125" customWidth="1"/>
    <col min="211" max="211" width="8.5546875" style="125" customWidth="1"/>
    <col min="212" max="212" width="12.44140625" style="125" customWidth="1"/>
    <col min="213" max="213" width="12.6640625" style="125" customWidth="1"/>
    <col min="214" max="214" width="13.88671875" style="125" customWidth="1"/>
    <col min="215" max="215" width="23.33203125" style="125" customWidth="1"/>
    <col min="216" max="216" width="11.5546875" style="125" customWidth="1"/>
    <col min="217" max="217" width="10.109375" style="125" customWidth="1"/>
    <col min="218" max="218" width="10.88671875" style="125" customWidth="1"/>
    <col min="219" max="219" width="12.5546875" style="125" customWidth="1"/>
    <col min="220" max="220" width="14.33203125" style="125" customWidth="1"/>
    <col min="221" max="221" width="12.5546875" style="125" customWidth="1"/>
    <col min="222" max="222" width="17.33203125" style="125" customWidth="1"/>
    <col min="223" max="223" width="18.88671875" style="125" customWidth="1"/>
    <col min="224" max="224" width="15.109375" style="125" customWidth="1"/>
    <col min="225" max="225" width="17.6640625" style="125" customWidth="1"/>
    <col min="226" max="226" width="23.109375" style="125" customWidth="1"/>
    <col min="227" max="227" width="27.44140625" style="125" customWidth="1"/>
    <col min="228" max="228" width="13.33203125" style="125" customWidth="1"/>
    <col min="229" max="229" width="12.6640625" style="125" customWidth="1"/>
    <col min="230" max="230" width="13.88671875" style="125" customWidth="1"/>
    <col min="231" max="239" width="11.44140625" style="125"/>
    <col min="240" max="240" width="14.109375" style="125" customWidth="1"/>
    <col min="241" max="241" width="13.33203125" style="125" customWidth="1"/>
    <col min="242" max="242" width="13.88671875" style="125" customWidth="1"/>
    <col min="243" max="243" width="16.5546875" style="125" customWidth="1"/>
    <col min="244" max="244" width="11.44140625" style="125"/>
    <col min="245" max="245" width="15" style="125" customWidth="1"/>
    <col min="246" max="246" width="14.88671875" style="125" customWidth="1"/>
    <col min="247" max="247" width="12.6640625" style="125" customWidth="1"/>
    <col min="248" max="248" width="11.44140625" style="125"/>
    <col min="249" max="249" width="15.6640625" style="125" customWidth="1"/>
    <col min="250" max="250" width="14.6640625" style="125" customWidth="1"/>
    <col min="251" max="435" width="11.44140625" style="125"/>
    <col min="436" max="436" width="10.44140625" style="125" customWidth="1"/>
    <col min="437" max="437" width="17.6640625" style="125" customWidth="1"/>
    <col min="438" max="438" width="0" style="125" hidden="1" customWidth="1"/>
    <col min="439" max="439" width="23.5546875" style="125" customWidth="1"/>
    <col min="440" max="440" width="25.88671875" style="125" customWidth="1"/>
    <col min="441" max="441" width="44" style="125" customWidth="1"/>
    <col min="442" max="442" width="21.6640625" style="125" customWidth="1"/>
    <col min="443" max="443" width="11.88671875" style="125" customWidth="1"/>
    <col min="444" max="444" width="9.88671875" style="125" customWidth="1"/>
    <col min="445" max="445" width="10" style="125" customWidth="1"/>
    <col min="446" max="446" width="21.109375" style="125" customWidth="1"/>
    <col min="447" max="457" width="0" style="125" hidden="1" customWidth="1"/>
    <col min="458" max="458" width="11.5546875" style="125" customWidth="1"/>
    <col min="459" max="459" width="11" style="125" customWidth="1"/>
    <col min="460" max="460" width="13.109375" style="125" customWidth="1"/>
    <col min="461" max="461" width="13.88671875" style="125" customWidth="1"/>
    <col min="462" max="462" width="13.33203125" style="125" customWidth="1"/>
    <col min="463" max="463" width="16.109375" style="125" customWidth="1"/>
    <col min="464" max="466" width="7.109375" style="125" customWidth="1"/>
    <col min="467" max="467" width="8.5546875" style="125" customWidth="1"/>
    <col min="468" max="468" width="12.44140625" style="125" customWidth="1"/>
    <col min="469" max="469" width="12.6640625" style="125" customWidth="1"/>
    <col min="470" max="470" width="13.88671875" style="125" customWidth="1"/>
    <col min="471" max="471" width="23.33203125" style="125" customWidth="1"/>
    <col min="472" max="472" width="11.5546875" style="125" customWidth="1"/>
    <col min="473" max="473" width="10.109375" style="125" customWidth="1"/>
    <col min="474" max="474" width="10.88671875" style="125" customWidth="1"/>
    <col min="475" max="475" width="12.5546875" style="125" customWidth="1"/>
    <col min="476" max="476" width="14.33203125" style="125" customWidth="1"/>
    <col min="477" max="477" width="12.5546875" style="125" customWidth="1"/>
    <col min="478" max="478" width="17.33203125" style="125" customWidth="1"/>
    <col min="479" max="479" width="18.88671875" style="125" customWidth="1"/>
    <col min="480" max="480" width="15.109375" style="125" customWidth="1"/>
    <col min="481" max="481" width="17.6640625" style="125" customWidth="1"/>
    <col min="482" max="482" width="23.109375" style="125" customWidth="1"/>
    <col min="483" max="483" width="27.44140625" style="125" customWidth="1"/>
    <col min="484" max="484" width="13.33203125" style="125" customWidth="1"/>
    <col min="485" max="485" width="12.6640625" style="125" customWidth="1"/>
    <col min="486" max="486" width="13.88671875" style="125" customWidth="1"/>
    <col min="487" max="495" width="11.44140625" style="125"/>
    <col min="496" max="496" width="14.109375" style="125" customWidth="1"/>
    <col min="497" max="497" width="13.33203125" style="125" customWidth="1"/>
    <col min="498" max="498" width="13.88671875" style="125" customWidth="1"/>
    <col min="499" max="499" width="16.5546875" style="125" customWidth="1"/>
    <col min="500" max="500" width="11.44140625" style="125"/>
    <col min="501" max="501" width="15" style="125" customWidth="1"/>
    <col min="502" max="502" width="14.88671875" style="125" customWidth="1"/>
    <col min="503" max="503" width="12.6640625" style="125" customWidth="1"/>
    <col min="504" max="504" width="11.44140625" style="125"/>
    <col min="505" max="505" width="15.6640625" style="125" customWidth="1"/>
    <col min="506" max="506" width="14.6640625" style="125" customWidth="1"/>
    <col min="507" max="691" width="11.44140625" style="125"/>
    <col min="692" max="692" width="10.44140625" style="125" customWidth="1"/>
    <col min="693" max="693" width="17.6640625" style="125" customWidth="1"/>
    <col min="694" max="694" width="0" style="125" hidden="1" customWidth="1"/>
    <col min="695" max="695" width="23.5546875" style="125" customWidth="1"/>
    <col min="696" max="696" width="25.88671875" style="125" customWidth="1"/>
    <col min="697" max="697" width="44" style="125" customWidth="1"/>
    <col min="698" max="698" width="21.6640625" style="125" customWidth="1"/>
    <col min="699" max="699" width="11.88671875" style="125" customWidth="1"/>
    <col min="700" max="700" width="9.88671875" style="125" customWidth="1"/>
    <col min="701" max="701" width="10" style="125" customWidth="1"/>
    <col min="702" max="702" width="21.109375" style="125" customWidth="1"/>
    <col min="703" max="713" width="0" style="125" hidden="1" customWidth="1"/>
    <col min="714" max="714" width="11.5546875" style="125" customWidth="1"/>
    <col min="715" max="715" width="11" style="125" customWidth="1"/>
    <col min="716" max="716" width="13.109375" style="125" customWidth="1"/>
    <col min="717" max="717" width="13.88671875" style="125" customWidth="1"/>
    <col min="718" max="718" width="13.33203125" style="125" customWidth="1"/>
    <col min="719" max="719" width="16.109375" style="125" customWidth="1"/>
    <col min="720" max="722" width="7.109375" style="125" customWidth="1"/>
    <col min="723" max="723" width="8.5546875" style="125" customWidth="1"/>
    <col min="724" max="724" width="12.44140625" style="125" customWidth="1"/>
    <col min="725" max="725" width="12.6640625" style="125" customWidth="1"/>
    <col min="726" max="726" width="13.88671875" style="125" customWidth="1"/>
    <col min="727" max="727" width="23.33203125" style="125" customWidth="1"/>
    <col min="728" max="728" width="11.5546875" style="125" customWidth="1"/>
    <col min="729" max="729" width="10.109375" style="125" customWidth="1"/>
    <col min="730" max="730" width="10.88671875" style="125" customWidth="1"/>
    <col min="731" max="731" width="12.5546875" style="125" customWidth="1"/>
    <col min="732" max="732" width="14.33203125" style="125" customWidth="1"/>
    <col min="733" max="733" width="12.5546875" style="125" customWidth="1"/>
    <col min="734" max="734" width="17.33203125" style="125" customWidth="1"/>
    <col min="735" max="735" width="18.88671875" style="125" customWidth="1"/>
    <col min="736" max="736" width="15.109375" style="125" customWidth="1"/>
    <col min="737" max="737" width="17.6640625" style="125" customWidth="1"/>
    <col min="738" max="738" width="23.109375" style="125" customWidth="1"/>
    <col min="739" max="739" width="27.44140625" style="125" customWidth="1"/>
    <col min="740" max="740" width="13.33203125" style="125" customWidth="1"/>
    <col min="741" max="741" width="12.6640625" style="125" customWidth="1"/>
    <col min="742" max="742" width="13.88671875" style="125" customWidth="1"/>
    <col min="743" max="751" width="11.44140625" style="125"/>
    <col min="752" max="752" width="14.109375" style="125" customWidth="1"/>
    <col min="753" max="753" width="13.33203125" style="125" customWidth="1"/>
    <col min="754" max="754" width="13.88671875" style="125" customWidth="1"/>
    <col min="755" max="755" width="16.5546875" style="125" customWidth="1"/>
    <col min="756" max="756" width="11.44140625" style="125"/>
    <col min="757" max="757" width="15" style="125" customWidth="1"/>
    <col min="758" max="758" width="14.88671875" style="125" customWidth="1"/>
    <col min="759" max="759" width="12.6640625" style="125" customWidth="1"/>
    <col min="760" max="760" width="11.44140625" style="125"/>
    <col min="761" max="761" width="15.6640625" style="125" customWidth="1"/>
    <col min="762" max="762" width="14.6640625" style="125" customWidth="1"/>
    <col min="763" max="947" width="11.44140625" style="125"/>
    <col min="948" max="948" width="10.44140625" style="125" customWidth="1"/>
    <col min="949" max="949" width="17.6640625" style="125" customWidth="1"/>
    <col min="950" max="950" width="0" style="125" hidden="1" customWidth="1"/>
    <col min="951" max="951" width="23.5546875" style="125" customWidth="1"/>
    <col min="952" max="952" width="25.88671875" style="125" customWidth="1"/>
    <col min="953" max="953" width="44" style="125" customWidth="1"/>
    <col min="954" max="954" width="21.6640625" style="125" customWidth="1"/>
    <col min="955" max="955" width="11.88671875" style="125" customWidth="1"/>
    <col min="956" max="956" width="9.88671875" style="125" customWidth="1"/>
    <col min="957" max="957" width="10" style="125" customWidth="1"/>
    <col min="958" max="958" width="21.109375" style="125" customWidth="1"/>
    <col min="959" max="969" width="0" style="125" hidden="1" customWidth="1"/>
    <col min="970" max="970" width="11.5546875" style="125" customWidth="1"/>
    <col min="971" max="971" width="11" style="125" customWidth="1"/>
    <col min="972" max="972" width="13.109375" style="125" customWidth="1"/>
    <col min="973" max="973" width="13.88671875" style="125" customWidth="1"/>
    <col min="974" max="974" width="13.33203125" style="125" customWidth="1"/>
    <col min="975" max="975" width="16.109375" style="125" customWidth="1"/>
    <col min="976" max="978" width="7.109375" style="125" customWidth="1"/>
    <col min="979" max="979" width="8.5546875" style="125" customWidth="1"/>
    <col min="980" max="980" width="12.44140625" style="125" customWidth="1"/>
    <col min="981" max="981" width="12.6640625" style="125" customWidth="1"/>
    <col min="982" max="982" width="13.88671875" style="125" customWidth="1"/>
    <col min="983" max="983" width="23.33203125" style="125" customWidth="1"/>
    <col min="984" max="984" width="11.5546875" style="125" customWidth="1"/>
    <col min="985" max="985" width="10.109375" style="125" customWidth="1"/>
    <col min="986" max="986" width="10.88671875" style="125" customWidth="1"/>
    <col min="987" max="987" width="12.5546875" style="125" customWidth="1"/>
    <col min="988" max="988" width="14.33203125" style="125" customWidth="1"/>
    <col min="989" max="989" width="12.5546875" style="125" customWidth="1"/>
    <col min="990" max="990" width="17.33203125" style="125" customWidth="1"/>
    <col min="991" max="991" width="18.88671875" style="125" customWidth="1"/>
    <col min="992" max="992" width="15.109375" style="125" customWidth="1"/>
    <col min="993" max="993" width="17.6640625" style="125" customWidth="1"/>
    <col min="994" max="994" width="23.109375" style="125" customWidth="1"/>
    <col min="995" max="995" width="27.44140625" style="125" customWidth="1"/>
    <col min="996" max="996" width="13.33203125" style="125" customWidth="1"/>
    <col min="997" max="997" width="12.6640625" style="125" customWidth="1"/>
    <col min="998" max="998" width="13.88671875" style="125" customWidth="1"/>
    <col min="999" max="1007" width="11.44140625" style="125"/>
    <col min="1008" max="1008" width="14.109375" style="125" customWidth="1"/>
    <col min="1009" max="1009" width="13.33203125" style="125" customWidth="1"/>
    <col min="1010" max="1010" width="13.88671875" style="125" customWidth="1"/>
    <col min="1011" max="1011" width="16.5546875" style="125" customWidth="1"/>
    <col min="1012" max="1012" width="11.44140625" style="125"/>
    <col min="1013" max="1013" width="15" style="125" customWidth="1"/>
    <col min="1014" max="1014" width="14.88671875" style="125" customWidth="1"/>
    <col min="1015" max="1015" width="12.6640625" style="125" customWidth="1"/>
    <col min="1016" max="1016" width="11.44140625" style="125"/>
    <col min="1017" max="1017" width="15.6640625" style="125" customWidth="1"/>
    <col min="1018" max="1018" width="14.6640625" style="125" customWidth="1"/>
    <col min="1019" max="1203" width="11.44140625" style="125"/>
    <col min="1204" max="1204" width="10.44140625" style="125" customWidth="1"/>
    <col min="1205" max="1205" width="17.6640625" style="125" customWidth="1"/>
    <col min="1206" max="1206" width="0" style="125" hidden="1" customWidth="1"/>
    <col min="1207" max="1207" width="23.5546875" style="125" customWidth="1"/>
    <col min="1208" max="1208" width="25.88671875" style="125" customWidth="1"/>
    <col min="1209" max="1209" width="44" style="125" customWidth="1"/>
    <col min="1210" max="1210" width="21.6640625" style="125" customWidth="1"/>
    <col min="1211" max="1211" width="11.88671875" style="125" customWidth="1"/>
    <col min="1212" max="1212" width="9.88671875" style="125" customWidth="1"/>
    <col min="1213" max="1213" width="10" style="125" customWidth="1"/>
    <col min="1214" max="1214" width="21.109375" style="125" customWidth="1"/>
    <col min="1215" max="1225" width="0" style="125" hidden="1" customWidth="1"/>
    <col min="1226" max="1226" width="11.5546875" style="125" customWidth="1"/>
    <col min="1227" max="1227" width="11" style="125" customWidth="1"/>
    <col min="1228" max="1228" width="13.109375" style="125" customWidth="1"/>
    <col min="1229" max="1229" width="13.88671875" style="125" customWidth="1"/>
    <col min="1230" max="1230" width="13.33203125" style="125" customWidth="1"/>
    <col min="1231" max="1231" width="16.109375" style="125" customWidth="1"/>
    <col min="1232" max="1234" width="7.109375" style="125" customWidth="1"/>
    <col min="1235" max="1235" width="8.5546875" style="125" customWidth="1"/>
    <col min="1236" max="1236" width="12.44140625" style="125" customWidth="1"/>
    <col min="1237" max="1237" width="12.6640625" style="125" customWidth="1"/>
    <col min="1238" max="1238" width="13.88671875" style="125" customWidth="1"/>
    <col min="1239" max="1239" width="23.33203125" style="125" customWidth="1"/>
    <col min="1240" max="1240" width="11.5546875" style="125" customWidth="1"/>
    <col min="1241" max="1241" width="10.109375" style="125" customWidth="1"/>
    <col min="1242" max="1242" width="10.88671875" style="125" customWidth="1"/>
    <col min="1243" max="1243" width="12.5546875" style="125" customWidth="1"/>
    <col min="1244" max="1244" width="14.33203125" style="125" customWidth="1"/>
    <col min="1245" max="1245" width="12.5546875" style="125" customWidth="1"/>
    <col min="1246" max="1246" width="17.33203125" style="125" customWidth="1"/>
    <col min="1247" max="1247" width="18.88671875" style="125" customWidth="1"/>
    <col min="1248" max="1248" width="15.109375" style="125" customWidth="1"/>
    <col min="1249" max="1249" width="17.6640625" style="125" customWidth="1"/>
    <col min="1250" max="1250" width="23.109375" style="125" customWidth="1"/>
    <col min="1251" max="1251" width="27.44140625" style="125" customWidth="1"/>
    <col min="1252" max="1252" width="13.33203125" style="125" customWidth="1"/>
    <col min="1253" max="1253" width="12.6640625" style="125" customWidth="1"/>
    <col min="1254" max="1254" width="13.88671875" style="125" customWidth="1"/>
    <col min="1255" max="1263" width="11.44140625" style="125"/>
    <col min="1264" max="1264" width="14.109375" style="125" customWidth="1"/>
    <col min="1265" max="1265" width="13.33203125" style="125" customWidth="1"/>
    <col min="1266" max="1266" width="13.88671875" style="125" customWidth="1"/>
    <col min="1267" max="1267" width="16.5546875" style="125" customWidth="1"/>
    <col min="1268" max="1268" width="11.44140625" style="125"/>
    <col min="1269" max="1269" width="15" style="125" customWidth="1"/>
    <col min="1270" max="1270" width="14.88671875" style="125" customWidth="1"/>
    <col min="1271" max="1271" width="12.6640625" style="125" customWidth="1"/>
    <col min="1272" max="1272" width="11.44140625" style="125"/>
    <col min="1273" max="1273" width="15.6640625" style="125" customWidth="1"/>
    <col min="1274" max="1274" width="14.6640625" style="125" customWidth="1"/>
    <col min="1275" max="1459" width="11.44140625" style="125"/>
    <col min="1460" max="1460" width="10.44140625" style="125" customWidth="1"/>
    <col min="1461" max="1461" width="17.6640625" style="125" customWidth="1"/>
    <col min="1462" max="1462" width="0" style="125" hidden="1" customWidth="1"/>
    <col min="1463" max="1463" width="23.5546875" style="125" customWidth="1"/>
    <col min="1464" max="1464" width="25.88671875" style="125" customWidth="1"/>
    <col min="1465" max="1465" width="44" style="125" customWidth="1"/>
    <col min="1466" max="1466" width="21.6640625" style="125" customWidth="1"/>
    <col min="1467" max="1467" width="11.88671875" style="125" customWidth="1"/>
    <col min="1468" max="1468" width="9.88671875" style="125" customWidth="1"/>
    <col min="1469" max="1469" width="10" style="125" customWidth="1"/>
    <col min="1470" max="1470" width="21.109375" style="125" customWidth="1"/>
    <col min="1471" max="1481" width="0" style="125" hidden="1" customWidth="1"/>
    <col min="1482" max="1482" width="11.5546875" style="125" customWidth="1"/>
    <col min="1483" max="1483" width="11" style="125" customWidth="1"/>
    <col min="1484" max="1484" width="13.109375" style="125" customWidth="1"/>
    <col min="1485" max="1485" width="13.88671875" style="125" customWidth="1"/>
    <col min="1486" max="1486" width="13.33203125" style="125" customWidth="1"/>
    <col min="1487" max="1487" width="16.109375" style="125" customWidth="1"/>
    <col min="1488" max="1490" width="7.109375" style="125" customWidth="1"/>
    <col min="1491" max="1491" width="8.5546875" style="125" customWidth="1"/>
    <col min="1492" max="1492" width="12.44140625" style="125" customWidth="1"/>
    <col min="1493" max="1493" width="12.6640625" style="125" customWidth="1"/>
    <col min="1494" max="1494" width="13.88671875" style="125" customWidth="1"/>
    <col min="1495" max="1495" width="23.33203125" style="125" customWidth="1"/>
    <col min="1496" max="1496" width="11.5546875" style="125" customWidth="1"/>
    <col min="1497" max="1497" width="10.109375" style="125" customWidth="1"/>
    <col min="1498" max="1498" width="10.88671875" style="125" customWidth="1"/>
    <col min="1499" max="1499" width="12.5546875" style="125" customWidth="1"/>
    <col min="1500" max="1500" width="14.33203125" style="125" customWidth="1"/>
    <col min="1501" max="1501" width="12.5546875" style="125" customWidth="1"/>
    <col min="1502" max="1502" width="17.33203125" style="125" customWidth="1"/>
    <col min="1503" max="1503" width="18.88671875" style="125" customWidth="1"/>
    <col min="1504" max="1504" width="15.109375" style="125" customWidth="1"/>
    <col min="1505" max="1505" width="17.6640625" style="125" customWidth="1"/>
    <col min="1506" max="1506" width="23.109375" style="125" customWidth="1"/>
    <col min="1507" max="1507" width="27.44140625" style="125" customWidth="1"/>
    <col min="1508" max="1508" width="13.33203125" style="125" customWidth="1"/>
    <col min="1509" max="1509" width="12.6640625" style="125" customWidth="1"/>
    <col min="1510" max="1510" width="13.88671875" style="125" customWidth="1"/>
    <col min="1511" max="1519" width="11.44140625" style="125"/>
    <col min="1520" max="1520" width="14.109375" style="125" customWidth="1"/>
    <col min="1521" max="1521" width="13.33203125" style="125" customWidth="1"/>
    <col min="1522" max="1522" width="13.88671875" style="125" customWidth="1"/>
    <col min="1523" max="1523" width="16.5546875" style="125" customWidth="1"/>
    <col min="1524" max="1524" width="11.44140625" style="125"/>
    <col min="1525" max="1525" width="15" style="125" customWidth="1"/>
    <col min="1526" max="1526" width="14.88671875" style="125" customWidth="1"/>
    <col min="1527" max="1527" width="12.6640625" style="125" customWidth="1"/>
    <col min="1528" max="1528" width="11.44140625" style="125"/>
    <col min="1529" max="1529" width="15.6640625" style="125" customWidth="1"/>
    <col min="1530" max="1530" width="14.6640625" style="125" customWidth="1"/>
    <col min="1531" max="1715" width="11.44140625" style="125"/>
    <col min="1716" max="1716" width="10.44140625" style="125" customWidth="1"/>
    <col min="1717" max="1717" width="17.6640625" style="125" customWidth="1"/>
    <col min="1718" max="1718" width="0" style="125" hidden="1" customWidth="1"/>
    <col min="1719" max="1719" width="23.5546875" style="125" customWidth="1"/>
    <col min="1720" max="1720" width="25.88671875" style="125" customWidth="1"/>
    <col min="1721" max="1721" width="44" style="125" customWidth="1"/>
    <col min="1722" max="1722" width="21.6640625" style="125" customWidth="1"/>
    <col min="1723" max="1723" width="11.88671875" style="125" customWidth="1"/>
    <col min="1724" max="1724" width="9.88671875" style="125" customWidth="1"/>
    <col min="1725" max="1725" width="10" style="125" customWidth="1"/>
    <col min="1726" max="1726" width="21.109375" style="125" customWidth="1"/>
    <col min="1727" max="1737" width="0" style="125" hidden="1" customWidth="1"/>
    <col min="1738" max="1738" width="11.5546875" style="125" customWidth="1"/>
    <col min="1739" max="1739" width="11" style="125" customWidth="1"/>
    <col min="1740" max="1740" width="13.109375" style="125" customWidth="1"/>
    <col min="1741" max="1741" width="13.88671875" style="125" customWidth="1"/>
    <col min="1742" max="1742" width="13.33203125" style="125" customWidth="1"/>
    <col min="1743" max="1743" width="16.109375" style="125" customWidth="1"/>
    <col min="1744" max="1746" width="7.109375" style="125" customWidth="1"/>
    <col min="1747" max="1747" width="8.5546875" style="125" customWidth="1"/>
    <col min="1748" max="1748" width="12.44140625" style="125" customWidth="1"/>
    <col min="1749" max="1749" width="12.6640625" style="125" customWidth="1"/>
    <col min="1750" max="1750" width="13.88671875" style="125" customWidth="1"/>
    <col min="1751" max="1751" width="23.33203125" style="125" customWidth="1"/>
    <col min="1752" max="1752" width="11.5546875" style="125" customWidth="1"/>
    <col min="1753" max="1753" width="10.109375" style="125" customWidth="1"/>
    <col min="1754" max="1754" width="10.88671875" style="125" customWidth="1"/>
    <col min="1755" max="1755" width="12.5546875" style="125" customWidth="1"/>
    <col min="1756" max="1756" width="14.33203125" style="125" customWidth="1"/>
    <col min="1757" max="1757" width="12.5546875" style="125" customWidth="1"/>
    <col min="1758" max="1758" width="17.33203125" style="125" customWidth="1"/>
    <col min="1759" max="1759" width="18.88671875" style="125" customWidth="1"/>
    <col min="1760" max="1760" width="15.109375" style="125" customWidth="1"/>
    <col min="1761" max="1761" width="17.6640625" style="125" customWidth="1"/>
    <col min="1762" max="1762" width="23.109375" style="125" customWidth="1"/>
    <col min="1763" max="1763" width="27.44140625" style="125" customWidth="1"/>
    <col min="1764" max="1764" width="13.33203125" style="125" customWidth="1"/>
    <col min="1765" max="1765" width="12.6640625" style="125" customWidth="1"/>
    <col min="1766" max="1766" width="13.88671875" style="125" customWidth="1"/>
    <col min="1767" max="1775" width="11.44140625" style="125"/>
    <col min="1776" max="1776" width="14.109375" style="125" customWidth="1"/>
    <col min="1777" max="1777" width="13.33203125" style="125" customWidth="1"/>
    <col min="1778" max="1778" width="13.88671875" style="125" customWidth="1"/>
    <col min="1779" max="1779" width="16.5546875" style="125" customWidth="1"/>
    <col min="1780" max="1780" width="11.44140625" style="125"/>
    <col min="1781" max="1781" width="15" style="125" customWidth="1"/>
    <col min="1782" max="1782" width="14.88671875" style="125" customWidth="1"/>
    <col min="1783" max="1783" width="12.6640625" style="125" customWidth="1"/>
    <col min="1784" max="1784" width="11.44140625" style="125"/>
    <col min="1785" max="1785" width="15.6640625" style="125" customWidth="1"/>
    <col min="1786" max="1786" width="14.6640625" style="125" customWidth="1"/>
    <col min="1787" max="1971" width="11.44140625" style="125"/>
    <col min="1972" max="1972" width="10.44140625" style="125" customWidth="1"/>
    <col min="1973" max="1973" width="17.6640625" style="125" customWidth="1"/>
    <col min="1974" max="1974" width="0" style="125" hidden="1" customWidth="1"/>
    <col min="1975" max="1975" width="23.5546875" style="125" customWidth="1"/>
    <col min="1976" max="1976" width="25.88671875" style="125" customWidth="1"/>
    <col min="1977" max="1977" width="44" style="125" customWidth="1"/>
    <col min="1978" max="1978" width="21.6640625" style="125" customWidth="1"/>
    <col min="1979" max="1979" width="11.88671875" style="125" customWidth="1"/>
    <col min="1980" max="1980" width="9.88671875" style="125" customWidth="1"/>
    <col min="1981" max="1981" width="10" style="125" customWidth="1"/>
    <col min="1982" max="1982" width="21.109375" style="125" customWidth="1"/>
    <col min="1983" max="1993" width="0" style="125" hidden="1" customWidth="1"/>
    <col min="1994" max="1994" width="11.5546875" style="125" customWidth="1"/>
    <col min="1995" max="1995" width="11" style="125" customWidth="1"/>
    <col min="1996" max="1996" width="13.109375" style="125" customWidth="1"/>
    <col min="1997" max="1997" width="13.88671875" style="125" customWidth="1"/>
    <col min="1998" max="1998" width="13.33203125" style="125" customWidth="1"/>
    <col min="1999" max="1999" width="16.109375" style="125" customWidth="1"/>
    <col min="2000" max="2002" width="7.109375" style="125" customWidth="1"/>
    <col min="2003" max="2003" width="8.5546875" style="125" customWidth="1"/>
    <col min="2004" max="2004" width="12.44140625" style="125" customWidth="1"/>
    <col min="2005" max="2005" width="12.6640625" style="125" customWidth="1"/>
    <col min="2006" max="2006" width="13.88671875" style="125" customWidth="1"/>
    <col min="2007" max="2007" width="23.33203125" style="125" customWidth="1"/>
    <col min="2008" max="2008" width="11.5546875" style="125" customWidth="1"/>
    <col min="2009" max="2009" width="10.109375" style="125" customWidth="1"/>
    <col min="2010" max="2010" width="10.88671875" style="125" customWidth="1"/>
    <col min="2011" max="2011" width="12.5546875" style="125" customWidth="1"/>
    <col min="2012" max="2012" width="14.33203125" style="125" customWidth="1"/>
    <col min="2013" max="2013" width="12.5546875" style="125" customWidth="1"/>
    <col min="2014" max="2014" width="17.33203125" style="125" customWidth="1"/>
    <col min="2015" max="2015" width="18.88671875" style="125" customWidth="1"/>
    <col min="2016" max="2016" width="15.109375" style="125" customWidth="1"/>
    <col min="2017" max="2017" width="17.6640625" style="125" customWidth="1"/>
    <col min="2018" max="2018" width="23.109375" style="125" customWidth="1"/>
    <col min="2019" max="2019" width="27.44140625" style="125" customWidth="1"/>
    <col min="2020" max="2020" width="13.33203125" style="125" customWidth="1"/>
    <col min="2021" max="2021" width="12.6640625" style="125" customWidth="1"/>
    <col min="2022" max="2022" width="13.88671875" style="125" customWidth="1"/>
    <col min="2023" max="2031" width="11.44140625" style="125"/>
    <col min="2032" max="2032" width="14.109375" style="125" customWidth="1"/>
    <col min="2033" max="2033" width="13.33203125" style="125" customWidth="1"/>
    <col min="2034" max="2034" width="13.88671875" style="125" customWidth="1"/>
    <col min="2035" max="2035" width="16.5546875" style="125" customWidth="1"/>
    <col min="2036" max="2036" width="11.44140625" style="125"/>
    <col min="2037" max="2037" width="15" style="125" customWidth="1"/>
    <col min="2038" max="2038" width="14.88671875" style="125" customWidth="1"/>
    <col min="2039" max="2039" width="12.6640625" style="125" customWidth="1"/>
    <col min="2040" max="2040" width="11.44140625" style="125"/>
    <col min="2041" max="2041" width="15.6640625" style="125" customWidth="1"/>
    <col min="2042" max="2042" width="14.6640625" style="125" customWidth="1"/>
    <col min="2043" max="2227" width="11.44140625" style="125"/>
    <col min="2228" max="2228" width="10.44140625" style="125" customWidth="1"/>
    <col min="2229" max="2229" width="17.6640625" style="125" customWidth="1"/>
    <col min="2230" max="2230" width="0" style="125" hidden="1" customWidth="1"/>
    <col min="2231" max="2231" width="23.5546875" style="125" customWidth="1"/>
    <col min="2232" max="2232" width="25.88671875" style="125" customWidth="1"/>
    <col min="2233" max="2233" width="44" style="125" customWidth="1"/>
    <col min="2234" max="2234" width="21.6640625" style="125" customWidth="1"/>
    <col min="2235" max="2235" width="11.88671875" style="125" customWidth="1"/>
    <col min="2236" max="2236" width="9.88671875" style="125" customWidth="1"/>
    <col min="2237" max="2237" width="10" style="125" customWidth="1"/>
    <col min="2238" max="2238" width="21.109375" style="125" customWidth="1"/>
    <col min="2239" max="2249" width="0" style="125" hidden="1" customWidth="1"/>
    <col min="2250" max="2250" width="11.5546875" style="125" customWidth="1"/>
    <col min="2251" max="2251" width="11" style="125" customWidth="1"/>
    <col min="2252" max="2252" width="13.109375" style="125" customWidth="1"/>
    <col min="2253" max="2253" width="13.88671875" style="125" customWidth="1"/>
    <col min="2254" max="2254" width="13.33203125" style="125" customWidth="1"/>
    <col min="2255" max="2255" width="16.109375" style="125" customWidth="1"/>
    <col min="2256" max="2258" width="7.109375" style="125" customWidth="1"/>
    <col min="2259" max="2259" width="8.5546875" style="125" customWidth="1"/>
    <col min="2260" max="2260" width="12.44140625" style="125" customWidth="1"/>
    <col min="2261" max="2261" width="12.6640625" style="125" customWidth="1"/>
    <col min="2262" max="2262" width="13.88671875" style="125" customWidth="1"/>
    <col min="2263" max="2263" width="23.33203125" style="125" customWidth="1"/>
    <col min="2264" max="2264" width="11.5546875" style="125" customWidth="1"/>
    <col min="2265" max="2265" width="10.109375" style="125" customWidth="1"/>
    <col min="2266" max="2266" width="10.88671875" style="125" customWidth="1"/>
    <col min="2267" max="2267" width="12.5546875" style="125" customWidth="1"/>
    <col min="2268" max="2268" width="14.33203125" style="125" customWidth="1"/>
    <col min="2269" max="2269" width="12.5546875" style="125" customWidth="1"/>
    <col min="2270" max="2270" width="17.33203125" style="125" customWidth="1"/>
    <col min="2271" max="2271" width="18.88671875" style="125" customWidth="1"/>
    <col min="2272" max="2272" width="15.109375" style="125" customWidth="1"/>
    <col min="2273" max="2273" width="17.6640625" style="125" customWidth="1"/>
    <col min="2274" max="2274" width="23.109375" style="125" customWidth="1"/>
    <col min="2275" max="2275" width="27.44140625" style="125" customWidth="1"/>
    <col min="2276" max="2276" width="13.33203125" style="125" customWidth="1"/>
    <col min="2277" max="2277" width="12.6640625" style="125" customWidth="1"/>
    <col min="2278" max="2278" width="13.88671875" style="125" customWidth="1"/>
    <col min="2279" max="2287" width="11.44140625" style="125"/>
    <col min="2288" max="2288" width="14.109375" style="125" customWidth="1"/>
    <col min="2289" max="2289" width="13.33203125" style="125" customWidth="1"/>
    <col min="2290" max="2290" width="13.88671875" style="125" customWidth="1"/>
    <col min="2291" max="2291" width="16.5546875" style="125" customWidth="1"/>
    <col min="2292" max="2292" width="11.44140625" style="125"/>
    <col min="2293" max="2293" width="15" style="125" customWidth="1"/>
    <col min="2294" max="2294" width="14.88671875" style="125" customWidth="1"/>
    <col min="2295" max="2295" width="12.6640625" style="125" customWidth="1"/>
    <col min="2296" max="2296" width="11.44140625" style="125"/>
    <col min="2297" max="2297" width="15.6640625" style="125" customWidth="1"/>
    <col min="2298" max="2298" width="14.6640625" style="125" customWidth="1"/>
    <col min="2299" max="2483" width="11.44140625" style="125"/>
    <col min="2484" max="2484" width="10.44140625" style="125" customWidth="1"/>
    <col min="2485" max="2485" width="17.6640625" style="125" customWidth="1"/>
    <col min="2486" max="2486" width="0" style="125" hidden="1" customWidth="1"/>
    <col min="2487" max="2487" width="23.5546875" style="125" customWidth="1"/>
    <col min="2488" max="2488" width="25.88671875" style="125" customWidth="1"/>
    <col min="2489" max="2489" width="44" style="125" customWidth="1"/>
    <col min="2490" max="2490" width="21.6640625" style="125" customWidth="1"/>
    <col min="2491" max="2491" width="11.88671875" style="125" customWidth="1"/>
    <col min="2492" max="2492" width="9.88671875" style="125" customWidth="1"/>
    <col min="2493" max="2493" width="10" style="125" customWidth="1"/>
    <col min="2494" max="2494" width="21.109375" style="125" customWidth="1"/>
    <col min="2495" max="2505" width="0" style="125" hidden="1" customWidth="1"/>
    <col min="2506" max="2506" width="11.5546875" style="125" customWidth="1"/>
    <col min="2507" max="2507" width="11" style="125" customWidth="1"/>
    <col min="2508" max="2508" width="13.109375" style="125" customWidth="1"/>
    <col min="2509" max="2509" width="13.88671875" style="125" customWidth="1"/>
    <col min="2510" max="2510" width="13.33203125" style="125" customWidth="1"/>
    <col min="2511" max="2511" width="16.109375" style="125" customWidth="1"/>
    <col min="2512" max="2514" width="7.109375" style="125" customWidth="1"/>
    <col min="2515" max="2515" width="8.5546875" style="125" customWidth="1"/>
    <col min="2516" max="2516" width="12.44140625" style="125" customWidth="1"/>
    <col min="2517" max="2517" width="12.6640625" style="125" customWidth="1"/>
    <col min="2518" max="2518" width="13.88671875" style="125" customWidth="1"/>
    <col min="2519" max="2519" width="23.33203125" style="125" customWidth="1"/>
    <col min="2520" max="2520" width="11.5546875" style="125" customWidth="1"/>
    <col min="2521" max="2521" width="10.109375" style="125" customWidth="1"/>
    <col min="2522" max="2522" width="10.88671875" style="125" customWidth="1"/>
    <col min="2523" max="2523" width="12.5546875" style="125" customWidth="1"/>
    <col min="2524" max="2524" width="14.33203125" style="125" customWidth="1"/>
    <col min="2525" max="2525" width="12.5546875" style="125" customWidth="1"/>
    <col min="2526" max="2526" width="17.33203125" style="125" customWidth="1"/>
    <col min="2527" max="2527" width="18.88671875" style="125" customWidth="1"/>
    <col min="2528" max="2528" width="15.109375" style="125" customWidth="1"/>
    <col min="2529" max="2529" width="17.6640625" style="125" customWidth="1"/>
    <col min="2530" max="2530" width="23.109375" style="125" customWidth="1"/>
    <col min="2531" max="2531" width="27.44140625" style="125" customWidth="1"/>
    <col min="2532" max="2532" width="13.33203125" style="125" customWidth="1"/>
    <col min="2533" max="2533" width="12.6640625" style="125" customWidth="1"/>
    <col min="2534" max="2534" width="13.88671875" style="125" customWidth="1"/>
    <col min="2535" max="2543" width="11.44140625" style="125"/>
    <col min="2544" max="2544" width="14.109375" style="125" customWidth="1"/>
    <col min="2545" max="2545" width="13.33203125" style="125" customWidth="1"/>
    <col min="2546" max="2546" width="13.88671875" style="125" customWidth="1"/>
    <col min="2547" max="2547" width="16.5546875" style="125" customWidth="1"/>
    <col min="2548" max="2548" width="11.44140625" style="125"/>
    <col min="2549" max="2549" width="15" style="125" customWidth="1"/>
    <col min="2550" max="2550" width="14.88671875" style="125" customWidth="1"/>
    <col min="2551" max="2551" width="12.6640625" style="125" customWidth="1"/>
    <col min="2552" max="2552" width="11.44140625" style="125"/>
    <col min="2553" max="2553" width="15.6640625" style="125" customWidth="1"/>
    <col min="2554" max="2554" width="14.6640625" style="125" customWidth="1"/>
    <col min="2555" max="2739" width="11.44140625" style="125"/>
    <col min="2740" max="2740" width="10.44140625" style="125" customWidth="1"/>
    <col min="2741" max="2741" width="17.6640625" style="125" customWidth="1"/>
    <col min="2742" max="2742" width="0" style="125" hidden="1" customWidth="1"/>
    <col min="2743" max="2743" width="23.5546875" style="125" customWidth="1"/>
    <col min="2744" max="2744" width="25.88671875" style="125" customWidth="1"/>
    <col min="2745" max="2745" width="44" style="125" customWidth="1"/>
    <col min="2746" max="2746" width="21.6640625" style="125" customWidth="1"/>
    <col min="2747" max="2747" width="11.88671875" style="125" customWidth="1"/>
    <col min="2748" max="2748" width="9.88671875" style="125" customWidth="1"/>
    <col min="2749" max="2749" width="10" style="125" customWidth="1"/>
    <col min="2750" max="2750" width="21.109375" style="125" customWidth="1"/>
    <col min="2751" max="2761" width="0" style="125" hidden="1" customWidth="1"/>
    <col min="2762" max="2762" width="11.5546875" style="125" customWidth="1"/>
    <col min="2763" max="2763" width="11" style="125" customWidth="1"/>
    <col min="2764" max="2764" width="13.109375" style="125" customWidth="1"/>
    <col min="2765" max="2765" width="13.88671875" style="125" customWidth="1"/>
    <col min="2766" max="2766" width="13.33203125" style="125" customWidth="1"/>
    <col min="2767" max="2767" width="16.109375" style="125" customWidth="1"/>
    <col min="2768" max="2770" width="7.109375" style="125" customWidth="1"/>
    <col min="2771" max="2771" width="8.5546875" style="125" customWidth="1"/>
    <col min="2772" max="2772" width="12.44140625" style="125" customWidth="1"/>
    <col min="2773" max="2773" width="12.6640625" style="125" customWidth="1"/>
    <col min="2774" max="2774" width="13.88671875" style="125" customWidth="1"/>
    <col min="2775" max="2775" width="23.33203125" style="125" customWidth="1"/>
    <col min="2776" max="2776" width="11.5546875" style="125" customWidth="1"/>
    <col min="2777" max="2777" width="10.109375" style="125" customWidth="1"/>
    <col min="2778" max="2778" width="10.88671875" style="125" customWidth="1"/>
    <col min="2779" max="2779" width="12.5546875" style="125" customWidth="1"/>
    <col min="2780" max="2780" width="14.33203125" style="125" customWidth="1"/>
    <col min="2781" max="2781" width="12.5546875" style="125" customWidth="1"/>
    <col min="2782" max="2782" width="17.33203125" style="125" customWidth="1"/>
    <col min="2783" max="2783" width="18.88671875" style="125" customWidth="1"/>
    <col min="2784" max="2784" width="15.109375" style="125" customWidth="1"/>
    <col min="2785" max="2785" width="17.6640625" style="125" customWidth="1"/>
    <col min="2786" max="2786" width="23.109375" style="125" customWidth="1"/>
    <col min="2787" max="2787" width="27.44140625" style="125" customWidth="1"/>
    <col min="2788" max="2788" width="13.33203125" style="125" customWidth="1"/>
    <col min="2789" max="2789" width="12.6640625" style="125" customWidth="1"/>
    <col min="2790" max="2790" width="13.88671875" style="125" customWidth="1"/>
    <col min="2791" max="2799" width="11.44140625" style="125"/>
    <col min="2800" max="2800" width="14.109375" style="125" customWidth="1"/>
    <col min="2801" max="2801" width="13.33203125" style="125" customWidth="1"/>
    <col min="2802" max="2802" width="13.88671875" style="125" customWidth="1"/>
    <col min="2803" max="2803" width="16.5546875" style="125" customWidth="1"/>
    <col min="2804" max="2804" width="11.44140625" style="125"/>
    <col min="2805" max="2805" width="15" style="125" customWidth="1"/>
    <col min="2806" max="2806" width="14.88671875" style="125" customWidth="1"/>
    <col min="2807" max="2807" width="12.6640625" style="125" customWidth="1"/>
    <col min="2808" max="2808" width="11.44140625" style="125"/>
    <col min="2809" max="2809" width="15.6640625" style="125" customWidth="1"/>
    <col min="2810" max="2810" width="14.6640625" style="125" customWidth="1"/>
    <col min="2811" max="2995" width="11.44140625" style="125"/>
    <col min="2996" max="2996" width="10.44140625" style="125" customWidth="1"/>
    <col min="2997" max="2997" width="17.6640625" style="125" customWidth="1"/>
    <col min="2998" max="2998" width="0" style="125" hidden="1" customWidth="1"/>
    <col min="2999" max="2999" width="23.5546875" style="125" customWidth="1"/>
    <col min="3000" max="3000" width="25.88671875" style="125" customWidth="1"/>
    <col min="3001" max="3001" width="44" style="125" customWidth="1"/>
    <col min="3002" max="3002" width="21.6640625" style="125" customWidth="1"/>
    <col min="3003" max="3003" width="11.88671875" style="125" customWidth="1"/>
    <col min="3004" max="3004" width="9.88671875" style="125" customWidth="1"/>
    <col min="3005" max="3005" width="10" style="125" customWidth="1"/>
    <col min="3006" max="3006" width="21.109375" style="125" customWidth="1"/>
    <col min="3007" max="3017" width="0" style="125" hidden="1" customWidth="1"/>
    <col min="3018" max="3018" width="11.5546875" style="125" customWidth="1"/>
    <col min="3019" max="3019" width="11" style="125" customWidth="1"/>
    <col min="3020" max="3020" width="13.109375" style="125" customWidth="1"/>
    <col min="3021" max="3021" width="13.88671875" style="125" customWidth="1"/>
    <col min="3022" max="3022" width="13.33203125" style="125" customWidth="1"/>
    <col min="3023" max="3023" width="16.109375" style="125" customWidth="1"/>
    <col min="3024" max="3026" width="7.109375" style="125" customWidth="1"/>
    <col min="3027" max="3027" width="8.5546875" style="125" customWidth="1"/>
    <col min="3028" max="3028" width="12.44140625" style="125" customWidth="1"/>
    <col min="3029" max="3029" width="12.6640625" style="125" customWidth="1"/>
    <col min="3030" max="3030" width="13.88671875" style="125" customWidth="1"/>
    <col min="3031" max="3031" width="23.33203125" style="125" customWidth="1"/>
    <col min="3032" max="3032" width="11.5546875" style="125" customWidth="1"/>
    <col min="3033" max="3033" width="10.109375" style="125" customWidth="1"/>
    <col min="3034" max="3034" width="10.88671875" style="125" customWidth="1"/>
    <col min="3035" max="3035" width="12.5546875" style="125" customWidth="1"/>
    <col min="3036" max="3036" width="14.33203125" style="125" customWidth="1"/>
    <col min="3037" max="3037" width="12.5546875" style="125" customWidth="1"/>
    <col min="3038" max="3038" width="17.33203125" style="125" customWidth="1"/>
    <col min="3039" max="3039" width="18.88671875" style="125" customWidth="1"/>
    <col min="3040" max="3040" width="15.109375" style="125" customWidth="1"/>
    <col min="3041" max="3041" width="17.6640625" style="125" customWidth="1"/>
    <col min="3042" max="3042" width="23.109375" style="125" customWidth="1"/>
    <col min="3043" max="3043" width="27.44140625" style="125" customWidth="1"/>
    <col min="3044" max="3044" width="13.33203125" style="125" customWidth="1"/>
    <col min="3045" max="3045" width="12.6640625" style="125" customWidth="1"/>
    <col min="3046" max="3046" width="13.88671875" style="125" customWidth="1"/>
    <col min="3047" max="3055" width="11.44140625" style="125"/>
    <col min="3056" max="3056" width="14.109375" style="125" customWidth="1"/>
    <col min="3057" max="3057" width="13.33203125" style="125" customWidth="1"/>
    <col min="3058" max="3058" width="13.88671875" style="125" customWidth="1"/>
    <col min="3059" max="3059" width="16.5546875" style="125" customWidth="1"/>
    <col min="3060" max="3060" width="11.44140625" style="125"/>
    <col min="3061" max="3061" width="15" style="125" customWidth="1"/>
    <col min="3062" max="3062" width="14.88671875" style="125" customWidth="1"/>
    <col min="3063" max="3063" width="12.6640625" style="125" customWidth="1"/>
    <col min="3064" max="3064" width="11.44140625" style="125"/>
    <col min="3065" max="3065" width="15.6640625" style="125" customWidth="1"/>
    <col min="3066" max="3066" width="14.6640625" style="125" customWidth="1"/>
    <col min="3067" max="3251" width="11.44140625" style="125"/>
    <col min="3252" max="3252" width="10.44140625" style="125" customWidth="1"/>
    <col min="3253" max="3253" width="17.6640625" style="125" customWidth="1"/>
    <col min="3254" max="3254" width="0" style="125" hidden="1" customWidth="1"/>
    <col min="3255" max="3255" width="23.5546875" style="125" customWidth="1"/>
    <col min="3256" max="3256" width="25.88671875" style="125" customWidth="1"/>
    <col min="3257" max="3257" width="44" style="125" customWidth="1"/>
    <col min="3258" max="3258" width="21.6640625" style="125" customWidth="1"/>
    <col min="3259" max="3259" width="11.88671875" style="125" customWidth="1"/>
    <col min="3260" max="3260" width="9.88671875" style="125" customWidth="1"/>
    <col min="3261" max="3261" width="10" style="125" customWidth="1"/>
    <col min="3262" max="3262" width="21.109375" style="125" customWidth="1"/>
    <col min="3263" max="3273" width="0" style="125" hidden="1" customWidth="1"/>
    <col min="3274" max="3274" width="11.5546875" style="125" customWidth="1"/>
    <col min="3275" max="3275" width="11" style="125" customWidth="1"/>
    <col min="3276" max="3276" width="13.109375" style="125" customWidth="1"/>
    <col min="3277" max="3277" width="13.88671875" style="125" customWidth="1"/>
    <col min="3278" max="3278" width="13.33203125" style="125" customWidth="1"/>
    <col min="3279" max="3279" width="16.109375" style="125" customWidth="1"/>
    <col min="3280" max="3282" width="7.109375" style="125" customWidth="1"/>
    <col min="3283" max="3283" width="8.5546875" style="125" customWidth="1"/>
    <col min="3284" max="3284" width="12.44140625" style="125" customWidth="1"/>
    <col min="3285" max="3285" width="12.6640625" style="125" customWidth="1"/>
    <col min="3286" max="3286" width="13.88671875" style="125" customWidth="1"/>
    <col min="3287" max="3287" width="23.33203125" style="125" customWidth="1"/>
    <col min="3288" max="3288" width="11.5546875" style="125" customWidth="1"/>
    <col min="3289" max="3289" width="10.109375" style="125" customWidth="1"/>
    <col min="3290" max="3290" width="10.88671875" style="125" customWidth="1"/>
    <col min="3291" max="3291" width="12.5546875" style="125" customWidth="1"/>
    <col min="3292" max="3292" width="14.33203125" style="125" customWidth="1"/>
    <col min="3293" max="3293" width="12.5546875" style="125" customWidth="1"/>
    <col min="3294" max="3294" width="17.33203125" style="125" customWidth="1"/>
    <col min="3295" max="3295" width="18.88671875" style="125" customWidth="1"/>
    <col min="3296" max="3296" width="15.109375" style="125" customWidth="1"/>
    <col min="3297" max="3297" width="17.6640625" style="125" customWidth="1"/>
    <col min="3298" max="3298" width="23.109375" style="125" customWidth="1"/>
    <col min="3299" max="3299" width="27.44140625" style="125" customWidth="1"/>
    <col min="3300" max="3300" width="13.33203125" style="125" customWidth="1"/>
    <col min="3301" max="3301" width="12.6640625" style="125" customWidth="1"/>
    <col min="3302" max="3302" width="13.88671875" style="125" customWidth="1"/>
    <col min="3303" max="3311" width="11.44140625" style="125"/>
    <col min="3312" max="3312" width="14.109375" style="125" customWidth="1"/>
    <col min="3313" max="3313" width="13.33203125" style="125" customWidth="1"/>
    <col min="3314" max="3314" width="13.88671875" style="125" customWidth="1"/>
    <col min="3315" max="3315" width="16.5546875" style="125" customWidth="1"/>
    <col min="3316" max="3316" width="11.44140625" style="125"/>
    <col min="3317" max="3317" width="15" style="125" customWidth="1"/>
    <col min="3318" max="3318" width="14.88671875" style="125" customWidth="1"/>
    <col min="3319" max="3319" width="12.6640625" style="125" customWidth="1"/>
    <col min="3320" max="3320" width="11.44140625" style="125"/>
    <col min="3321" max="3321" width="15.6640625" style="125" customWidth="1"/>
    <col min="3322" max="3322" width="14.6640625" style="125" customWidth="1"/>
    <col min="3323" max="3507" width="11.44140625" style="125"/>
    <col min="3508" max="3508" width="10.44140625" style="125" customWidth="1"/>
    <col min="3509" max="3509" width="17.6640625" style="125" customWidth="1"/>
    <col min="3510" max="3510" width="0" style="125" hidden="1" customWidth="1"/>
    <col min="3511" max="3511" width="23.5546875" style="125" customWidth="1"/>
    <col min="3512" max="3512" width="25.88671875" style="125" customWidth="1"/>
    <col min="3513" max="3513" width="44" style="125" customWidth="1"/>
    <col min="3514" max="3514" width="21.6640625" style="125" customWidth="1"/>
    <col min="3515" max="3515" width="11.88671875" style="125" customWidth="1"/>
    <col min="3516" max="3516" width="9.88671875" style="125" customWidth="1"/>
    <col min="3517" max="3517" width="10" style="125" customWidth="1"/>
    <col min="3518" max="3518" width="21.109375" style="125" customWidth="1"/>
    <col min="3519" max="3529" width="0" style="125" hidden="1" customWidth="1"/>
    <col min="3530" max="3530" width="11.5546875" style="125" customWidth="1"/>
    <col min="3531" max="3531" width="11" style="125" customWidth="1"/>
    <col min="3532" max="3532" width="13.109375" style="125" customWidth="1"/>
    <col min="3533" max="3533" width="13.88671875" style="125" customWidth="1"/>
    <col min="3534" max="3534" width="13.33203125" style="125" customWidth="1"/>
    <col min="3535" max="3535" width="16.109375" style="125" customWidth="1"/>
    <col min="3536" max="3538" width="7.109375" style="125" customWidth="1"/>
    <col min="3539" max="3539" width="8.5546875" style="125" customWidth="1"/>
    <col min="3540" max="3540" width="12.44140625" style="125" customWidth="1"/>
    <col min="3541" max="3541" width="12.6640625" style="125" customWidth="1"/>
    <col min="3542" max="3542" width="13.88671875" style="125" customWidth="1"/>
    <col min="3543" max="3543" width="23.33203125" style="125" customWidth="1"/>
    <col min="3544" max="3544" width="11.5546875" style="125" customWidth="1"/>
    <col min="3545" max="3545" width="10.109375" style="125" customWidth="1"/>
    <col min="3546" max="3546" width="10.88671875" style="125" customWidth="1"/>
    <col min="3547" max="3547" width="12.5546875" style="125" customWidth="1"/>
    <col min="3548" max="3548" width="14.33203125" style="125" customWidth="1"/>
    <col min="3549" max="3549" width="12.5546875" style="125" customWidth="1"/>
    <col min="3550" max="3550" width="17.33203125" style="125" customWidth="1"/>
    <col min="3551" max="3551" width="18.88671875" style="125" customWidth="1"/>
    <col min="3552" max="3552" width="15.109375" style="125" customWidth="1"/>
    <col min="3553" max="3553" width="17.6640625" style="125" customWidth="1"/>
    <col min="3554" max="3554" width="23.109375" style="125" customWidth="1"/>
    <col min="3555" max="3555" width="27.44140625" style="125" customWidth="1"/>
    <col min="3556" max="3556" width="13.33203125" style="125" customWidth="1"/>
    <col min="3557" max="3557" width="12.6640625" style="125" customWidth="1"/>
    <col min="3558" max="3558" width="13.88671875" style="125" customWidth="1"/>
    <col min="3559" max="3567" width="11.44140625" style="125"/>
    <col min="3568" max="3568" width="14.109375" style="125" customWidth="1"/>
    <col min="3569" max="3569" width="13.33203125" style="125" customWidth="1"/>
    <col min="3570" max="3570" width="13.88671875" style="125" customWidth="1"/>
    <col min="3571" max="3571" width="16.5546875" style="125" customWidth="1"/>
    <col min="3572" max="3572" width="11.44140625" style="125"/>
    <col min="3573" max="3573" width="15" style="125" customWidth="1"/>
    <col min="3574" max="3574" width="14.88671875" style="125" customWidth="1"/>
    <col min="3575" max="3575" width="12.6640625" style="125" customWidth="1"/>
    <col min="3576" max="3576" width="11.44140625" style="125"/>
    <col min="3577" max="3577" width="15.6640625" style="125" customWidth="1"/>
    <col min="3578" max="3578" width="14.6640625" style="125" customWidth="1"/>
    <col min="3579" max="3763" width="11.44140625" style="125"/>
    <col min="3764" max="3764" width="10.44140625" style="125" customWidth="1"/>
    <col min="3765" max="3765" width="17.6640625" style="125" customWidth="1"/>
    <col min="3766" max="3766" width="0" style="125" hidden="1" customWidth="1"/>
    <col min="3767" max="3767" width="23.5546875" style="125" customWidth="1"/>
    <col min="3768" max="3768" width="25.88671875" style="125" customWidth="1"/>
    <col min="3769" max="3769" width="44" style="125" customWidth="1"/>
    <col min="3770" max="3770" width="21.6640625" style="125" customWidth="1"/>
    <col min="3771" max="3771" width="11.88671875" style="125" customWidth="1"/>
    <col min="3772" max="3772" width="9.88671875" style="125" customWidth="1"/>
    <col min="3773" max="3773" width="10" style="125" customWidth="1"/>
    <col min="3774" max="3774" width="21.109375" style="125" customWidth="1"/>
    <col min="3775" max="3785" width="0" style="125" hidden="1" customWidth="1"/>
    <col min="3786" max="3786" width="11.5546875" style="125" customWidth="1"/>
    <col min="3787" max="3787" width="11" style="125" customWidth="1"/>
    <col min="3788" max="3788" width="13.109375" style="125" customWidth="1"/>
    <col min="3789" max="3789" width="13.88671875" style="125" customWidth="1"/>
    <col min="3790" max="3790" width="13.33203125" style="125" customWidth="1"/>
    <col min="3791" max="3791" width="16.109375" style="125" customWidth="1"/>
    <col min="3792" max="3794" width="7.109375" style="125" customWidth="1"/>
    <col min="3795" max="3795" width="8.5546875" style="125" customWidth="1"/>
    <col min="3796" max="3796" width="12.44140625" style="125" customWidth="1"/>
    <col min="3797" max="3797" width="12.6640625" style="125" customWidth="1"/>
    <col min="3798" max="3798" width="13.88671875" style="125" customWidth="1"/>
    <col min="3799" max="3799" width="23.33203125" style="125" customWidth="1"/>
    <col min="3800" max="3800" width="11.5546875" style="125" customWidth="1"/>
    <col min="3801" max="3801" width="10.109375" style="125" customWidth="1"/>
    <col min="3802" max="3802" width="10.88671875" style="125" customWidth="1"/>
    <col min="3803" max="3803" width="12.5546875" style="125" customWidth="1"/>
    <col min="3804" max="3804" width="14.33203125" style="125" customWidth="1"/>
    <col min="3805" max="3805" width="12.5546875" style="125" customWidth="1"/>
    <col min="3806" max="3806" width="17.33203125" style="125" customWidth="1"/>
    <col min="3807" max="3807" width="18.88671875" style="125" customWidth="1"/>
    <col min="3808" max="3808" width="15.109375" style="125" customWidth="1"/>
    <col min="3809" max="3809" width="17.6640625" style="125" customWidth="1"/>
    <col min="3810" max="3810" width="23.109375" style="125" customWidth="1"/>
    <col min="3811" max="3811" width="27.44140625" style="125" customWidth="1"/>
    <col min="3812" max="3812" width="13.33203125" style="125" customWidth="1"/>
    <col min="3813" max="3813" width="12.6640625" style="125" customWidth="1"/>
    <col min="3814" max="3814" width="13.88671875" style="125" customWidth="1"/>
    <col min="3815" max="3823" width="11.44140625" style="125"/>
    <col min="3824" max="3824" width="14.109375" style="125" customWidth="1"/>
    <col min="3825" max="3825" width="13.33203125" style="125" customWidth="1"/>
    <col min="3826" max="3826" width="13.88671875" style="125" customWidth="1"/>
    <col min="3827" max="3827" width="16.5546875" style="125" customWidth="1"/>
    <col min="3828" max="3828" width="11.44140625" style="125"/>
    <col min="3829" max="3829" width="15" style="125" customWidth="1"/>
    <col min="3830" max="3830" width="14.88671875" style="125" customWidth="1"/>
    <col min="3831" max="3831" width="12.6640625" style="125" customWidth="1"/>
    <col min="3832" max="3832" width="11.44140625" style="125"/>
    <col min="3833" max="3833" width="15.6640625" style="125" customWidth="1"/>
    <col min="3834" max="3834" width="14.6640625" style="125" customWidth="1"/>
    <col min="3835" max="4019" width="11.44140625" style="125"/>
    <col min="4020" max="4020" width="10.44140625" style="125" customWidth="1"/>
    <col min="4021" max="4021" width="17.6640625" style="125" customWidth="1"/>
    <col min="4022" max="4022" width="0" style="125" hidden="1" customWidth="1"/>
    <col min="4023" max="4023" width="23.5546875" style="125" customWidth="1"/>
    <col min="4024" max="4024" width="25.88671875" style="125" customWidth="1"/>
    <col min="4025" max="4025" width="44" style="125" customWidth="1"/>
    <col min="4026" max="4026" width="21.6640625" style="125" customWidth="1"/>
    <col min="4027" max="4027" width="11.88671875" style="125" customWidth="1"/>
    <col min="4028" max="4028" width="9.88671875" style="125" customWidth="1"/>
    <col min="4029" max="4029" width="10" style="125" customWidth="1"/>
    <col min="4030" max="4030" width="21.109375" style="125" customWidth="1"/>
    <col min="4031" max="4041" width="0" style="125" hidden="1" customWidth="1"/>
    <col min="4042" max="4042" width="11.5546875" style="125" customWidth="1"/>
    <col min="4043" max="4043" width="11" style="125" customWidth="1"/>
    <col min="4044" max="4044" width="13.109375" style="125" customWidth="1"/>
    <col min="4045" max="4045" width="13.88671875" style="125" customWidth="1"/>
    <col min="4046" max="4046" width="13.33203125" style="125" customWidth="1"/>
    <col min="4047" max="4047" width="16.109375" style="125" customWidth="1"/>
    <col min="4048" max="4050" width="7.109375" style="125" customWidth="1"/>
    <col min="4051" max="4051" width="8.5546875" style="125" customWidth="1"/>
    <col min="4052" max="4052" width="12.44140625" style="125" customWidth="1"/>
    <col min="4053" max="4053" width="12.6640625" style="125" customWidth="1"/>
    <col min="4054" max="4054" width="13.88671875" style="125" customWidth="1"/>
    <col min="4055" max="4055" width="23.33203125" style="125" customWidth="1"/>
    <col min="4056" max="4056" width="11.5546875" style="125" customWidth="1"/>
    <col min="4057" max="4057" width="10.109375" style="125" customWidth="1"/>
    <col min="4058" max="4058" width="10.88671875" style="125" customWidth="1"/>
    <col min="4059" max="4059" width="12.5546875" style="125" customWidth="1"/>
    <col min="4060" max="4060" width="14.33203125" style="125" customWidth="1"/>
    <col min="4061" max="4061" width="12.5546875" style="125" customWidth="1"/>
    <col min="4062" max="4062" width="17.33203125" style="125" customWidth="1"/>
    <col min="4063" max="4063" width="18.88671875" style="125" customWidth="1"/>
    <col min="4064" max="4064" width="15.109375" style="125" customWidth="1"/>
    <col min="4065" max="4065" width="17.6640625" style="125" customWidth="1"/>
    <col min="4066" max="4066" width="23.109375" style="125" customWidth="1"/>
    <col min="4067" max="4067" width="27.44140625" style="125" customWidth="1"/>
    <col min="4068" max="4068" width="13.33203125" style="125" customWidth="1"/>
    <col min="4069" max="4069" width="12.6640625" style="125" customWidth="1"/>
    <col min="4070" max="4070" width="13.88671875" style="125" customWidth="1"/>
    <col min="4071" max="4079" width="11.44140625" style="125"/>
    <col min="4080" max="4080" width="14.109375" style="125" customWidth="1"/>
    <col min="4081" max="4081" width="13.33203125" style="125" customWidth="1"/>
    <col min="4082" max="4082" width="13.88671875" style="125" customWidth="1"/>
    <col min="4083" max="4083" width="16.5546875" style="125" customWidth="1"/>
    <col min="4084" max="4084" width="11.44140625" style="125"/>
    <col min="4085" max="4085" width="15" style="125" customWidth="1"/>
    <col min="4086" max="4086" width="14.88671875" style="125" customWidth="1"/>
    <col min="4087" max="4087" width="12.6640625" style="125" customWidth="1"/>
    <col min="4088" max="4088" width="11.44140625" style="125"/>
    <col min="4089" max="4089" width="15.6640625" style="125" customWidth="1"/>
    <col min="4090" max="4090" width="14.6640625" style="125" customWidth="1"/>
    <col min="4091" max="4275" width="11.44140625" style="125"/>
    <col min="4276" max="4276" width="10.44140625" style="125" customWidth="1"/>
    <col min="4277" max="4277" width="17.6640625" style="125" customWidth="1"/>
    <col min="4278" max="4278" width="0" style="125" hidden="1" customWidth="1"/>
    <col min="4279" max="4279" width="23.5546875" style="125" customWidth="1"/>
    <col min="4280" max="4280" width="25.88671875" style="125" customWidth="1"/>
    <col min="4281" max="4281" width="44" style="125" customWidth="1"/>
    <col min="4282" max="4282" width="21.6640625" style="125" customWidth="1"/>
    <col min="4283" max="4283" width="11.88671875" style="125" customWidth="1"/>
    <col min="4284" max="4284" width="9.88671875" style="125" customWidth="1"/>
    <col min="4285" max="4285" width="10" style="125" customWidth="1"/>
    <col min="4286" max="4286" width="21.109375" style="125" customWidth="1"/>
    <col min="4287" max="4297" width="0" style="125" hidden="1" customWidth="1"/>
    <col min="4298" max="4298" width="11.5546875" style="125" customWidth="1"/>
    <col min="4299" max="4299" width="11" style="125" customWidth="1"/>
    <col min="4300" max="4300" width="13.109375" style="125" customWidth="1"/>
    <col min="4301" max="4301" width="13.88671875" style="125" customWidth="1"/>
    <col min="4302" max="4302" width="13.33203125" style="125" customWidth="1"/>
    <col min="4303" max="4303" width="16.109375" style="125" customWidth="1"/>
    <col min="4304" max="4306" width="7.109375" style="125" customWidth="1"/>
    <col min="4307" max="4307" width="8.5546875" style="125" customWidth="1"/>
    <col min="4308" max="4308" width="12.44140625" style="125" customWidth="1"/>
    <col min="4309" max="4309" width="12.6640625" style="125" customWidth="1"/>
    <col min="4310" max="4310" width="13.88671875" style="125" customWidth="1"/>
    <col min="4311" max="4311" width="23.33203125" style="125" customWidth="1"/>
    <col min="4312" max="4312" width="11.5546875" style="125" customWidth="1"/>
    <col min="4313" max="4313" width="10.109375" style="125" customWidth="1"/>
    <col min="4314" max="4314" width="10.88671875" style="125" customWidth="1"/>
    <col min="4315" max="4315" width="12.5546875" style="125" customWidth="1"/>
    <col min="4316" max="4316" width="14.33203125" style="125" customWidth="1"/>
    <col min="4317" max="4317" width="12.5546875" style="125" customWidth="1"/>
    <col min="4318" max="4318" width="17.33203125" style="125" customWidth="1"/>
    <col min="4319" max="4319" width="18.88671875" style="125" customWidth="1"/>
    <col min="4320" max="4320" width="15.109375" style="125" customWidth="1"/>
    <col min="4321" max="4321" width="17.6640625" style="125" customWidth="1"/>
    <col min="4322" max="4322" width="23.109375" style="125" customWidth="1"/>
    <col min="4323" max="4323" width="27.44140625" style="125" customWidth="1"/>
    <col min="4324" max="4324" width="13.33203125" style="125" customWidth="1"/>
    <col min="4325" max="4325" width="12.6640625" style="125" customWidth="1"/>
    <col min="4326" max="4326" width="13.88671875" style="125" customWidth="1"/>
    <col min="4327" max="4335" width="11.44140625" style="125"/>
    <col min="4336" max="4336" width="14.109375" style="125" customWidth="1"/>
    <col min="4337" max="4337" width="13.33203125" style="125" customWidth="1"/>
    <col min="4338" max="4338" width="13.88671875" style="125" customWidth="1"/>
    <col min="4339" max="4339" width="16.5546875" style="125" customWidth="1"/>
    <col min="4340" max="4340" width="11.44140625" style="125"/>
    <col min="4341" max="4341" width="15" style="125" customWidth="1"/>
    <col min="4342" max="4342" width="14.88671875" style="125" customWidth="1"/>
    <col min="4343" max="4343" width="12.6640625" style="125" customWidth="1"/>
    <col min="4344" max="4344" width="11.44140625" style="125"/>
    <col min="4345" max="4345" width="15.6640625" style="125" customWidth="1"/>
    <col min="4346" max="4346" width="14.6640625" style="125" customWidth="1"/>
    <col min="4347" max="4531" width="11.44140625" style="125"/>
    <col min="4532" max="4532" width="10.44140625" style="125" customWidth="1"/>
    <col min="4533" max="4533" width="17.6640625" style="125" customWidth="1"/>
    <col min="4534" max="4534" width="0" style="125" hidden="1" customWidth="1"/>
    <col min="4535" max="4535" width="23.5546875" style="125" customWidth="1"/>
    <col min="4536" max="4536" width="25.88671875" style="125" customWidth="1"/>
    <col min="4537" max="4537" width="44" style="125" customWidth="1"/>
    <col min="4538" max="4538" width="21.6640625" style="125" customWidth="1"/>
    <col min="4539" max="4539" width="11.88671875" style="125" customWidth="1"/>
    <col min="4540" max="4540" width="9.88671875" style="125" customWidth="1"/>
    <col min="4541" max="4541" width="10" style="125" customWidth="1"/>
    <col min="4542" max="4542" width="21.109375" style="125" customWidth="1"/>
    <col min="4543" max="4553" width="0" style="125" hidden="1" customWidth="1"/>
    <col min="4554" max="4554" width="11.5546875" style="125" customWidth="1"/>
    <col min="4555" max="4555" width="11" style="125" customWidth="1"/>
    <col min="4556" max="4556" width="13.109375" style="125" customWidth="1"/>
    <col min="4557" max="4557" width="13.88671875" style="125" customWidth="1"/>
    <col min="4558" max="4558" width="13.33203125" style="125" customWidth="1"/>
    <col min="4559" max="4559" width="16.109375" style="125" customWidth="1"/>
    <col min="4560" max="4562" width="7.109375" style="125" customWidth="1"/>
    <col min="4563" max="4563" width="8.5546875" style="125" customWidth="1"/>
    <col min="4564" max="4564" width="12.44140625" style="125" customWidth="1"/>
    <col min="4565" max="4565" width="12.6640625" style="125" customWidth="1"/>
    <col min="4566" max="4566" width="13.88671875" style="125" customWidth="1"/>
    <col min="4567" max="4567" width="23.33203125" style="125" customWidth="1"/>
    <col min="4568" max="4568" width="11.5546875" style="125" customWidth="1"/>
    <col min="4569" max="4569" width="10.109375" style="125" customWidth="1"/>
    <col min="4570" max="4570" width="10.88671875" style="125" customWidth="1"/>
    <col min="4571" max="4571" width="12.5546875" style="125" customWidth="1"/>
    <col min="4572" max="4572" width="14.33203125" style="125" customWidth="1"/>
    <col min="4573" max="4573" width="12.5546875" style="125" customWidth="1"/>
    <col min="4574" max="4574" width="17.33203125" style="125" customWidth="1"/>
    <col min="4575" max="4575" width="18.88671875" style="125" customWidth="1"/>
    <col min="4576" max="4576" width="15.109375" style="125" customWidth="1"/>
    <col min="4577" max="4577" width="17.6640625" style="125" customWidth="1"/>
    <col min="4578" max="4578" width="23.109375" style="125" customWidth="1"/>
    <col min="4579" max="4579" width="27.44140625" style="125" customWidth="1"/>
    <col min="4580" max="4580" width="13.33203125" style="125" customWidth="1"/>
    <col min="4581" max="4581" width="12.6640625" style="125" customWidth="1"/>
    <col min="4582" max="4582" width="13.88671875" style="125" customWidth="1"/>
    <col min="4583" max="4591" width="11.44140625" style="125"/>
    <col min="4592" max="4592" width="14.109375" style="125" customWidth="1"/>
    <col min="4593" max="4593" width="13.33203125" style="125" customWidth="1"/>
    <col min="4594" max="4594" width="13.88671875" style="125" customWidth="1"/>
    <col min="4595" max="4595" width="16.5546875" style="125" customWidth="1"/>
    <col min="4596" max="4596" width="11.44140625" style="125"/>
    <col min="4597" max="4597" width="15" style="125" customWidth="1"/>
    <col min="4598" max="4598" width="14.88671875" style="125" customWidth="1"/>
    <col min="4599" max="4599" width="12.6640625" style="125" customWidth="1"/>
    <col min="4600" max="4600" width="11.44140625" style="125"/>
    <col min="4601" max="4601" width="15.6640625" style="125" customWidth="1"/>
    <col min="4602" max="4602" width="14.6640625" style="125" customWidth="1"/>
    <col min="4603" max="4787" width="11.44140625" style="125"/>
    <col min="4788" max="4788" width="10.44140625" style="125" customWidth="1"/>
    <col min="4789" max="4789" width="17.6640625" style="125" customWidth="1"/>
    <col min="4790" max="4790" width="0" style="125" hidden="1" customWidth="1"/>
    <col min="4791" max="4791" width="23.5546875" style="125" customWidth="1"/>
    <col min="4792" max="4792" width="25.88671875" style="125" customWidth="1"/>
    <col min="4793" max="4793" width="44" style="125" customWidth="1"/>
    <col min="4794" max="4794" width="21.6640625" style="125" customWidth="1"/>
    <col min="4795" max="4795" width="11.88671875" style="125" customWidth="1"/>
    <col min="4796" max="4796" width="9.88671875" style="125" customWidth="1"/>
    <col min="4797" max="4797" width="10" style="125" customWidth="1"/>
    <col min="4798" max="4798" width="21.109375" style="125" customWidth="1"/>
    <col min="4799" max="4809" width="0" style="125" hidden="1" customWidth="1"/>
    <col min="4810" max="4810" width="11.5546875" style="125" customWidth="1"/>
    <col min="4811" max="4811" width="11" style="125" customWidth="1"/>
    <col min="4812" max="4812" width="13.109375" style="125" customWidth="1"/>
    <col min="4813" max="4813" width="13.88671875" style="125" customWidth="1"/>
    <col min="4814" max="4814" width="13.33203125" style="125" customWidth="1"/>
    <col min="4815" max="4815" width="16.109375" style="125" customWidth="1"/>
    <col min="4816" max="4818" width="7.109375" style="125" customWidth="1"/>
    <col min="4819" max="4819" width="8.5546875" style="125" customWidth="1"/>
    <col min="4820" max="4820" width="12.44140625" style="125" customWidth="1"/>
    <col min="4821" max="4821" width="12.6640625" style="125" customWidth="1"/>
    <col min="4822" max="4822" width="13.88671875" style="125" customWidth="1"/>
    <col min="4823" max="4823" width="23.33203125" style="125" customWidth="1"/>
    <col min="4824" max="4824" width="11.5546875" style="125" customWidth="1"/>
    <col min="4825" max="4825" width="10.109375" style="125" customWidth="1"/>
    <col min="4826" max="4826" width="10.88671875" style="125" customWidth="1"/>
    <col min="4827" max="4827" width="12.5546875" style="125" customWidth="1"/>
    <col min="4828" max="4828" width="14.33203125" style="125" customWidth="1"/>
    <col min="4829" max="4829" width="12.5546875" style="125" customWidth="1"/>
    <col min="4830" max="4830" width="17.33203125" style="125" customWidth="1"/>
    <col min="4831" max="4831" width="18.88671875" style="125" customWidth="1"/>
    <col min="4832" max="4832" width="15.109375" style="125" customWidth="1"/>
    <col min="4833" max="4833" width="17.6640625" style="125" customWidth="1"/>
    <col min="4834" max="4834" width="23.109375" style="125" customWidth="1"/>
    <col min="4835" max="4835" width="27.44140625" style="125" customWidth="1"/>
    <col min="4836" max="4836" width="13.33203125" style="125" customWidth="1"/>
    <col min="4837" max="4837" width="12.6640625" style="125" customWidth="1"/>
    <col min="4838" max="4838" width="13.88671875" style="125" customWidth="1"/>
    <col min="4839" max="4847" width="11.44140625" style="125"/>
    <col min="4848" max="4848" width="14.109375" style="125" customWidth="1"/>
    <col min="4849" max="4849" width="13.33203125" style="125" customWidth="1"/>
    <col min="4850" max="4850" width="13.88671875" style="125" customWidth="1"/>
    <col min="4851" max="4851" width="16.5546875" style="125" customWidth="1"/>
    <col min="4852" max="4852" width="11.44140625" style="125"/>
    <col min="4853" max="4853" width="15" style="125" customWidth="1"/>
    <col min="4854" max="4854" width="14.88671875" style="125" customWidth="1"/>
    <col min="4855" max="4855" width="12.6640625" style="125" customWidth="1"/>
    <col min="4856" max="4856" width="11.44140625" style="125"/>
    <col min="4857" max="4857" width="15.6640625" style="125" customWidth="1"/>
    <col min="4858" max="4858" width="14.6640625" style="125" customWidth="1"/>
    <col min="4859" max="5043" width="11.44140625" style="125"/>
    <col min="5044" max="5044" width="10.44140625" style="125" customWidth="1"/>
    <col min="5045" max="5045" width="17.6640625" style="125" customWidth="1"/>
    <col min="5046" max="5046" width="0" style="125" hidden="1" customWidth="1"/>
    <col min="5047" max="5047" width="23.5546875" style="125" customWidth="1"/>
    <col min="5048" max="5048" width="25.88671875" style="125" customWidth="1"/>
    <col min="5049" max="5049" width="44" style="125" customWidth="1"/>
    <col min="5050" max="5050" width="21.6640625" style="125" customWidth="1"/>
    <col min="5051" max="5051" width="11.88671875" style="125" customWidth="1"/>
    <col min="5052" max="5052" width="9.88671875" style="125" customWidth="1"/>
    <col min="5053" max="5053" width="10" style="125" customWidth="1"/>
    <col min="5054" max="5054" width="21.109375" style="125" customWidth="1"/>
    <col min="5055" max="5065" width="0" style="125" hidden="1" customWidth="1"/>
    <col min="5066" max="5066" width="11.5546875" style="125" customWidth="1"/>
    <col min="5067" max="5067" width="11" style="125" customWidth="1"/>
    <col min="5068" max="5068" width="13.109375" style="125" customWidth="1"/>
    <col min="5069" max="5069" width="13.88671875" style="125" customWidth="1"/>
    <col min="5070" max="5070" width="13.33203125" style="125" customWidth="1"/>
    <col min="5071" max="5071" width="16.109375" style="125" customWidth="1"/>
    <col min="5072" max="5074" width="7.109375" style="125" customWidth="1"/>
    <col min="5075" max="5075" width="8.5546875" style="125" customWidth="1"/>
    <col min="5076" max="5076" width="12.44140625" style="125" customWidth="1"/>
    <col min="5077" max="5077" width="12.6640625" style="125" customWidth="1"/>
    <col min="5078" max="5078" width="13.88671875" style="125" customWidth="1"/>
    <col min="5079" max="5079" width="23.33203125" style="125" customWidth="1"/>
    <col min="5080" max="5080" width="11.5546875" style="125" customWidth="1"/>
    <col min="5081" max="5081" width="10.109375" style="125" customWidth="1"/>
    <col min="5082" max="5082" width="10.88671875" style="125" customWidth="1"/>
    <col min="5083" max="5083" width="12.5546875" style="125" customWidth="1"/>
    <col min="5084" max="5084" width="14.33203125" style="125" customWidth="1"/>
    <col min="5085" max="5085" width="12.5546875" style="125" customWidth="1"/>
    <col min="5086" max="5086" width="17.33203125" style="125" customWidth="1"/>
    <col min="5087" max="5087" width="18.88671875" style="125" customWidth="1"/>
    <col min="5088" max="5088" width="15.109375" style="125" customWidth="1"/>
    <col min="5089" max="5089" width="17.6640625" style="125" customWidth="1"/>
    <col min="5090" max="5090" width="23.109375" style="125" customWidth="1"/>
    <col min="5091" max="5091" width="27.44140625" style="125" customWidth="1"/>
    <col min="5092" max="5092" width="13.33203125" style="125" customWidth="1"/>
    <col min="5093" max="5093" width="12.6640625" style="125" customWidth="1"/>
    <col min="5094" max="5094" width="13.88671875" style="125" customWidth="1"/>
    <col min="5095" max="5103" width="11.44140625" style="125"/>
    <col min="5104" max="5104" width="14.109375" style="125" customWidth="1"/>
    <col min="5105" max="5105" width="13.33203125" style="125" customWidth="1"/>
    <col min="5106" max="5106" width="13.88671875" style="125" customWidth="1"/>
    <col min="5107" max="5107" width="16.5546875" style="125" customWidth="1"/>
    <col min="5108" max="5108" width="11.44140625" style="125"/>
    <col min="5109" max="5109" width="15" style="125" customWidth="1"/>
    <col min="5110" max="5110" width="14.88671875" style="125" customWidth="1"/>
    <col min="5111" max="5111" width="12.6640625" style="125" customWidth="1"/>
    <col min="5112" max="5112" width="11.44140625" style="125"/>
    <col min="5113" max="5113" width="15.6640625" style="125" customWidth="1"/>
    <col min="5114" max="5114" width="14.6640625" style="125" customWidth="1"/>
    <col min="5115" max="5299" width="11.44140625" style="125"/>
    <col min="5300" max="5300" width="10.44140625" style="125" customWidth="1"/>
    <col min="5301" max="5301" width="17.6640625" style="125" customWidth="1"/>
    <col min="5302" max="5302" width="0" style="125" hidden="1" customWidth="1"/>
    <col min="5303" max="5303" width="23.5546875" style="125" customWidth="1"/>
    <col min="5304" max="5304" width="25.88671875" style="125" customWidth="1"/>
    <col min="5305" max="5305" width="44" style="125" customWidth="1"/>
    <col min="5306" max="5306" width="21.6640625" style="125" customWidth="1"/>
    <col min="5307" max="5307" width="11.88671875" style="125" customWidth="1"/>
    <col min="5308" max="5308" width="9.88671875" style="125" customWidth="1"/>
    <col min="5309" max="5309" width="10" style="125" customWidth="1"/>
    <col min="5310" max="5310" width="21.109375" style="125" customWidth="1"/>
    <col min="5311" max="5321" width="0" style="125" hidden="1" customWidth="1"/>
    <col min="5322" max="5322" width="11.5546875" style="125" customWidth="1"/>
    <col min="5323" max="5323" width="11" style="125" customWidth="1"/>
    <col min="5324" max="5324" width="13.109375" style="125" customWidth="1"/>
    <col min="5325" max="5325" width="13.88671875" style="125" customWidth="1"/>
    <col min="5326" max="5326" width="13.33203125" style="125" customWidth="1"/>
    <col min="5327" max="5327" width="16.109375" style="125" customWidth="1"/>
    <col min="5328" max="5330" width="7.109375" style="125" customWidth="1"/>
    <col min="5331" max="5331" width="8.5546875" style="125" customWidth="1"/>
    <col min="5332" max="5332" width="12.44140625" style="125" customWidth="1"/>
    <col min="5333" max="5333" width="12.6640625" style="125" customWidth="1"/>
    <col min="5334" max="5334" width="13.88671875" style="125" customWidth="1"/>
    <col min="5335" max="5335" width="23.33203125" style="125" customWidth="1"/>
    <col min="5336" max="5336" width="11.5546875" style="125" customWidth="1"/>
    <col min="5337" max="5337" width="10.109375" style="125" customWidth="1"/>
    <col min="5338" max="5338" width="10.88671875" style="125" customWidth="1"/>
    <col min="5339" max="5339" width="12.5546875" style="125" customWidth="1"/>
    <col min="5340" max="5340" width="14.33203125" style="125" customWidth="1"/>
    <col min="5341" max="5341" width="12.5546875" style="125" customWidth="1"/>
    <col min="5342" max="5342" width="17.33203125" style="125" customWidth="1"/>
    <col min="5343" max="5343" width="18.88671875" style="125" customWidth="1"/>
    <col min="5344" max="5344" width="15.109375" style="125" customWidth="1"/>
    <col min="5345" max="5345" width="17.6640625" style="125" customWidth="1"/>
    <col min="5346" max="5346" width="23.109375" style="125" customWidth="1"/>
    <col min="5347" max="5347" width="27.44140625" style="125" customWidth="1"/>
    <col min="5348" max="5348" width="13.33203125" style="125" customWidth="1"/>
    <col min="5349" max="5349" width="12.6640625" style="125" customWidth="1"/>
    <col min="5350" max="5350" width="13.88671875" style="125" customWidth="1"/>
    <col min="5351" max="5359" width="11.44140625" style="125"/>
    <col min="5360" max="5360" width="14.109375" style="125" customWidth="1"/>
    <col min="5361" max="5361" width="13.33203125" style="125" customWidth="1"/>
    <col min="5362" max="5362" width="13.88671875" style="125" customWidth="1"/>
    <col min="5363" max="5363" width="16.5546875" style="125" customWidth="1"/>
    <col min="5364" max="5364" width="11.44140625" style="125"/>
    <col min="5365" max="5365" width="15" style="125" customWidth="1"/>
    <col min="5366" max="5366" width="14.88671875" style="125" customWidth="1"/>
    <col min="5367" max="5367" width="12.6640625" style="125" customWidth="1"/>
    <col min="5368" max="5368" width="11.44140625" style="125"/>
    <col min="5369" max="5369" width="15.6640625" style="125" customWidth="1"/>
    <col min="5370" max="5370" width="14.6640625" style="125" customWidth="1"/>
    <col min="5371" max="5555" width="11.44140625" style="125"/>
    <col min="5556" max="5556" width="10.44140625" style="125" customWidth="1"/>
    <col min="5557" max="5557" width="17.6640625" style="125" customWidth="1"/>
    <col min="5558" max="5558" width="0" style="125" hidden="1" customWidth="1"/>
    <col min="5559" max="5559" width="23.5546875" style="125" customWidth="1"/>
    <col min="5560" max="5560" width="25.88671875" style="125" customWidth="1"/>
    <col min="5561" max="5561" width="44" style="125" customWidth="1"/>
    <col min="5562" max="5562" width="21.6640625" style="125" customWidth="1"/>
    <col min="5563" max="5563" width="11.88671875" style="125" customWidth="1"/>
    <col min="5564" max="5564" width="9.88671875" style="125" customWidth="1"/>
    <col min="5565" max="5565" width="10" style="125" customWidth="1"/>
    <col min="5566" max="5566" width="21.109375" style="125" customWidth="1"/>
    <col min="5567" max="5577" width="0" style="125" hidden="1" customWidth="1"/>
    <col min="5578" max="5578" width="11.5546875" style="125" customWidth="1"/>
    <col min="5579" max="5579" width="11" style="125" customWidth="1"/>
    <col min="5580" max="5580" width="13.109375" style="125" customWidth="1"/>
    <col min="5581" max="5581" width="13.88671875" style="125" customWidth="1"/>
    <col min="5582" max="5582" width="13.33203125" style="125" customWidth="1"/>
    <col min="5583" max="5583" width="16.109375" style="125" customWidth="1"/>
    <col min="5584" max="5586" width="7.109375" style="125" customWidth="1"/>
    <col min="5587" max="5587" width="8.5546875" style="125" customWidth="1"/>
    <col min="5588" max="5588" width="12.44140625" style="125" customWidth="1"/>
    <col min="5589" max="5589" width="12.6640625" style="125" customWidth="1"/>
    <col min="5590" max="5590" width="13.88671875" style="125" customWidth="1"/>
    <col min="5591" max="5591" width="23.33203125" style="125" customWidth="1"/>
    <col min="5592" max="5592" width="11.5546875" style="125" customWidth="1"/>
    <col min="5593" max="5593" width="10.109375" style="125" customWidth="1"/>
    <col min="5594" max="5594" width="10.88671875" style="125" customWidth="1"/>
    <col min="5595" max="5595" width="12.5546875" style="125" customWidth="1"/>
    <col min="5596" max="5596" width="14.33203125" style="125" customWidth="1"/>
    <col min="5597" max="5597" width="12.5546875" style="125" customWidth="1"/>
    <col min="5598" max="5598" width="17.33203125" style="125" customWidth="1"/>
    <col min="5599" max="5599" width="18.88671875" style="125" customWidth="1"/>
    <col min="5600" max="5600" width="15.109375" style="125" customWidth="1"/>
    <col min="5601" max="5601" width="17.6640625" style="125" customWidth="1"/>
    <col min="5602" max="5602" width="23.109375" style="125" customWidth="1"/>
    <col min="5603" max="5603" width="27.44140625" style="125" customWidth="1"/>
    <col min="5604" max="5604" width="13.33203125" style="125" customWidth="1"/>
    <col min="5605" max="5605" width="12.6640625" style="125" customWidth="1"/>
    <col min="5606" max="5606" width="13.88671875" style="125" customWidth="1"/>
    <col min="5607" max="5615" width="11.44140625" style="125"/>
    <col min="5616" max="5616" width="14.109375" style="125" customWidth="1"/>
    <col min="5617" max="5617" width="13.33203125" style="125" customWidth="1"/>
    <col min="5618" max="5618" width="13.88671875" style="125" customWidth="1"/>
    <col min="5619" max="5619" width="16.5546875" style="125" customWidth="1"/>
    <col min="5620" max="5620" width="11.44140625" style="125"/>
    <col min="5621" max="5621" width="15" style="125" customWidth="1"/>
    <col min="5622" max="5622" width="14.88671875" style="125" customWidth="1"/>
    <col min="5623" max="5623" width="12.6640625" style="125" customWidth="1"/>
    <col min="5624" max="5624" width="11.44140625" style="125"/>
    <col min="5625" max="5625" width="15.6640625" style="125" customWidth="1"/>
    <col min="5626" max="5626" width="14.6640625" style="125" customWidth="1"/>
    <col min="5627" max="5811" width="11.44140625" style="125"/>
    <col min="5812" max="5812" width="10.44140625" style="125" customWidth="1"/>
    <col min="5813" max="5813" width="17.6640625" style="125" customWidth="1"/>
    <col min="5814" max="5814" width="0" style="125" hidden="1" customWidth="1"/>
    <col min="5815" max="5815" width="23.5546875" style="125" customWidth="1"/>
    <col min="5816" max="5816" width="25.88671875" style="125" customWidth="1"/>
    <col min="5817" max="5817" width="44" style="125" customWidth="1"/>
    <col min="5818" max="5818" width="21.6640625" style="125" customWidth="1"/>
    <col min="5819" max="5819" width="11.88671875" style="125" customWidth="1"/>
    <col min="5820" max="5820" width="9.88671875" style="125" customWidth="1"/>
    <col min="5821" max="5821" width="10" style="125" customWidth="1"/>
    <col min="5822" max="5822" width="21.109375" style="125" customWidth="1"/>
    <col min="5823" max="5833" width="0" style="125" hidden="1" customWidth="1"/>
    <col min="5834" max="5834" width="11.5546875" style="125" customWidth="1"/>
    <col min="5835" max="5835" width="11" style="125" customWidth="1"/>
    <col min="5836" max="5836" width="13.109375" style="125" customWidth="1"/>
    <col min="5837" max="5837" width="13.88671875" style="125" customWidth="1"/>
    <col min="5838" max="5838" width="13.33203125" style="125" customWidth="1"/>
    <col min="5839" max="5839" width="16.109375" style="125" customWidth="1"/>
    <col min="5840" max="5842" width="7.109375" style="125" customWidth="1"/>
    <col min="5843" max="5843" width="8.5546875" style="125" customWidth="1"/>
    <col min="5844" max="5844" width="12.44140625" style="125" customWidth="1"/>
    <col min="5845" max="5845" width="12.6640625" style="125" customWidth="1"/>
    <col min="5846" max="5846" width="13.88671875" style="125" customWidth="1"/>
    <col min="5847" max="5847" width="23.33203125" style="125" customWidth="1"/>
    <col min="5848" max="5848" width="11.5546875" style="125" customWidth="1"/>
    <col min="5849" max="5849" width="10.109375" style="125" customWidth="1"/>
    <col min="5850" max="5850" width="10.88671875" style="125" customWidth="1"/>
    <col min="5851" max="5851" width="12.5546875" style="125" customWidth="1"/>
    <col min="5852" max="5852" width="14.33203125" style="125" customWidth="1"/>
    <col min="5853" max="5853" width="12.5546875" style="125" customWidth="1"/>
    <col min="5854" max="5854" width="17.33203125" style="125" customWidth="1"/>
    <col min="5855" max="5855" width="18.88671875" style="125" customWidth="1"/>
    <col min="5856" max="5856" width="15.109375" style="125" customWidth="1"/>
    <col min="5857" max="5857" width="17.6640625" style="125" customWidth="1"/>
    <col min="5858" max="5858" width="23.109375" style="125" customWidth="1"/>
    <col min="5859" max="5859" width="27.44140625" style="125" customWidth="1"/>
    <col min="5860" max="5860" width="13.33203125" style="125" customWidth="1"/>
    <col min="5861" max="5861" width="12.6640625" style="125" customWidth="1"/>
    <col min="5862" max="5862" width="13.88671875" style="125" customWidth="1"/>
    <col min="5863" max="5871" width="11.44140625" style="125"/>
    <col min="5872" max="5872" width="14.109375" style="125" customWidth="1"/>
    <col min="5873" max="5873" width="13.33203125" style="125" customWidth="1"/>
    <col min="5874" max="5874" width="13.88671875" style="125" customWidth="1"/>
    <col min="5875" max="5875" width="16.5546875" style="125" customWidth="1"/>
    <col min="5876" max="5876" width="11.44140625" style="125"/>
    <col min="5877" max="5877" width="15" style="125" customWidth="1"/>
    <col min="5878" max="5878" width="14.88671875" style="125" customWidth="1"/>
    <col min="5879" max="5879" width="12.6640625" style="125" customWidth="1"/>
    <col min="5880" max="5880" width="11.44140625" style="125"/>
    <col min="5881" max="5881" width="15.6640625" style="125" customWidth="1"/>
    <col min="5882" max="5882" width="14.6640625" style="125" customWidth="1"/>
    <col min="5883" max="6067" width="11.44140625" style="125"/>
    <col min="6068" max="6068" width="10.44140625" style="125" customWidth="1"/>
    <col min="6069" max="6069" width="17.6640625" style="125" customWidth="1"/>
    <col min="6070" max="6070" width="0" style="125" hidden="1" customWidth="1"/>
    <col min="6071" max="6071" width="23.5546875" style="125" customWidth="1"/>
    <col min="6072" max="6072" width="25.88671875" style="125" customWidth="1"/>
    <col min="6073" max="6073" width="44" style="125" customWidth="1"/>
    <col min="6074" max="6074" width="21.6640625" style="125" customWidth="1"/>
    <col min="6075" max="6075" width="11.88671875" style="125" customWidth="1"/>
    <col min="6076" max="6076" width="9.88671875" style="125" customWidth="1"/>
    <col min="6077" max="6077" width="10" style="125" customWidth="1"/>
    <col min="6078" max="6078" width="21.109375" style="125" customWidth="1"/>
    <col min="6079" max="6089" width="0" style="125" hidden="1" customWidth="1"/>
    <col min="6090" max="6090" width="11.5546875" style="125" customWidth="1"/>
    <col min="6091" max="6091" width="11" style="125" customWidth="1"/>
    <col min="6092" max="6092" width="13.109375" style="125" customWidth="1"/>
    <col min="6093" max="6093" width="13.88671875" style="125" customWidth="1"/>
    <col min="6094" max="6094" width="13.33203125" style="125" customWidth="1"/>
    <col min="6095" max="6095" width="16.109375" style="125" customWidth="1"/>
    <col min="6096" max="6098" width="7.109375" style="125" customWidth="1"/>
    <col min="6099" max="6099" width="8.5546875" style="125" customWidth="1"/>
    <col min="6100" max="6100" width="12.44140625" style="125" customWidth="1"/>
    <col min="6101" max="6101" width="12.6640625" style="125" customWidth="1"/>
    <col min="6102" max="6102" width="13.88671875" style="125" customWidth="1"/>
    <col min="6103" max="6103" width="23.33203125" style="125" customWidth="1"/>
    <col min="6104" max="6104" width="11.5546875" style="125" customWidth="1"/>
    <col min="6105" max="6105" width="10.109375" style="125" customWidth="1"/>
    <col min="6106" max="6106" width="10.88671875" style="125" customWidth="1"/>
    <col min="6107" max="6107" width="12.5546875" style="125" customWidth="1"/>
    <col min="6108" max="6108" width="14.33203125" style="125" customWidth="1"/>
    <col min="6109" max="6109" width="12.5546875" style="125" customWidth="1"/>
    <col min="6110" max="6110" width="17.33203125" style="125" customWidth="1"/>
    <col min="6111" max="6111" width="18.88671875" style="125" customWidth="1"/>
    <col min="6112" max="6112" width="15.109375" style="125" customWidth="1"/>
    <col min="6113" max="6113" width="17.6640625" style="125" customWidth="1"/>
    <col min="6114" max="6114" width="23.109375" style="125" customWidth="1"/>
    <col min="6115" max="6115" width="27.44140625" style="125" customWidth="1"/>
    <col min="6116" max="6116" width="13.33203125" style="125" customWidth="1"/>
    <col min="6117" max="6117" width="12.6640625" style="125" customWidth="1"/>
    <col min="6118" max="6118" width="13.88671875" style="125" customWidth="1"/>
    <col min="6119" max="6127" width="11.44140625" style="125"/>
    <col min="6128" max="6128" width="14.109375" style="125" customWidth="1"/>
    <col min="6129" max="6129" width="13.33203125" style="125" customWidth="1"/>
    <col min="6130" max="6130" width="13.88671875" style="125" customWidth="1"/>
    <col min="6131" max="6131" width="16.5546875" style="125" customWidth="1"/>
    <col min="6132" max="6132" width="11.44140625" style="125"/>
    <col min="6133" max="6133" width="15" style="125" customWidth="1"/>
    <col min="6134" max="6134" width="14.88671875" style="125" customWidth="1"/>
    <col min="6135" max="6135" width="12.6640625" style="125" customWidth="1"/>
    <col min="6136" max="6136" width="11.44140625" style="125"/>
    <col min="6137" max="6137" width="15.6640625" style="125" customWidth="1"/>
    <col min="6138" max="6138" width="14.6640625" style="125" customWidth="1"/>
    <col min="6139" max="6323" width="11.44140625" style="125"/>
    <col min="6324" max="6324" width="10.44140625" style="125" customWidth="1"/>
    <col min="6325" max="6325" width="17.6640625" style="125" customWidth="1"/>
    <col min="6326" max="6326" width="0" style="125" hidden="1" customWidth="1"/>
    <col min="6327" max="6327" width="23.5546875" style="125" customWidth="1"/>
    <col min="6328" max="6328" width="25.88671875" style="125" customWidth="1"/>
    <col min="6329" max="6329" width="44" style="125" customWidth="1"/>
    <col min="6330" max="6330" width="21.6640625" style="125" customWidth="1"/>
    <col min="6331" max="6331" width="11.88671875" style="125" customWidth="1"/>
    <col min="6332" max="6332" width="9.88671875" style="125" customWidth="1"/>
    <col min="6333" max="6333" width="10" style="125" customWidth="1"/>
    <col min="6334" max="6334" width="21.109375" style="125" customWidth="1"/>
    <col min="6335" max="6345" width="0" style="125" hidden="1" customWidth="1"/>
    <col min="6346" max="6346" width="11.5546875" style="125" customWidth="1"/>
    <col min="6347" max="6347" width="11" style="125" customWidth="1"/>
    <col min="6348" max="6348" width="13.109375" style="125" customWidth="1"/>
    <col min="6349" max="6349" width="13.88671875" style="125" customWidth="1"/>
    <col min="6350" max="6350" width="13.33203125" style="125" customWidth="1"/>
    <col min="6351" max="6351" width="16.109375" style="125" customWidth="1"/>
    <col min="6352" max="6354" width="7.109375" style="125" customWidth="1"/>
    <col min="6355" max="6355" width="8.5546875" style="125" customWidth="1"/>
    <col min="6356" max="6356" width="12.44140625" style="125" customWidth="1"/>
    <col min="6357" max="6357" width="12.6640625" style="125" customWidth="1"/>
    <col min="6358" max="6358" width="13.88671875" style="125" customWidth="1"/>
    <col min="6359" max="6359" width="23.33203125" style="125" customWidth="1"/>
    <col min="6360" max="6360" width="11.5546875" style="125" customWidth="1"/>
    <col min="6361" max="6361" width="10.109375" style="125" customWidth="1"/>
    <col min="6362" max="6362" width="10.88671875" style="125" customWidth="1"/>
    <col min="6363" max="6363" width="12.5546875" style="125" customWidth="1"/>
    <col min="6364" max="6364" width="14.33203125" style="125" customWidth="1"/>
    <col min="6365" max="6365" width="12.5546875" style="125" customWidth="1"/>
    <col min="6366" max="6366" width="17.33203125" style="125" customWidth="1"/>
    <col min="6367" max="6367" width="18.88671875" style="125" customWidth="1"/>
    <col min="6368" max="6368" width="15.109375" style="125" customWidth="1"/>
    <col min="6369" max="6369" width="17.6640625" style="125" customWidth="1"/>
    <col min="6370" max="6370" width="23.109375" style="125" customWidth="1"/>
    <col min="6371" max="6371" width="27.44140625" style="125" customWidth="1"/>
    <col min="6372" max="6372" width="13.33203125" style="125" customWidth="1"/>
    <col min="6373" max="6373" width="12.6640625" style="125" customWidth="1"/>
    <col min="6374" max="6374" width="13.88671875" style="125" customWidth="1"/>
    <col min="6375" max="6383" width="11.44140625" style="125"/>
    <col min="6384" max="6384" width="14.109375" style="125" customWidth="1"/>
    <col min="6385" max="6385" width="13.33203125" style="125" customWidth="1"/>
    <col min="6386" max="6386" width="13.88671875" style="125" customWidth="1"/>
    <col min="6387" max="6387" width="16.5546875" style="125" customWidth="1"/>
    <col min="6388" max="6388" width="11.44140625" style="125"/>
    <col min="6389" max="6389" width="15" style="125" customWidth="1"/>
    <col min="6390" max="6390" width="14.88671875" style="125" customWidth="1"/>
    <col min="6391" max="6391" width="12.6640625" style="125" customWidth="1"/>
    <col min="6392" max="6392" width="11.44140625" style="125"/>
    <col min="6393" max="6393" width="15.6640625" style="125" customWidth="1"/>
    <col min="6394" max="6394" width="14.6640625" style="125" customWidth="1"/>
    <col min="6395" max="6579" width="11.44140625" style="125"/>
    <col min="6580" max="6580" width="10.44140625" style="125" customWidth="1"/>
    <col min="6581" max="6581" width="17.6640625" style="125" customWidth="1"/>
    <col min="6582" max="6582" width="0" style="125" hidden="1" customWidth="1"/>
    <col min="6583" max="6583" width="23.5546875" style="125" customWidth="1"/>
    <col min="6584" max="6584" width="25.88671875" style="125" customWidth="1"/>
    <col min="6585" max="6585" width="44" style="125" customWidth="1"/>
    <col min="6586" max="6586" width="21.6640625" style="125" customWidth="1"/>
    <col min="6587" max="6587" width="11.88671875" style="125" customWidth="1"/>
    <col min="6588" max="6588" width="9.88671875" style="125" customWidth="1"/>
    <col min="6589" max="6589" width="10" style="125" customWidth="1"/>
    <col min="6590" max="6590" width="21.109375" style="125" customWidth="1"/>
    <col min="6591" max="6601" width="0" style="125" hidden="1" customWidth="1"/>
    <col min="6602" max="6602" width="11.5546875" style="125" customWidth="1"/>
    <col min="6603" max="6603" width="11" style="125" customWidth="1"/>
    <col min="6604" max="6604" width="13.109375" style="125" customWidth="1"/>
    <col min="6605" max="6605" width="13.88671875" style="125" customWidth="1"/>
    <col min="6606" max="6606" width="13.33203125" style="125" customWidth="1"/>
    <col min="6607" max="6607" width="16.109375" style="125" customWidth="1"/>
    <col min="6608" max="6610" width="7.109375" style="125" customWidth="1"/>
    <col min="6611" max="6611" width="8.5546875" style="125" customWidth="1"/>
    <col min="6612" max="6612" width="12.44140625" style="125" customWidth="1"/>
    <col min="6613" max="6613" width="12.6640625" style="125" customWidth="1"/>
    <col min="6614" max="6614" width="13.88671875" style="125" customWidth="1"/>
    <col min="6615" max="6615" width="23.33203125" style="125" customWidth="1"/>
    <col min="6616" max="6616" width="11.5546875" style="125" customWidth="1"/>
    <col min="6617" max="6617" width="10.109375" style="125" customWidth="1"/>
    <col min="6618" max="6618" width="10.88671875" style="125" customWidth="1"/>
    <col min="6619" max="6619" width="12.5546875" style="125" customWidth="1"/>
    <col min="6620" max="6620" width="14.33203125" style="125" customWidth="1"/>
    <col min="6621" max="6621" width="12.5546875" style="125" customWidth="1"/>
    <col min="6622" max="6622" width="17.33203125" style="125" customWidth="1"/>
    <col min="6623" max="6623" width="18.88671875" style="125" customWidth="1"/>
    <col min="6624" max="6624" width="15.109375" style="125" customWidth="1"/>
    <col min="6625" max="6625" width="17.6640625" style="125" customWidth="1"/>
    <col min="6626" max="6626" width="23.109375" style="125" customWidth="1"/>
    <col min="6627" max="6627" width="27.44140625" style="125" customWidth="1"/>
    <col min="6628" max="6628" width="13.33203125" style="125" customWidth="1"/>
    <col min="6629" max="6629" width="12.6640625" style="125" customWidth="1"/>
    <col min="6630" max="6630" width="13.88671875" style="125" customWidth="1"/>
    <col min="6631" max="6639" width="11.44140625" style="125"/>
    <col min="6640" max="6640" width="14.109375" style="125" customWidth="1"/>
    <col min="6641" max="6641" width="13.33203125" style="125" customWidth="1"/>
    <col min="6642" max="6642" width="13.88671875" style="125" customWidth="1"/>
    <col min="6643" max="6643" width="16.5546875" style="125" customWidth="1"/>
    <col min="6644" max="6644" width="11.44140625" style="125"/>
    <col min="6645" max="6645" width="15" style="125" customWidth="1"/>
    <col min="6646" max="6646" width="14.88671875" style="125" customWidth="1"/>
    <col min="6647" max="6647" width="12.6640625" style="125" customWidth="1"/>
    <col min="6648" max="6648" width="11.44140625" style="125"/>
    <col min="6649" max="6649" width="15.6640625" style="125" customWidth="1"/>
    <col min="6650" max="6650" width="14.6640625" style="125" customWidth="1"/>
    <col min="6651" max="6835" width="11.44140625" style="125"/>
    <col min="6836" max="6836" width="10.44140625" style="125" customWidth="1"/>
    <col min="6837" max="6837" width="17.6640625" style="125" customWidth="1"/>
    <col min="6838" max="6838" width="0" style="125" hidden="1" customWidth="1"/>
    <col min="6839" max="6839" width="23.5546875" style="125" customWidth="1"/>
    <col min="6840" max="6840" width="25.88671875" style="125" customWidth="1"/>
    <col min="6841" max="6841" width="44" style="125" customWidth="1"/>
    <col min="6842" max="6842" width="21.6640625" style="125" customWidth="1"/>
    <col min="6843" max="6843" width="11.88671875" style="125" customWidth="1"/>
    <col min="6844" max="6844" width="9.88671875" style="125" customWidth="1"/>
    <col min="6845" max="6845" width="10" style="125" customWidth="1"/>
    <col min="6846" max="6846" width="21.109375" style="125" customWidth="1"/>
    <col min="6847" max="6857" width="0" style="125" hidden="1" customWidth="1"/>
    <col min="6858" max="6858" width="11.5546875" style="125" customWidth="1"/>
    <col min="6859" max="6859" width="11" style="125" customWidth="1"/>
    <col min="6860" max="6860" width="13.109375" style="125" customWidth="1"/>
    <col min="6861" max="6861" width="13.88671875" style="125" customWidth="1"/>
    <col min="6862" max="6862" width="13.33203125" style="125" customWidth="1"/>
    <col min="6863" max="6863" width="16.109375" style="125" customWidth="1"/>
    <col min="6864" max="6866" width="7.109375" style="125" customWidth="1"/>
    <col min="6867" max="6867" width="8.5546875" style="125" customWidth="1"/>
    <col min="6868" max="6868" width="12.44140625" style="125" customWidth="1"/>
    <col min="6869" max="6869" width="12.6640625" style="125" customWidth="1"/>
    <col min="6870" max="6870" width="13.88671875" style="125" customWidth="1"/>
    <col min="6871" max="6871" width="23.33203125" style="125" customWidth="1"/>
    <col min="6872" max="6872" width="11.5546875" style="125" customWidth="1"/>
    <col min="6873" max="6873" width="10.109375" style="125" customWidth="1"/>
    <col min="6874" max="6874" width="10.88671875" style="125" customWidth="1"/>
    <col min="6875" max="6875" width="12.5546875" style="125" customWidth="1"/>
    <col min="6876" max="6876" width="14.33203125" style="125" customWidth="1"/>
    <col min="6877" max="6877" width="12.5546875" style="125" customWidth="1"/>
    <col min="6878" max="6878" width="17.33203125" style="125" customWidth="1"/>
    <col min="6879" max="6879" width="18.88671875" style="125" customWidth="1"/>
    <col min="6880" max="6880" width="15.109375" style="125" customWidth="1"/>
    <col min="6881" max="6881" width="17.6640625" style="125" customWidth="1"/>
    <col min="6882" max="6882" width="23.109375" style="125" customWidth="1"/>
    <col min="6883" max="6883" width="27.44140625" style="125" customWidth="1"/>
    <col min="6884" max="6884" width="13.33203125" style="125" customWidth="1"/>
    <col min="6885" max="6885" width="12.6640625" style="125" customWidth="1"/>
    <col min="6886" max="6886" width="13.88671875" style="125" customWidth="1"/>
    <col min="6887" max="6895" width="11.44140625" style="125"/>
    <col min="6896" max="6896" width="14.109375" style="125" customWidth="1"/>
    <col min="6897" max="6897" width="13.33203125" style="125" customWidth="1"/>
    <col min="6898" max="6898" width="13.88671875" style="125" customWidth="1"/>
    <col min="6899" max="6899" width="16.5546875" style="125" customWidth="1"/>
    <col min="6900" max="6900" width="11.44140625" style="125"/>
    <col min="6901" max="6901" width="15" style="125" customWidth="1"/>
    <col min="6902" max="6902" width="14.88671875" style="125" customWidth="1"/>
    <col min="6903" max="6903" width="12.6640625" style="125" customWidth="1"/>
    <col min="6904" max="6904" width="11.44140625" style="125"/>
    <col min="6905" max="6905" width="15.6640625" style="125" customWidth="1"/>
    <col min="6906" max="6906" width="14.6640625" style="125" customWidth="1"/>
    <col min="6907" max="7091" width="11.44140625" style="125"/>
    <col min="7092" max="7092" width="10.44140625" style="125" customWidth="1"/>
    <col min="7093" max="7093" width="17.6640625" style="125" customWidth="1"/>
    <col min="7094" max="7094" width="0" style="125" hidden="1" customWidth="1"/>
    <col min="7095" max="7095" width="23.5546875" style="125" customWidth="1"/>
    <col min="7096" max="7096" width="25.88671875" style="125" customWidth="1"/>
    <col min="7097" max="7097" width="44" style="125" customWidth="1"/>
    <col min="7098" max="7098" width="21.6640625" style="125" customWidth="1"/>
    <col min="7099" max="7099" width="11.88671875" style="125" customWidth="1"/>
    <col min="7100" max="7100" width="9.88671875" style="125" customWidth="1"/>
    <col min="7101" max="7101" width="10" style="125" customWidth="1"/>
    <col min="7102" max="7102" width="21.109375" style="125" customWidth="1"/>
    <col min="7103" max="7113" width="0" style="125" hidden="1" customWidth="1"/>
    <col min="7114" max="7114" width="11.5546875" style="125" customWidth="1"/>
    <col min="7115" max="7115" width="11" style="125" customWidth="1"/>
    <col min="7116" max="7116" width="13.109375" style="125" customWidth="1"/>
    <col min="7117" max="7117" width="13.88671875" style="125" customWidth="1"/>
    <col min="7118" max="7118" width="13.33203125" style="125" customWidth="1"/>
    <col min="7119" max="7119" width="16.109375" style="125" customWidth="1"/>
    <col min="7120" max="7122" width="7.109375" style="125" customWidth="1"/>
    <col min="7123" max="7123" width="8.5546875" style="125" customWidth="1"/>
    <col min="7124" max="7124" width="12.44140625" style="125" customWidth="1"/>
    <col min="7125" max="7125" width="12.6640625" style="125" customWidth="1"/>
    <col min="7126" max="7126" width="13.88671875" style="125" customWidth="1"/>
    <col min="7127" max="7127" width="23.33203125" style="125" customWidth="1"/>
    <col min="7128" max="7128" width="11.5546875" style="125" customWidth="1"/>
    <col min="7129" max="7129" width="10.109375" style="125" customWidth="1"/>
    <col min="7130" max="7130" width="10.88671875" style="125" customWidth="1"/>
    <col min="7131" max="7131" width="12.5546875" style="125" customWidth="1"/>
    <col min="7132" max="7132" width="14.33203125" style="125" customWidth="1"/>
    <col min="7133" max="7133" width="12.5546875" style="125" customWidth="1"/>
    <col min="7134" max="7134" width="17.33203125" style="125" customWidth="1"/>
    <col min="7135" max="7135" width="18.88671875" style="125" customWidth="1"/>
    <col min="7136" max="7136" width="15.109375" style="125" customWidth="1"/>
    <col min="7137" max="7137" width="17.6640625" style="125" customWidth="1"/>
    <col min="7138" max="7138" width="23.109375" style="125" customWidth="1"/>
    <col min="7139" max="7139" width="27.44140625" style="125" customWidth="1"/>
    <col min="7140" max="7140" width="13.33203125" style="125" customWidth="1"/>
    <col min="7141" max="7141" width="12.6640625" style="125" customWidth="1"/>
    <col min="7142" max="7142" width="13.88671875" style="125" customWidth="1"/>
    <col min="7143" max="7151" width="11.44140625" style="125"/>
    <col min="7152" max="7152" width="14.109375" style="125" customWidth="1"/>
    <col min="7153" max="7153" width="13.33203125" style="125" customWidth="1"/>
    <col min="7154" max="7154" width="13.88671875" style="125" customWidth="1"/>
    <col min="7155" max="7155" width="16.5546875" style="125" customWidth="1"/>
    <col min="7156" max="7156" width="11.44140625" style="125"/>
    <col min="7157" max="7157" width="15" style="125" customWidth="1"/>
    <col min="7158" max="7158" width="14.88671875" style="125" customWidth="1"/>
    <col min="7159" max="7159" width="12.6640625" style="125" customWidth="1"/>
    <col min="7160" max="7160" width="11.44140625" style="125"/>
    <col min="7161" max="7161" width="15.6640625" style="125" customWidth="1"/>
    <col min="7162" max="7162" width="14.6640625" style="125" customWidth="1"/>
    <col min="7163" max="7347" width="11.44140625" style="125"/>
    <col min="7348" max="7348" width="10.44140625" style="125" customWidth="1"/>
    <col min="7349" max="7349" width="17.6640625" style="125" customWidth="1"/>
    <col min="7350" max="7350" width="0" style="125" hidden="1" customWidth="1"/>
    <col min="7351" max="7351" width="23.5546875" style="125" customWidth="1"/>
    <col min="7352" max="7352" width="25.88671875" style="125" customWidth="1"/>
    <col min="7353" max="7353" width="44" style="125" customWidth="1"/>
    <col min="7354" max="7354" width="21.6640625" style="125" customWidth="1"/>
    <col min="7355" max="7355" width="11.88671875" style="125" customWidth="1"/>
    <col min="7356" max="7356" width="9.88671875" style="125" customWidth="1"/>
    <col min="7357" max="7357" width="10" style="125" customWidth="1"/>
    <col min="7358" max="7358" width="21.109375" style="125" customWidth="1"/>
    <col min="7359" max="7369" width="0" style="125" hidden="1" customWidth="1"/>
    <col min="7370" max="7370" width="11.5546875" style="125" customWidth="1"/>
    <col min="7371" max="7371" width="11" style="125" customWidth="1"/>
    <col min="7372" max="7372" width="13.109375" style="125" customWidth="1"/>
    <col min="7373" max="7373" width="13.88671875" style="125" customWidth="1"/>
    <col min="7374" max="7374" width="13.33203125" style="125" customWidth="1"/>
    <col min="7375" max="7375" width="16.109375" style="125" customWidth="1"/>
    <col min="7376" max="7378" width="7.109375" style="125" customWidth="1"/>
    <col min="7379" max="7379" width="8.5546875" style="125" customWidth="1"/>
    <col min="7380" max="7380" width="12.44140625" style="125" customWidth="1"/>
    <col min="7381" max="7381" width="12.6640625" style="125" customWidth="1"/>
    <col min="7382" max="7382" width="13.88671875" style="125" customWidth="1"/>
    <col min="7383" max="7383" width="23.33203125" style="125" customWidth="1"/>
    <col min="7384" max="7384" width="11.5546875" style="125" customWidth="1"/>
    <col min="7385" max="7385" width="10.109375" style="125" customWidth="1"/>
    <col min="7386" max="7386" width="10.88671875" style="125" customWidth="1"/>
    <col min="7387" max="7387" width="12.5546875" style="125" customWidth="1"/>
    <col min="7388" max="7388" width="14.33203125" style="125" customWidth="1"/>
    <col min="7389" max="7389" width="12.5546875" style="125" customWidth="1"/>
    <col min="7390" max="7390" width="17.33203125" style="125" customWidth="1"/>
    <col min="7391" max="7391" width="18.88671875" style="125" customWidth="1"/>
    <col min="7392" max="7392" width="15.109375" style="125" customWidth="1"/>
    <col min="7393" max="7393" width="17.6640625" style="125" customWidth="1"/>
    <col min="7394" max="7394" width="23.109375" style="125" customWidth="1"/>
    <col min="7395" max="7395" width="27.44140625" style="125" customWidth="1"/>
    <col min="7396" max="7396" width="13.33203125" style="125" customWidth="1"/>
    <col min="7397" max="7397" width="12.6640625" style="125" customWidth="1"/>
    <col min="7398" max="7398" width="13.88671875" style="125" customWidth="1"/>
    <col min="7399" max="7407" width="11.44140625" style="125"/>
    <col min="7408" max="7408" width="14.109375" style="125" customWidth="1"/>
    <col min="7409" max="7409" width="13.33203125" style="125" customWidth="1"/>
    <col min="7410" max="7410" width="13.88671875" style="125" customWidth="1"/>
    <col min="7411" max="7411" width="16.5546875" style="125" customWidth="1"/>
    <col min="7412" max="7412" width="11.44140625" style="125"/>
    <col min="7413" max="7413" width="15" style="125" customWidth="1"/>
    <col min="7414" max="7414" width="14.88671875" style="125" customWidth="1"/>
    <col min="7415" max="7415" width="12.6640625" style="125" customWidth="1"/>
    <col min="7416" max="7416" width="11.44140625" style="125"/>
    <col min="7417" max="7417" width="15.6640625" style="125" customWidth="1"/>
    <col min="7418" max="7418" width="14.6640625" style="125" customWidth="1"/>
    <col min="7419" max="7603" width="11.44140625" style="125"/>
    <col min="7604" max="7604" width="10.44140625" style="125" customWidth="1"/>
    <col min="7605" max="7605" width="17.6640625" style="125" customWidth="1"/>
    <col min="7606" max="7606" width="0" style="125" hidden="1" customWidth="1"/>
    <col min="7607" max="7607" width="23.5546875" style="125" customWidth="1"/>
    <col min="7608" max="7608" width="25.88671875" style="125" customWidth="1"/>
    <col min="7609" max="7609" width="44" style="125" customWidth="1"/>
    <col min="7610" max="7610" width="21.6640625" style="125" customWidth="1"/>
    <col min="7611" max="7611" width="11.88671875" style="125" customWidth="1"/>
    <col min="7612" max="7612" width="9.88671875" style="125" customWidth="1"/>
    <col min="7613" max="7613" width="10" style="125" customWidth="1"/>
    <col min="7614" max="7614" width="21.109375" style="125" customWidth="1"/>
    <col min="7615" max="7625" width="0" style="125" hidden="1" customWidth="1"/>
    <col min="7626" max="7626" width="11.5546875" style="125" customWidth="1"/>
    <col min="7627" max="7627" width="11" style="125" customWidth="1"/>
    <col min="7628" max="7628" width="13.109375" style="125" customWidth="1"/>
    <col min="7629" max="7629" width="13.88671875" style="125" customWidth="1"/>
    <col min="7630" max="7630" width="13.33203125" style="125" customWidth="1"/>
    <col min="7631" max="7631" width="16.109375" style="125" customWidth="1"/>
    <col min="7632" max="7634" width="7.109375" style="125" customWidth="1"/>
    <col min="7635" max="7635" width="8.5546875" style="125" customWidth="1"/>
    <col min="7636" max="7636" width="12.44140625" style="125" customWidth="1"/>
    <col min="7637" max="7637" width="12.6640625" style="125" customWidth="1"/>
    <col min="7638" max="7638" width="13.88671875" style="125" customWidth="1"/>
    <col min="7639" max="7639" width="23.33203125" style="125" customWidth="1"/>
    <col min="7640" max="7640" width="11.5546875" style="125" customWidth="1"/>
    <col min="7641" max="7641" width="10.109375" style="125" customWidth="1"/>
    <col min="7642" max="7642" width="10.88671875" style="125" customWidth="1"/>
    <col min="7643" max="7643" width="12.5546875" style="125" customWidth="1"/>
    <col min="7644" max="7644" width="14.33203125" style="125" customWidth="1"/>
    <col min="7645" max="7645" width="12.5546875" style="125" customWidth="1"/>
    <col min="7646" max="7646" width="17.33203125" style="125" customWidth="1"/>
    <col min="7647" max="7647" width="18.88671875" style="125" customWidth="1"/>
    <col min="7648" max="7648" width="15.109375" style="125" customWidth="1"/>
    <col min="7649" max="7649" width="17.6640625" style="125" customWidth="1"/>
    <col min="7650" max="7650" width="23.109375" style="125" customWidth="1"/>
    <col min="7651" max="7651" width="27.44140625" style="125" customWidth="1"/>
    <col min="7652" max="7652" width="13.33203125" style="125" customWidth="1"/>
    <col min="7653" max="7653" width="12.6640625" style="125" customWidth="1"/>
    <col min="7654" max="7654" width="13.88671875" style="125" customWidth="1"/>
    <col min="7655" max="7663" width="11.44140625" style="125"/>
    <col min="7664" max="7664" width="14.109375" style="125" customWidth="1"/>
    <col min="7665" max="7665" width="13.33203125" style="125" customWidth="1"/>
    <col min="7666" max="7666" width="13.88671875" style="125" customWidth="1"/>
    <col min="7667" max="7667" width="16.5546875" style="125" customWidth="1"/>
    <col min="7668" max="7668" width="11.44140625" style="125"/>
    <col min="7669" max="7669" width="15" style="125" customWidth="1"/>
    <col min="7670" max="7670" width="14.88671875" style="125" customWidth="1"/>
    <col min="7671" max="7671" width="12.6640625" style="125" customWidth="1"/>
    <col min="7672" max="7672" width="11.44140625" style="125"/>
    <col min="7673" max="7673" width="15.6640625" style="125" customWidth="1"/>
    <col min="7674" max="7674" width="14.6640625" style="125" customWidth="1"/>
    <col min="7675" max="7859" width="11.44140625" style="125"/>
    <col min="7860" max="7860" width="10.44140625" style="125" customWidth="1"/>
    <col min="7861" max="7861" width="17.6640625" style="125" customWidth="1"/>
    <col min="7862" max="7862" width="0" style="125" hidden="1" customWidth="1"/>
    <col min="7863" max="7863" width="23.5546875" style="125" customWidth="1"/>
    <col min="7864" max="7864" width="25.88671875" style="125" customWidth="1"/>
    <col min="7865" max="7865" width="44" style="125" customWidth="1"/>
    <col min="7866" max="7866" width="21.6640625" style="125" customWidth="1"/>
    <col min="7867" max="7867" width="11.88671875" style="125" customWidth="1"/>
    <col min="7868" max="7868" width="9.88671875" style="125" customWidth="1"/>
    <col min="7869" max="7869" width="10" style="125" customWidth="1"/>
    <col min="7870" max="7870" width="21.109375" style="125" customWidth="1"/>
    <col min="7871" max="7881" width="0" style="125" hidden="1" customWidth="1"/>
    <col min="7882" max="7882" width="11.5546875" style="125" customWidth="1"/>
    <col min="7883" max="7883" width="11" style="125" customWidth="1"/>
    <col min="7884" max="7884" width="13.109375" style="125" customWidth="1"/>
    <col min="7885" max="7885" width="13.88671875" style="125" customWidth="1"/>
    <col min="7886" max="7886" width="13.33203125" style="125" customWidth="1"/>
    <col min="7887" max="7887" width="16.109375" style="125" customWidth="1"/>
    <col min="7888" max="7890" width="7.109375" style="125" customWidth="1"/>
    <col min="7891" max="7891" width="8.5546875" style="125" customWidth="1"/>
    <col min="7892" max="7892" width="12.44140625" style="125" customWidth="1"/>
    <col min="7893" max="7893" width="12.6640625" style="125" customWidth="1"/>
    <col min="7894" max="7894" width="13.88671875" style="125" customWidth="1"/>
    <col min="7895" max="7895" width="23.33203125" style="125" customWidth="1"/>
    <col min="7896" max="7896" width="11.5546875" style="125" customWidth="1"/>
    <col min="7897" max="7897" width="10.109375" style="125" customWidth="1"/>
    <col min="7898" max="7898" width="10.88671875" style="125" customWidth="1"/>
    <col min="7899" max="7899" width="12.5546875" style="125" customWidth="1"/>
    <col min="7900" max="7900" width="14.33203125" style="125" customWidth="1"/>
    <col min="7901" max="7901" width="12.5546875" style="125" customWidth="1"/>
    <col min="7902" max="7902" width="17.33203125" style="125" customWidth="1"/>
    <col min="7903" max="7903" width="18.88671875" style="125" customWidth="1"/>
    <col min="7904" max="7904" width="15.109375" style="125" customWidth="1"/>
    <col min="7905" max="7905" width="17.6640625" style="125" customWidth="1"/>
    <col min="7906" max="7906" width="23.109375" style="125" customWidth="1"/>
    <col min="7907" max="7907" width="27.44140625" style="125" customWidth="1"/>
    <col min="7908" max="7908" width="13.33203125" style="125" customWidth="1"/>
    <col min="7909" max="7909" width="12.6640625" style="125" customWidth="1"/>
    <col min="7910" max="7910" width="13.88671875" style="125" customWidth="1"/>
    <col min="7911" max="7919" width="11.44140625" style="125"/>
    <col min="7920" max="7920" width="14.109375" style="125" customWidth="1"/>
    <col min="7921" max="7921" width="13.33203125" style="125" customWidth="1"/>
    <col min="7922" max="7922" width="13.88671875" style="125" customWidth="1"/>
    <col min="7923" max="7923" width="16.5546875" style="125" customWidth="1"/>
    <col min="7924" max="7924" width="11.44140625" style="125"/>
    <col min="7925" max="7925" width="15" style="125" customWidth="1"/>
    <col min="7926" max="7926" width="14.88671875" style="125" customWidth="1"/>
    <col min="7927" max="7927" width="12.6640625" style="125" customWidth="1"/>
    <col min="7928" max="7928" width="11.44140625" style="125"/>
    <col min="7929" max="7929" width="15.6640625" style="125" customWidth="1"/>
    <col min="7930" max="7930" width="14.6640625" style="125" customWidth="1"/>
    <col min="7931" max="8115" width="11.44140625" style="125"/>
    <col min="8116" max="8116" width="10.44140625" style="125" customWidth="1"/>
    <col min="8117" max="8117" width="17.6640625" style="125" customWidth="1"/>
    <col min="8118" max="8118" width="0" style="125" hidden="1" customWidth="1"/>
    <col min="8119" max="8119" width="23.5546875" style="125" customWidth="1"/>
    <col min="8120" max="8120" width="25.88671875" style="125" customWidth="1"/>
    <col min="8121" max="8121" width="44" style="125" customWidth="1"/>
    <col min="8122" max="8122" width="21.6640625" style="125" customWidth="1"/>
    <col min="8123" max="8123" width="11.88671875" style="125" customWidth="1"/>
    <col min="8124" max="8124" width="9.88671875" style="125" customWidth="1"/>
    <col min="8125" max="8125" width="10" style="125" customWidth="1"/>
    <col min="8126" max="8126" width="21.109375" style="125" customWidth="1"/>
    <col min="8127" max="8137" width="0" style="125" hidden="1" customWidth="1"/>
    <col min="8138" max="8138" width="11.5546875" style="125" customWidth="1"/>
    <col min="8139" max="8139" width="11" style="125" customWidth="1"/>
    <col min="8140" max="8140" width="13.109375" style="125" customWidth="1"/>
    <col min="8141" max="8141" width="13.88671875" style="125" customWidth="1"/>
    <col min="8142" max="8142" width="13.33203125" style="125" customWidth="1"/>
    <col min="8143" max="8143" width="16.109375" style="125" customWidth="1"/>
    <col min="8144" max="8146" width="7.109375" style="125" customWidth="1"/>
    <col min="8147" max="8147" width="8.5546875" style="125" customWidth="1"/>
    <col min="8148" max="8148" width="12.44140625" style="125" customWidth="1"/>
    <col min="8149" max="8149" width="12.6640625" style="125" customWidth="1"/>
    <col min="8150" max="8150" width="13.88671875" style="125" customWidth="1"/>
    <col min="8151" max="8151" width="23.33203125" style="125" customWidth="1"/>
    <col min="8152" max="8152" width="11.5546875" style="125" customWidth="1"/>
    <col min="8153" max="8153" width="10.109375" style="125" customWidth="1"/>
    <col min="8154" max="8154" width="10.88671875" style="125" customWidth="1"/>
    <col min="8155" max="8155" width="12.5546875" style="125" customWidth="1"/>
    <col min="8156" max="8156" width="14.33203125" style="125" customWidth="1"/>
    <col min="8157" max="8157" width="12.5546875" style="125" customWidth="1"/>
    <col min="8158" max="8158" width="17.33203125" style="125" customWidth="1"/>
    <col min="8159" max="8159" width="18.88671875" style="125" customWidth="1"/>
    <col min="8160" max="8160" width="15.109375" style="125" customWidth="1"/>
    <col min="8161" max="8161" width="17.6640625" style="125" customWidth="1"/>
    <col min="8162" max="8162" width="23.109375" style="125" customWidth="1"/>
    <col min="8163" max="8163" width="27.44140625" style="125" customWidth="1"/>
    <col min="8164" max="8164" width="13.33203125" style="125" customWidth="1"/>
    <col min="8165" max="8165" width="12.6640625" style="125" customWidth="1"/>
    <col min="8166" max="8166" width="13.88671875" style="125" customWidth="1"/>
    <col min="8167" max="8175" width="11.44140625" style="125"/>
    <col min="8176" max="8176" width="14.109375" style="125" customWidth="1"/>
    <col min="8177" max="8177" width="13.33203125" style="125" customWidth="1"/>
    <col min="8178" max="8178" width="13.88671875" style="125" customWidth="1"/>
    <col min="8179" max="8179" width="16.5546875" style="125" customWidth="1"/>
    <col min="8180" max="8180" width="11.44140625" style="125"/>
    <col min="8181" max="8181" width="15" style="125" customWidth="1"/>
    <col min="8182" max="8182" width="14.88671875" style="125" customWidth="1"/>
    <col min="8183" max="8183" width="12.6640625" style="125" customWidth="1"/>
    <col min="8184" max="8184" width="11.44140625" style="125"/>
    <col min="8185" max="8185" width="15.6640625" style="125" customWidth="1"/>
    <col min="8186" max="8186" width="14.6640625" style="125" customWidth="1"/>
    <col min="8187" max="8371" width="11.44140625" style="125"/>
    <col min="8372" max="8372" width="10.44140625" style="125" customWidth="1"/>
    <col min="8373" max="8373" width="17.6640625" style="125" customWidth="1"/>
    <col min="8374" max="8374" width="0" style="125" hidden="1" customWidth="1"/>
    <col min="8375" max="8375" width="23.5546875" style="125" customWidth="1"/>
    <col min="8376" max="8376" width="25.88671875" style="125" customWidth="1"/>
    <col min="8377" max="8377" width="44" style="125" customWidth="1"/>
    <col min="8378" max="8378" width="21.6640625" style="125" customWidth="1"/>
    <col min="8379" max="8379" width="11.88671875" style="125" customWidth="1"/>
    <col min="8380" max="8380" width="9.88671875" style="125" customWidth="1"/>
    <col min="8381" max="8381" width="10" style="125" customWidth="1"/>
    <col min="8382" max="8382" width="21.109375" style="125" customWidth="1"/>
    <col min="8383" max="8393" width="0" style="125" hidden="1" customWidth="1"/>
    <col min="8394" max="8394" width="11.5546875" style="125" customWidth="1"/>
    <col min="8395" max="8395" width="11" style="125" customWidth="1"/>
    <col min="8396" max="8396" width="13.109375" style="125" customWidth="1"/>
    <col min="8397" max="8397" width="13.88671875" style="125" customWidth="1"/>
    <col min="8398" max="8398" width="13.33203125" style="125" customWidth="1"/>
    <col min="8399" max="8399" width="16.109375" style="125" customWidth="1"/>
    <col min="8400" max="8402" width="7.109375" style="125" customWidth="1"/>
    <col min="8403" max="8403" width="8.5546875" style="125" customWidth="1"/>
    <col min="8404" max="8404" width="12.44140625" style="125" customWidth="1"/>
    <col min="8405" max="8405" width="12.6640625" style="125" customWidth="1"/>
    <col min="8406" max="8406" width="13.88671875" style="125" customWidth="1"/>
    <col min="8407" max="8407" width="23.33203125" style="125" customWidth="1"/>
    <col min="8408" max="8408" width="11.5546875" style="125" customWidth="1"/>
    <col min="8409" max="8409" width="10.109375" style="125" customWidth="1"/>
    <col min="8410" max="8410" width="10.88671875" style="125" customWidth="1"/>
    <col min="8411" max="8411" width="12.5546875" style="125" customWidth="1"/>
    <col min="8412" max="8412" width="14.33203125" style="125" customWidth="1"/>
    <col min="8413" max="8413" width="12.5546875" style="125" customWidth="1"/>
    <col min="8414" max="8414" width="17.33203125" style="125" customWidth="1"/>
    <col min="8415" max="8415" width="18.88671875" style="125" customWidth="1"/>
    <col min="8416" max="8416" width="15.109375" style="125" customWidth="1"/>
    <col min="8417" max="8417" width="17.6640625" style="125" customWidth="1"/>
    <col min="8418" max="8418" width="23.109375" style="125" customWidth="1"/>
    <col min="8419" max="8419" width="27.44140625" style="125" customWidth="1"/>
    <col min="8420" max="8420" width="13.33203125" style="125" customWidth="1"/>
    <col min="8421" max="8421" width="12.6640625" style="125" customWidth="1"/>
    <col min="8422" max="8422" width="13.88671875" style="125" customWidth="1"/>
    <col min="8423" max="8431" width="11.44140625" style="125"/>
    <col min="8432" max="8432" width="14.109375" style="125" customWidth="1"/>
    <col min="8433" max="8433" width="13.33203125" style="125" customWidth="1"/>
    <col min="8434" max="8434" width="13.88671875" style="125" customWidth="1"/>
    <col min="8435" max="8435" width="16.5546875" style="125" customWidth="1"/>
    <col min="8436" max="8436" width="11.44140625" style="125"/>
    <col min="8437" max="8437" width="15" style="125" customWidth="1"/>
    <col min="8438" max="8438" width="14.88671875" style="125" customWidth="1"/>
    <col min="8439" max="8439" width="12.6640625" style="125" customWidth="1"/>
    <col min="8440" max="8440" width="11.44140625" style="125"/>
    <col min="8441" max="8441" width="15.6640625" style="125" customWidth="1"/>
    <col min="8442" max="8442" width="14.6640625" style="125" customWidth="1"/>
    <col min="8443" max="8627" width="11.44140625" style="125"/>
    <col min="8628" max="8628" width="10.44140625" style="125" customWidth="1"/>
    <col min="8629" max="8629" width="17.6640625" style="125" customWidth="1"/>
    <col min="8630" max="8630" width="0" style="125" hidden="1" customWidth="1"/>
    <col min="8631" max="8631" width="23.5546875" style="125" customWidth="1"/>
    <col min="8632" max="8632" width="25.88671875" style="125" customWidth="1"/>
    <col min="8633" max="8633" width="44" style="125" customWidth="1"/>
    <col min="8634" max="8634" width="21.6640625" style="125" customWidth="1"/>
    <col min="8635" max="8635" width="11.88671875" style="125" customWidth="1"/>
    <col min="8636" max="8636" width="9.88671875" style="125" customWidth="1"/>
    <col min="8637" max="8637" width="10" style="125" customWidth="1"/>
    <col min="8638" max="8638" width="21.109375" style="125" customWidth="1"/>
    <col min="8639" max="8649" width="0" style="125" hidden="1" customWidth="1"/>
    <col min="8650" max="8650" width="11.5546875" style="125" customWidth="1"/>
    <col min="8651" max="8651" width="11" style="125" customWidth="1"/>
    <col min="8652" max="8652" width="13.109375" style="125" customWidth="1"/>
    <col min="8653" max="8653" width="13.88671875" style="125" customWidth="1"/>
    <col min="8654" max="8654" width="13.33203125" style="125" customWidth="1"/>
    <col min="8655" max="8655" width="16.109375" style="125" customWidth="1"/>
    <col min="8656" max="8658" width="7.109375" style="125" customWidth="1"/>
    <col min="8659" max="8659" width="8.5546875" style="125" customWidth="1"/>
    <col min="8660" max="8660" width="12.44140625" style="125" customWidth="1"/>
    <col min="8661" max="8661" width="12.6640625" style="125" customWidth="1"/>
    <col min="8662" max="8662" width="13.88671875" style="125" customWidth="1"/>
    <col min="8663" max="8663" width="23.33203125" style="125" customWidth="1"/>
    <col min="8664" max="8664" width="11.5546875" style="125" customWidth="1"/>
    <col min="8665" max="8665" width="10.109375" style="125" customWidth="1"/>
    <col min="8666" max="8666" width="10.88671875" style="125" customWidth="1"/>
    <col min="8667" max="8667" width="12.5546875" style="125" customWidth="1"/>
    <col min="8668" max="8668" width="14.33203125" style="125" customWidth="1"/>
    <col min="8669" max="8669" width="12.5546875" style="125" customWidth="1"/>
    <col min="8670" max="8670" width="17.33203125" style="125" customWidth="1"/>
    <col min="8671" max="8671" width="18.88671875" style="125" customWidth="1"/>
    <col min="8672" max="8672" width="15.109375" style="125" customWidth="1"/>
    <col min="8673" max="8673" width="17.6640625" style="125" customWidth="1"/>
    <col min="8674" max="8674" width="23.109375" style="125" customWidth="1"/>
    <col min="8675" max="8675" width="27.44140625" style="125" customWidth="1"/>
    <col min="8676" max="8676" width="13.33203125" style="125" customWidth="1"/>
    <col min="8677" max="8677" width="12.6640625" style="125" customWidth="1"/>
    <col min="8678" max="8678" width="13.88671875" style="125" customWidth="1"/>
    <col min="8679" max="8687" width="11.44140625" style="125"/>
    <col min="8688" max="8688" width="14.109375" style="125" customWidth="1"/>
    <col min="8689" max="8689" width="13.33203125" style="125" customWidth="1"/>
    <col min="8690" max="8690" width="13.88671875" style="125" customWidth="1"/>
    <col min="8691" max="8691" width="16.5546875" style="125" customWidth="1"/>
    <col min="8692" max="8692" width="11.44140625" style="125"/>
    <col min="8693" max="8693" width="15" style="125" customWidth="1"/>
    <col min="8694" max="8694" width="14.88671875" style="125" customWidth="1"/>
    <col min="8695" max="8695" width="12.6640625" style="125" customWidth="1"/>
    <col min="8696" max="8696" width="11.44140625" style="125"/>
    <col min="8697" max="8697" width="15.6640625" style="125" customWidth="1"/>
    <col min="8698" max="8698" width="14.6640625" style="125" customWidth="1"/>
    <col min="8699" max="8883" width="11.44140625" style="125"/>
    <col min="8884" max="8884" width="10.44140625" style="125" customWidth="1"/>
    <col min="8885" max="8885" width="17.6640625" style="125" customWidth="1"/>
    <col min="8886" max="8886" width="0" style="125" hidden="1" customWidth="1"/>
    <col min="8887" max="8887" width="23.5546875" style="125" customWidth="1"/>
    <col min="8888" max="8888" width="25.88671875" style="125" customWidth="1"/>
    <col min="8889" max="8889" width="44" style="125" customWidth="1"/>
    <col min="8890" max="8890" width="21.6640625" style="125" customWidth="1"/>
    <col min="8891" max="8891" width="11.88671875" style="125" customWidth="1"/>
    <col min="8892" max="8892" width="9.88671875" style="125" customWidth="1"/>
    <col min="8893" max="8893" width="10" style="125" customWidth="1"/>
    <col min="8894" max="8894" width="21.109375" style="125" customWidth="1"/>
    <col min="8895" max="8905" width="0" style="125" hidden="1" customWidth="1"/>
    <col min="8906" max="8906" width="11.5546875" style="125" customWidth="1"/>
    <col min="8907" max="8907" width="11" style="125" customWidth="1"/>
    <col min="8908" max="8908" width="13.109375" style="125" customWidth="1"/>
    <col min="8909" max="8909" width="13.88671875" style="125" customWidth="1"/>
    <col min="8910" max="8910" width="13.33203125" style="125" customWidth="1"/>
    <col min="8911" max="8911" width="16.109375" style="125" customWidth="1"/>
    <col min="8912" max="8914" width="7.109375" style="125" customWidth="1"/>
    <col min="8915" max="8915" width="8.5546875" style="125" customWidth="1"/>
    <col min="8916" max="8916" width="12.44140625" style="125" customWidth="1"/>
    <col min="8917" max="8917" width="12.6640625" style="125" customWidth="1"/>
    <col min="8918" max="8918" width="13.88671875" style="125" customWidth="1"/>
    <col min="8919" max="8919" width="23.33203125" style="125" customWidth="1"/>
    <col min="8920" max="8920" width="11.5546875" style="125" customWidth="1"/>
    <col min="8921" max="8921" width="10.109375" style="125" customWidth="1"/>
    <col min="8922" max="8922" width="10.88671875" style="125" customWidth="1"/>
    <col min="8923" max="8923" width="12.5546875" style="125" customWidth="1"/>
    <col min="8924" max="8924" width="14.33203125" style="125" customWidth="1"/>
    <col min="8925" max="8925" width="12.5546875" style="125" customWidth="1"/>
    <col min="8926" max="8926" width="17.33203125" style="125" customWidth="1"/>
    <col min="8927" max="8927" width="18.88671875" style="125" customWidth="1"/>
    <col min="8928" max="8928" width="15.109375" style="125" customWidth="1"/>
    <col min="8929" max="8929" width="17.6640625" style="125" customWidth="1"/>
    <col min="8930" max="8930" width="23.109375" style="125" customWidth="1"/>
    <col min="8931" max="8931" width="27.44140625" style="125" customWidth="1"/>
    <col min="8932" max="8932" width="13.33203125" style="125" customWidth="1"/>
    <col min="8933" max="8933" width="12.6640625" style="125" customWidth="1"/>
    <col min="8934" max="8934" width="13.88671875" style="125" customWidth="1"/>
    <col min="8935" max="8943" width="11.44140625" style="125"/>
    <col min="8944" max="8944" width="14.109375" style="125" customWidth="1"/>
    <col min="8945" max="8945" width="13.33203125" style="125" customWidth="1"/>
    <col min="8946" max="8946" width="13.88671875" style="125" customWidth="1"/>
    <col min="8947" max="8947" width="16.5546875" style="125" customWidth="1"/>
    <col min="8948" max="8948" width="11.44140625" style="125"/>
    <col min="8949" max="8949" width="15" style="125" customWidth="1"/>
    <col min="8950" max="8950" width="14.88671875" style="125" customWidth="1"/>
    <col min="8951" max="8951" width="12.6640625" style="125" customWidth="1"/>
    <col min="8952" max="8952" width="11.44140625" style="125"/>
    <col min="8953" max="8953" width="15.6640625" style="125" customWidth="1"/>
    <col min="8954" max="8954" width="14.6640625" style="125" customWidth="1"/>
    <col min="8955" max="9139" width="11.44140625" style="125"/>
    <col min="9140" max="9140" width="10.44140625" style="125" customWidth="1"/>
    <col min="9141" max="9141" width="17.6640625" style="125" customWidth="1"/>
    <col min="9142" max="9142" width="0" style="125" hidden="1" customWidth="1"/>
    <col min="9143" max="9143" width="23.5546875" style="125" customWidth="1"/>
    <col min="9144" max="9144" width="25.88671875" style="125" customWidth="1"/>
    <col min="9145" max="9145" width="44" style="125" customWidth="1"/>
    <col min="9146" max="9146" width="21.6640625" style="125" customWidth="1"/>
    <col min="9147" max="9147" width="11.88671875" style="125" customWidth="1"/>
    <col min="9148" max="9148" width="9.88671875" style="125" customWidth="1"/>
    <col min="9149" max="9149" width="10" style="125" customWidth="1"/>
    <col min="9150" max="9150" width="21.109375" style="125" customWidth="1"/>
    <col min="9151" max="9161" width="0" style="125" hidden="1" customWidth="1"/>
    <col min="9162" max="9162" width="11.5546875" style="125" customWidth="1"/>
    <col min="9163" max="9163" width="11" style="125" customWidth="1"/>
    <col min="9164" max="9164" width="13.109375" style="125" customWidth="1"/>
    <col min="9165" max="9165" width="13.88671875" style="125" customWidth="1"/>
    <col min="9166" max="9166" width="13.33203125" style="125" customWidth="1"/>
    <col min="9167" max="9167" width="16.109375" style="125" customWidth="1"/>
    <col min="9168" max="9170" width="7.109375" style="125" customWidth="1"/>
    <col min="9171" max="9171" width="8.5546875" style="125" customWidth="1"/>
    <col min="9172" max="9172" width="12.44140625" style="125" customWidth="1"/>
    <col min="9173" max="9173" width="12.6640625" style="125" customWidth="1"/>
    <col min="9174" max="9174" width="13.88671875" style="125" customWidth="1"/>
    <col min="9175" max="9175" width="23.33203125" style="125" customWidth="1"/>
    <col min="9176" max="9176" width="11.5546875" style="125" customWidth="1"/>
    <col min="9177" max="9177" width="10.109375" style="125" customWidth="1"/>
    <col min="9178" max="9178" width="10.88671875" style="125" customWidth="1"/>
    <col min="9179" max="9179" width="12.5546875" style="125" customWidth="1"/>
    <col min="9180" max="9180" width="14.33203125" style="125" customWidth="1"/>
    <col min="9181" max="9181" width="12.5546875" style="125" customWidth="1"/>
    <col min="9182" max="9182" width="17.33203125" style="125" customWidth="1"/>
    <col min="9183" max="9183" width="18.88671875" style="125" customWidth="1"/>
    <col min="9184" max="9184" width="15.109375" style="125" customWidth="1"/>
    <col min="9185" max="9185" width="17.6640625" style="125" customWidth="1"/>
    <col min="9186" max="9186" width="23.109375" style="125" customWidth="1"/>
    <col min="9187" max="9187" width="27.44140625" style="125" customWidth="1"/>
    <col min="9188" max="9188" width="13.33203125" style="125" customWidth="1"/>
    <col min="9189" max="9189" width="12.6640625" style="125" customWidth="1"/>
    <col min="9190" max="9190" width="13.88671875" style="125" customWidth="1"/>
    <col min="9191" max="9199" width="11.44140625" style="125"/>
    <col min="9200" max="9200" width="14.109375" style="125" customWidth="1"/>
    <col min="9201" max="9201" width="13.33203125" style="125" customWidth="1"/>
    <col min="9202" max="9202" width="13.88671875" style="125" customWidth="1"/>
    <col min="9203" max="9203" width="16.5546875" style="125" customWidth="1"/>
    <col min="9204" max="9204" width="11.44140625" style="125"/>
    <col min="9205" max="9205" width="15" style="125" customWidth="1"/>
    <col min="9206" max="9206" width="14.88671875" style="125" customWidth="1"/>
    <col min="9207" max="9207" width="12.6640625" style="125" customWidth="1"/>
    <col min="9208" max="9208" width="11.44140625" style="125"/>
    <col min="9209" max="9209" width="15.6640625" style="125" customWidth="1"/>
    <col min="9210" max="9210" width="14.6640625" style="125" customWidth="1"/>
    <col min="9211" max="9395" width="11.44140625" style="125"/>
    <col min="9396" max="9396" width="10.44140625" style="125" customWidth="1"/>
    <col min="9397" max="9397" width="17.6640625" style="125" customWidth="1"/>
    <col min="9398" max="9398" width="0" style="125" hidden="1" customWidth="1"/>
    <col min="9399" max="9399" width="23.5546875" style="125" customWidth="1"/>
    <col min="9400" max="9400" width="25.88671875" style="125" customWidth="1"/>
    <col min="9401" max="9401" width="44" style="125" customWidth="1"/>
    <col min="9402" max="9402" width="21.6640625" style="125" customWidth="1"/>
    <col min="9403" max="9403" width="11.88671875" style="125" customWidth="1"/>
    <col min="9404" max="9404" width="9.88671875" style="125" customWidth="1"/>
    <col min="9405" max="9405" width="10" style="125" customWidth="1"/>
    <col min="9406" max="9406" width="21.109375" style="125" customWidth="1"/>
    <col min="9407" max="9417" width="0" style="125" hidden="1" customWidth="1"/>
    <col min="9418" max="9418" width="11.5546875" style="125" customWidth="1"/>
    <col min="9419" max="9419" width="11" style="125" customWidth="1"/>
    <col min="9420" max="9420" width="13.109375" style="125" customWidth="1"/>
    <col min="9421" max="9421" width="13.88671875" style="125" customWidth="1"/>
    <col min="9422" max="9422" width="13.33203125" style="125" customWidth="1"/>
    <col min="9423" max="9423" width="16.109375" style="125" customWidth="1"/>
    <col min="9424" max="9426" width="7.109375" style="125" customWidth="1"/>
    <col min="9427" max="9427" width="8.5546875" style="125" customWidth="1"/>
    <col min="9428" max="9428" width="12.44140625" style="125" customWidth="1"/>
    <col min="9429" max="9429" width="12.6640625" style="125" customWidth="1"/>
    <col min="9430" max="9430" width="13.88671875" style="125" customWidth="1"/>
    <col min="9431" max="9431" width="23.33203125" style="125" customWidth="1"/>
    <col min="9432" max="9432" width="11.5546875" style="125" customWidth="1"/>
    <col min="9433" max="9433" width="10.109375" style="125" customWidth="1"/>
    <col min="9434" max="9434" width="10.88671875" style="125" customWidth="1"/>
    <col min="9435" max="9435" width="12.5546875" style="125" customWidth="1"/>
    <col min="9436" max="9436" width="14.33203125" style="125" customWidth="1"/>
    <col min="9437" max="9437" width="12.5546875" style="125" customWidth="1"/>
    <col min="9438" max="9438" width="17.33203125" style="125" customWidth="1"/>
    <col min="9439" max="9439" width="18.88671875" style="125" customWidth="1"/>
    <col min="9440" max="9440" width="15.109375" style="125" customWidth="1"/>
    <col min="9441" max="9441" width="17.6640625" style="125" customWidth="1"/>
    <col min="9442" max="9442" width="23.109375" style="125" customWidth="1"/>
    <col min="9443" max="9443" width="27.44140625" style="125" customWidth="1"/>
    <col min="9444" max="9444" width="13.33203125" style="125" customWidth="1"/>
    <col min="9445" max="9445" width="12.6640625" style="125" customWidth="1"/>
    <col min="9446" max="9446" width="13.88671875" style="125" customWidth="1"/>
    <col min="9447" max="9455" width="11.44140625" style="125"/>
    <col min="9456" max="9456" width="14.109375" style="125" customWidth="1"/>
    <col min="9457" max="9457" width="13.33203125" style="125" customWidth="1"/>
    <col min="9458" max="9458" width="13.88671875" style="125" customWidth="1"/>
    <col min="9459" max="9459" width="16.5546875" style="125" customWidth="1"/>
    <col min="9460" max="9460" width="11.44140625" style="125"/>
    <col min="9461" max="9461" width="15" style="125" customWidth="1"/>
    <col min="9462" max="9462" width="14.88671875" style="125" customWidth="1"/>
    <col min="9463" max="9463" width="12.6640625" style="125" customWidth="1"/>
    <col min="9464" max="9464" width="11.44140625" style="125"/>
    <col min="9465" max="9465" width="15.6640625" style="125" customWidth="1"/>
    <col min="9466" max="9466" width="14.6640625" style="125" customWidth="1"/>
    <col min="9467" max="9651" width="11.44140625" style="125"/>
    <col min="9652" max="9652" width="10.44140625" style="125" customWidth="1"/>
    <col min="9653" max="9653" width="17.6640625" style="125" customWidth="1"/>
    <col min="9654" max="9654" width="0" style="125" hidden="1" customWidth="1"/>
    <col min="9655" max="9655" width="23.5546875" style="125" customWidth="1"/>
    <col min="9656" max="9656" width="25.88671875" style="125" customWidth="1"/>
    <col min="9657" max="9657" width="44" style="125" customWidth="1"/>
    <col min="9658" max="9658" width="21.6640625" style="125" customWidth="1"/>
    <col min="9659" max="9659" width="11.88671875" style="125" customWidth="1"/>
    <col min="9660" max="9660" width="9.88671875" style="125" customWidth="1"/>
    <col min="9661" max="9661" width="10" style="125" customWidth="1"/>
    <col min="9662" max="9662" width="21.109375" style="125" customWidth="1"/>
    <col min="9663" max="9673" width="0" style="125" hidden="1" customWidth="1"/>
    <col min="9674" max="9674" width="11.5546875" style="125" customWidth="1"/>
    <col min="9675" max="9675" width="11" style="125" customWidth="1"/>
    <col min="9676" max="9676" width="13.109375" style="125" customWidth="1"/>
    <col min="9677" max="9677" width="13.88671875" style="125" customWidth="1"/>
    <col min="9678" max="9678" width="13.33203125" style="125" customWidth="1"/>
    <col min="9679" max="9679" width="16.109375" style="125" customWidth="1"/>
    <col min="9680" max="9682" width="7.109375" style="125" customWidth="1"/>
    <col min="9683" max="9683" width="8.5546875" style="125" customWidth="1"/>
    <col min="9684" max="9684" width="12.44140625" style="125" customWidth="1"/>
    <col min="9685" max="9685" width="12.6640625" style="125" customWidth="1"/>
    <col min="9686" max="9686" width="13.88671875" style="125" customWidth="1"/>
    <col min="9687" max="9687" width="23.33203125" style="125" customWidth="1"/>
    <col min="9688" max="9688" width="11.5546875" style="125" customWidth="1"/>
    <col min="9689" max="9689" width="10.109375" style="125" customWidth="1"/>
    <col min="9690" max="9690" width="10.88671875" style="125" customWidth="1"/>
    <col min="9691" max="9691" width="12.5546875" style="125" customWidth="1"/>
    <col min="9692" max="9692" width="14.33203125" style="125" customWidth="1"/>
    <col min="9693" max="9693" width="12.5546875" style="125" customWidth="1"/>
    <col min="9694" max="9694" width="17.33203125" style="125" customWidth="1"/>
    <col min="9695" max="9695" width="18.88671875" style="125" customWidth="1"/>
    <col min="9696" max="9696" width="15.109375" style="125" customWidth="1"/>
    <col min="9697" max="9697" width="17.6640625" style="125" customWidth="1"/>
    <col min="9698" max="9698" width="23.109375" style="125" customWidth="1"/>
    <col min="9699" max="9699" width="27.44140625" style="125" customWidth="1"/>
    <col min="9700" max="9700" width="13.33203125" style="125" customWidth="1"/>
    <col min="9701" max="9701" width="12.6640625" style="125" customWidth="1"/>
    <col min="9702" max="9702" width="13.88671875" style="125" customWidth="1"/>
    <col min="9703" max="9711" width="11.44140625" style="125"/>
    <col min="9712" max="9712" width="14.109375" style="125" customWidth="1"/>
    <col min="9713" max="9713" width="13.33203125" style="125" customWidth="1"/>
    <col min="9714" max="9714" width="13.88671875" style="125" customWidth="1"/>
    <col min="9715" max="9715" width="16.5546875" style="125" customWidth="1"/>
    <col min="9716" max="9716" width="11.44140625" style="125"/>
    <col min="9717" max="9717" width="15" style="125" customWidth="1"/>
    <col min="9718" max="9718" width="14.88671875" style="125" customWidth="1"/>
    <col min="9719" max="9719" width="12.6640625" style="125" customWidth="1"/>
    <col min="9720" max="9720" width="11.44140625" style="125"/>
    <col min="9721" max="9721" width="15.6640625" style="125" customWidth="1"/>
    <col min="9722" max="9722" width="14.6640625" style="125" customWidth="1"/>
    <col min="9723" max="9907" width="11.44140625" style="125"/>
    <col min="9908" max="9908" width="10.44140625" style="125" customWidth="1"/>
    <col min="9909" max="9909" width="17.6640625" style="125" customWidth="1"/>
    <col min="9910" max="9910" width="0" style="125" hidden="1" customWidth="1"/>
    <col min="9911" max="9911" width="23.5546875" style="125" customWidth="1"/>
    <col min="9912" max="9912" width="25.88671875" style="125" customWidth="1"/>
    <col min="9913" max="9913" width="44" style="125" customWidth="1"/>
    <col min="9914" max="9914" width="21.6640625" style="125" customWidth="1"/>
    <col min="9915" max="9915" width="11.88671875" style="125" customWidth="1"/>
    <col min="9916" max="9916" width="9.88671875" style="125" customWidth="1"/>
    <col min="9917" max="9917" width="10" style="125" customWidth="1"/>
    <col min="9918" max="9918" width="21.109375" style="125" customWidth="1"/>
    <col min="9919" max="9929" width="0" style="125" hidden="1" customWidth="1"/>
    <col min="9930" max="9930" width="11.5546875" style="125" customWidth="1"/>
    <col min="9931" max="9931" width="11" style="125" customWidth="1"/>
    <col min="9932" max="9932" width="13.109375" style="125" customWidth="1"/>
    <col min="9933" max="9933" width="13.88671875" style="125" customWidth="1"/>
    <col min="9934" max="9934" width="13.33203125" style="125" customWidth="1"/>
    <col min="9935" max="9935" width="16.109375" style="125" customWidth="1"/>
    <col min="9936" max="9938" width="7.109375" style="125" customWidth="1"/>
    <col min="9939" max="9939" width="8.5546875" style="125" customWidth="1"/>
    <col min="9940" max="9940" width="12.44140625" style="125" customWidth="1"/>
    <col min="9941" max="9941" width="12.6640625" style="125" customWidth="1"/>
    <col min="9942" max="9942" width="13.88671875" style="125" customWidth="1"/>
    <col min="9943" max="9943" width="23.33203125" style="125" customWidth="1"/>
    <col min="9944" max="9944" width="11.5546875" style="125" customWidth="1"/>
    <col min="9945" max="9945" width="10.109375" style="125" customWidth="1"/>
    <col min="9946" max="9946" width="10.88671875" style="125" customWidth="1"/>
    <col min="9947" max="9947" width="12.5546875" style="125" customWidth="1"/>
    <col min="9948" max="9948" width="14.33203125" style="125" customWidth="1"/>
    <col min="9949" max="9949" width="12.5546875" style="125" customWidth="1"/>
    <col min="9950" max="9950" width="17.33203125" style="125" customWidth="1"/>
    <col min="9951" max="9951" width="18.88671875" style="125" customWidth="1"/>
    <col min="9952" max="9952" width="15.109375" style="125" customWidth="1"/>
    <col min="9953" max="9953" width="17.6640625" style="125" customWidth="1"/>
    <col min="9954" max="9954" width="23.109375" style="125" customWidth="1"/>
    <col min="9955" max="9955" width="27.44140625" style="125" customWidth="1"/>
    <col min="9956" max="9956" width="13.33203125" style="125" customWidth="1"/>
    <col min="9957" max="9957" width="12.6640625" style="125" customWidth="1"/>
    <col min="9958" max="9958" width="13.88671875" style="125" customWidth="1"/>
    <col min="9959" max="9967" width="11.44140625" style="125"/>
    <col min="9968" max="9968" width="14.109375" style="125" customWidth="1"/>
    <col min="9969" max="9969" width="13.33203125" style="125" customWidth="1"/>
    <col min="9970" max="9970" width="13.88671875" style="125" customWidth="1"/>
    <col min="9971" max="9971" width="16.5546875" style="125" customWidth="1"/>
    <col min="9972" max="9972" width="11.44140625" style="125"/>
    <col min="9973" max="9973" width="15" style="125" customWidth="1"/>
    <col min="9974" max="9974" width="14.88671875" style="125" customWidth="1"/>
    <col min="9975" max="9975" width="12.6640625" style="125" customWidth="1"/>
    <col min="9976" max="9976" width="11.44140625" style="125"/>
    <col min="9977" max="9977" width="15.6640625" style="125" customWidth="1"/>
    <col min="9978" max="9978" width="14.6640625" style="125" customWidth="1"/>
    <col min="9979" max="10163" width="11.44140625" style="125"/>
    <col min="10164" max="10164" width="10.44140625" style="125" customWidth="1"/>
    <col min="10165" max="10165" width="17.6640625" style="125" customWidth="1"/>
    <col min="10166" max="10166" width="0" style="125" hidden="1" customWidth="1"/>
    <col min="10167" max="10167" width="23.5546875" style="125" customWidth="1"/>
    <col min="10168" max="10168" width="25.88671875" style="125" customWidth="1"/>
    <col min="10169" max="10169" width="44" style="125" customWidth="1"/>
    <col min="10170" max="10170" width="21.6640625" style="125" customWidth="1"/>
    <col min="10171" max="10171" width="11.88671875" style="125" customWidth="1"/>
    <col min="10172" max="10172" width="9.88671875" style="125" customWidth="1"/>
    <col min="10173" max="10173" width="10" style="125" customWidth="1"/>
    <col min="10174" max="10174" width="21.109375" style="125" customWidth="1"/>
    <col min="10175" max="10185" width="0" style="125" hidden="1" customWidth="1"/>
    <col min="10186" max="10186" width="11.5546875" style="125" customWidth="1"/>
    <col min="10187" max="10187" width="11" style="125" customWidth="1"/>
    <col min="10188" max="10188" width="13.109375" style="125" customWidth="1"/>
    <col min="10189" max="10189" width="13.88671875" style="125" customWidth="1"/>
    <col min="10190" max="10190" width="13.33203125" style="125" customWidth="1"/>
    <col min="10191" max="10191" width="16.109375" style="125" customWidth="1"/>
    <col min="10192" max="10194" width="7.109375" style="125" customWidth="1"/>
    <col min="10195" max="10195" width="8.5546875" style="125" customWidth="1"/>
    <col min="10196" max="10196" width="12.44140625" style="125" customWidth="1"/>
    <col min="10197" max="10197" width="12.6640625" style="125" customWidth="1"/>
    <col min="10198" max="10198" width="13.88671875" style="125" customWidth="1"/>
    <col min="10199" max="10199" width="23.33203125" style="125" customWidth="1"/>
    <col min="10200" max="10200" width="11.5546875" style="125" customWidth="1"/>
    <col min="10201" max="10201" width="10.109375" style="125" customWidth="1"/>
    <col min="10202" max="10202" width="10.88671875" style="125" customWidth="1"/>
    <col min="10203" max="10203" width="12.5546875" style="125" customWidth="1"/>
    <col min="10204" max="10204" width="14.33203125" style="125" customWidth="1"/>
    <col min="10205" max="10205" width="12.5546875" style="125" customWidth="1"/>
    <col min="10206" max="10206" width="17.33203125" style="125" customWidth="1"/>
    <col min="10207" max="10207" width="18.88671875" style="125" customWidth="1"/>
    <col min="10208" max="10208" width="15.109375" style="125" customWidth="1"/>
    <col min="10209" max="10209" width="17.6640625" style="125" customWidth="1"/>
    <col min="10210" max="10210" width="23.109375" style="125" customWidth="1"/>
    <col min="10211" max="10211" width="27.44140625" style="125" customWidth="1"/>
    <col min="10212" max="10212" width="13.33203125" style="125" customWidth="1"/>
    <col min="10213" max="10213" width="12.6640625" style="125" customWidth="1"/>
    <col min="10214" max="10214" width="13.88671875" style="125" customWidth="1"/>
    <col min="10215" max="10223" width="11.44140625" style="125"/>
    <col min="10224" max="10224" width="14.109375" style="125" customWidth="1"/>
    <col min="10225" max="10225" width="13.33203125" style="125" customWidth="1"/>
    <col min="10226" max="10226" width="13.88671875" style="125" customWidth="1"/>
    <col min="10227" max="10227" width="16.5546875" style="125" customWidth="1"/>
    <col min="10228" max="10228" width="11.44140625" style="125"/>
    <col min="10229" max="10229" width="15" style="125" customWidth="1"/>
    <col min="10230" max="10230" width="14.88671875" style="125" customWidth="1"/>
    <col min="10231" max="10231" width="12.6640625" style="125" customWidth="1"/>
    <col min="10232" max="10232" width="11.44140625" style="125"/>
    <col min="10233" max="10233" width="15.6640625" style="125" customWidth="1"/>
    <col min="10234" max="10234" width="14.6640625" style="125" customWidth="1"/>
    <col min="10235" max="10419" width="11.44140625" style="125"/>
    <col min="10420" max="10420" width="10.44140625" style="125" customWidth="1"/>
    <col min="10421" max="10421" width="17.6640625" style="125" customWidth="1"/>
    <col min="10422" max="10422" width="0" style="125" hidden="1" customWidth="1"/>
    <col min="10423" max="10423" width="23.5546875" style="125" customWidth="1"/>
    <col min="10424" max="10424" width="25.88671875" style="125" customWidth="1"/>
    <col min="10425" max="10425" width="44" style="125" customWidth="1"/>
    <col min="10426" max="10426" width="21.6640625" style="125" customWidth="1"/>
    <col min="10427" max="10427" width="11.88671875" style="125" customWidth="1"/>
    <col min="10428" max="10428" width="9.88671875" style="125" customWidth="1"/>
    <col min="10429" max="10429" width="10" style="125" customWidth="1"/>
    <col min="10430" max="10430" width="21.109375" style="125" customWidth="1"/>
    <col min="10431" max="10441" width="0" style="125" hidden="1" customWidth="1"/>
    <col min="10442" max="10442" width="11.5546875" style="125" customWidth="1"/>
    <col min="10443" max="10443" width="11" style="125" customWidth="1"/>
    <col min="10444" max="10444" width="13.109375" style="125" customWidth="1"/>
    <col min="10445" max="10445" width="13.88671875" style="125" customWidth="1"/>
    <col min="10446" max="10446" width="13.33203125" style="125" customWidth="1"/>
    <col min="10447" max="10447" width="16.109375" style="125" customWidth="1"/>
    <col min="10448" max="10450" width="7.109375" style="125" customWidth="1"/>
    <col min="10451" max="10451" width="8.5546875" style="125" customWidth="1"/>
    <col min="10452" max="10452" width="12.44140625" style="125" customWidth="1"/>
    <col min="10453" max="10453" width="12.6640625" style="125" customWidth="1"/>
    <col min="10454" max="10454" width="13.88671875" style="125" customWidth="1"/>
    <col min="10455" max="10455" width="23.33203125" style="125" customWidth="1"/>
    <col min="10456" max="10456" width="11.5546875" style="125" customWidth="1"/>
    <col min="10457" max="10457" width="10.109375" style="125" customWidth="1"/>
    <col min="10458" max="10458" width="10.88671875" style="125" customWidth="1"/>
    <col min="10459" max="10459" width="12.5546875" style="125" customWidth="1"/>
    <col min="10460" max="10460" width="14.33203125" style="125" customWidth="1"/>
    <col min="10461" max="10461" width="12.5546875" style="125" customWidth="1"/>
    <col min="10462" max="10462" width="17.33203125" style="125" customWidth="1"/>
    <col min="10463" max="10463" width="18.88671875" style="125" customWidth="1"/>
    <col min="10464" max="10464" width="15.109375" style="125" customWidth="1"/>
    <col min="10465" max="10465" width="17.6640625" style="125" customWidth="1"/>
    <col min="10466" max="10466" width="23.109375" style="125" customWidth="1"/>
    <col min="10467" max="10467" width="27.44140625" style="125" customWidth="1"/>
    <col min="10468" max="10468" width="13.33203125" style="125" customWidth="1"/>
    <col min="10469" max="10469" width="12.6640625" style="125" customWidth="1"/>
    <col min="10470" max="10470" width="13.88671875" style="125" customWidth="1"/>
    <col min="10471" max="10479" width="11.44140625" style="125"/>
    <col min="10480" max="10480" width="14.109375" style="125" customWidth="1"/>
    <col min="10481" max="10481" width="13.33203125" style="125" customWidth="1"/>
    <col min="10482" max="10482" width="13.88671875" style="125" customWidth="1"/>
    <col min="10483" max="10483" width="16.5546875" style="125" customWidth="1"/>
    <col min="10484" max="10484" width="11.44140625" style="125"/>
    <col min="10485" max="10485" width="15" style="125" customWidth="1"/>
    <col min="10486" max="10486" width="14.88671875" style="125" customWidth="1"/>
    <col min="10487" max="10487" width="12.6640625" style="125" customWidth="1"/>
    <col min="10488" max="10488" width="11.44140625" style="125"/>
    <col min="10489" max="10489" width="15.6640625" style="125" customWidth="1"/>
    <col min="10490" max="10490" width="14.6640625" style="125" customWidth="1"/>
    <col min="10491" max="10675" width="11.44140625" style="125"/>
    <col min="10676" max="10676" width="10.44140625" style="125" customWidth="1"/>
    <col min="10677" max="10677" width="17.6640625" style="125" customWidth="1"/>
    <col min="10678" max="10678" width="0" style="125" hidden="1" customWidth="1"/>
    <col min="10679" max="10679" width="23.5546875" style="125" customWidth="1"/>
    <col min="10680" max="10680" width="25.88671875" style="125" customWidth="1"/>
    <col min="10681" max="10681" width="44" style="125" customWidth="1"/>
    <col min="10682" max="10682" width="21.6640625" style="125" customWidth="1"/>
    <col min="10683" max="10683" width="11.88671875" style="125" customWidth="1"/>
    <col min="10684" max="10684" width="9.88671875" style="125" customWidth="1"/>
    <col min="10685" max="10685" width="10" style="125" customWidth="1"/>
    <col min="10686" max="10686" width="21.109375" style="125" customWidth="1"/>
    <col min="10687" max="10697" width="0" style="125" hidden="1" customWidth="1"/>
    <col min="10698" max="10698" width="11.5546875" style="125" customWidth="1"/>
    <col min="10699" max="10699" width="11" style="125" customWidth="1"/>
    <col min="10700" max="10700" width="13.109375" style="125" customWidth="1"/>
    <col min="10701" max="10701" width="13.88671875" style="125" customWidth="1"/>
    <col min="10702" max="10702" width="13.33203125" style="125" customWidth="1"/>
    <col min="10703" max="10703" width="16.109375" style="125" customWidth="1"/>
    <col min="10704" max="10706" width="7.109375" style="125" customWidth="1"/>
    <col min="10707" max="10707" width="8.5546875" style="125" customWidth="1"/>
    <col min="10708" max="10708" width="12.44140625" style="125" customWidth="1"/>
    <col min="10709" max="10709" width="12.6640625" style="125" customWidth="1"/>
    <col min="10710" max="10710" width="13.88671875" style="125" customWidth="1"/>
    <col min="10711" max="10711" width="23.33203125" style="125" customWidth="1"/>
    <col min="10712" max="10712" width="11.5546875" style="125" customWidth="1"/>
    <col min="10713" max="10713" width="10.109375" style="125" customWidth="1"/>
    <col min="10714" max="10714" width="10.88671875" style="125" customWidth="1"/>
    <col min="10715" max="10715" width="12.5546875" style="125" customWidth="1"/>
    <col min="10716" max="10716" width="14.33203125" style="125" customWidth="1"/>
    <col min="10717" max="10717" width="12.5546875" style="125" customWidth="1"/>
    <col min="10718" max="10718" width="17.33203125" style="125" customWidth="1"/>
    <col min="10719" max="10719" width="18.88671875" style="125" customWidth="1"/>
    <col min="10720" max="10720" width="15.109375" style="125" customWidth="1"/>
    <col min="10721" max="10721" width="17.6640625" style="125" customWidth="1"/>
    <col min="10722" max="10722" width="23.109375" style="125" customWidth="1"/>
    <col min="10723" max="10723" width="27.44140625" style="125" customWidth="1"/>
    <col min="10724" max="10724" width="13.33203125" style="125" customWidth="1"/>
    <col min="10725" max="10725" width="12.6640625" style="125" customWidth="1"/>
    <col min="10726" max="10726" width="13.88671875" style="125" customWidth="1"/>
    <col min="10727" max="10735" width="11.44140625" style="125"/>
    <col min="10736" max="10736" width="14.109375" style="125" customWidth="1"/>
    <col min="10737" max="10737" width="13.33203125" style="125" customWidth="1"/>
    <col min="10738" max="10738" width="13.88671875" style="125" customWidth="1"/>
    <col min="10739" max="10739" width="16.5546875" style="125" customWidth="1"/>
    <col min="10740" max="10740" width="11.44140625" style="125"/>
    <col min="10741" max="10741" width="15" style="125" customWidth="1"/>
    <col min="10742" max="10742" width="14.88671875" style="125" customWidth="1"/>
    <col min="10743" max="10743" width="12.6640625" style="125" customWidth="1"/>
    <col min="10744" max="10744" width="11.44140625" style="125"/>
    <col min="10745" max="10745" width="15.6640625" style="125" customWidth="1"/>
    <col min="10746" max="10746" width="14.6640625" style="125" customWidth="1"/>
    <col min="10747" max="10931" width="11.44140625" style="125"/>
    <col min="10932" max="10932" width="10.44140625" style="125" customWidth="1"/>
    <col min="10933" max="10933" width="17.6640625" style="125" customWidth="1"/>
    <col min="10934" max="10934" width="0" style="125" hidden="1" customWidth="1"/>
    <col min="10935" max="10935" width="23.5546875" style="125" customWidth="1"/>
    <col min="10936" max="10936" width="25.88671875" style="125" customWidth="1"/>
    <col min="10937" max="10937" width="44" style="125" customWidth="1"/>
    <col min="10938" max="10938" width="21.6640625" style="125" customWidth="1"/>
    <col min="10939" max="10939" width="11.88671875" style="125" customWidth="1"/>
    <col min="10940" max="10940" width="9.88671875" style="125" customWidth="1"/>
    <col min="10941" max="10941" width="10" style="125" customWidth="1"/>
    <col min="10942" max="10942" width="21.109375" style="125" customWidth="1"/>
    <col min="10943" max="10953" width="0" style="125" hidden="1" customWidth="1"/>
    <col min="10954" max="10954" width="11.5546875" style="125" customWidth="1"/>
    <col min="10955" max="10955" width="11" style="125" customWidth="1"/>
    <col min="10956" max="10956" width="13.109375" style="125" customWidth="1"/>
    <col min="10957" max="10957" width="13.88671875" style="125" customWidth="1"/>
    <col min="10958" max="10958" width="13.33203125" style="125" customWidth="1"/>
    <col min="10959" max="10959" width="16.109375" style="125" customWidth="1"/>
    <col min="10960" max="10962" width="7.109375" style="125" customWidth="1"/>
    <col min="10963" max="10963" width="8.5546875" style="125" customWidth="1"/>
    <col min="10964" max="10964" width="12.44140625" style="125" customWidth="1"/>
    <col min="10965" max="10965" width="12.6640625" style="125" customWidth="1"/>
    <col min="10966" max="10966" width="13.88671875" style="125" customWidth="1"/>
    <col min="10967" max="10967" width="23.33203125" style="125" customWidth="1"/>
    <col min="10968" max="10968" width="11.5546875" style="125" customWidth="1"/>
    <col min="10969" max="10969" width="10.109375" style="125" customWidth="1"/>
    <col min="10970" max="10970" width="10.88671875" style="125" customWidth="1"/>
    <col min="10971" max="10971" width="12.5546875" style="125" customWidth="1"/>
    <col min="10972" max="10972" width="14.33203125" style="125" customWidth="1"/>
    <col min="10973" max="10973" width="12.5546875" style="125" customWidth="1"/>
    <col min="10974" max="10974" width="17.33203125" style="125" customWidth="1"/>
    <col min="10975" max="10975" width="18.88671875" style="125" customWidth="1"/>
    <col min="10976" max="10976" width="15.109375" style="125" customWidth="1"/>
    <col min="10977" max="10977" width="17.6640625" style="125" customWidth="1"/>
    <col min="10978" max="10978" width="23.109375" style="125" customWidth="1"/>
    <col min="10979" max="10979" width="27.44140625" style="125" customWidth="1"/>
    <col min="10980" max="10980" width="13.33203125" style="125" customWidth="1"/>
    <col min="10981" max="10981" width="12.6640625" style="125" customWidth="1"/>
    <col min="10982" max="10982" width="13.88671875" style="125" customWidth="1"/>
    <col min="10983" max="10991" width="11.44140625" style="125"/>
    <col min="10992" max="10992" width="14.109375" style="125" customWidth="1"/>
    <col min="10993" max="10993" width="13.33203125" style="125" customWidth="1"/>
    <col min="10994" max="10994" width="13.88671875" style="125" customWidth="1"/>
    <col min="10995" max="10995" width="16.5546875" style="125" customWidth="1"/>
    <col min="10996" max="10996" width="11.44140625" style="125"/>
    <col min="10997" max="10997" width="15" style="125" customWidth="1"/>
    <col min="10998" max="10998" width="14.88671875" style="125" customWidth="1"/>
    <col min="10999" max="10999" width="12.6640625" style="125" customWidth="1"/>
    <col min="11000" max="11000" width="11.44140625" style="125"/>
    <col min="11001" max="11001" width="15.6640625" style="125" customWidth="1"/>
    <col min="11002" max="11002" width="14.6640625" style="125" customWidth="1"/>
    <col min="11003" max="11187" width="11.44140625" style="125"/>
    <col min="11188" max="11188" width="10.44140625" style="125" customWidth="1"/>
    <col min="11189" max="11189" width="17.6640625" style="125" customWidth="1"/>
    <col min="11190" max="11190" width="0" style="125" hidden="1" customWidth="1"/>
    <col min="11191" max="11191" width="23.5546875" style="125" customWidth="1"/>
    <col min="11192" max="11192" width="25.88671875" style="125" customWidth="1"/>
    <col min="11193" max="11193" width="44" style="125" customWidth="1"/>
    <col min="11194" max="11194" width="21.6640625" style="125" customWidth="1"/>
    <col min="11195" max="11195" width="11.88671875" style="125" customWidth="1"/>
    <col min="11196" max="11196" width="9.88671875" style="125" customWidth="1"/>
    <col min="11197" max="11197" width="10" style="125" customWidth="1"/>
    <col min="11198" max="11198" width="21.109375" style="125" customWidth="1"/>
    <col min="11199" max="11209" width="0" style="125" hidden="1" customWidth="1"/>
    <col min="11210" max="11210" width="11.5546875" style="125" customWidth="1"/>
    <col min="11211" max="11211" width="11" style="125" customWidth="1"/>
    <col min="11212" max="11212" width="13.109375" style="125" customWidth="1"/>
    <col min="11213" max="11213" width="13.88671875" style="125" customWidth="1"/>
    <col min="11214" max="11214" width="13.33203125" style="125" customWidth="1"/>
    <col min="11215" max="11215" width="16.109375" style="125" customWidth="1"/>
    <col min="11216" max="11218" width="7.109375" style="125" customWidth="1"/>
    <col min="11219" max="11219" width="8.5546875" style="125" customWidth="1"/>
    <col min="11220" max="11220" width="12.44140625" style="125" customWidth="1"/>
    <col min="11221" max="11221" width="12.6640625" style="125" customWidth="1"/>
    <col min="11222" max="11222" width="13.88671875" style="125" customWidth="1"/>
    <col min="11223" max="11223" width="23.33203125" style="125" customWidth="1"/>
    <col min="11224" max="11224" width="11.5546875" style="125" customWidth="1"/>
    <col min="11225" max="11225" width="10.109375" style="125" customWidth="1"/>
    <col min="11226" max="11226" width="10.88671875" style="125" customWidth="1"/>
    <col min="11227" max="11227" width="12.5546875" style="125" customWidth="1"/>
    <col min="11228" max="11228" width="14.33203125" style="125" customWidth="1"/>
    <col min="11229" max="11229" width="12.5546875" style="125" customWidth="1"/>
    <col min="11230" max="11230" width="17.33203125" style="125" customWidth="1"/>
    <col min="11231" max="11231" width="18.88671875" style="125" customWidth="1"/>
    <col min="11232" max="11232" width="15.109375" style="125" customWidth="1"/>
    <col min="11233" max="11233" width="17.6640625" style="125" customWidth="1"/>
    <col min="11234" max="11234" width="23.109375" style="125" customWidth="1"/>
    <col min="11235" max="11235" width="27.44140625" style="125" customWidth="1"/>
    <col min="11236" max="11236" width="13.33203125" style="125" customWidth="1"/>
    <col min="11237" max="11237" width="12.6640625" style="125" customWidth="1"/>
    <col min="11238" max="11238" width="13.88671875" style="125" customWidth="1"/>
    <col min="11239" max="11247" width="11.44140625" style="125"/>
    <col min="11248" max="11248" width="14.109375" style="125" customWidth="1"/>
    <col min="11249" max="11249" width="13.33203125" style="125" customWidth="1"/>
    <col min="11250" max="11250" width="13.88671875" style="125" customWidth="1"/>
    <col min="11251" max="11251" width="16.5546875" style="125" customWidth="1"/>
    <col min="11252" max="11252" width="11.44140625" style="125"/>
    <col min="11253" max="11253" width="15" style="125" customWidth="1"/>
    <col min="11254" max="11254" width="14.88671875" style="125" customWidth="1"/>
    <col min="11255" max="11255" width="12.6640625" style="125" customWidth="1"/>
    <col min="11256" max="11256" width="11.44140625" style="125"/>
    <col min="11257" max="11257" width="15.6640625" style="125" customWidth="1"/>
    <col min="11258" max="11258" width="14.6640625" style="125" customWidth="1"/>
    <col min="11259" max="11443" width="11.44140625" style="125"/>
    <col min="11444" max="11444" width="10.44140625" style="125" customWidth="1"/>
    <col min="11445" max="11445" width="17.6640625" style="125" customWidth="1"/>
    <col min="11446" max="11446" width="0" style="125" hidden="1" customWidth="1"/>
    <col min="11447" max="11447" width="23.5546875" style="125" customWidth="1"/>
    <col min="11448" max="11448" width="25.88671875" style="125" customWidth="1"/>
    <col min="11449" max="11449" width="44" style="125" customWidth="1"/>
    <col min="11450" max="11450" width="21.6640625" style="125" customWidth="1"/>
    <col min="11451" max="11451" width="11.88671875" style="125" customWidth="1"/>
    <col min="11452" max="11452" width="9.88671875" style="125" customWidth="1"/>
    <col min="11453" max="11453" width="10" style="125" customWidth="1"/>
    <col min="11454" max="11454" width="21.109375" style="125" customWidth="1"/>
    <col min="11455" max="11465" width="0" style="125" hidden="1" customWidth="1"/>
    <col min="11466" max="11466" width="11.5546875" style="125" customWidth="1"/>
    <col min="11467" max="11467" width="11" style="125" customWidth="1"/>
    <col min="11468" max="11468" width="13.109375" style="125" customWidth="1"/>
    <col min="11469" max="11469" width="13.88671875" style="125" customWidth="1"/>
    <col min="11470" max="11470" width="13.33203125" style="125" customWidth="1"/>
    <col min="11471" max="11471" width="16.109375" style="125" customWidth="1"/>
    <col min="11472" max="11474" width="7.109375" style="125" customWidth="1"/>
    <col min="11475" max="11475" width="8.5546875" style="125" customWidth="1"/>
    <col min="11476" max="11476" width="12.44140625" style="125" customWidth="1"/>
    <col min="11477" max="11477" width="12.6640625" style="125" customWidth="1"/>
    <col min="11478" max="11478" width="13.88671875" style="125" customWidth="1"/>
    <col min="11479" max="11479" width="23.33203125" style="125" customWidth="1"/>
    <col min="11480" max="11480" width="11.5546875" style="125" customWidth="1"/>
    <col min="11481" max="11481" width="10.109375" style="125" customWidth="1"/>
    <col min="11482" max="11482" width="10.88671875" style="125" customWidth="1"/>
    <col min="11483" max="11483" width="12.5546875" style="125" customWidth="1"/>
    <col min="11484" max="11484" width="14.33203125" style="125" customWidth="1"/>
    <col min="11485" max="11485" width="12.5546875" style="125" customWidth="1"/>
    <col min="11486" max="11486" width="17.33203125" style="125" customWidth="1"/>
    <col min="11487" max="11487" width="18.88671875" style="125" customWidth="1"/>
    <col min="11488" max="11488" width="15.109375" style="125" customWidth="1"/>
    <col min="11489" max="11489" width="17.6640625" style="125" customWidth="1"/>
    <col min="11490" max="11490" width="23.109375" style="125" customWidth="1"/>
    <col min="11491" max="11491" width="27.44140625" style="125" customWidth="1"/>
    <col min="11492" max="11492" width="13.33203125" style="125" customWidth="1"/>
    <col min="11493" max="11493" width="12.6640625" style="125" customWidth="1"/>
    <col min="11494" max="11494" width="13.88671875" style="125" customWidth="1"/>
    <col min="11495" max="11503" width="11.44140625" style="125"/>
    <col min="11504" max="11504" width="14.109375" style="125" customWidth="1"/>
    <col min="11505" max="11505" width="13.33203125" style="125" customWidth="1"/>
    <col min="11506" max="11506" width="13.88671875" style="125" customWidth="1"/>
    <col min="11507" max="11507" width="16.5546875" style="125" customWidth="1"/>
    <col min="11508" max="11508" width="11.44140625" style="125"/>
    <col min="11509" max="11509" width="15" style="125" customWidth="1"/>
    <col min="11510" max="11510" width="14.88671875" style="125" customWidth="1"/>
    <col min="11511" max="11511" width="12.6640625" style="125" customWidth="1"/>
    <col min="11512" max="11512" width="11.44140625" style="125"/>
    <col min="11513" max="11513" width="15.6640625" style="125" customWidth="1"/>
    <col min="11514" max="11514" width="14.6640625" style="125" customWidth="1"/>
    <col min="11515" max="11699" width="11.44140625" style="125"/>
    <col min="11700" max="11700" width="10.44140625" style="125" customWidth="1"/>
    <col min="11701" max="11701" width="17.6640625" style="125" customWidth="1"/>
    <col min="11702" max="11702" width="0" style="125" hidden="1" customWidth="1"/>
    <col min="11703" max="11703" width="23.5546875" style="125" customWidth="1"/>
    <col min="11704" max="11704" width="25.88671875" style="125" customWidth="1"/>
    <col min="11705" max="11705" width="44" style="125" customWidth="1"/>
    <col min="11706" max="11706" width="21.6640625" style="125" customWidth="1"/>
    <col min="11707" max="11707" width="11.88671875" style="125" customWidth="1"/>
    <col min="11708" max="11708" width="9.88671875" style="125" customWidth="1"/>
    <col min="11709" max="11709" width="10" style="125" customWidth="1"/>
    <col min="11710" max="11710" width="21.109375" style="125" customWidth="1"/>
    <col min="11711" max="11721" width="0" style="125" hidden="1" customWidth="1"/>
    <col min="11722" max="11722" width="11.5546875" style="125" customWidth="1"/>
    <col min="11723" max="11723" width="11" style="125" customWidth="1"/>
    <col min="11724" max="11724" width="13.109375" style="125" customWidth="1"/>
    <col min="11725" max="11725" width="13.88671875" style="125" customWidth="1"/>
    <col min="11726" max="11726" width="13.33203125" style="125" customWidth="1"/>
    <col min="11727" max="11727" width="16.109375" style="125" customWidth="1"/>
    <col min="11728" max="11730" width="7.109375" style="125" customWidth="1"/>
    <col min="11731" max="11731" width="8.5546875" style="125" customWidth="1"/>
    <col min="11732" max="11732" width="12.44140625" style="125" customWidth="1"/>
    <col min="11733" max="11733" width="12.6640625" style="125" customWidth="1"/>
    <col min="11734" max="11734" width="13.88671875" style="125" customWidth="1"/>
    <col min="11735" max="11735" width="23.33203125" style="125" customWidth="1"/>
    <col min="11736" max="11736" width="11.5546875" style="125" customWidth="1"/>
    <col min="11737" max="11737" width="10.109375" style="125" customWidth="1"/>
    <col min="11738" max="11738" width="10.88671875" style="125" customWidth="1"/>
    <col min="11739" max="11739" width="12.5546875" style="125" customWidth="1"/>
    <col min="11740" max="11740" width="14.33203125" style="125" customWidth="1"/>
    <col min="11741" max="11741" width="12.5546875" style="125" customWidth="1"/>
    <col min="11742" max="11742" width="17.33203125" style="125" customWidth="1"/>
    <col min="11743" max="11743" width="18.88671875" style="125" customWidth="1"/>
    <col min="11744" max="11744" width="15.109375" style="125" customWidth="1"/>
    <col min="11745" max="11745" width="17.6640625" style="125" customWidth="1"/>
    <col min="11746" max="11746" width="23.109375" style="125" customWidth="1"/>
    <col min="11747" max="11747" width="27.44140625" style="125" customWidth="1"/>
    <col min="11748" max="11748" width="13.33203125" style="125" customWidth="1"/>
    <col min="11749" max="11749" width="12.6640625" style="125" customWidth="1"/>
    <col min="11750" max="11750" width="13.88671875" style="125" customWidth="1"/>
    <col min="11751" max="11759" width="11.44140625" style="125"/>
    <col min="11760" max="11760" width="14.109375" style="125" customWidth="1"/>
    <col min="11761" max="11761" width="13.33203125" style="125" customWidth="1"/>
    <col min="11762" max="11762" width="13.88671875" style="125" customWidth="1"/>
    <col min="11763" max="11763" width="16.5546875" style="125" customWidth="1"/>
    <col min="11764" max="11764" width="11.44140625" style="125"/>
    <col min="11765" max="11765" width="15" style="125" customWidth="1"/>
    <col min="11766" max="11766" width="14.88671875" style="125" customWidth="1"/>
    <col min="11767" max="11767" width="12.6640625" style="125" customWidth="1"/>
    <col min="11768" max="11768" width="11.44140625" style="125"/>
    <col min="11769" max="11769" width="15.6640625" style="125" customWidth="1"/>
    <col min="11770" max="11770" width="14.6640625" style="125" customWidth="1"/>
    <col min="11771" max="11955" width="11.44140625" style="125"/>
    <col min="11956" max="11956" width="10.44140625" style="125" customWidth="1"/>
    <col min="11957" max="11957" width="17.6640625" style="125" customWidth="1"/>
    <col min="11958" max="11958" width="0" style="125" hidden="1" customWidth="1"/>
    <col min="11959" max="11959" width="23.5546875" style="125" customWidth="1"/>
    <col min="11960" max="11960" width="25.88671875" style="125" customWidth="1"/>
    <col min="11961" max="11961" width="44" style="125" customWidth="1"/>
    <col min="11962" max="11962" width="21.6640625" style="125" customWidth="1"/>
    <col min="11963" max="11963" width="11.88671875" style="125" customWidth="1"/>
    <col min="11964" max="11964" width="9.88671875" style="125" customWidth="1"/>
    <col min="11965" max="11965" width="10" style="125" customWidth="1"/>
    <col min="11966" max="11966" width="21.109375" style="125" customWidth="1"/>
    <col min="11967" max="11977" width="0" style="125" hidden="1" customWidth="1"/>
    <col min="11978" max="11978" width="11.5546875" style="125" customWidth="1"/>
    <col min="11979" max="11979" width="11" style="125" customWidth="1"/>
    <col min="11980" max="11980" width="13.109375" style="125" customWidth="1"/>
    <col min="11981" max="11981" width="13.88671875" style="125" customWidth="1"/>
    <col min="11982" max="11982" width="13.33203125" style="125" customWidth="1"/>
    <col min="11983" max="11983" width="16.109375" style="125" customWidth="1"/>
    <col min="11984" max="11986" width="7.109375" style="125" customWidth="1"/>
    <col min="11987" max="11987" width="8.5546875" style="125" customWidth="1"/>
    <col min="11988" max="11988" width="12.44140625" style="125" customWidth="1"/>
    <col min="11989" max="11989" width="12.6640625" style="125" customWidth="1"/>
    <col min="11990" max="11990" width="13.88671875" style="125" customWidth="1"/>
    <col min="11991" max="11991" width="23.33203125" style="125" customWidth="1"/>
    <col min="11992" max="11992" width="11.5546875" style="125" customWidth="1"/>
    <col min="11993" max="11993" width="10.109375" style="125" customWidth="1"/>
    <col min="11994" max="11994" width="10.88671875" style="125" customWidth="1"/>
    <col min="11995" max="11995" width="12.5546875" style="125" customWidth="1"/>
    <col min="11996" max="11996" width="14.33203125" style="125" customWidth="1"/>
    <col min="11997" max="11997" width="12.5546875" style="125" customWidth="1"/>
    <col min="11998" max="11998" width="17.33203125" style="125" customWidth="1"/>
    <col min="11999" max="11999" width="18.88671875" style="125" customWidth="1"/>
    <col min="12000" max="12000" width="15.109375" style="125" customWidth="1"/>
    <col min="12001" max="12001" width="17.6640625" style="125" customWidth="1"/>
    <col min="12002" max="12002" width="23.109375" style="125" customWidth="1"/>
    <col min="12003" max="12003" width="27.44140625" style="125" customWidth="1"/>
    <col min="12004" max="12004" width="13.33203125" style="125" customWidth="1"/>
    <col min="12005" max="12005" width="12.6640625" style="125" customWidth="1"/>
    <col min="12006" max="12006" width="13.88671875" style="125" customWidth="1"/>
    <col min="12007" max="12015" width="11.44140625" style="125"/>
    <col min="12016" max="12016" width="14.109375" style="125" customWidth="1"/>
    <col min="12017" max="12017" width="13.33203125" style="125" customWidth="1"/>
    <col min="12018" max="12018" width="13.88671875" style="125" customWidth="1"/>
    <col min="12019" max="12019" width="16.5546875" style="125" customWidth="1"/>
    <col min="12020" max="12020" width="11.44140625" style="125"/>
    <col min="12021" max="12021" width="15" style="125" customWidth="1"/>
    <col min="12022" max="12022" width="14.88671875" style="125" customWidth="1"/>
    <col min="12023" max="12023" width="12.6640625" style="125" customWidth="1"/>
    <col min="12024" max="12024" width="11.44140625" style="125"/>
    <col min="12025" max="12025" width="15.6640625" style="125" customWidth="1"/>
    <col min="12026" max="12026" width="14.6640625" style="125" customWidth="1"/>
    <col min="12027" max="12211" width="11.44140625" style="125"/>
    <col min="12212" max="12212" width="10.44140625" style="125" customWidth="1"/>
    <col min="12213" max="12213" width="17.6640625" style="125" customWidth="1"/>
    <col min="12214" max="12214" width="0" style="125" hidden="1" customWidth="1"/>
    <col min="12215" max="12215" width="23.5546875" style="125" customWidth="1"/>
    <col min="12216" max="12216" width="25.88671875" style="125" customWidth="1"/>
    <col min="12217" max="12217" width="44" style="125" customWidth="1"/>
    <col min="12218" max="12218" width="21.6640625" style="125" customWidth="1"/>
    <col min="12219" max="12219" width="11.88671875" style="125" customWidth="1"/>
    <col min="12220" max="12220" width="9.88671875" style="125" customWidth="1"/>
    <col min="12221" max="12221" width="10" style="125" customWidth="1"/>
    <col min="12222" max="12222" width="21.109375" style="125" customWidth="1"/>
    <col min="12223" max="12233" width="0" style="125" hidden="1" customWidth="1"/>
    <col min="12234" max="12234" width="11.5546875" style="125" customWidth="1"/>
    <col min="12235" max="12235" width="11" style="125" customWidth="1"/>
    <col min="12236" max="12236" width="13.109375" style="125" customWidth="1"/>
    <col min="12237" max="12237" width="13.88671875" style="125" customWidth="1"/>
    <col min="12238" max="12238" width="13.33203125" style="125" customWidth="1"/>
    <col min="12239" max="12239" width="16.109375" style="125" customWidth="1"/>
    <col min="12240" max="12242" width="7.109375" style="125" customWidth="1"/>
    <col min="12243" max="12243" width="8.5546875" style="125" customWidth="1"/>
    <col min="12244" max="12244" width="12.44140625" style="125" customWidth="1"/>
    <col min="12245" max="12245" width="12.6640625" style="125" customWidth="1"/>
    <col min="12246" max="12246" width="13.88671875" style="125" customWidth="1"/>
    <col min="12247" max="12247" width="23.33203125" style="125" customWidth="1"/>
    <col min="12248" max="12248" width="11.5546875" style="125" customWidth="1"/>
    <col min="12249" max="12249" width="10.109375" style="125" customWidth="1"/>
    <col min="12250" max="12250" width="10.88671875" style="125" customWidth="1"/>
    <col min="12251" max="12251" width="12.5546875" style="125" customWidth="1"/>
    <col min="12252" max="12252" width="14.33203125" style="125" customWidth="1"/>
    <col min="12253" max="12253" width="12.5546875" style="125" customWidth="1"/>
    <col min="12254" max="12254" width="17.33203125" style="125" customWidth="1"/>
    <col min="12255" max="12255" width="18.88671875" style="125" customWidth="1"/>
    <col min="12256" max="12256" width="15.109375" style="125" customWidth="1"/>
    <col min="12257" max="12257" width="17.6640625" style="125" customWidth="1"/>
    <col min="12258" max="12258" width="23.109375" style="125" customWidth="1"/>
    <col min="12259" max="12259" width="27.44140625" style="125" customWidth="1"/>
    <col min="12260" max="12260" width="13.33203125" style="125" customWidth="1"/>
    <col min="12261" max="12261" width="12.6640625" style="125" customWidth="1"/>
    <col min="12262" max="12262" width="13.88671875" style="125" customWidth="1"/>
    <col min="12263" max="12271" width="11.44140625" style="125"/>
    <col min="12272" max="12272" width="14.109375" style="125" customWidth="1"/>
    <col min="12273" max="12273" width="13.33203125" style="125" customWidth="1"/>
    <col min="12274" max="12274" width="13.88671875" style="125" customWidth="1"/>
    <col min="12275" max="12275" width="16.5546875" style="125" customWidth="1"/>
    <col min="12276" max="12276" width="11.44140625" style="125"/>
    <col min="12277" max="12277" width="15" style="125" customWidth="1"/>
    <col min="12278" max="12278" width="14.88671875" style="125" customWidth="1"/>
    <col min="12279" max="12279" width="12.6640625" style="125" customWidth="1"/>
    <col min="12280" max="12280" width="11.44140625" style="125"/>
    <col min="12281" max="12281" width="15.6640625" style="125" customWidth="1"/>
    <col min="12282" max="12282" width="14.6640625" style="125" customWidth="1"/>
    <col min="12283" max="12467" width="11.44140625" style="125"/>
    <col min="12468" max="12468" width="10.44140625" style="125" customWidth="1"/>
    <col min="12469" max="12469" width="17.6640625" style="125" customWidth="1"/>
    <col min="12470" max="12470" width="0" style="125" hidden="1" customWidth="1"/>
    <col min="12471" max="12471" width="23.5546875" style="125" customWidth="1"/>
    <col min="12472" max="12472" width="25.88671875" style="125" customWidth="1"/>
    <col min="12473" max="12473" width="44" style="125" customWidth="1"/>
    <col min="12474" max="12474" width="21.6640625" style="125" customWidth="1"/>
    <col min="12475" max="12475" width="11.88671875" style="125" customWidth="1"/>
    <col min="12476" max="12476" width="9.88671875" style="125" customWidth="1"/>
    <col min="12477" max="12477" width="10" style="125" customWidth="1"/>
    <col min="12478" max="12478" width="21.109375" style="125" customWidth="1"/>
    <col min="12479" max="12489" width="0" style="125" hidden="1" customWidth="1"/>
    <col min="12490" max="12490" width="11.5546875" style="125" customWidth="1"/>
    <col min="12491" max="12491" width="11" style="125" customWidth="1"/>
    <col min="12492" max="12492" width="13.109375" style="125" customWidth="1"/>
    <col min="12493" max="12493" width="13.88671875" style="125" customWidth="1"/>
    <col min="12494" max="12494" width="13.33203125" style="125" customWidth="1"/>
    <col min="12495" max="12495" width="16.109375" style="125" customWidth="1"/>
    <col min="12496" max="12498" width="7.109375" style="125" customWidth="1"/>
    <col min="12499" max="12499" width="8.5546875" style="125" customWidth="1"/>
    <col min="12500" max="12500" width="12.44140625" style="125" customWidth="1"/>
    <col min="12501" max="12501" width="12.6640625" style="125" customWidth="1"/>
    <col min="12502" max="12502" width="13.88671875" style="125" customWidth="1"/>
    <col min="12503" max="12503" width="23.33203125" style="125" customWidth="1"/>
    <col min="12504" max="12504" width="11.5546875" style="125" customWidth="1"/>
    <col min="12505" max="12505" width="10.109375" style="125" customWidth="1"/>
    <col min="12506" max="12506" width="10.88671875" style="125" customWidth="1"/>
    <col min="12507" max="12507" width="12.5546875" style="125" customWidth="1"/>
    <col min="12508" max="12508" width="14.33203125" style="125" customWidth="1"/>
    <col min="12509" max="12509" width="12.5546875" style="125" customWidth="1"/>
    <col min="12510" max="12510" width="17.33203125" style="125" customWidth="1"/>
    <col min="12511" max="12511" width="18.88671875" style="125" customWidth="1"/>
    <col min="12512" max="12512" width="15.109375" style="125" customWidth="1"/>
    <col min="12513" max="12513" width="17.6640625" style="125" customWidth="1"/>
    <col min="12514" max="12514" width="23.109375" style="125" customWidth="1"/>
    <col min="12515" max="12515" width="27.44140625" style="125" customWidth="1"/>
    <col min="12516" max="12516" width="13.33203125" style="125" customWidth="1"/>
    <col min="12517" max="12517" width="12.6640625" style="125" customWidth="1"/>
    <col min="12518" max="12518" width="13.88671875" style="125" customWidth="1"/>
    <col min="12519" max="12527" width="11.44140625" style="125"/>
    <col min="12528" max="12528" width="14.109375" style="125" customWidth="1"/>
    <col min="12529" max="12529" width="13.33203125" style="125" customWidth="1"/>
    <col min="12530" max="12530" width="13.88671875" style="125" customWidth="1"/>
    <col min="12531" max="12531" width="16.5546875" style="125" customWidth="1"/>
    <col min="12532" max="12532" width="11.44140625" style="125"/>
    <col min="12533" max="12533" width="15" style="125" customWidth="1"/>
    <col min="12534" max="12534" width="14.88671875" style="125" customWidth="1"/>
    <col min="12535" max="12535" width="12.6640625" style="125" customWidth="1"/>
    <col min="12536" max="12536" width="11.44140625" style="125"/>
    <col min="12537" max="12537" width="15.6640625" style="125" customWidth="1"/>
    <col min="12538" max="12538" width="14.6640625" style="125" customWidth="1"/>
    <col min="12539" max="12723" width="11.44140625" style="125"/>
    <col min="12724" max="12724" width="10.44140625" style="125" customWidth="1"/>
    <col min="12725" max="12725" width="17.6640625" style="125" customWidth="1"/>
    <col min="12726" max="12726" width="0" style="125" hidden="1" customWidth="1"/>
    <col min="12727" max="12727" width="23.5546875" style="125" customWidth="1"/>
    <col min="12728" max="12728" width="25.88671875" style="125" customWidth="1"/>
    <col min="12729" max="12729" width="44" style="125" customWidth="1"/>
    <col min="12730" max="12730" width="21.6640625" style="125" customWidth="1"/>
    <col min="12731" max="12731" width="11.88671875" style="125" customWidth="1"/>
    <col min="12732" max="12732" width="9.88671875" style="125" customWidth="1"/>
    <col min="12733" max="12733" width="10" style="125" customWidth="1"/>
    <col min="12734" max="12734" width="21.109375" style="125" customWidth="1"/>
    <col min="12735" max="12745" width="0" style="125" hidden="1" customWidth="1"/>
    <col min="12746" max="12746" width="11.5546875" style="125" customWidth="1"/>
    <col min="12747" max="12747" width="11" style="125" customWidth="1"/>
    <col min="12748" max="12748" width="13.109375" style="125" customWidth="1"/>
    <col min="12749" max="12749" width="13.88671875" style="125" customWidth="1"/>
    <col min="12750" max="12750" width="13.33203125" style="125" customWidth="1"/>
    <col min="12751" max="12751" width="16.109375" style="125" customWidth="1"/>
    <col min="12752" max="12754" width="7.109375" style="125" customWidth="1"/>
    <col min="12755" max="12755" width="8.5546875" style="125" customWidth="1"/>
    <col min="12756" max="12756" width="12.44140625" style="125" customWidth="1"/>
    <col min="12757" max="12757" width="12.6640625" style="125" customWidth="1"/>
    <col min="12758" max="12758" width="13.88671875" style="125" customWidth="1"/>
    <col min="12759" max="12759" width="23.33203125" style="125" customWidth="1"/>
    <col min="12760" max="12760" width="11.5546875" style="125" customWidth="1"/>
    <col min="12761" max="12761" width="10.109375" style="125" customWidth="1"/>
    <col min="12762" max="12762" width="10.88671875" style="125" customWidth="1"/>
    <col min="12763" max="12763" width="12.5546875" style="125" customWidth="1"/>
    <col min="12764" max="12764" width="14.33203125" style="125" customWidth="1"/>
    <col min="12765" max="12765" width="12.5546875" style="125" customWidth="1"/>
    <col min="12766" max="12766" width="17.33203125" style="125" customWidth="1"/>
    <col min="12767" max="12767" width="18.88671875" style="125" customWidth="1"/>
    <col min="12768" max="12768" width="15.109375" style="125" customWidth="1"/>
    <col min="12769" max="12769" width="17.6640625" style="125" customWidth="1"/>
    <col min="12770" max="12770" width="23.109375" style="125" customWidth="1"/>
    <col min="12771" max="12771" width="27.44140625" style="125" customWidth="1"/>
    <col min="12772" max="12772" width="13.33203125" style="125" customWidth="1"/>
    <col min="12773" max="12773" width="12.6640625" style="125" customWidth="1"/>
    <col min="12774" max="12774" width="13.88671875" style="125" customWidth="1"/>
    <col min="12775" max="12783" width="11.44140625" style="125"/>
    <col min="12784" max="12784" width="14.109375" style="125" customWidth="1"/>
    <col min="12785" max="12785" width="13.33203125" style="125" customWidth="1"/>
    <col min="12786" max="12786" width="13.88671875" style="125" customWidth="1"/>
    <col min="12787" max="12787" width="16.5546875" style="125" customWidth="1"/>
    <col min="12788" max="12788" width="11.44140625" style="125"/>
    <col min="12789" max="12789" width="15" style="125" customWidth="1"/>
    <col min="12790" max="12790" width="14.88671875" style="125" customWidth="1"/>
    <col min="12791" max="12791" width="12.6640625" style="125" customWidth="1"/>
    <col min="12792" max="12792" width="11.44140625" style="125"/>
    <col min="12793" max="12793" width="15.6640625" style="125" customWidth="1"/>
    <col min="12794" max="12794" width="14.6640625" style="125" customWidth="1"/>
    <col min="12795" max="12979" width="11.44140625" style="125"/>
    <col min="12980" max="12980" width="10.44140625" style="125" customWidth="1"/>
    <col min="12981" max="12981" width="17.6640625" style="125" customWidth="1"/>
    <col min="12982" max="12982" width="0" style="125" hidden="1" customWidth="1"/>
    <col min="12983" max="12983" width="23.5546875" style="125" customWidth="1"/>
    <col min="12984" max="12984" width="25.88671875" style="125" customWidth="1"/>
    <col min="12985" max="12985" width="44" style="125" customWidth="1"/>
    <col min="12986" max="12986" width="21.6640625" style="125" customWidth="1"/>
    <col min="12987" max="12987" width="11.88671875" style="125" customWidth="1"/>
    <col min="12988" max="12988" width="9.88671875" style="125" customWidth="1"/>
    <col min="12989" max="12989" width="10" style="125" customWidth="1"/>
    <col min="12990" max="12990" width="21.109375" style="125" customWidth="1"/>
    <col min="12991" max="13001" width="0" style="125" hidden="1" customWidth="1"/>
    <col min="13002" max="13002" width="11.5546875" style="125" customWidth="1"/>
    <col min="13003" max="13003" width="11" style="125" customWidth="1"/>
    <col min="13004" max="13004" width="13.109375" style="125" customWidth="1"/>
    <col min="13005" max="13005" width="13.88671875" style="125" customWidth="1"/>
    <col min="13006" max="13006" width="13.33203125" style="125" customWidth="1"/>
    <col min="13007" max="13007" width="16.109375" style="125" customWidth="1"/>
    <col min="13008" max="13010" width="7.109375" style="125" customWidth="1"/>
    <col min="13011" max="13011" width="8.5546875" style="125" customWidth="1"/>
    <col min="13012" max="13012" width="12.44140625" style="125" customWidth="1"/>
    <col min="13013" max="13013" width="12.6640625" style="125" customWidth="1"/>
    <col min="13014" max="13014" width="13.88671875" style="125" customWidth="1"/>
    <col min="13015" max="13015" width="23.33203125" style="125" customWidth="1"/>
    <col min="13016" max="13016" width="11.5546875" style="125" customWidth="1"/>
    <col min="13017" max="13017" width="10.109375" style="125" customWidth="1"/>
    <col min="13018" max="13018" width="10.88671875" style="125" customWidth="1"/>
    <col min="13019" max="13019" width="12.5546875" style="125" customWidth="1"/>
    <col min="13020" max="13020" width="14.33203125" style="125" customWidth="1"/>
    <col min="13021" max="13021" width="12.5546875" style="125" customWidth="1"/>
    <col min="13022" max="13022" width="17.33203125" style="125" customWidth="1"/>
    <col min="13023" max="13023" width="18.88671875" style="125" customWidth="1"/>
    <col min="13024" max="13024" width="15.109375" style="125" customWidth="1"/>
    <col min="13025" max="13025" width="17.6640625" style="125" customWidth="1"/>
    <col min="13026" max="13026" width="23.109375" style="125" customWidth="1"/>
    <col min="13027" max="13027" width="27.44140625" style="125" customWidth="1"/>
    <col min="13028" max="13028" width="13.33203125" style="125" customWidth="1"/>
    <col min="13029" max="13029" width="12.6640625" style="125" customWidth="1"/>
    <col min="13030" max="13030" width="13.88671875" style="125" customWidth="1"/>
    <col min="13031" max="13039" width="11.44140625" style="125"/>
    <col min="13040" max="13040" width="14.109375" style="125" customWidth="1"/>
    <col min="13041" max="13041" width="13.33203125" style="125" customWidth="1"/>
    <col min="13042" max="13042" width="13.88671875" style="125" customWidth="1"/>
    <col min="13043" max="13043" width="16.5546875" style="125" customWidth="1"/>
    <col min="13044" max="13044" width="11.44140625" style="125"/>
    <col min="13045" max="13045" width="15" style="125" customWidth="1"/>
    <col min="13046" max="13046" width="14.88671875" style="125" customWidth="1"/>
    <col min="13047" max="13047" width="12.6640625" style="125" customWidth="1"/>
    <col min="13048" max="13048" width="11.44140625" style="125"/>
    <col min="13049" max="13049" width="15.6640625" style="125" customWidth="1"/>
    <col min="13050" max="13050" width="14.6640625" style="125" customWidth="1"/>
    <col min="13051" max="13235" width="11.44140625" style="125"/>
    <col min="13236" max="13236" width="10.44140625" style="125" customWidth="1"/>
    <col min="13237" max="13237" width="17.6640625" style="125" customWidth="1"/>
    <col min="13238" max="13238" width="0" style="125" hidden="1" customWidth="1"/>
    <col min="13239" max="13239" width="23.5546875" style="125" customWidth="1"/>
    <col min="13240" max="13240" width="25.88671875" style="125" customWidth="1"/>
    <col min="13241" max="13241" width="44" style="125" customWidth="1"/>
    <col min="13242" max="13242" width="21.6640625" style="125" customWidth="1"/>
    <col min="13243" max="13243" width="11.88671875" style="125" customWidth="1"/>
    <col min="13244" max="13244" width="9.88671875" style="125" customWidth="1"/>
    <col min="13245" max="13245" width="10" style="125" customWidth="1"/>
    <col min="13246" max="13246" width="21.109375" style="125" customWidth="1"/>
    <col min="13247" max="13257" width="0" style="125" hidden="1" customWidth="1"/>
    <col min="13258" max="13258" width="11.5546875" style="125" customWidth="1"/>
    <col min="13259" max="13259" width="11" style="125" customWidth="1"/>
    <col min="13260" max="13260" width="13.109375" style="125" customWidth="1"/>
    <col min="13261" max="13261" width="13.88671875" style="125" customWidth="1"/>
    <col min="13262" max="13262" width="13.33203125" style="125" customWidth="1"/>
    <col min="13263" max="13263" width="16.109375" style="125" customWidth="1"/>
    <col min="13264" max="13266" width="7.109375" style="125" customWidth="1"/>
    <col min="13267" max="13267" width="8.5546875" style="125" customWidth="1"/>
    <col min="13268" max="13268" width="12.44140625" style="125" customWidth="1"/>
    <col min="13269" max="13269" width="12.6640625" style="125" customWidth="1"/>
    <col min="13270" max="13270" width="13.88671875" style="125" customWidth="1"/>
    <col min="13271" max="13271" width="23.33203125" style="125" customWidth="1"/>
    <col min="13272" max="13272" width="11.5546875" style="125" customWidth="1"/>
    <col min="13273" max="13273" width="10.109375" style="125" customWidth="1"/>
    <col min="13274" max="13274" width="10.88671875" style="125" customWidth="1"/>
    <col min="13275" max="13275" width="12.5546875" style="125" customWidth="1"/>
    <col min="13276" max="13276" width="14.33203125" style="125" customWidth="1"/>
    <col min="13277" max="13277" width="12.5546875" style="125" customWidth="1"/>
    <col min="13278" max="13278" width="17.33203125" style="125" customWidth="1"/>
    <col min="13279" max="13279" width="18.88671875" style="125" customWidth="1"/>
    <col min="13280" max="13280" width="15.109375" style="125" customWidth="1"/>
    <col min="13281" max="13281" width="17.6640625" style="125" customWidth="1"/>
    <col min="13282" max="13282" width="23.109375" style="125" customWidth="1"/>
    <col min="13283" max="13283" width="27.44140625" style="125" customWidth="1"/>
    <col min="13284" max="13284" width="13.33203125" style="125" customWidth="1"/>
    <col min="13285" max="13285" width="12.6640625" style="125" customWidth="1"/>
    <col min="13286" max="13286" width="13.88671875" style="125" customWidth="1"/>
    <col min="13287" max="13295" width="11.44140625" style="125"/>
    <col min="13296" max="13296" width="14.109375" style="125" customWidth="1"/>
    <col min="13297" max="13297" width="13.33203125" style="125" customWidth="1"/>
    <col min="13298" max="13298" width="13.88671875" style="125" customWidth="1"/>
    <col min="13299" max="13299" width="16.5546875" style="125" customWidth="1"/>
    <col min="13300" max="13300" width="11.44140625" style="125"/>
    <col min="13301" max="13301" width="15" style="125" customWidth="1"/>
    <col min="13302" max="13302" width="14.88671875" style="125" customWidth="1"/>
    <col min="13303" max="13303" width="12.6640625" style="125" customWidth="1"/>
    <col min="13304" max="13304" width="11.44140625" style="125"/>
    <col min="13305" max="13305" width="15.6640625" style="125" customWidth="1"/>
    <col min="13306" max="13306" width="14.6640625" style="125" customWidth="1"/>
    <col min="13307" max="13491" width="11.44140625" style="125"/>
    <col min="13492" max="13492" width="10.44140625" style="125" customWidth="1"/>
    <col min="13493" max="13493" width="17.6640625" style="125" customWidth="1"/>
    <col min="13494" max="13494" width="0" style="125" hidden="1" customWidth="1"/>
    <col min="13495" max="13495" width="23.5546875" style="125" customWidth="1"/>
    <col min="13496" max="13496" width="25.88671875" style="125" customWidth="1"/>
    <col min="13497" max="13497" width="44" style="125" customWidth="1"/>
    <col min="13498" max="13498" width="21.6640625" style="125" customWidth="1"/>
    <col min="13499" max="13499" width="11.88671875" style="125" customWidth="1"/>
    <col min="13500" max="13500" width="9.88671875" style="125" customWidth="1"/>
    <col min="13501" max="13501" width="10" style="125" customWidth="1"/>
    <col min="13502" max="13502" width="21.109375" style="125" customWidth="1"/>
    <col min="13503" max="13513" width="0" style="125" hidden="1" customWidth="1"/>
    <col min="13514" max="13514" width="11.5546875" style="125" customWidth="1"/>
    <col min="13515" max="13515" width="11" style="125" customWidth="1"/>
    <col min="13516" max="13516" width="13.109375" style="125" customWidth="1"/>
    <col min="13517" max="13517" width="13.88671875" style="125" customWidth="1"/>
    <col min="13518" max="13518" width="13.33203125" style="125" customWidth="1"/>
    <col min="13519" max="13519" width="16.109375" style="125" customWidth="1"/>
    <col min="13520" max="13522" width="7.109375" style="125" customWidth="1"/>
    <col min="13523" max="13523" width="8.5546875" style="125" customWidth="1"/>
    <col min="13524" max="13524" width="12.44140625" style="125" customWidth="1"/>
    <col min="13525" max="13525" width="12.6640625" style="125" customWidth="1"/>
    <col min="13526" max="13526" width="13.88671875" style="125" customWidth="1"/>
    <col min="13527" max="13527" width="23.33203125" style="125" customWidth="1"/>
    <col min="13528" max="13528" width="11.5546875" style="125" customWidth="1"/>
    <col min="13529" max="13529" width="10.109375" style="125" customWidth="1"/>
    <col min="13530" max="13530" width="10.88671875" style="125" customWidth="1"/>
    <col min="13531" max="13531" width="12.5546875" style="125" customWidth="1"/>
    <col min="13532" max="13532" width="14.33203125" style="125" customWidth="1"/>
    <col min="13533" max="13533" width="12.5546875" style="125" customWidth="1"/>
    <col min="13534" max="13534" width="17.33203125" style="125" customWidth="1"/>
    <col min="13535" max="13535" width="18.88671875" style="125" customWidth="1"/>
    <col min="13536" max="13536" width="15.109375" style="125" customWidth="1"/>
    <col min="13537" max="13537" width="17.6640625" style="125" customWidth="1"/>
    <col min="13538" max="13538" width="23.109375" style="125" customWidth="1"/>
    <col min="13539" max="13539" width="27.44140625" style="125" customWidth="1"/>
    <col min="13540" max="13540" width="13.33203125" style="125" customWidth="1"/>
    <col min="13541" max="13541" width="12.6640625" style="125" customWidth="1"/>
    <col min="13542" max="13542" width="13.88671875" style="125" customWidth="1"/>
    <col min="13543" max="13551" width="11.44140625" style="125"/>
    <col min="13552" max="13552" width="14.109375" style="125" customWidth="1"/>
    <col min="13553" max="13553" width="13.33203125" style="125" customWidth="1"/>
    <col min="13554" max="13554" width="13.88671875" style="125" customWidth="1"/>
    <col min="13555" max="13555" width="16.5546875" style="125" customWidth="1"/>
    <col min="13556" max="13556" width="11.44140625" style="125"/>
    <col min="13557" max="13557" width="15" style="125" customWidth="1"/>
    <col min="13558" max="13558" width="14.88671875" style="125" customWidth="1"/>
    <col min="13559" max="13559" width="12.6640625" style="125" customWidth="1"/>
    <col min="13560" max="13560" width="11.44140625" style="125"/>
    <col min="13561" max="13561" width="15.6640625" style="125" customWidth="1"/>
    <col min="13562" max="13562" width="14.6640625" style="125" customWidth="1"/>
    <col min="13563" max="13747" width="11.44140625" style="125"/>
    <col min="13748" max="13748" width="10.44140625" style="125" customWidth="1"/>
    <col min="13749" max="13749" width="17.6640625" style="125" customWidth="1"/>
    <col min="13750" max="13750" width="0" style="125" hidden="1" customWidth="1"/>
    <col min="13751" max="13751" width="23.5546875" style="125" customWidth="1"/>
    <col min="13752" max="13752" width="25.88671875" style="125" customWidth="1"/>
    <col min="13753" max="13753" width="44" style="125" customWidth="1"/>
    <col min="13754" max="13754" width="21.6640625" style="125" customWidth="1"/>
    <col min="13755" max="13755" width="11.88671875" style="125" customWidth="1"/>
    <col min="13756" max="13756" width="9.88671875" style="125" customWidth="1"/>
    <col min="13757" max="13757" width="10" style="125" customWidth="1"/>
    <col min="13758" max="13758" width="21.109375" style="125" customWidth="1"/>
    <col min="13759" max="13769" width="0" style="125" hidden="1" customWidth="1"/>
    <col min="13770" max="13770" width="11.5546875" style="125" customWidth="1"/>
    <col min="13771" max="13771" width="11" style="125" customWidth="1"/>
    <col min="13772" max="13772" width="13.109375" style="125" customWidth="1"/>
    <col min="13773" max="13773" width="13.88671875" style="125" customWidth="1"/>
    <col min="13774" max="13774" width="13.33203125" style="125" customWidth="1"/>
    <col min="13775" max="13775" width="16.109375" style="125" customWidth="1"/>
    <col min="13776" max="13778" width="7.109375" style="125" customWidth="1"/>
    <col min="13779" max="13779" width="8.5546875" style="125" customWidth="1"/>
    <col min="13780" max="13780" width="12.44140625" style="125" customWidth="1"/>
    <col min="13781" max="13781" width="12.6640625" style="125" customWidth="1"/>
    <col min="13782" max="13782" width="13.88671875" style="125" customWidth="1"/>
    <col min="13783" max="13783" width="23.33203125" style="125" customWidth="1"/>
    <col min="13784" max="13784" width="11.5546875" style="125" customWidth="1"/>
    <col min="13785" max="13785" width="10.109375" style="125" customWidth="1"/>
    <col min="13786" max="13786" width="10.88671875" style="125" customWidth="1"/>
    <col min="13787" max="13787" width="12.5546875" style="125" customWidth="1"/>
    <col min="13788" max="13788" width="14.33203125" style="125" customWidth="1"/>
    <col min="13789" max="13789" width="12.5546875" style="125" customWidth="1"/>
    <col min="13790" max="13790" width="17.33203125" style="125" customWidth="1"/>
    <col min="13791" max="13791" width="18.88671875" style="125" customWidth="1"/>
    <col min="13792" max="13792" width="15.109375" style="125" customWidth="1"/>
    <col min="13793" max="13793" width="17.6640625" style="125" customWidth="1"/>
    <col min="13794" max="13794" width="23.109375" style="125" customWidth="1"/>
    <col min="13795" max="13795" width="27.44140625" style="125" customWidth="1"/>
    <col min="13796" max="13796" width="13.33203125" style="125" customWidth="1"/>
    <col min="13797" max="13797" width="12.6640625" style="125" customWidth="1"/>
    <col min="13798" max="13798" width="13.88671875" style="125" customWidth="1"/>
    <col min="13799" max="13807" width="11.44140625" style="125"/>
    <col min="13808" max="13808" width="14.109375" style="125" customWidth="1"/>
    <col min="13809" max="13809" width="13.33203125" style="125" customWidth="1"/>
    <col min="13810" max="13810" width="13.88671875" style="125" customWidth="1"/>
    <col min="13811" max="13811" width="16.5546875" style="125" customWidth="1"/>
    <col min="13812" max="13812" width="11.44140625" style="125"/>
    <col min="13813" max="13813" width="15" style="125" customWidth="1"/>
    <col min="13814" max="13814" width="14.88671875" style="125" customWidth="1"/>
    <col min="13815" max="13815" width="12.6640625" style="125" customWidth="1"/>
    <col min="13816" max="13816" width="11.44140625" style="125"/>
    <col min="13817" max="13817" width="15.6640625" style="125" customWidth="1"/>
    <col min="13818" max="13818" width="14.6640625" style="125" customWidth="1"/>
    <col min="13819" max="14003" width="11.44140625" style="125"/>
    <col min="14004" max="14004" width="10.44140625" style="125" customWidth="1"/>
    <col min="14005" max="14005" width="17.6640625" style="125" customWidth="1"/>
    <col min="14006" max="14006" width="0" style="125" hidden="1" customWidth="1"/>
    <col min="14007" max="14007" width="23.5546875" style="125" customWidth="1"/>
    <col min="14008" max="14008" width="25.88671875" style="125" customWidth="1"/>
    <col min="14009" max="14009" width="44" style="125" customWidth="1"/>
    <col min="14010" max="14010" width="21.6640625" style="125" customWidth="1"/>
    <col min="14011" max="14011" width="11.88671875" style="125" customWidth="1"/>
    <col min="14012" max="14012" width="9.88671875" style="125" customWidth="1"/>
    <col min="14013" max="14013" width="10" style="125" customWidth="1"/>
    <col min="14014" max="14014" width="21.109375" style="125" customWidth="1"/>
    <col min="14015" max="14025" width="0" style="125" hidden="1" customWidth="1"/>
    <col min="14026" max="14026" width="11.5546875" style="125" customWidth="1"/>
    <col min="14027" max="14027" width="11" style="125" customWidth="1"/>
    <col min="14028" max="14028" width="13.109375" style="125" customWidth="1"/>
    <col min="14029" max="14029" width="13.88671875" style="125" customWidth="1"/>
    <col min="14030" max="14030" width="13.33203125" style="125" customWidth="1"/>
    <col min="14031" max="14031" width="16.109375" style="125" customWidth="1"/>
    <col min="14032" max="14034" width="7.109375" style="125" customWidth="1"/>
    <col min="14035" max="14035" width="8.5546875" style="125" customWidth="1"/>
    <col min="14036" max="14036" width="12.44140625" style="125" customWidth="1"/>
    <col min="14037" max="14037" width="12.6640625" style="125" customWidth="1"/>
    <col min="14038" max="14038" width="13.88671875" style="125" customWidth="1"/>
    <col min="14039" max="14039" width="23.33203125" style="125" customWidth="1"/>
    <col min="14040" max="14040" width="11.5546875" style="125" customWidth="1"/>
    <col min="14041" max="14041" width="10.109375" style="125" customWidth="1"/>
    <col min="14042" max="14042" width="10.88671875" style="125" customWidth="1"/>
    <col min="14043" max="14043" width="12.5546875" style="125" customWidth="1"/>
    <col min="14044" max="14044" width="14.33203125" style="125" customWidth="1"/>
    <col min="14045" max="14045" width="12.5546875" style="125" customWidth="1"/>
    <col min="14046" max="14046" width="17.33203125" style="125" customWidth="1"/>
    <col min="14047" max="14047" width="18.88671875" style="125" customWidth="1"/>
    <col min="14048" max="14048" width="15.109375" style="125" customWidth="1"/>
    <col min="14049" max="14049" width="17.6640625" style="125" customWidth="1"/>
    <col min="14050" max="14050" width="23.109375" style="125" customWidth="1"/>
    <col min="14051" max="14051" width="27.44140625" style="125" customWidth="1"/>
    <col min="14052" max="14052" width="13.33203125" style="125" customWidth="1"/>
    <col min="14053" max="14053" width="12.6640625" style="125" customWidth="1"/>
    <col min="14054" max="14054" width="13.88671875" style="125" customWidth="1"/>
    <col min="14055" max="14063" width="11.44140625" style="125"/>
    <col min="14064" max="14064" width="14.109375" style="125" customWidth="1"/>
    <col min="14065" max="14065" width="13.33203125" style="125" customWidth="1"/>
    <col min="14066" max="14066" width="13.88671875" style="125" customWidth="1"/>
    <col min="14067" max="14067" width="16.5546875" style="125" customWidth="1"/>
    <col min="14068" max="14068" width="11.44140625" style="125"/>
    <col min="14069" max="14069" width="15" style="125" customWidth="1"/>
    <col min="14070" max="14070" width="14.88671875" style="125" customWidth="1"/>
    <col min="14071" max="14071" width="12.6640625" style="125" customWidth="1"/>
    <col min="14072" max="14072" width="11.44140625" style="125"/>
    <col min="14073" max="14073" width="15.6640625" style="125" customWidth="1"/>
    <col min="14074" max="14074" width="14.6640625" style="125" customWidth="1"/>
    <col min="14075" max="14259" width="11.44140625" style="125"/>
    <col min="14260" max="14260" width="10.44140625" style="125" customWidth="1"/>
    <col min="14261" max="14261" width="17.6640625" style="125" customWidth="1"/>
    <col min="14262" max="14262" width="0" style="125" hidden="1" customWidth="1"/>
    <col min="14263" max="14263" width="23.5546875" style="125" customWidth="1"/>
    <col min="14264" max="14264" width="25.88671875" style="125" customWidth="1"/>
    <col min="14265" max="14265" width="44" style="125" customWidth="1"/>
    <col min="14266" max="14266" width="21.6640625" style="125" customWidth="1"/>
    <col min="14267" max="14267" width="11.88671875" style="125" customWidth="1"/>
    <col min="14268" max="14268" width="9.88671875" style="125" customWidth="1"/>
    <col min="14269" max="14269" width="10" style="125" customWidth="1"/>
    <col min="14270" max="14270" width="21.109375" style="125" customWidth="1"/>
    <col min="14271" max="14281" width="0" style="125" hidden="1" customWidth="1"/>
    <col min="14282" max="14282" width="11.5546875" style="125" customWidth="1"/>
    <col min="14283" max="14283" width="11" style="125" customWidth="1"/>
    <col min="14284" max="14284" width="13.109375" style="125" customWidth="1"/>
    <col min="14285" max="14285" width="13.88671875" style="125" customWidth="1"/>
    <col min="14286" max="14286" width="13.33203125" style="125" customWidth="1"/>
    <col min="14287" max="14287" width="16.109375" style="125" customWidth="1"/>
    <col min="14288" max="14290" width="7.109375" style="125" customWidth="1"/>
    <col min="14291" max="14291" width="8.5546875" style="125" customWidth="1"/>
    <col min="14292" max="14292" width="12.44140625" style="125" customWidth="1"/>
    <col min="14293" max="14293" width="12.6640625" style="125" customWidth="1"/>
    <col min="14294" max="14294" width="13.88671875" style="125" customWidth="1"/>
    <col min="14295" max="14295" width="23.33203125" style="125" customWidth="1"/>
    <col min="14296" max="14296" width="11.5546875" style="125" customWidth="1"/>
    <col min="14297" max="14297" width="10.109375" style="125" customWidth="1"/>
    <col min="14298" max="14298" width="10.88671875" style="125" customWidth="1"/>
    <col min="14299" max="14299" width="12.5546875" style="125" customWidth="1"/>
    <col min="14300" max="14300" width="14.33203125" style="125" customWidth="1"/>
    <col min="14301" max="14301" width="12.5546875" style="125" customWidth="1"/>
    <col min="14302" max="14302" width="17.33203125" style="125" customWidth="1"/>
    <col min="14303" max="14303" width="18.88671875" style="125" customWidth="1"/>
    <col min="14304" max="14304" width="15.109375" style="125" customWidth="1"/>
    <col min="14305" max="14305" width="17.6640625" style="125" customWidth="1"/>
    <col min="14306" max="14306" width="23.109375" style="125" customWidth="1"/>
    <col min="14307" max="14307" width="27.44140625" style="125" customWidth="1"/>
    <col min="14308" max="14308" width="13.33203125" style="125" customWidth="1"/>
    <col min="14309" max="14309" width="12.6640625" style="125" customWidth="1"/>
    <col min="14310" max="14310" width="13.88671875" style="125" customWidth="1"/>
    <col min="14311" max="14319" width="11.44140625" style="125"/>
    <col min="14320" max="14320" width="14.109375" style="125" customWidth="1"/>
    <col min="14321" max="14321" width="13.33203125" style="125" customWidth="1"/>
    <col min="14322" max="14322" width="13.88671875" style="125" customWidth="1"/>
    <col min="14323" max="14323" width="16.5546875" style="125" customWidth="1"/>
    <col min="14324" max="14324" width="11.44140625" style="125"/>
    <col min="14325" max="14325" width="15" style="125" customWidth="1"/>
    <col min="14326" max="14326" width="14.88671875" style="125" customWidth="1"/>
    <col min="14327" max="14327" width="12.6640625" style="125" customWidth="1"/>
    <col min="14328" max="14328" width="11.44140625" style="125"/>
    <col min="14329" max="14329" width="15.6640625" style="125" customWidth="1"/>
    <col min="14330" max="14330" width="14.6640625" style="125" customWidth="1"/>
    <col min="14331" max="14515" width="11.44140625" style="125"/>
    <col min="14516" max="14516" width="10.44140625" style="125" customWidth="1"/>
    <col min="14517" max="14517" width="17.6640625" style="125" customWidth="1"/>
    <col min="14518" max="14518" width="0" style="125" hidden="1" customWidth="1"/>
    <col min="14519" max="14519" width="23.5546875" style="125" customWidth="1"/>
    <col min="14520" max="14520" width="25.88671875" style="125" customWidth="1"/>
    <col min="14521" max="14521" width="44" style="125" customWidth="1"/>
    <col min="14522" max="14522" width="21.6640625" style="125" customWidth="1"/>
    <col min="14523" max="14523" width="11.88671875" style="125" customWidth="1"/>
    <col min="14524" max="14524" width="9.88671875" style="125" customWidth="1"/>
    <col min="14525" max="14525" width="10" style="125" customWidth="1"/>
    <col min="14526" max="14526" width="21.109375" style="125" customWidth="1"/>
    <col min="14527" max="14537" width="0" style="125" hidden="1" customWidth="1"/>
    <col min="14538" max="14538" width="11.5546875" style="125" customWidth="1"/>
    <col min="14539" max="14539" width="11" style="125" customWidth="1"/>
    <col min="14540" max="14540" width="13.109375" style="125" customWidth="1"/>
    <col min="14541" max="14541" width="13.88671875" style="125" customWidth="1"/>
    <col min="14542" max="14542" width="13.33203125" style="125" customWidth="1"/>
    <col min="14543" max="14543" width="16.109375" style="125" customWidth="1"/>
    <col min="14544" max="14546" width="7.109375" style="125" customWidth="1"/>
    <col min="14547" max="14547" width="8.5546875" style="125" customWidth="1"/>
    <col min="14548" max="14548" width="12.44140625" style="125" customWidth="1"/>
    <col min="14549" max="14549" width="12.6640625" style="125" customWidth="1"/>
    <col min="14550" max="14550" width="13.88671875" style="125" customWidth="1"/>
    <col min="14551" max="14551" width="23.33203125" style="125" customWidth="1"/>
    <col min="14552" max="14552" width="11.5546875" style="125" customWidth="1"/>
    <col min="14553" max="14553" width="10.109375" style="125" customWidth="1"/>
    <col min="14554" max="14554" width="10.88671875" style="125" customWidth="1"/>
    <col min="14555" max="14555" width="12.5546875" style="125" customWidth="1"/>
    <col min="14556" max="14556" width="14.33203125" style="125" customWidth="1"/>
    <col min="14557" max="14557" width="12.5546875" style="125" customWidth="1"/>
    <col min="14558" max="14558" width="17.33203125" style="125" customWidth="1"/>
    <col min="14559" max="14559" width="18.88671875" style="125" customWidth="1"/>
    <col min="14560" max="14560" width="15.109375" style="125" customWidth="1"/>
    <col min="14561" max="14561" width="17.6640625" style="125" customWidth="1"/>
    <col min="14562" max="14562" width="23.109375" style="125" customWidth="1"/>
    <col min="14563" max="14563" width="27.44140625" style="125" customWidth="1"/>
    <col min="14564" max="14564" width="13.33203125" style="125" customWidth="1"/>
    <col min="14565" max="14565" width="12.6640625" style="125" customWidth="1"/>
    <col min="14566" max="14566" width="13.88671875" style="125" customWidth="1"/>
    <col min="14567" max="14575" width="11.44140625" style="125"/>
    <col min="14576" max="14576" width="14.109375" style="125" customWidth="1"/>
    <col min="14577" max="14577" width="13.33203125" style="125" customWidth="1"/>
    <col min="14578" max="14578" width="13.88671875" style="125" customWidth="1"/>
    <col min="14579" max="14579" width="16.5546875" style="125" customWidth="1"/>
    <col min="14580" max="14580" width="11.44140625" style="125"/>
    <col min="14581" max="14581" width="15" style="125" customWidth="1"/>
    <col min="14582" max="14582" width="14.88671875" style="125" customWidth="1"/>
    <col min="14583" max="14583" width="12.6640625" style="125" customWidth="1"/>
    <col min="14584" max="14584" width="11.44140625" style="125"/>
    <col min="14585" max="14585" width="15.6640625" style="125" customWidth="1"/>
    <col min="14586" max="14586" width="14.6640625" style="125" customWidth="1"/>
    <col min="14587" max="14771" width="11.44140625" style="125"/>
    <col min="14772" max="14772" width="10.44140625" style="125" customWidth="1"/>
    <col min="14773" max="14773" width="17.6640625" style="125" customWidth="1"/>
    <col min="14774" max="14774" width="0" style="125" hidden="1" customWidth="1"/>
    <col min="14775" max="14775" width="23.5546875" style="125" customWidth="1"/>
    <col min="14776" max="14776" width="25.88671875" style="125" customWidth="1"/>
    <col min="14777" max="14777" width="44" style="125" customWidth="1"/>
    <col min="14778" max="14778" width="21.6640625" style="125" customWidth="1"/>
    <col min="14779" max="14779" width="11.88671875" style="125" customWidth="1"/>
    <col min="14780" max="14780" width="9.88671875" style="125" customWidth="1"/>
    <col min="14781" max="14781" width="10" style="125" customWidth="1"/>
    <col min="14782" max="14782" width="21.109375" style="125" customWidth="1"/>
    <col min="14783" max="14793" width="0" style="125" hidden="1" customWidth="1"/>
    <col min="14794" max="14794" width="11.5546875" style="125" customWidth="1"/>
    <col min="14795" max="14795" width="11" style="125" customWidth="1"/>
    <col min="14796" max="14796" width="13.109375" style="125" customWidth="1"/>
    <col min="14797" max="14797" width="13.88671875" style="125" customWidth="1"/>
    <col min="14798" max="14798" width="13.33203125" style="125" customWidth="1"/>
    <col min="14799" max="14799" width="16.109375" style="125" customWidth="1"/>
    <col min="14800" max="14802" width="7.109375" style="125" customWidth="1"/>
    <col min="14803" max="14803" width="8.5546875" style="125" customWidth="1"/>
    <col min="14804" max="14804" width="12.44140625" style="125" customWidth="1"/>
    <col min="14805" max="14805" width="12.6640625" style="125" customWidth="1"/>
    <col min="14806" max="14806" width="13.88671875" style="125" customWidth="1"/>
    <col min="14807" max="14807" width="23.33203125" style="125" customWidth="1"/>
    <col min="14808" max="14808" width="11.5546875" style="125" customWidth="1"/>
    <col min="14809" max="14809" width="10.109375" style="125" customWidth="1"/>
    <col min="14810" max="14810" width="10.88671875" style="125" customWidth="1"/>
    <col min="14811" max="14811" width="12.5546875" style="125" customWidth="1"/>
    <col min="14812" max="14812" width="14.33203125" style="125" customWidth="1"/>
    <col min="14813" max="14813" width="12.5546875" style="125" customWidth="1"/>
    <col min="14814" max="14814" width="17.33203125" style="125" customWidth="1"/>
    <col min="14815" max="14815" width="18.88671875" style="125" customWidth="1"/>
    <col min="14816" max="14816" width="15.109375" style="125" customWidth="1"/>
    <col min="14817" max="14817" width="17.6640625" style="125" customWidth="1"/>
    <col min="14818" max="14818" width="23.109375" style="125" customWidth="1"/>
    <col min="14819" max="14819" width="27.44140625" style="125" customWidth="1"/>
    <col min="14820" max="14820" width="13.33203125" style="125" customWidth="1"/>
    <col min="14821" max="14821" width="12.6640625" style="125" customWidth="1"/>
    <col min="14822" max="14822" width="13.88671875" style="125" customWidth="1"/>
    <col min="14823" max="14831" width="11.44140625" style="125"/>
    <col min="14832" max="14832" width="14.109375" style="125" customWidth="1"/>
    <col min="14833" max="14833" width="13.33203125" style="125" customWidth="1"/>
    <col min="14834" max="14834" width="13.88671875" style="125" customWidth="1"/>
    <col min="14835" max="14835" width="16.5546875" style="125" customWidth="1"/>
    <col min="14836" max="14836" width="11.44140625" style="125"/>
    <col min="14837" max="14837" width="15" style="125" customWidth="1"/>
    <col min="14838" max="14838" width="14.88671875" style="125" customWidth="1"/>
    <col min="14839" max="14839" width="12.6640625" style="125" customWidth="1"/>
    <col min="14840" max="14840" width="11.44140625" style="125"/>
    <col min="14841" max="14841" width="15.6640625" style="125" customWidth="1"/>
    <col min="14842" max="14842" width="14.6640625" style="125" customWidth="1"/>
    <col min="14843" max="15027" width="11.44140625" style="125"/>
    <col min="15028" max="15028" width="10.44140625" style="125" customWidth="1"/>
    <col min="15029" max="15029" width="17.6640625" style="125" customWidth="1"/>
    <col min="15030" max="15030" width="0" style="125" hidden="1" customWidth="1"/>
    <col min="15031" max="15031" width="23.5546875" style="125" customWidth="1"/>
    <col min="15032" max="15032" width="25.88671875" style="125" customWidth="1"/>
    <col min="15033" max="15033" width="44" style="125" customWidth="1"/>
    <col min="15034" max="15034" width="21.6640625" style="125" customWidth="1"/>
    <col min="15035" max="15035" width="11.88671875" style="125" customWidth="1"/>
    <col min="15036" max="15036" width="9.88671875" style="125" customWidth="1"/>
    <col min="15037" max="15037" width="10" style="125" customWidth="1"/>
    <col min="15038" max="15038" width="21.109375" style="125" customWidth="1"/>
    <col min="15039" max="15049" width="0" style="125" hidden="1" customWidth="1"/>
    <col min="15050" max="15050" width="11.5546875" style="125" customWidth="1"/>
    <col min="15051" max="15051" width="11" style="125" customWidth="1"/>
    <col min="15052" max="15052" width="13.109375" style="125" customWidth="1"/>
    <col min="15053" max="15053" width="13.88671875" style="125" customWidth="1"/>
    <col min="15054" max="15054" width="13.33203125" style="125" customWidth="1"/>
    <col min="15055" max="15055" width="16.109375" style="125" customWidth="1"/>
    <col min="15056" max="15058" width="7.109375" style="125" customWidth="1"/>
    <col min="15059" max="15059" width="8.5546875" style="125" customWidth="1"/>
    <col min="15060" max="15060" width="12.44140625" style="125" customWidth="1"/>
    <col min="15061" max="15061" width="12.6640625" style="125" customWidth="1"/>
    <col min="15062" max="15062" width="13.88671875" style="125" customWidth="1"/>
    <col min="15063" max="15063" width="23.33203125" style="125" customWidth="1"/>
    <col min="15064" max="15064" width="11.5546875" style="125" customWidth="1"/>
    <col min="15065" max="15065" width="10.109375" style="125" customWidth="1"/>
    <col min="15066" max="15066" width="10.88671875" style="125" customWidth="1"/>
    <col min="15067" max="15067" width="12.5546875" style="125" customWidth="1"/>
    <col min="15068" max="15068" width="14.33203125" style="125" customWidth="1"/>
    <col min="15069" max="15069" width="12.5546875" style="125" customWidth="1"/>
    <col min="15070" max="15070" width="17.33203125" style="125" customWidth="1"/>
    <col min="15071" max="15071" width="18.88671875" style="125" customWidth="1"/>
    <col min="15072" max="15072" width="15.109375" style="125" customWidth="1"/>
    <col min="15073" max="15073" width="17.6640625" style="125" customWidth="1"/>
    <col min="15074" max="15074" width="23.109375" style="125" customWidth="1"/>
    <col min="15075" max="15075" width="27.44140625" style="125" customWidth="1"/>
    <col min="15076" max="15076" width="13.33203125" style="125" customWidth="1"/>
    <col min="15077" max="15077" width="12.6640625" style="125" customWidth="1"/>
    <col min="15078" max="15078" width="13.88671875" style="125" customWidth="1"/>
    <col min="15079" max="15087" width="11.44140625" style="125"/>
    <col min="15088" max="15088" width="14.109375" style="125" customWidth="1"/>
    <col min="15089" max="15089" width="13.33203125" style="125" customWidth="1"/>
    <col min="15090" max="15090" width="13.88671875" style="125" customWidth="1"/>
    <col min="15091" max="15091" width="16.5546875" style="125" customWidth="1"/>
    <col min="15092" max="15092" width="11.44140625" style="125"/>
    <col min="15093" max="15093" width="15" style="125" customWidth="1"/>
    <col min="15094" max="15094" width="14.88671875" style="125" customWidth="1"/>
    <col min="15095" max="15095" width="12.6640625" style="125" customWidth="1"/>
    <col min="15096" max="15096" width="11.44140625" style="125"/>
    <col min="15097" max="15097" width="15.6640625" style="125" customWidth="1"/>
    <col min="15098" max="15098" width="14.6640625" style="125" customWidth="1"/>
    <col min="15099" max="15283" width="11.44140625" style="125"/>
    <col min="15284" max="15284" width="10.44140625" style="125" customWidth="1"/>
    <col min="15285" max="15285" width="17.6640625" style="125" customWidth="1"/>
    <col min="15286" max="15286" width="0" style="125" hidden="1" customWidth="1"/>
    <col min="15287" max="15287" width="23.5546875" style="125" customWidth="1"/>
    <col min="15288" max="15288" width="25.88671875" style="125" customWidth="1"/>
    <col min="15289" max="15289" width="44" style="125" customWidth="1"/>
    <col min="15290" max="15290" width="21.6640625" style="125" customWidth="1"/>
    <col min="15291" max="15291" width="11.88671875" style="125" customWidth="1"/>
    <col min="15292" max="15292" width="9.88671875" style="125" customWidth="1"/>
    <col min="15293" max="15293" width="10" style="125" customWidth="1"/>
    <col min="15294" max="15294" width="21.109375" style="125" customWidth="1"/>
    <col min="15295" max="15305" width="0" style="125" hidden="1" customWidth="1"/>
    <col min="15306" max="15306" width="11.5546875" style="125" customWidth="1"/>
    <col min="15307" max="15307" width="11" style="125" customWidth="1"/>
    <col min="15308" max="15308" width="13.109375" style="125" customWidth="1"/>
    <col min="15309" max="15309" width="13.88671875" style="125" customWidth="1"/>
    <col min="15310" max="15310" width="13.33203125" style="125" customWidth="1"/>
    <col min="15311" max="15311" width="16.109375" style="125" customWidth="1"/>
    <col min="15312" max="15314" width="7.109375" style="125" customWidth="1"/>
    <col min="15315" max="15315" width="8.5546875" style="125" customWidth="1"/>
    <col min="15316" max="15316" width="12.44140625" style="125" customWidth="1"/>
    <col min="15317" max="15317" width="12.6640625" style="125" customWidth="1"/>
    <col min="15318" max="15318" width="13.88671875" style="125" customWidth="1"/>
    <col min="15319" max="15319" width="23.33203125" style="125" customWidth="1"/>
    <col min="15320" max="15320" width="11.5546875" style="125" customWidth="1"/>
    <col min="15321" max="15321" width="10.109375" style="125" customWidth="1"/>
    <col min="15322" max="15322" width="10.88671875" style="125" customWidth="1"/>
    <col min="15323" max="15323" width="12.5546875" style="125" customWidth="1"/>
    <col min="15324" max="15324" width="14.33203125" style="125" customWidth="1"/>
    <col min="15325" max="15325" width="12.5546875" style="125" customWidth="1"/>
    <col min="15326" max="15326" width="17.33203125" style="125" customWidth="1"/>
    <col min="15327" max="15327" width="18.88671875" style="125" customWidth="1"/>
    <col min="15328" max="15328" width="15.109375" style="125" customWidth="1"/>
    <col min="15329" max="15329" width="17.6640625" style="125" customWidth="1"/>
    <col min="15330" max="15330" width="23.109375" style="125" customWidth="1"/>
    <col min="15331" max="15331" width="27.44140625" style="125" customWidth="1"/>
    <col min="15332" max="15332" width="13.33203125" style="125" customWidth="1"/>
    <col min="15333" max="15333" width="12.6640625" style="125" customWidth="1"/>
    <col min="15334" max="15334" width="13.88671875" style="125" customWidth="1"/>
    <col min="15335" max="15343" width="11.44140625" style="125"/>
    <col min="15344" max="15344" width="14.109375" style="125" customWidth="1"/>
    <col min="15345" max="15345" width="13.33203125" style="125" customWidth="1"/>
    <col min="15346" max="15346" width="13.88671875" style="125" customWidth="1"/>
    <col min="15347" max="15347" width="16.5546875" style="125" customWidth="1"/>
    <col min="15348" max="15348" width="11.44140625" style="125"/>
    <col min="15349" max="15349" width="15" style="125" customWidth="1"/>
    <col min="15350" max="15350" width="14.88671875" style="125" customWidth="1"/>
    <col min="15351" max="15351" width="12.6640625" style="125" customWidth="1"/>
    <col min="15352" max="15352" width="11.44140625" style="125"/>
    <col min="15353" max="15353" width="15.6640625" style="125" customWidth="1"/>
    <col min="15354" max="15354" width="14.6640625" style="125" customWidth="1"/>
    <col min="15355" max="15539" width="11.44140625" style="125"/>
    <col min="15540" max="15540" width="10.44140625" style="125" customWidth="1"/>
    <col min="15541" max="15541" width="17.6640625" style="125" customWidth="1"/>
    <col min="15542" max="15542" width="0" style="125" hidden="1" customWidth="1"/>
    <col min="15543" max="15543" width="23.5546875" style="125" customWidth="1"/>
    <col min="15544" max="15544" width="25.88671875" style="125" customWidth="1"/>
    <col min="15545" max="15545" width="44" style="125" customWidth="1"/>
    <col min="15546" max="15546" width="21.6640625" style="125" customWidth="1"/>
    <col min="15547" max="15547" width="11.88671875" style="125" customWidth="1"/>
    <col min="15548" max="15548" width="9.88671875" style="125" customWidth="1"/>
    <col min="15549" max="15549" width="10" style="125" customWidth="1"/>
    <col min="15550" max="15550" width="21.109375" style="125" customWidth="1"/>
    <col min="15551" max="15561" width="0" style="125" hidden="1" customWidth="1"/>
    <col min="15562" max="15562" width="11.5546875" style="125" customWidth="1"/>
    <col min="15563" max="15563" width="11" style="125" customWidth="1"/>
    <col min="15564" max="15564" width="13.109375" style="125" customWidth="1"/>
    <col min="15565" max="15565" width="13.88671875" style="125" customWidth="1"/>
    <col min="15566" max="15566" width="13.33203125" style="125" customWidth="1"/>
    <col min="15567" max="15567" width="16.109375" style="125" customWidth="1"/>
    <col min="15568" max="15570" width="7.109375" style="125" customWidth="1"/>
    <col min="15571" max="15571" width="8.5546875" style="125" customWidth="1"/>
    <col min="15572" max="15572" width="12.44140625" style="125" customWidth="1"/>
    <col min="15573" max="15573" width="12.6640625" style="125" customWidth="1"/>
    <col min="15574" max="15574" width="13.88671875" style="125" customWidth="1"/>
    <col min="15575" max="15575" width="23.33203125" style="125" customWidth="1"/>
    <col min="15576" max="15576" width="11.5546875" style="125" customWidth="1"/>
    <col min="15577" max="15577" width="10.109375" style="125" customWidth="1"/>
    <col min="15578" max="15578" width="10.88671875" style="125" customWidth="1"/>
    <col min="15579" max="15579" width="12.5546875" style="125" customWidth="1"/>
    <col min="15580" max="15580" width="14.33203125" style="125" customWidth="1"/>
    <col min="15581" max="15581" width="12.5546875" style="125" customWidth="1"/>
    <col min="15582" max="15582" width="17.33203125" style="125" customWidth="1"/>
    <col min="15583" max="15583" width="18.88671875" style="125" customWidth="1"/>
    <col min="15584" max="15584" width="15.109375" style="125" customWidth="1"/>
    <col min="15585" max="15585" width="17.6640625" style="125" customWidth="1"/>
    <col min="15586" max="15586" width="23.109375" style="125" customWidth="1"/>
    <col min="15587" max="15587" width="27.44140625" style="125" customWidth="1"/>
    <col min="15588" max="15588" width="13.33203125" style="125" customWidth="1"/>
    <col min="15589" max="15589" width="12.6640625" style="125" customWidth="1"/>
    <col min="15590" max="15590" width="13.88671875" style="125" customWidth="1"/>
    <col min="15591" max="15599" width="11.44140625" style="125"/>
    <col min="15600" max="15600" width="14.109375" style="125" customWidth="1"/>
    <col min="15601" max="15601" width="13.33203125" style="125" customWidth="1"/>
    <col min="15602" max="15602" width="13.88671875" style="125" customWidth="1"/>
    <col min="15603" max="15603" width="16.5546875" style="125" customWidth="1"/>
    <col min="15604" max="15604" width="11.44140625" style="125"/>
    <col min="15605" max="15605" width="15" style="125" customWidth="1"/>
    <col min="15606" max="15606" width="14.88671875" style="125" customWidth="1"/>
    <col min="15607" max="15607" width="12.6640625" style="125" customWidth="1"/>
    <col min="15608" max="15608" width="11.44140625" style="125"/>
    <col min="15609" max="15609" width="15.6640625" style="125" customWidth="1"/>
    <col min="15610" max="15610" width="14.6640625" style="125" customWidth="1"/>
    <col min="15611" max="15795" width="11.44140625" style="125"/>
    <col min="15796" max="15796" width="10.44140625" style="125" customWidth="1"/>
    <col min="15797" max="15797" width="17.6640625" style="125" customWidth="1"/>
    <col min="15798" max="15798" width="0" style="125" hidden="1" customWidth="1"/>
    <col min="15799" max="15799" width="23.5546875" style="125" customWidth="1"/>
    <col min="15800" max="15800" width="25.88671875" style="125" customWidth="1"/>
    <col min="15801" max="15801" width="44" style="125" customWidth="1"/>
    <col min="15802" max="15802" width="21.6640625" style="125" customWidth="1"/>
    <col min="15803" max="15803" width="11.88671875" style="125" customWidth="1"/>
    <col min="15804" max="15804" width="9.88671875" style="125" customWidth="1"/>
    <col min="15805" max="15805" width="10" style="125" customWidth="1"/>
    <col min="15806" max="15806" width="21.109375" style="125" customWidth="1"/>
    <col min="15807" max="15817" width="0" style="125" hidden="1" customWidth="1"/>
    <col min="15818" max="15818" width="11.5546875" style="125" customWidth="1"/>
    <col min="15819" max="15819" width="11" style="125" customWidth="1"/>
    <col min="15820" max="15820" width="13.109375" style="125" customWidth="1"/>
    <col min="15821" max="15821" width="13.88671875" style="125" customWidth="1"/>
    <col min="15822" max="15822" width="13.33203125" style="125" customWidth="1"/>
    <col min="15823" max="15823" width="16.109375" style="125" customWidth="1"/>
    <col min="15824" max="15826" width="7.109375" style="125" customWidth="1"/>
    <col min="15827" max="15827" width="8.5546875" style="125" customWidth="1"/>
    <col min="15828" max="15828" width="12.44140625" style="125" customWidth="1"/>
    <col min="15829" max="15829" width="12.6640625" style="125" customWidth="1"/>
    <col min="15830" max="15830" width="13.88671875" style="125" customWidth="1"/>
    <col min="15831" max="15831" width="23.33203125" style="125" customWidth="1"/>
    <col min="15832" max="15832" width="11.5546875" style="125" customWidth="1"/>
    <col min="15833" max="15833" width="10.109375" style="125" customWidth="1"/>
    <col min="15834" max="15834" width="10.88671875" style="125" customWidth="1"/>
    <col min="15835" max="15835" width="12.5546875" style="125" customWidth="1"/>
    <col min="15836" max="15836" width="14.33203125" style="125" customWidth="1"/>
    <col min="15837" max="15837" width="12.5546875" style="125" customWidth="1"/>
    <col min="15838" max="15838" width="17.33203125" style="125" customWidth="1"/>
    <col min="15839" max="15839" width="18.88671875" style="125" customWidth="1"/>
    <col min="15840" max="15840" width="15.109375" style="125" customWidth="1"/>
    <col min="15841" max="15841" width="17.6640625" style="125" customWidth="1"/>
    <col min="15842" max="15842" width="23.109375" style="125" customWidth="1"/>
    <col min="15843" max="15843" width="27.44140625" style="125" customWidth="1"/>
    <col min="15844" max="15844" width="13.33203125" style="125" customWidth="1"/>
    <col min="15845" max="15845" width="12.6640625" style="125" customWidth="1"/>
    <col min="15846" max="15846" width="13.88671875" style="125" customWidth="1"/>
    <col min="15847" max="15855" width="11.44140625" style="125"/>
    <col min="15856" max="15856" width="14.109375" style="125" customWidth="1"/>
    <col min="15857" max="15857" width="13.33203125" style="125" customWidth="1"/>
    <col min="15858" max="15858" width="13.88671875" style="125" customWidth="1"/>
    <col min="15859" max="15859" width="16.5546875" style="125" customWidth="1"/>
    <col min="15860" max="15860" width="11.44140625" style="125"/>
    <col min="15861" max="15861" width="15" style="125" customWidth="1"/>
    <col min="15862" max="15862" width="14.88671875" style="125" customWidth="1"/>
    <col min="15863" max="15863" width="12.6640625" style="125" customWidth="1"/>
    <col min="15864" max="15864" width="11.44140625" style="125"/>
    <col min="15865" max="15865" width="15.6640625" style="125" customWidth="1"/>
    <col min="15866" max="15866" width="14.6640625" style="125" customWidth="1"/>
    <col min="15867" max="16051" width="11.44140625" style="125"/>
    <col min="16052" max="16052" width="10.44140625" style="125" customWidth="1"/>
    <col min="16053" max="16053" width="17.6640625" style="125" customWidth="1"/>
    <col min="16054" max="16054" width="0" style="125" hidden="1" customWidth="1"/>
    <col min="16055" max="16055" width="23.5546875" style="125" customWidth="1"/>
    <col min="16056" max="16056" width="25.88671875" style="125" customWidth="1"/>
    <col min="16057" max="16057" width="44" style="125" customWidth="1"/>
    <col min="16058" max="16058" width="21.6640625" style="125" customWidth="1"/>
    <col min="16059" max="16059" width="11.88671875" style="125" customWidth="1"/>
    <col min="16060" max="16060" width="9.88671875" style="125" customWidth="1"/>
    <col min="16061" max="16061" width="10" style="125" customWidth="1"/>
    <col min="16062" max="16062" width="21.109375" style="125" customWidth="1"/>
    <col min="16063" max="16073" width="0" style="125" hidden="1" customWidth="1"/>
    <col min="16074" max="16074" width="11.5546875" style="125" customWidth="1"/>
    <col min="16075" max="16075" width="11" style="125" customWidth="1"/>
    <col min="16076" max="16076" width="13.109375" style="125" customWidth="1"/>
    <col min="16077" max="16077" width="13.88671875" style="125" customWidth="1"/>
    <col min="16078" max="16078" width="13.33203125" style="125" customWidth="1"/>
    <col min="16079" max="16079" width="16.109375" style="125" customWidth="1"/>
    <col min="16080" max="16082" width="7.109375" style="125" customWidth="1"/>
    <col min="16083" max="16083" width="8.5546875" style="125" customWidth="1"/>
    <col min="16084" max="16084" width="12.44140625" style="125" customWidth="1"/>
    <col min="16085" max="16085" width="12.6640625" style="125" customWidth="1"/>
    <col min="16086" max="16086" width="13.88671875" style="125" customWidth="1"/>
    <col min="16087" max="16087" width="23.33203125" style="125" customWidth="1"/>
    <col min="16088" max="16088" width="11.5546875" style="125" customWidth="1"/>
    <col min="16089" max="16089" width="10.109375" style="125" customWidth="1"/>
    <col min="16090" max="16090" width="10.88671875" style="125" customWidth="1"/>
    <col min="16091" max="16091" width="12.5546875" style="125" customWidth="1"/>
    <col min="16092" max="16092" width="14.33203125" style="125" customWidth="1"/>
    <col min="16093" max="16093" width="12.5546875" style="125" customWidth="1"/>
    <col min="16094" max="16094" width="17.33203125" style="125" customWidth="1"/>
    <col min="16095" max="16095" width="18.88671875" style="125" customWidth="1"/>
    <col min="16096" max="16096" width="15.109375" style="125" customWidth="1"/>
    <col min="16097" max="16097" width="17.6640625" style="125" customWidth="1"/>
    <col min="16098" max="16098" width="23.109375" style="125" customWidth="1"/>
    <col min="16099" max="16099" width="27.44140625" style="125" customWidth="1"/>
    <col min="16100" max="16100" width="13.33203125" style="125" customWidth="1"/>
    <col min="16101" max="16101" width="12.6640625" style="125" customWidth="1"/>
    <col min="16102" max="16102" width="13.88671875" style="125" customWidth="1"/>
    <col min="16103" max="16111" width="11.44140625" style="125"/>
    <col min="16112" max="16112" width="14.109375" style="125" customWidth="1"/>
    <col min="16113" max="16113" width="13.33203125" style="125" customWidth="1"/>
    <col min="16114" max="16114" width="13.88671875" style="125" customWidth="1"/>
    <col min="16115" max="16115" width="16.5546875" style="125" customWidth="1"/>
    <col min="16116" max="16116" width="11.44140625" style="125"/>
    <col min="16117" max="16117" width="15" style="125" customWidth="1"/>
    <col min="16118" max="16118" width="14.88671875" style="125" customWidth="1"/>
    <col min="16119" max="16119" width="12.6640625" style="125" customWidth="1"/>
    <col min="16120" max="16120" width="11.44140625" style="125"/>
    <col min="16121" max="16121" width="15.6640625" style="125" customWidth="1"/>
    <col min="16122" max="16122" width="14.6640625" style="125" customWidth="1"/>
    <col min="16123" max="16368" width="11.44140625" style="125"/>
    <col min="16369" max="16384" width="11.44140625" style="125" customWidth="1"/>
  </cols>
  <sheetData>
    <row r="1" spans="2:29" ht="21.75" hidden="1" customHeight="1" x14ac:dyDescent="0.25">
      <c r="B1" s="421"/>
      <c r="C1" s="421"/>
      <c r="D1" s="421"/>
      <c r="E1" s="421"/>
      <c r="F1" s="421"/>
      <c r="G1" s="421"/>
      <c r="H1" s="421"/>
    </row>
    <row r="2" spans="2:29" ht="10.5" hidden="1" customHeight="1" x14ac:dyDescent="0.25">
      <c r="B2" s="127"/>
      <c r="C2" s="127"/>
      <c r="D2" s="127"/>
      <c r="E2" s="127"/>
      <c r="F2" s="127"/>
      <c r="G2" s="127"/>
      <c r="H2" s="127"/>
      <c r="K2" s="127"/>
      <c r="N2" s="127"/>
      <c r="Q2" s="127"/>
      <c r="T2" s="127"/>
    </row>
    <row r="3" spans="2:29" s="126" customFormat="1" ht="54" customHeight="1" x14ac:dyDescent="0.3">
      <c r="B3" s="425"/>
      <c r="C3" s="425"/>
      <c r="D3" s="425"/>
      <c r="E3" s="425"/>
      <c r="F3" s="425"/>
      <c r="G3" s="426"/>
      <c r="H3" s="423" t="s">
        <v>1548</v>
      </c>
      <c r="I3" s="424"/>
      <c r="J3" s="424"/>
      <c r="K3" s="395" t="s">
        <v>1466</v>
      </c>
      <c r="L3" s="396"/>
      <c r="M3" s="396"/>
      <c r="N3" s="409" t="s">
        <v>1465</v>
      </c>
      <c r="O3" s="410"/>
      <c r="P3" s="410"/>
      <c r="Q3" s="430" t="s">
        <v>1464</v>
      </c>
      <c r="R3" s="431"/>
      <c r="S3" s="431"/>
      <c r="T3" s="430" t="s">
        <v>1509</v>
      </c>
      <c r="U3" s="431"/>
      <c r="V3" s="431"/>
      <c r="W3" s="405" t="s">
        <v>1469</v>
      </c>
      <c r="X3" s="406"/>
      <c r="Y3" s="405" t="s">
        <v>1470</v>
      </c>
      <c r="Z3" s="406"/>
      <c r="AA3" s="401" t="s">
        <v>1471</v>
      </c>
      <c r="AB3" s="402"/>
      <c r="AC3" s="394" t="s">
        <v>1587</v>
      </c>
    </row>
    <row r="4" spans="2:29" s="130" customFormat="1" ht="61.2" customHeight="1" x14ac:dyDescent="0.3">
      <c r="B4" s="422" t="s">
        <v>1344</v>
      </c>
      <c r="C4" s="422" t="s">
        <v>1345</v>
      </c>
      <c r="D4" s="399" t="s">
        <v>1454</v>
      </c>
      <c r="E4" s="399" t="s">
        <v>1346</v>
      </c>
      <c r="F4" s="399" t="s">
        <v>1550</v>
      </c>
      <c r="G4" s="399" t="s">
        <v>1549</v>
      </c>
      <c r="H4" s="399" t="s">
        <v>155</v>
      </c>
      <c r="I4" s="397" t="s">
        <v>1455</v>
      </c>
      <c r="J4" s="397" t="s">
        <v>1456</v>
      </c>
      <c r="K4" s="399" t="s">
        <v>155</v>
      </c>
      <c r="L4" s="397" t="s">
        <v>1457</v>
      </c>
      <c r="M4" s="397" t="s">
        <v>1458</v>
      </c>
      <c r="N4" s="399" t="s">
        <v>155</v>
      </c>
      <c r="O4" s="397" t="s">
        <v>1459</v>
      </c>
      <c r="P4" s="397" t="s">
        <v>1460</v>
      </c>
      <c r="Q4" s="399" t="s">
        <v>155</v>
      </c>
      <c r="R4" s="397" t="s">
        <v>1461</v>
      </c>
      <c r="S4" s="397" t="s">
        <v>1462</v>
      </c>
      <c r="T4" s="399" t="s">
        <v>155</v>
      </c>
      <c r="U4" s="397" t="s">
        <v>1515</v>
      </c>
      <c r="V4" s="397" t="s">
        <v>1516</v>
      </c>
      <c r="W4" s="407" t="s">
        <v>1467</v>
      </c>
      <c r="X4" s="407" t="s">
        <v>1468</v>
      </c>
      <c r="Y4" s="407" t="s">
        <v>1467</v>
      </c>
      <c r="Z4" s="407" t="s">
        <v>1468</v>
      </c>
      <c r="AA4" s="403" t="s">
        <v>1467</v>
      </c>
      <c r="AB4" s="403" t="s">
        <v>1468</v>
      </c>
      <c r="AC4" s="394"/>
    </row>
    <row r="5" spans="2:29" s="130" customFormat="1" ht="37.200000000000003" customHeight="1" x14ac:dyDescent="0.3">
      <c r="B5" s="422"/>
      <c r="C5" s="422"/>
      <c r="D5" s="400"/>
      <c r="E5" s="400"/>
      <c r="F5" s="400"/>
      <c r="G5" s="400"/>
      <c r="H5" s="400"/>
      <c r="I5" s="398"/>
      <c r="J5" s="398"/>
      <c r="K5" s="400"/>
      <c r="L5" s="398"/>
      <c r="M5" s="398"/>
      <c r="N5" s="400"/>
      <c r="O5" s="398"/>
      <c r="P5" s="398"/>
      <c r="Q5" s="400"/>
      <c r="R5" s="398"/>
      <c r="S5" s="398"/>
      <c r="T5" s="400"/>
      <c r="U5" s="398"/>
      <c r="V5" s="398"/>
      <c r="W5" s="408"/>
      <c r="X5" s="408"/>
      <c r="Y5" s="408"/>
      <c r="Z5" s="408"/>
      <c r="AA5" s="404"/>
      <c r="AB5" s="404"/>
      <c r="AC5" s="394"/>
    </row>
    <row r="6" spans="2:29" s="126" customFormat="1" ht="78" customHeight="1" x14ac:dyDescent="0.25">
      <c r="B6" s="267" t="s">
        <v>9</v>
      </c>
      <c r="C6" s="268" t="s">
        <v>1445</v>
      </c>
      <c r="D6" s="267" t="s">
        <v>1063</v>
      </c>
      <c r="E6" s="264" t="s">
        <v>11</v>
      </c>
      <c r="F6" s="264"/>
      <c r="G6" s="356">
        <v>21.79</v>
      </c>
      <c r="H6" s="277"/>
      <c r="I6" s="272"/>
      <c r="J6" s="272"/>
      <c r="K6" s="277">
        <v>44149</v>
      </c>
      <c r="L6" s="272">
        <v>54235.653796799998</v>
      </c>
      <c r="M6" s="272">
        <v>57072.572438399999</v>
      </c>
      <c r="N6" s="277">
        <v>44509</v>
      </c>
      <c r="O6" s="272">
        <v>75792.001449599993</v>
      </c>
      <c r="P6" s="272">
        <v>74687.727412799984</v>
      </c>
      <c r="Q6" s="277">
        <v>44854</v>
      </c>
      <c r="R6" s="272">
        <v>96696.648201600008</v>
      </c>
      <c r="S6" s="272">
        <v>59275.854000000007</v>
      </c>
      <c r="T6" s="277"/>
      <c r="U6" s="272"/>
      <c r="V6" s="272"/>
      <c r="W6" s="272">
        <f>AVERAGE(I6,L6,O6,R6,U6)</f>
        <v>75574.767815999992</v>
      </c>
      <c r="X6" s="272">
        <f>AVERAGE(J6,M6,P6,S6,V6)</f>
        <v>63678.717950400001</v>
      </c>
      <c r="Y6" s="272">
        <f>GEOMEAN(I6,L6,O6,R6,U6)</f>
        <v>73525.822585835544</v>
      </c>
      <c r="Z6" s="272">
        <f>GEOMEAN(J6,M6,P6,S6,V6)</f>
        <v>63219.565144045475</v>
      </c>
      <c r="AA6" s="272">
        <f>R6</f>
        <v>96696.648201600008</v>
      </c>
      <c r="AB6" s="272">
        <f>S6</f>
        <v>59275.854000000007</v>
      </c>
      <c r="AC6" s="381" t="s">
        <v>1591</v>
      </c>
    </row>
    <row r="7" spans="2:29" s="126" customFormat="1" ht="31.2" customHeight="1" x14ac:dyDescent="0.25">
      <c r="B7" s="411" t="s">
        <v>1607</v>
      </c>
      <c r="C7" s="411"/>
      <c r="D7" s="411"/>
      <c r="E7" s="290"/>
      <c r="F7" s="290"/>
      <c r="G7" s="290"/>
      <c r="H7" s="291"/>
      <c r="I7" s="292"/>
      <c r="J7" s="292"/>
      <c r="K7" s="291"/>
      <c r="L7" s="292"/>
      <c r="M7" s="292"/>
      <c r="N7" s="291"/>
      <c r="O7" s="292"/>
      <c r="P7" s="292"/>
      <c r="Q7" s="291"/>
      <c r="R7" s="292"/>
      <c r="S7" s="292"/>
      <c r="T7" s="291"/>
      <c r="U7" s="292"/>
      <c r="V7" s="292"/>
      <c r="W7" s="292"/>
      <c r="X7" s="269"/>
      <c r="Y7" s="269"/>
      <c r="Z7" s="269"/>
      <c r="AA7" s="269">
        <f>AA6</f>
        <v>96696.648201600008</v>
      </c>
      <c r="AB7" s="269">
        <f>AB6</f>
        <v>59275.854000000007</v>
      </c>
      <c r="AC7" s="382"/>
    </row>
    <row r="8" spans="2:29" s="126" customFormat="1" ht="30.75" customHeight="1" x14ac:dyDescent="0.25">
      <c r="B8" s="267" t="s">
        <v>12</v>
      </c>
      <c r="C8" s="267" t="s">
        <v>1527</v>
      </c>
      <c r="D8" s="267" t="s">
        <v>1064</v>
      </c>
      <c r="E8" s="273" t="s">
        <v>11</v>
      </c>
      <c r="F8" s="273"/>
      <c r="G8" s="351">
        <v>3.3109999999999999</v>
      </c>
      <c r="H8" s="364">
        <v>43663</v>
      </c>
      <c r="I8" s="272">
        <v>8905.3879679999991</v>
      </c>
      <c r="J8" s="272">
        <v>8140.5768960000005</v>
      </c>
      <c r="K8" s="277"/>
      <c r="L8" s="272"/>
      <c r="M8" s="272"/>
      <c r="N8" s="277" t="s">
        <v>1303</v>
      </c>
      <c r="O8" s="272">
        <v>43774.364735999996</v>
      </c>
      <c r="P8" s="272">
        <v>20852.612352</v>
      </c>
      <c r="Q8" s="277" t="s">
        <v>1477</v>
      </c>
      <c r="R8" s="272">
        <v>15506.692704000001</v>
      </c>
      <c r="S8" s="272">
        <v>8425.8515520000001</v>
      </c>
      <c r="T8" s="277"/>
      <c r="U8" s="272"/>
      <c r="V8" s="272"/>
      <c r="W8" s="272">
        <f>AVERAGE(I8,L8,O8,R8,U8)</f>
        <v>22728.815136000001</v>
      </c>
      <c r="X8" s="266">
        <f>AVERAGE(J8,M8,P8,S8,V8)</f>
        <v>12473.0136</v>
      </c>
      <c r="Y8" s="266">
        <f>GEOMEAN(I8,L8,O8,R8,U8)</f>
        <v>18216.458934027265</v>
      </c>
      <c r="Z8" s="266">
        <f>GEOMEAN(J8,M8,P8,S8,V8)</f>
        <v>11267.039548410714</v>
      </c>
      <c r="AA8" s="266">
        <f>W8</f>
        <v>22728.815136000001</v>
      </c>
      <c r="AB8" s="266">
        <f>X8</f>
        <v>12473.0136</v>
      </c>
      <c r="AC8" s="382"/>
    </row>
    <row r="9" spans="2:29" s="126" customFormat="1" ht="39.6" customHeight="1" x14ac:dyDescent="0.25">
      <c r="B9" s="267" t="s">
        <v>13</v>
      </c>
      <c r="C9" s="268" t="s">
        <v>1443</v>
      </c>
      <c r="D9" s="267" t="s">
        <v>1065</v>
      </c>
      <c r="E9" s="305" t="s">
        <v>11</v>
      </c>
      <c r="F9" s="305"/>
      <c r="G9" s="351">
        <v>182.57</v>
      </c>
      <c r="H9" s="364" t="s">
        <v>1493</v>
      </c>
      <c r="I9" s="272">
        <v>1194095.1652848003</v>
      </c>
      <c r="J9" s="272">
        <v>1388747.6784000001</v>
      </c>
      <c r="K9" s="277">
        <v>44169</v>
      </c>
      <c r="L9" s="272">
        <v>3569958.4499942409</v>
      </c>
      <c r="M9" s="272">
        <v>1996100.7058137599</v>
      </c>
      <c r="N9" s="277">
        <v>44365</v>
      </c>
      <c r="O9" s="272">
        <v>972419.21220384003</v>
      </c>
      <c r="P9" s="272">
        <v>1128211.1222399999</v>
      </c>
      <c r="Q9" s="277">
        <v>44670</v>
      </c>
      <c r="R9" s="272">
        <v>1255120.374816</v>
      </c>
      <c r="S9" s="272">
        <v>518168.96207999997</v>
      </c>
      <c r="T9" s="277"/>
      <c r="U9" s="272"/>
      <c r="V9" s="272"/>
      <c r="W9" s="272">
        <f>AVERAGE(I9,L9,O9,R9,U9)</f>
        <v>1747898.3005747204</v>
      </c>
      <c r="X9" s="266">
        <f>AVERAGE(J9,M9,P9,S9,V9)</f>
        <v>1257807.11713344</v>
      </c>
      <c r="Y9" s="266">
        <f>GEOMEAN(I9,L9,O9,R9,U9)</f>
        <v>1510289.6734975991</v>
      </c>
      <c r="Z9" s="266">
        <f>GEOMEAN(J9,M9,P9,S9,V9)</f>
        <v>1128280.0045617712</v>
      </c>
      <c r="AA9" s="266">
        <f t="shared" ref="AA9:AA18" si="0">W9</f>
        <v>1747898.3005747204</v>
      </c>
      <c r="AB9" s="266">
        <f t="shared" ref="AB9:AB18" si="1">X9</f>
        <v>1257807.11713344</v>
      </c>
      <c r="AC9" s="382"/>
    </row>
    <row r="10" spans="2:29" s="126" customFormat="1" ht="48.75" customHeight="1" x14ac:dyDescent="0.25">
      <c r="B10" s="339" t="s">
        <v>13</v>
      </c>
      <c r="C10" s="343" t="s">
        <v>1560</v>
      </c>
      <c r="D10" s="341" t="s">
        <v>1148</v>
      </c>
      <c r="E10" s="305" t="s">
        <v>1382</v>
      </c>
      <c r="F10" s="365">
        <v>0.20300000000000001</v>
      </c>
      <c r="G10" s="351">
        <v>0.2</v>
      </c>
      <c r="H10" s="277">
        <v>42858</v>
      </c>
      <c r="I10" s="272">
        <v>2.6280000000000001</v>
      </c>
      <c r="J10" s="272">
        <v>5.2560000000000002</v>
      </c>
      <c r="K10" s="279"/>
      <c r="L10" s="272"/>
      <c r="M10" s="272"/>
      <c r="N10" s="277"/>
      <c r="O10" s="272"/>
      <c r="P10" s="272"/>
      <c r="Q10" s="277"/>
      <c r="R10" s="272"/>
      <c r="S10" s="272"/>
      <c r="T10" s="277"/>
      <c r="U10" s="272"/>
      <c r="V10" s="272"/>
      <c r="W10" s="272">
        <f t="shared" ref="W10:W11" si="2">AVERAGE(I10,L10,O10,R10,U10)</f>
        <v>2.6280000000000001</v>
      </c>
      <c r="X10" s="266">
        <f t="shared" ref="X10:X11" si="3">AVERAGE(J10,M10,P10,S10,V10)</f>
        <v>5.2560000000000002</v>
      </c>
      <c r="Y10" s="266">
        <f t="shared" ref="Y10:Y11" si="4">GEOMEAN(I10,L10,O10,R10,U10)</f>
        <v>2.6280000000000001</v>
      </c>
      <c r="Z10" s="266">
        <f t="shared" ref="Z10:Z11" si="5">GEOMEAN(J10,M10,P10,S10,V10)</f>
        <v>5.2560000000000002</v>
      </c>
      <c r="AA10" s="266">
        <f t="shared" si="0"/>
        <v>2.6280000000000001</v>
      </c>
      <c r="AB10" s="266">
        <f t="shared" si="1"/>
        <v>5.2560000000000002</v>
      </c>
      <c r="AC10" s="382"/>
    </row>
    <row r="11" spans="2:29" s="126" customFormat="1" ht="34.5" customHeight="1" x14ac:dyDescent="0.25">
      <c r="B11" s="267" t="s">
        <v>13</v>
      </c>
      <c r="C11" s="278" t="s">
        <v>1561</v>
      </c>
      <c r="D11" s="306" t="s">
        <v>1562</v>
      </c>
      <c r="E11" s="305" t="s">
        <v>1382</v>
      </c>
      <c r="F11" s="365">
        <v>2.4E-2</v>
      </c>
      <c r="G11" s="351">
        <v>1.4E-2</v>
      </c>
      <c r="H11" s="277">
        <v>43494</v>
      </c>
      <c r="I11" s="272">
        <v>0.18396000000000001</v>
      </c>
      <c r="J11" s="272">
        <v>0.36792000000000002</v>
      </c>
      <c r="K11" s="279"/>
      <c r="L11" s="272"/>
      <c r="M11" s="272"/>
      <c r="N11" s="277"/>
      <c r="O11" s="272"/>
      <c r="P11" s="272"/>
      <c r="Q11" s="277"/>
      <c r="R11" s="272"/>
      <c r="S11" s="272"/>
      <c r="T11" s="277"/>
      <c r="U11" s="272"/>
      <c r="V11" s="272"/>
      <c r="W11" s="272">
        <f t="shared" si="2"/>
        <v>0.18396000000000001</v>
      </c>
      <c r="X11" s="266">
        <f t="shared" si="3"/>
        <v>0.36792000000000002</v>
      </c>
      <c r="Y11" s="266">
        <f t="shared" si="4"/>
        <v>0.18396000000000001</v>
      </c>
      <c r="Z11" s="266">
        <f t="shared" si="5"/>
        <v>0.36792000000000002</v>
      </c>
      <c r="AA11" s="266">
        <f t="shared" si="0"/>
        <v>0.18396000000000001</v>
      </c>
      <c r="AB11" s="266">
        <f t="shared" si="1"/>
        <v>0.36792000000000002</v>
      </c>
      <c r="AC11" s="382"/>
    </row>
    <row r="12" spans="2:29" s="126" customFormat="1" ht="35.25" customHeight="1" x14ac:dyDescent="0.25">
      <c r="B12" s="339" t="s">
        <v>13</v>
      </c>
      <c r="C12" s="343" t="s">
        <v>1517</v>
      </c>
      <c r="D12" s="342" t="s">
        <v>1150</v>
      </c>
      <c r="E12" s="305" t="s">
        <v>1382</v>
      </c>
      <c r="F12" s="353">
        <v>1.42</v>
      </c>
      <c r="G12" s="351">
        <v>1.4</v>
      </c>
      <c r="H12" s="277">
        <v>43049</v>
      </c>
      <c r="I12" s="272">
        <v>135.32097599999997</v>
      </c>
      <c r="J12" s="272">
        <v>22.075199999999999</v>
      </c>
      <c r="K12" s="279"/>
      <c r="L12" s="272"/>
      <c r="M12" s="272"/>
      <c r="N12" s="277"/>
      <c r="O12" s="272"/>
      <c r="P12" s="272"/>
      <c r="Q12" s="277"/>
      <c r="R12" s="272"/>
      <c r="S12" s="272"/>
      <c r="T12" s="277"/>
      <c r="U12" s="272"/>
      <c r="V12" s="272"/>
      <c r="W12" s="272">
        <f t="shared" ref="W12" si="6">AVERAGE(I12,L12,O12,R12,U12)</f>
        <v>135.32097599999997</v>
      </c>
      <c r="X12" s="266">
        <f t="shared" ref="X12" si="7">AVERAGE(J12,M12,P12,S12,V12)</f>
        <v>22.075199999999999</v>
      </c>
      <c r="Y12" s="266">
        <f t="shared" ref="Y12" si="8">GEOMEAN(I12,L12,O12,R12,U12)</f>
        <v>135.32097599999997</v>
      </c>
      <c r="Z12" s="266">
        <f t="shared" ref="Z12" si="9">GEOMEAN(J12,M12,P12,S12,V12)</f>
        <v>22.075199999999999</v>
      </c>
      <c r="AA12" s="266">
        <f t="shared" si="0"/>
        <v>135.32097599999997</v>
      </c>
      <c r="AB12" s="266">
        <f t="shared" si="1"/>
        <v>22.075199999999999</v>
      </c>
      <c r="AC12" s="382"/>
    </row>
    <row r="13" spans="2:29" s="126" customFormat="1" ht="43.5" customHeight="1" x14ac:dyDescent="0.25">
      <c r="B13" s="267" t="s">
        <v>13</v>
      </c>
      <c r="C13" s="278" t="s">
        <v>1519</v>
      </c>
      <c r="D13" s="264" t="s">
        <v>1564</v>
      </c>
      <c r="E13" s="307" t="s">
        <v>11</v>
      </c>
      <c r="F13" s="353">
        <v>0.14000000000000001</v>
      </c>
      <c r="G13" s="351">
        <v>0.22800000000000001</v>
      </c>
      <c r="H13" s="277">
        <v>42327</v>
      </c>
      <c r="I13" s="272">
        <v>319.52905919999995</v>
      </c>
      <c r="J13" s="272">
        <v>273.03868799999998</v>
      </c>
      <c r="K13" s="279">
        <v>44140</v>
      </c>
      <c r="L13" s="272">
        <v>244.46707200000003</v>
      </c>
      <c r="M13" s="272">
        <v>79.092287999999996</v>
      </c>
      <c r="N13" s="277"/>
      <c r="O13" s="272"/>
      <c r="P13" s="272"/>
      <c r="Q13" s="277"/>
      <c r="R13" s="272"/>
      <c r="S13" s="272"/>
      <c r="T13" s="277"/>
      <c r="U13" s="272"/>
      <c r="V13" s="272"/>
      <c r="W13" s="272">
        <f t="shared" ref="W13:W14" si="10">AVERAGE(I13,L13,O13,R13,U13)</f>
        <v>281.99806560000002</v>
      </c>
      <c r="X13" s="266">
        <f t="shared" ref="X13:X14" si="11">AVERAGE(J13,M13,P13,S13,V13)</f>
        <v>176.06548799999999</v>
      </c>
      <c r="Y13" s="266">
        <f t="shared" ref="Y13:Y14" si="12">GEOMEAN(I13,L13,O13,R13,U13)</f>
        <v>279.48941575941416</v>
      </c>
      <c r="Z13" s="266">
        <f t="shared" ref="Z13:Z14" si="13">GEOMEAN(J13,M13,P13,S13,V13)</f>
        <v>146.95323931930912</v>
      </c>
      <c r="AA13" s="266">
        <f t="shared" si="0"/>
        <v>281.99806560000002</v>
      </c>
      <c r="AB13" s="266">
        <f t="shared" si="1"/>
        <v>176.06548799999999</v>
      </c>
      <c r="AC13" s="382"/>
    </row>
    <row r="14" spans="2:29" s="126" customFormat="1" ht="43.5" customHeight="1" x14ac:dyDescent="0.25">
      <c r="B14" s="267" t="s">
        <v>13</v>
      </c>
      <c r="C14" s="278" t="s">
        <v>1520</v>
      </c>
      <c r="D14" s="264" t="s">
        <v>1563</v>
      </c>
      <c r="E14" s="307" t="s">
        <v>11</v>
      </c>
      <c r="F14" s="353">
        <v>3.63</v>
      </c>
      <c r="G14" s="351">
        <v>0.45500000000000002</v>
      </c>
      <c r="H14" s="277">
        <v>42321</v>
      </c>
      <c r="I14" s="272">
        <v>287.05959359999997</v>
      </c>
      <c r="J14" s="272">
        <v>88.922059200000007</v>
      </c>
      <c r="K14" s="279" t="s">
        <v>1215</v>
      </c>
      <c r="L14" s="272">
        <v>86.093279999999993</v>
      </c>
      <c r="M14" s="272">
        <v>34.580800800000006</v>
      </c>
      <c r="N14" s="277"/>
      <c r="O14" s="272"/>
      <c r="P14" s="272"/>
      <c r="Q14" s="277"/>
      <c r="R14" s="272"/>
      <c r="S14" s="272"/>
      <c r="T14" s="277"/>
      <c r="U14" s="272"/>
      <c r="V14" s="272"/>
      <c r="W14" s="272">
        <f t="shared" si="10"/>
        <v>186.57643679999998</v>
      </c>
      <c r="X14" s="266">
        <f t="shared" si="11"/>
        <v>61.751430000000006</v>
      </c>
      <c r="Y14" s="266">
        <f t="shared" si="12"/>
        <v>157.20655828714973</v>
      </c>
      <c r="Z14" s="266">
        <f t="shared" si="13"/>
        <v>55.452646608804962</v>
      </c>
      <c r="AA14" s="266">
        <f t="shared" si="0"/>
        <v>186.57643679999998</v>
      </c>
      <c r="AB14" s="266">
        <f t="shared" si="1"/>
        <v>61.751430000000006</v>
      </c>
      <c r="AC14" s="382"/>
    </row>
    <row r="15" spans="2:29" s="126" customFormat="1" ht="43.5" customHeight="1" x14ac:dyDescent="0.25">
      <c r="B15" s="339" t="s">
        <v>13</v>
      </c>
      <c r="C15" s="343" t="s">
        <v>1565</v>
      </c>
      <c r="D15" s="342" t="s">
        <v>1566</v>
      </c>
      <c r="E15" s="307" t="s">
        <v>11</v>
      </c>
      <c r="F15" s="365">
        <v>0.16</v>
      </c>
      <c r="G15" s="351">
        <v>0.16</v>
      </c>
      <c r="H15" s="277">
        <v>43090</v>
      </c>
      <c r="I15" s="272">
        <v>20.687615999999995</v>
      </c>
      <c r="J15" s="272">
        <v>50.457599999999999</v>
      </c>
      <c r="K15" s="279"/>
      <c r="L15" s="272"/>
      <c r="M15" s="272"/>
      <c r="N15" s="277"/>
      <c r="O15" s="272"/>
      <c r="P15" s="272"/>
      <c r="Q15" s="277"/>
      <c r="R15" s="272"/>
      <c r="S15" s="272"/>
      <c r="T15" s="277"/>
      <c r="U15" s="272"/>
      <c r="V15" s="272"/>
      <c r="W15" s="272">
        <f t="shared" ref="W15:W18" si="14">AVERAGE(I15,L15,O15,R15,U15)</f>
        <v>20.687615999999995</v>
      </c>
      <c r="X15" s="266">
        <f t="shared" ref="X15:X18" si="15">AVERAGE(J15,M15,P15,S15,V15)</f>
        <v>50.457599999999999</v>
      </c>
      <c r="Y15" s="266">
        <f t="shared" ref="Y15:Y18" si="16">GEOMEAN(I15,L15,O15,R15,U15)</f>
        <v>20.687615999999995</v>
      </c>
      <c r="Z15" s="266">
        <f t="shared" ref="Z15:Z18" si="17">GEOMEAN(J15,M15,P15,S15,V15)</f>
        <v>50.457599999999999</v>
      </c>
      <c r="AA15" s="266">
        <f t="shared" si="0"/>
        <v>20.687615999999995</v>
      </c>
      <c r="AB15" s="266">
        <f t="shared" si="1"/>
        <v>50.457599999999999</v>
      </c>
      <c r="AC15" s="382"/>
    </row>
    <row r="16" spans="2:29" s="126" customFormat="1" ht="43.5" customHeight="1" x14ac:dyDescent="0.25">
      <c r="B16" s="267" t="s">
        <v>13</v>
      </c>
      <c r="C16" s="278" t="s">
        <v>1447</v>
      </c>
      <c r="D16" s="306" t="s">
        <v>1151</v>
      </c>
      <c r="E16" s="305" t="s">
        <v>1382</v>
      </c>
      <c r="F16" s="365">
        <v>0.86199999999999999</v>
      </c>
      <c r="G16" s="368">
        <v>5.1999999999999998E-2</v>
      </c>
      <c r="H16" s="277"/>
      <c r="I16" s="272"/>
      <c r="J16" s="272"/>
      <c r="K16" s="279"/>
      <c r="L16" s="272"/>
      <c r="M16" s="272"/>
      <c r="N16" s="277">
        <v>44508</v>
      </c>
      <c r="O16" s="272">
        <v>4.4781120000000003</v>
      </c>
      <c r="P16" s="272">
        <v>3.1536</v>
      </c>
      <c r="Q16" s="277">
        <v>44810</v>
      </c>
      <c r="R16" s="272">
        <v>5.5755647999999995</v>
      </c>
      <c r="S16" s="272">
        <v>44.823168000000003</v>
      </c>
      <c r="T16" s="277"/>
      <c r="U16" s="272"/>
      <c r="V16" s="272"/>
      <c r="W16" s="272">
        <f t="shared" si="14"/>
        <v>5.0268383999999999</v>
      </c>
      <c r="X16" s="266">
        <f t="shared" si="15"/>
        <v>23.988384</v>
      </c>
      <c r="Y16" s="266">
        <f t="shared" si="16"/>
        <v>4.9967993393428953</v>
      </c>
      <c r="Z16" s="266">
        <f t="shared" si="17"/>
        <v>11.889253239997876</v>
      </c>
      <c r="AA16" s="266">
        <f t="shared" si="0"/>
        <v>5.0268383999999999</v>
      </c>
      <c r="AB16" s="266">
        <f t="shared" si="1"/>
        <v>23.988384</v>
      </c>
      <c r="AC16" s="382"/>
    </row>
    <row r="17" spans="2:29" s="126" customFormat="1" ht="43.5" customHeight="1" x14ac:dyDescent="0.25">
      <c r="B17" s="339" t="s">
        <v>13</v>
      </c>
      <c r="C17" s="343" t="s">
        <v>1521</v>
      </c>
      <c r="D17" s="342" t="s">
        <v>1152</v>
      </c>
      <c r="E17" s="305" t="s">
        <v>1382</v>
      </c>
      <c r="F17" s="365">
        <v>3.4000000000000002E-2</v>
      </c>
      <c r="G17" s="368">
        <v>2.7E-2</v>
      </c>
      <c r="H17" s="277">
        <v>42634</v>
      </c>
      <c r="I17" s="272">
        <v>4.9669199999999991</v>
      </c>
      <c r="J17" s="272">
        <v>8.6282496000000002</v>
      </c>
      <c r="K17" s="279"/>
      <c r="L17" s="272"/>
      <c r="M17" s="272"/>
      <c r="N17" s="277"/>
      <c r="O17" s="272"/>
      <c r="P17" s="272"/>
      <c r="Q17" s="277"/>
      <c r="R17" s="272"/>
      <c r="S17" s="272"/>
      <c r="T17" s="277"/>
      <c r="U17" s="272"/>
      <c r="V17" s="272"/>
      <c r="W17" s="272">
        <f t="shared" si="14"/>
        <v>4.9669199999999991</v>
      </c>
      <c r="X17" s="266">
        <f t="shared" si="15"/>
        <v>8.6282496000000002</v>
      </c>
      <c r="Y17" s="266">
        <f t="shared" si="16"/>
        <v>4.9669199999999991</v>
      </c>
      <c r="Z17" s="266">
        <f t="shared" si="17"/>
        <v>8.6282496000000002</v>
      </c>
      <c r="AA17" s="266">
        <f t="shared" si="0"/>
        <v>4.9669199999999991</v>
      </c>
      <c r="AB17" s="266">
        <f t="shared" si="1"/>
        <v>8.6282496000000002</v>
      </c>
      <c r="AC17" s="382"/>
    </row>
    <row r="18" spans="2:29" s="126" customFormat="1" ht="43.5" customHeight="1" x14ac:dyDescent="0.25">
      <c r="B18" s="267" t="s">
        <v>13</v>
      </c>
      <c r="C18" s="278" t="s">
        <v>1522</v>
      </c>
      <c r="D18" s="362" t="s">
        <v>1217</v>
      </c>
      <c r="E18" s="305" t="s">
        <v>1382</v>
      </c>
      <c r="F18" s="365">
        <v>1.59</v>
      </c>
      <c r="G18" s="368">
        <v>1.4350000000000001</v>
      </c>
      <c r="H18" s="277"/>
      <c r="I18" s="272"/>
      <c r="J18" s="272"/>
      <c r="K18" s="281">
        <v>44193</v>
      </c>
      <c r="L18" s="272">
        <v>2288.7053323199993</v>
      </c>
      <c r="M18" s="272">
        <v>1238.0718240000001</v>
      </c>
      <c r="N18" s="277">
        <v>44372</v>
      </c>
      <c r="O18" s="272">
        <v>3742.5190319999997</v>
      </c>
      <c r="P18" s="272">
        <v>920.16791999999987</v>
      </c>
      <c r="Q18" s="277"/>
      <c r="R18" s="272"/>
      <c r="S18" s="272"/>
      <c r="T18" s="277"/>
      <c r="U18" s="272"/>
      <c r="V18" s="272"/>
      <c r="W18" s="272">
        <f t="shared" si="14"/>
        <v>3015.6121821599995</v>
      </c>
      <c r="X18" s="266">
        <f t="shared" si="15"/>
        <v>1079.119872</v>
      </c>
      <c r="Y18" s="266">
        <f t="shared" si="16"/>
        <v>2926.6915219830535</v>
      </c>
      <c r="Z18" s="266">
        <f t="shared" si="17"/>
        <v>1067.3490408955668</v>
      </c>
      <c r="AA18" s="266">
        <f t="shared" si="0"/>
        <v>3015.6121821599995</v>
      </c>
      <c r="AB18" s="266">
        <f t="shared" si="1"/>
        <v>1079.119872</v>
      </c>
      <c r="AC18" s="382"/>
    </row>
    <row r="19" spans="2:29" s="126" customFormat="1" ht="43.5" customHeight="1" x14ac:dyDescent="0.25">
      <c r="B19" s="411" t="s">
        <v>1608</v>
      </c>
      <c r="C19" s="411"/>
      <c r="D19" s="411"/>
      <c r="E19" s="290"/>
      <c r="F19" s="290"/>
      <c r="G19" s="290"/>
      <c r="H19" s="291"/>
      <c r="I19" s="292"/>
      <c r="J19" s="292"/>
      <c r="K19" s="293"/>
      <c r="L19" s="292"/>
      <c r="M19" s="292"/>
      <c r="N19" s="291"/>
      <c r="O19" s="292"/>
      <c r="P19" s="292"/>
      <c r="Q19" s="291"/>
      <c r="R19" s="292"/>
      <c r="S19" s="292"/>
      <c r="T19" s="291"/>
      <c r="U19" s="292"/>
      <c r="V19" s="292"/>
      <c r="W19" s="292"/>
      <c r="X19" s="269"/>
      <c r="Y19" s="269"/>
      <c r="Z19" s="269"/>
      <c r="AA19" s="269">
        <f>SUM(AA8:AA18)</f>
        <v>1774280.1167056803</v>
      </c>
      <c r="AB19" s="269">
        <f>SUM(AB8:AB18)</f>
        <v>1271707.8408770403</v>
      </c>
      <c r="AC19" s="382"/>
    </row>
    <row r="20" spans="2:29" s="126" customFormat="1" ht="47.4" customHeight="1" x14ac:dyDescent="0.25">
      <c r="B20" s="267" t="s">
        <v>14</v>
      </c>
      <c r="C20" s="267" t="s">
        <v>1442</v>
      </c>
      <c r="D20" s="267" t="s">
        <v>1423</v>
      </c>
      <c r="E20" s="308" t="s">
        <v>11</v>
      </c>
      <c r="F20" s="308"/>
      <c r="G20" s="369">
        <v>3.61</v>
      </c>
      <c r="H20" s="277">
        <v>43684</v>
      </c>
      <c r="I20" s="272">
        <v>30464.394105600004</v>
      </c>
      <c r="J20" s="272">
        <v>15214.22784</v>
      </c>
      <c r="K20" s="280" t="s">
        <v>1505</v>
      </c>
      <c r="L20" s="272">
        <v>23277.669887519998</v>
      </c>
      <c r="M20" s="272">
        <v>7086.6122400000004</v>
      </c>
      <c r="N20" s="277">
        <v>44404</v>
      </c>
      <c r="O20" s="272">
        <v>18530.049024</v>
      </c>
      <c r="P20" s="272">
        <v>6606.7289280000005</v>
      </c>
      <c r="Q20" s="277">
        <v>44818</v>
      </c>
      <c r="R20" s="272">
        <v>16611.682607999996</v>
      </c>
      <c r="S20" s="272">
        <v>7986.5235359999988</v>
      </c>
      <c r="T20" s="277"/>
      <c r="U20" s="272"/>
      <c r="V20" s="272"/>
      <c r="W20" s="272">
        <f t="shared" ref="W20:W21" si="18">AVERAGE(I20,L20,O20,R20,U20)</f>
        <v>22220.948906279998</v>
      </c>
      <c r="X20" s="266">
        <f t="shared" ref="X20:X21" si="19">AVERAGE(J20,M20,P20,S20,V20)</f>
        <v>9223.5231359999998</v>
      </c>
      <c r="Y20" s="266">
        <f t="shared" ref="Y20:Y21" si="20">GEOMEAN(I20,L20,O20,R20,U20)</f>
        <v>21615.0159695478</v>
      </c>
      <c r="Z20" s="266">
        <f t="shared" ref="Z20:Z21" si="21">GEOMEAN(J20,M20,P20,S20,V20)</f>
        <v>8684.7678201779872</v>
      </c>
      <c r="AA20" s="266">
        <v>77933</v>
      </c>
      <c r="AB20" s="266">
        <v>32724</v>
      </c>
      <c r="AC20" s="384" t="s">
        <v>1588</v>
      </c>
    </row>
    <row r="21" spans="2:29" s="126" customFormat="1" ht="71.400000000000006" customHeight="1" x14ac:dyDescent="0.25">
      <c r="B21" s="267" t="s">
        <v>14</v>
      </c>
      <c r="C21" s="267" t="s">
        <v>1567</v>
      </c>
      <c r="D21" s="267" t="s">
        <v>1568</v>
      </c>
      <c r="E21" s="309" t="s">
        <v>1382</v>
      </c>
      <c r="F21" s="322">
        <v>0.9</v>
      </c>
      <c r="G21" s="370">
        <v>0.40200000000000002</v>
      </c>
      <c r="H21" s="277">
        <v>43819</v>
      </c>
      <c r="I21" s="272">
        <v>1107.855738</v>
      </c>
      <c r="J21" s="272">
        <v>495.33989399999996</v>
      </c>
      <c r="K21" s="279"/>
      <c r="L21" s="272"/>
      <c r="M21" s="272"/>
      <c r="N21" s="277">
        <v>44218</v>
      </c>
      <c r="O21" s="272">
        <v>2248.4116799999997</v>
      </c>
      <c r="P21" s="272">
        <v>808.50419999999997</v>
      </c>
      <c r="Q21" s="277">
        <v>44596</v>
      </c>
      <c r="R21" s="272">
        <v>4437.1152000000002</v>
      </c>
      <c r="S21" s="272">
        <v>454.27608000000004</v>
      </c>
      <c r="T21" s="277">
        <v>44987</v>
      </c>
      <c r="U21" s="272">
        <v>2804.8906800000004</v>
      </c>
      <c r="V21" s="272">
        <v>1817.1043200000001</v>
      </c>
      <c r="W21" s="272">
        <f t="shared" si="18"/>
        <v>2649.5683245</v>
      </c>
      <c r="X21" s="266">
        <f t="shared" si="19"/>
        <v>893.80612350000001</v>
      </c>
      <c r="Y21" s="266">
        <f t="shared" si="20"/>
        <v>2359.6300699543826</v>
      </c>
      <c r="Z21" s="266">
        <f t="shared" si="21"/>
        <v>758.26555717910412</v>
      </c>
      <c r="AA21" s="266">
        <v>5144.3099999999995</v>
      </c>
      <c r="AB21" s="266">
        <v>2572.1549999999997</v>
      </c>
      <c r="AC21" s="384" t="s">
        <v>1589</v>
      </c>
    </row>
    <row r="22" spans="2:29" s="126" customFormat="1" ht="44.25" customHeight="1" x14ac:dyDescent="0.25">
      <c r="B22" s="267" t="s">
        <v>14</v>
      </c>
      <c r="C22" s="344" t="s">
        <v>1523</v>
      </c>
      <c r="D22" s="268" t="s">
        <v>1569</v>
      </c>
      <c r="E22" s="305" t="s">
        <v>1382</v>
      </c>
      <c r="F22" s="365">
        <v>1.2999999999999999E-2</v>
      </c>
      <c r="G22" s="370">
        <v>0.152</v>
      </c>
      <c r="H22" s="277"/>
      <c r="I22" s="272"/>
      <c r="J22" s="272"/>
      <c r="K22" s="279"/>
      <c r="L22" s="272"/>
      <c r="M22" s="272"/>
      <c r="N22" s="277">
        <v>44425</v>
      </c>
      <c r="O22" s="272">
        <v>52.728192</v>
      </c>
      <c r="P22" s="272">
        <v>95.869439999999997</v>
      </c>
      <c r="Q22" s="277"/>
      <c r="R22" s="272"/>
      <c r="S22" s="272"/>
      <c r="T22" s="277"/>
      <c r="U22" s="272"/>
      <c r="V22" s="272"/>
      <c r="W22" s="272">
        <f t="shared" ref="W22" si="22">AVERAGE(I22,L22,O22,R22,U22)</f>
        <v>52.728192</v>
      </c>
      <c r="X22" s="266">
        <f t="shared" ref="X22" si="23">AVERAGE(J22,M22,P22,S22,V22)</f>
        <v>95.869439999999997</v>
      </c>
      <c r="Y22" s="266">
        <f t="shared" ref="Y22" si="24">GEOMEAN(I22,L22,O22,R22,U22)</f>
        <v>52.728192</v>
      </c>
      <c r="Z22" s="266">
        <f t="shared" ref="Z22" si="25">GEOMEAN(J22,M22,P22,S22,V22)</f>
        <v>95.869439999999997</v>
      </c>
      <c r="AA22" s="266">
        <f t="shared" ref="AA22" si="26">W22</f>
        <v>52.728192</v>
      </c>
      <c r="AB22" s="266">
        <f t="shared" ref="AB22" si="27">X22</f>
        <v>95.869439999999997</v>
      </c>
      <c r="AC22" s="382"/>
    </row>
    <row r="23" spans="2:29" s="126" customFormat="1" ht="44.25" customHeight="1" x14ac:dyDescent="0.25">
      <c r="B23" s="413" t="s">
        <v>1609</v>
      </c>
      <c r="C23" s="413"/>
      <c r="D23" s="413"/>
      <c r="E23" s="310"/>
      <c r="F23" s="310"/>
      <c r="G23" s="310"/>
      <c r="H23" s="288"/>
      <c r="I23" s="289"/>
      <c r="J23" s="289"/>
      <c r="K23" s="294"/>
      <c r="L23" s="289"/>
      <c r="M23" s="289"/>
      <c r="N23" s="288"/>
      <c r="O23" s="289"/>
      <c r="P23" s="289"/>
      <c r="Q23" s="288"/>
      <c r="R23" s="289"/>
      <c r="S23" s="289"/>
      <c r="T23" s="288"/>
      <c r="U23" s="289"/>
      <c r="V23" s="289"/>
      <c r="W23" s="289"/>
      <c r="X23" s="270"/>
      <c r="Y23" s="270"/>
      <c r="Z23" s="270"/>
      <c r="AA23" s="270">
        <f>SUM(AA20:AA22)</f>
        <v>83130.038191999993</v>
      </c>
      <c r="AB23" s="270">
        <f>SUM(AB20:AB22)</f>
        <v>35392.024440000001</v>
      </c>
      <c r="AC23" s="382"/>
    </row>
    <row r="24" spans="2:29" s="126" customFormat="1" ht="45" customHeight="1" x14ac:dyDescent="0.25">
      <c r="B24" s="267" t="s">
        <v>15</v>
      </c>
      <c r="C24" s="267" t="s">
        <v>1444</v>
      </c>
      <c r="D24" s="267" t="s">
        <v>1067</v>
      </c>
      <c r="E24" s="311" t="s">
        <v>11</v>
      </c>
      <c r="F24" s="311"/>
      <c r="G24" s="354">
        <v>15.61</v>
      </c>
      <c r="H24" s="277">
        <v>43812</v>
      </c>
      <c r="I24" s="272">
        <v>13874.452416000002</v>
      </c>
      <c r="J24" s="272">
        <v>12238.490879999999</v>
      </c>
      <c r="K24" s="281">
        <v>44146</v>
      </c>
      <c r="L24" s="272">
        <v>112399.94894399999</v>
      </c>
      <c r="M24" s="272">
        <v>58206.752063999993</v>
      </c>
      <c r="N24" s="277" t="s">
        <v>1299</v>
      </c>
      <c r="O24" s="272">
        <v>18723.743135999994</v>
      </c>
      <c r="P24" s="272">
        <v>11383.234559999999</v>
      </c>
      <c r="Q24" s="277">
        <v>44862</v>
      </c>
      <c r="R24" s="272">
        <v>135952.736688</v>
      </c>
      <c r="S24" s="272">
        <v>10407.8923056</v>
      </c>
      <c r="T24" s="277"/>
      <c r="U24" s="272"/>
      <c r="V24" s="272"/>
      <c r="W24" s="272">
        <f t="shared" ref="W24" si="28">AVERAGE(I24,L24,O24,R24,U24)</f>
        <v>70237.720296</v>
      </c>
      <c r="X24" s="266">
        <f t="shared" ref="X24" si="29">AVERAGE(J24,M24,P24,S24,V24)</f>
        <v>23059.0924524</v>
      </c>
      <c r="Y24" s="266">
        <f t="shared" ref="Y24" si="30">GEOMEAN(I24,L24,O24,R24,U24)</f>
        <v>44636.552922512383</v>
      </c>
      <c r="Z24" s="266">
        <f t="shared" ref="Z24" si="31">GEOMEAN(J24,M24,P24,S24,V24)</f>
        <v>17044.427851746368</v>
      </c>
      <c r="AA24" s="266">
        <f>W24</f>
        <v>70237.720296</v>
      </c>
      <c r="AB24" s="266">
        <f>X24</f>
        <v>23059.0924524</v>
      </c>
      <c r="AC24" s="382"/>
    </row>
    <row r="25" spans="2:29" s="126" customFormat="1" ht="33.75" customHeight="1" x14ac:dyDescent="0.25">
      <c r="B25" s="267" t="s">
        <v>16</v>
      </c>
      <c r="C25" s="267" t="s">
        <v>1524</v>
      </c>
      <c r="D25" s="267" t="s">
        <v>1068</v>
      </c>
      <c r="E25" s="308" t="s">
        <v>11</v>
      </c>
      <c r="F25" s="308"/>
      <c r="G25" s="354">
        <v>8.15</v>
      </c>
      <c r="H25" s="277">
        <v>43712</v>
      </c>
      <c r="I25" s="272">
        <v>37231.653888000001</v>
      </c>
      <c r="J25" s="272">
        <v>26103.923999999999</v>
      </c>
      <c r="K25" s="280"/>
      <c r="L25" s="272"/>
      <c r="M25" s="272"/>
      <c r="N25" s="277" t="s">
        <v>1302</v>
      </c>
      <c r="O25" s="272">
        <v>45198.215135999999</v>
      </c>
      <c r="P25" s="272">
        <v>28606.62096</v>
      </c>
      <c r="Q25" s="277">
        <v>44902</v>
      </c>
      <c r="R25" s="272">
        <v>36388.759680000003</v>
      </c>
      <c r="S25" s="272">
        <v>24440.715359999998</v>
      </c>
      <c r="T25" s="277"/>
      <c r="U25" s="272"/>
      <c r="V25" s="272"/>
      <c r="W25" s="272">
        <f t="shared" ref="W25:W27" si="32">AVERAGE(I25,L25,O25,R25,U25)</f>
        <v>39606.209567999998</v>
      </c>
      <c r="X25" s="266">
        <f t="shared" ref="X25:X27" si="33">AVERAGE(J25,M25,P25,S25,V25)</f>
        <v>26383.75344</v>
      </c>
      <c r="Y25" s="266">
        <f t="shared" ref="Y25:Y27" si="34">GEOMEAN(I25,L25,O25,R25,U25)</f>
        <v>39415.492319584926</v>
      </c>
      <c r="Z25" s="266">
        <f t="shared" ref="Z25:Z27" si="35">GEOMEAN(J25,M25,P25,S25,V25)</f>
        <v>26328.660051126943</v>
      </c>
      <c r="AA25" s="266">
        <f t="shared" ref="AA25:AA26" si="36">W25</f>
        <v>39606.209567999998</v>
      </c>
      <c r="AB25" s="266">
        <f t="shared" ref="AB25:AB26" si="37">X25</f>
        <v>26383.75344</v>
      </c>
      <c r="AC25" s="382"/>
    </row>
    <row r="26" spans="2:29" s="126" customFormat="1" ht="49.5" customHeight="1" x14ac:dyDescent="0.25">
      <c r="B26" s="267" t="s">
        <v>17</v>
      </c>
      <c r="C26" s="267" t="s">
        <v>1525</v>
      </c>
      <c r="D26" s="312" t="s">
        <v>1069</v>
      </c>
      <c r="E26" s="305" t="s">
        <v>11</v>
      </c>
      <c r="F26" s="305"/>
      <c r="G26" s="354">
        <v>3.38</v>
      </c>
      <c r="H26" s="277" t="s">
        <v>1503</v>
      </c>
      <c r="I26" s="272">
        <v>31071.474719999998</v>
      </c>
      <c r="J26" s="272">
        <v>3677.0976000000001</v>
      </c>
      <c r="K26" s="279"/>
      <c r="L26" s="272"/>
      <c r="M26" s="272"/>
      <c r="N26" s="277">
        <v>44494</v>
      </c>
      <c r="O26" s="272">
        <v>17917.998336000001</v>
      </c>
      <c r="P26" s="272">
        <v>6825.904128000001</v>
      </c>
      <c r="Q26" s="277"/>
      <c r="R26" s="272"/>
      <c r="S26" s="272"/>
      <c r="T26" s="277"/>
      <c r="U26" s="272"/>
      <c r="V26" s="272"/>
      <c r="W26" s="272">
        <f t="shared" si="32"/>
        <v>24494.736528000001</v>
      </c>
      <c r="X26" s="266">
        <f t="shared" si="33"/>
        <v>5251.5008640000005</v>
      </c>
      <c r="Y26" s="266">
        <f t="shared" si="34"/>
        <v>23595.309540881764</v>
      </c>
      <c r="Z26" s="266">
        <f t="shared" si="35"/>
        <v>5009.9416849798663</v>
      </c>
      <c r="AA26" s="266">
        <f t="shared" si="36"/>
        <v>24494.736528000001</v>
      </c>
      <c r="AB26" s="266">
        <f t="shared" si="37"/>
        <v>5251.5008640000005</v>
      </c>
      <c r="AC26" s="382"/>
    </row>
    <row r="27" spans="2:29" s="126" customFormat="1" ht="54" customHeight="1" x14ac:dyDescent="0.25">
      <c r="B27" s="267" t="s">
        <v>18</v>
      </c>
      <c r="C27" s="268" t="s">
        <v>1259</v>
      </c>
      <c r="D27" s="267" t="s">
        <v>1424</v>
      </c>
      <c r="E27" s="273" t="s">
        <v>11</v>
      </c>
      <c r="F27" s="351">
        <v>13.04</v>
      </c>
      <c r="G27" s="354">
        <v>4.28</v>
      </c>
      <c r="H27" s="277">
        <v>43666</v>
      </c>
      <c r="I27" s="272">
        <v>30233.323526399996</v>
      </c>
      <c r="J27" s="272">
        <v>18070.127999999997</v>
      </c>
      <c r="K27" s="279">
        <v>44089</v>
      </c>
      <c r="L27" s="272">
        <v>56299.013279999999</v>
      </c>
      <c r="M27" s="272">
        <v>17984.1924</v>
      </c>
      <c r="N27" s="277">
        <v>44412</v>
      </c>
      <c r="O27" s="272">
        <v>30633.187392000007</v>
      </c>
      <c r="P27" s="272">
        <v>3357.9532800000002</v>
      </c>
      <c r="Q27" s="277">
        <v>44796</v>
      </c>
      <c r="R27" s="272">
        <v>27418.943663999999</v>
      </c>
      <c r="S27" s="272">
        <v>25663.050720000003</v>
      </c>
      <c r="T27" s="277"/>
      <c r="U27" s="272"/>
      <c r="V27" s="272"/>
      <c r="W27" s="272">
        <f t="shared" si="32"/>
        <v>36146.116965599998</v>
      </c>
      <c r="X27" s="266">
        <f t="shared" si="33"/>
        <v>16268.831099999999</v>
      </c>
      <c r="Y27" s="266">
        <f t="shared" si="34"/>
        <v>34578.599171739312</v>
      </c>
      <c r="Z27" s="266">
        <f t="shared" si="35"/>
        <v>12936.261176703762</v>
      </c>
      <c r="AA27" s="266">
        <f>R27</f>
        <v>27418.943663999999</v>
      </c>
      <c r="AB27" s="266">
        <f>S27</f>
        <v>25663.050720000003</v>
      </c>
      <c r="AC27" s="381" t="s">
        <v>1594</v>
      </c>
    </row>
    <row r="28" spans="2:29" s="126" customFormat="1" ht="48" customHeight="1" x14ac:dyDescent="0.25">
      <c r="B28" s="418" t="s">
        <v>1610</v>
      </c>
      <c r="C28" s="419"/>
      <c r="D28" s="420"/>
      <c r="E28" s="313"/>
      <c r="F28" s="313"/>
      <c r="G28" s="313"/>
      <c r="H28" s="291"/>
      <c r="I28" s="292"/>
      <c r="J28" s="292"/>
      <c r="K28" s="291"/>
      <c r="L28" s="292"/>
      <c r="M28" s="292"/>
      <c r="N28" s="291"/>
      <c r="O28" s="292"/>
      <c r="P28" s="292"/>
      <c r="Q28" s="291"/>
      <c r="R28" s="292"/>
      <c r="S28" s="292"/>
      <c r="T28" s="291"/>
      <c r="U28" s="292"/>
      <c r="V28" s="292"/>
      <c r="W28" s="292"/>
      <c r="X28" s="269"/>
      <c r="Y28" s="269"/>
      <c r="Z28" s="269"/>
      <c r="AA28" s="269">
        <f>SUM(AA24:AA27)</f>
        <v>161757.610056</v>
      </c>
      <c r="AB28" s="269">
        <f>SUM(AB24:AB27)</f>
        <v>80357.397476400001</v>
      </c>
      <c r="AC28" s="382"/>
    </row>
    <row r="29" spans="2:29" s="126" customFormat="1" ht="49.5" customHeight="1" x14ac:dyDescent="0.25">
      <c r="B29" s="268" t="s">
        <v>19</v>
      </c>
      <c r="C29" s="274" t="s">
        <v>1446</v>
      </c>
      <c r="D29" s="314" t="s">
        <v>1398</v>
      </c>
      <c r="E29" s="315" t="s">
        <v>11</v>
      </c>
      <c r="F29" s="366">
        <v>28</v>
      </c>
      <c r="G29" s="315">
        <v>29.3</v>
      </c>
      <c r="H29" s="277">
        <v>43677</v>
      </c>
      <c r="I29" s="272">
        <v>10741.161599999999</v>
      </c>
      <c r="J29" s="272">
        <v>7787.3421600000011</v>
      </c>
      <c r="K29" s="277">
        <v>44134</v>
      </c>
      <c r="L29" s="272">
        <v>155242.36622303998</v>
      </c>
      <c r="M29" s="272">
        <v>123663.61822895997</v>
      </c>
      <c r="N29" s="277" t="s">
        <v>1300</v>
      </c>
      <c r="O29" s="272">
        <v>76246.479359999983</v>
      </c>
      <c r="P29" s="272">
        <v>44764.342848</v>
      </c>
      <c r="Q29" s="277" t="s">
        <v>1478</v>
      </c>
      <c r="R29" s="272">
        <v>27720.144</v>
      </c>
      <c r="S29" s="272">
        <v>14784.076800000001</v>
      </c>
      <c r="T29" s="277"/>
      <c r="U29" s="272"/>
      <c r="V29" s="272"/>
      <c r="W29" s="272">
        <f t="shared" ref="W29:W30" si="38">AVERAGE(I29,L29,O29,R29,U29)</f>
        <v>67487.537795759999</v>
      </c>
      <c r="X29" s="266">
        <f t="shared" ref="X29:X30" si="39">AVERAGE(J29,M29,P29,S29,V29)</f>
        <v>47749.845009239994</v>
      </c>
      <c r="Y29" s="266">
        <f t="shared" ref="Y29:Y30" si="40">GEOMEAN(I29,L29,O29,R29,U29)</f>
        <v>43328.055139716176</v>
      </c>
      <c r="Z29" s="266">
        <f t="shared" ref="Z29:Z30" si="41">GEOMEAN(J29,M29,P29,S29,V29)</f>
        <v>28254.615876077762</v>
      </c>
      <c r="AA29" s="266">
        <f>W29</f>
        <v>67487.537795759999</v>
      </c>
      <c r="AB29" s="266">
        <f>X29</f>
        <v>47749.845009239994</v>
      </c>
      <c r="AC29" s="382"/>
    </row>
    <row r="30" spans="2:29" s="126" customFormat="1" ht="41.25" customHeight="1" x14ac:dyDescent="0.25">
      <c r="B30" s="340" t="s">
        <v>19</v>
      </c>
      <c r="C30" s="349" t="s">
        <v>1526</v>
      </c>
      <c r="D30" s="350" t="s">
        <v>1153</v>
      </c>
      <c r="E30" s="311" t="s">
        <v>1382</v>
      </c>
      <c r="F30" s="367">
        <v>0.49399999999999999</v>
      </c>
      <c r="G30" s="354">
        <v>0.49</v>
      </c>
      <c r="H30" s="277">
        <v>42642</v>
      </c>
      <c r="I30" s="272">
        <v>6.9536880000000005</v>
      </c>
      <c r="J30" s="272">
        <v>333.77702399999993</v>
      </c>
      <c r="K30" s="279"/>
      <c r="L30" s="272"/>
      <c r="M30" s="272"/>
      <c r="N30" s="277"/>
      <c r="O30" s="272"/>
      <c r="P30" s="272"/>
      <c r="Q30" s="277"/>
      <c r="R30" s="272"/>
      <c r="S30" s="272"/>
      <c r="T30" s="277"/>
      <c r="U30" s="272"/>
      <c r="V30" s="272"/>
      <c r="W30" s="272">
        <f t="shared" si="38"/>
        <v>6.9536880000000005</v>
      </c>
      <c r="X30" s="266">
        <f t="shared" si="39"/>
        <v>333.77702399999993</v>
      </c>
      <c r="Y30" s="266">
        <f t="shared" si="40"/>
        <v>6.9536880000000005</v>
      </c>
      <c r="Z30" s="266">
        <f t="shared" si="41"/>
        <v>333.77702399999993</v>
      </c>
      <c r="AA30" s="266">
        <f>W30</f>
        <v>6.9536880000000005</v>
      </c>
      <c r="AB30" s="266">
        <f>X30</f>
        <v>333.77702399999993</v>
      </c>
      <c r="AC30" s="382"/>
    </row>
    <row r="31" spans="2:29" s="126" customFormat="1" ht="41.25" customHeight="1" x14ac:dyDescent="0.25">
      <c r="B31" s="418" t="s">
        <v>1611</v>
      </c>
      <c r="C31" s="419"/>
      <c r="D31" s="420"/>
      <c r="E31" s="313"/>
      <c r="F31" s="313"/>
      <c r="G31" s="313"/>
      <c r="H31" s="291"/>
      <c r="I31" s="292"/>
      <c r="J31" s="292"/>
      <c r="K31" s="295"/>
      <c r="L31" s="292"/>
      <c r="M31" s="292"/>
      <c r="N31" s="291"/>
      <c r="O31" s="292"/>
      <c r="P31" s="292"/>
      <c r="Q31" s="291"/>
      <c r="R31" s="292"/>
      <c r="S31" s="292"/>
      <c r="T31" s="291"/>
      <c r="U31" s="292"/>
      <c r="V31" s="292"/>
      <c r="W31" s="292"/>
      <c r="X31" s="269"/>
      <c r="Y31" s="269"/>
      <c r="Z31" s="269"/>
      <c r="AA31" s="269">
        <f>SUM(AA29:AA30)</f>
        <v>67494.491483759994</v>
      </c>
      <c r="AB31" s="269">
        <f>SUM(AB29:AB30)</f>
        <v>48083.622033239997</v>
      </c>
      <c r="AC31" s="382"/>
    </row>
    <row r="32" spans="2:29" s="126" customFormat="1" ht="77.400000000000006" customHeight="1" x14ac:dyDescent="0.25">
      <c r="B32" s="267" t="s">
        <v>20</v>
      </c>
      <c r="C32" s="267" t="s">
        <v>1528</v>
      </c>
      <c r="D32" s="267" t="s">
        <v>1072</v>
      </c>
      <c r="E32" s="316" t="s">
        <v>11</v>
      </c>
      <c r="F32" s="316">
        <v>10.45</v>
      </c>
      <c r="G32" s="316">
        <v>11.11</v>
      </c>
      <c r="H32" s="277" t="s">
        <v>1494</v>
      </c>
      <c r="I32" s="272">
        <v>34055.836775999996</v>
      </c>
      <c r="J32" s="272">
        <v>12716.892</v>
      </c>
      <c r="K32" s="277">
        <v>44146</v>
      </c>
      <c r="L32" s="272">
        <v>31823.806681440001</v>
      </c>
      <c r="M32" s="272">
        <v>20325.201449759999</v>
      </c>
      <c r="N32" s="277">
        <v>44509</v>
      </c>
      <c r="O32" s="272">
        <v>35420.289120000001</v>
      </c>
      <c r="P32" s="272">
        <v>23072.043499199997</v>
      </c>
      <c r="Q32" s="277">
        <v>44869</v>
      </c>
      <c r="R32" s="272">
        <v>19235.036303999997</v>
      </c>
      <c r="S32" s="272">
        <v>9733.1385888000004</v>
      </c>
      <c r="T32" s="277"/>
      <c r="U32" s="272"/>
      <c r="V32" s="272"/>
      <c r="W32" s="272">
        <f t="shared" ref="W32" si="42">AVERAGE(I32,L32,O32,R32,U32)</f>
        <v>30133.742220359996</v>
      </c>
      <c r="X32" s="376">
        <f t="shared" ref="X32" si="43">AVERAGE(J32,M32,P32,S32,V32)</f>
        <v>16461.818884439999</v>
      </c>
      <c r="Y32" s="376">
        <f t="shared" ref="Y32" si="44">GEOMEAN(I32,L32,O32,R32,U32)</f>
        <v>29313.805291902932</v>
      </c>
      <c r="Z32" s="376">
        <f t="shared" ref="Z32" si="45">GEOMEAN(J32,M32,P32,S32,V32)</f>
        <v>15521.679180619007</v>
      </c>
      <c r="AA32" s="266">
        <f>R32</f>
        <v>19235.036303999997</v>
      </c>
      <c r="AB32" s="266">
        <f>S32</f>
        <v>9733.1385888000004</v>
      </c>
      <c r="AC32" s="381" t="s">
        <v>1595</v>
      </c>
    </row>
    <row r="33" spans="2:29" s="126" customFormat="1" ht="35.4" customHeight="1" x14ac:dyDescent="0.25">
      <c r="B33" s="414" t="s">
        <v>1612</v>
      </c>
      <c r="C33" s="415"/>
      <c r="D33" s="417"/>
      <c r="E33" s="317"/>
      <c r="F33" s="317"/>
      <c r="G33" s="317"/>
      <c r="H33" s="288"/>
      <c r="I33" s="289"/>
      <c r="J33" s="289"/>
      <c r="K33" s="288"/>
      <c r="L33" s="289"/>
      <c r="M33" s="289"/>
      <c r="N33" s="288"/>
      <c r="O33" s="289"/>
      <c r="P33" s="289"/>
      <c r="Q33" s="288"/>
      <c r="R33" s="289"/>
      <c r="S33" s="289"/>
      <c r="T33" s="288"/>
      <c r="U33" s="289"/>
      <c r="V33" s="289"/>
      <c r="W33" s="289"/>
      <c r="X33" s="270"/>
      <c r="Y33" s="270"/>
      <c r="Z33" s="270"/>
      <c r="AA33" s="270">
        <f>SUM(AA32)</f>
        <v>19235.036303999997</v>
      </c>
      <c r="AB33" s="270">
        <f>SUM(AB32)</f>
        <v>9733.1385888000004</v>
      </c>
      <c r="AC33" s="382"/>
    </row>
    <row r="34" spans="2:29" s="126" customFormat="1" ht="36" customHeight="1" x14ac:dyDescent="0.25">
      <c r="B34" s="268" t="s">
        <v>21</v>
      </c>
      <c r="C34" s="314" t="s">
        <v>1463</v>
      </c>
      <c r="D34" s="318" t="s">
        <v>1570</v>
      </c>
      <c r="E34" s="319" t="s">
        <v>11</v>
      </c>
      <c r="F34" s="319"/>
      <c r="G34" s="371">
        <v>8.1199999999999992</v>
      </c>
      <c r="H34" s="277">
        <v>43779</v>
      </c>
      <c r="I34" s="272">
        <v>36504.843696000004</v>
      </c>
      <c r="J34" s="272">
        <v>32764.516415999995</v>
      </c>
      <c r="K34" s="282">
        <v>44162</v>
      </c>
      <c r="L34" s="272">
        <v>55940.64164496</v>
      </c>
      <c r="M34" s="272">
        <v>32592.771360000006</v>
      </c>
      <c r="N34" s="277">
        <v>44497</v>
      </c>
      <c r="O34" s="272">
        <v>37000.621152</v>
      </c>
      <c r="P34" s="272">
        <v>41719.66819199999</v>
      </c>
      <c r="Q34" s="277">
        <v>44893</v>
      </c>
      <c r="R34" s="272">
        <v>52238.753279999997</v>
      </c>
      <c r="S34" s="272">
        <v>14340.049919999999</v>
      </c>
      <c r="T34" s="277"/>
      <c r="U34" s="272"/>
      <c r="V34" s="272"/>
      <c r="W34" s="272">
        <f t="shared" ref="W34:W36" si="46">AVERAGE(I34,L34,O34,R34,U34)</f>
        <v>45421.214943240004</v>
      </c>
      <c r="X34" s="266">
        <f t="shared" ref="X34:X36" si="47">AVERAGE(J34,M34,P34,S34,V34)</f>
        <v>30354.251472</v>
      </c>
      <c r="Y34" s="266">
        <f t="shared" ref="Y34:Y36" si="48">GEOMEAN(I34,L34,O34,R34,U34)</f>
        <v>44572.802267889339</v>
      </c>
      <c r="Z34" s="266">
        <f t="shared" ref="Z34:Z36" si="49">GEOMEAN(J34,M34,P34,S34,V34)</f>
        <v>28271.844295904593</v>
      </c>
      <c r="AA34" s="266">
        <f>W34</f>
        <v>45421.214943240004</v>
      </c>
      <c r="AB34" s="266">
        <f>X34</f>
        <v>30354.251472</v>
      </c>
      <c r="AC34" s="382"/>
    </row>
    <row r="35" spans="2:29" s="126" customFormat="1" ht="49.5" customHeight="1" x14ac:dyDescent="0.25">
      <c r="B35" s="268" t="s">
        <v>21</v>
      </c>
      <c r="C35" s="268" t="s">
        <v>1453</v>
      </c>
      <c r="D35" s="268" t="s">
        <v>1420</v>
      </c>
      <c r="E35" s="320" t="s">
        <v>11</v>
      </c>
      <c r="F35" s="320"/>
      <c r="G35" s="371">
        <v>2.827</v>
      </c>
      <c r="H35" s="277"/>
      <c r="I35" s="272"/>
      <c r="J35" s="272"/>
      <c r="K35" s="282"/>
      <c r="L35" s="272"/>
      <c r="M35" s="272"/>
      <c r="N35" s="277"/>
      <c r="O35" s="272"/>
      <c r="P35" s="272"/>
      <c r="Q35" s="277">
        <v>44893</v>
      </c>
      <c r="R35" s="272">
        <v>8647.7703839999995</v>
      </c>
      <c r="S35" s="272">
        <v>1783.0454400000001</v>
      </c>
      <c r="T35" s="277"/>
      <c r="U35" s="272"/>
      <c r="V35" s="272"/>
      <c r="W35" s="272">
        <f t="shared" si="46"/>
        <v>8647.7703839999995</v>
      </c>
      <c r="X35" s="266">
        <f t="shared" si="47"/>
        <v>1783.0454400000001</v>
      </c>
      <c r="Y35" s="266">
        <f t="shared" si="48"/>
        <v>8647.7703839999995</v>
      </c>
      <c r="Z35" s="266">
        <f t="shared" si="49"/>
        <v>1783.0454400000001</v>
      </c>
      <c r="AA35" s="266">
        <f t="shared" ref="AA35:AA40" si="50">W35</f>
        <v>8647.7703839999995</v>
      </c>
      <c r="AB35" s="266">
        <f t="shared" ref="AB35:AB40" si="51">X35</f>
        <v>1783.0454400000001</v>
      </c>
      <c r="AC35" s="382"/>
    </row>
    <row r="36" spans="2:29" s="126" customFormat="1" ht="54.75" customHeight="1" x14ac:dyDescent="0.25">
      <c r="B36" s="268" t="s">
        <v>21</v>
      </c>
      <c r="C36" s="268" t="s">
        <v>1452</v>
      </c>
      <c r="D36" s="268" t="s">
        <v>1421</v>
      </c>
      <c r="E36" s="308" t="s">
        <v>11</v>
      </c>
      <c r="F36" s="308"/>
      <c r="G36" s="371">
        <v>3.07</v>
      </c>
      <c r="H36" s="277"/>
      <c r="I36" s="272"/>
      <c r="J36" s="272"/>
      <c r="K36" s="282"/>
      <c r="L36" s="272"/>
      <c r="M36" s="272"/>
      <c r="N36" s="277"/>
      <c r="O36" s="272"/>
      <c r="P36" s="272"/>
      <c r="Q36" s="277">
        <v>44896</v>
      </c>
      <c r="R36" s="272">
        <v>1839.49488</v>
      </c>
      <c r="S36" s="272">
        <v>3969.4363199999993</v>
      </c>
      <c r="T36" s="277"/>
      <c r="U36" s="272"/>
      <c r="V36" s="272"/>
      <c r="W36" s="272">
        <f t="shared" si="46"/>
        <v>1839.49488</v>
      </c>
      <c r="X36" s="266">
        <f t="shared" si="47"/>
        <v>3969.4363199999993</v>
      </c>
      <c r="Y36" s="266">
        <f t="shared" si="48"/>
        <v>1839.49488</v>
      </c>
      <c r="Z36" s="266">
        <f t="shared" si="49"/>
        <v>3969.4363199999993</v>
      </c>
      <c r="AA36" s="266">
        <f t="shared" si="50"/>
        <v>1839.49488</v>
      </c>
      <c r="AB36" s="266">
        <f t="shared" si="51"/>
        <v>3969.4363199999993</v>
      </c>
      <c r="AC36" s="382"/>
    </row>
    <row r="37" spans="2:29" s="126" customFormat="1" ht="54.75" customHeight="1" x14ac:dyDescent="0.25">
      <c r="B37" s="268" t="s">
        <v>21</v>
      </c>
      <c r="C37" s="268" t="s">
        <v>1451</v>
      </c>
      <c r="D37" s="268" t="s">
        <v>1422</v>
      </c>
      <c r="E37" s="308" t="s">
        <v>11</v>
      </c>
      <c r="F37" s="308"/>
      <c r="G37" s="371">
        <v>2.0059999999999998</v>
      </c>
      <c r="H37" s="277"/>
      <c r="I37" s="272"/>
      <c r="J37" s="272"/>
      <c r="K37" s="282"/>
      <c r="L37" s="272"/>
      <c r="M37" s="272"/>
      <c r="N37" s="277"/>
      <c r="O37" s="272"/>
      <c r="P37" s="272"/>
      <c r="Q37" s="277">
        <v>44896</v>
      </c>
      <c r="R37" s="272">
        <v>5946.5543040000002</v>
      </c>
      <c r="S37" s="272">
        <v>1265.2243199999998</v>
      </c>
      <c r="T37" s="277"/>
      <c r="U37" s="272"/>
      <c r="V37" s="272"/>
      <c r="W37" s="272">
        <f t="shared" ref="W37:W40" si="52">AVERAGE(I37,L37,O37,R37,U37)</f>
        <v>5946.5543040000002</v>
      </c>
      <c r="X37" s="266">
        <f t="shared" ref="X37:X40" si="53">AVERAGE(J37,M37,P37,S37,V37)</f>
        <v>1265.2243199999998</v>
      </c>
      <c r="Y37" s="266">
        <f t="shared" ref="Y37:Y40" si="54">GEOMEAN(I37,L37,O37,R37,U37)</f>
        <v>5946.5543040000002</v>
      </c>
      <c r="Z37" s="266">
        <f t="shared" ref="Z37:Z40" si="55">GEOMEAN(J37,M37,P37,S37,V37)</f>
        <v>1265.2243199999998</v>
      </c>
      <c r="AA37" s="266">
        <f t="shared" si="50"/>
        <v>5946.5543040000002</v>
      </c>
      <c r="AB37" s="266">
        <f t="shared" si="51"/>
        <v>1265.2243199999998</v>
      </c>
      <c r="AC37" s="382"/>
    </row>
    <row r="38" spans="2:29" s="126" customFormat="1" ht="45.6" customHeight="1" x14ac:dyDescent="0.25">
      <c r="B38" s="268" t="s">
        <v>23</v>
      </c>
      <c r="C38" s="268" t="s">
        <v>1033</v>
      </c>
      <c r="D38" s="268" t="s">
        <v>1074</v>
      </c>
      <c r="E38" s="267" t="s">
        <v>11</v>
      </c>
      <c r="F38" s="267">
        <v>9.49</v>
      </c>
      <c r="G38" s="371">
        <v>10.4</v>
      </c>
      <c r="H38" s="277"/>
      <c r="I38" s="272"/>
      <c r="J38" s="272"/>
      <c r="K38" s="275">
        <v>44089</v>
      </c>
      <c r="L38" s="272">
        <v>30202.342559999994</v>
      </c>
      <c r="M38" s="272">
        <v>19668.4607808</v>
      </c>
      <c r="N38" s="277">
        <v>44235</v>
      </c>
      <c r="O38" s="272">
        <v>32861.142719999996</v>
      </c>
      <c r="P38" s="272">
        <v>34458.504192</v>
      </c>
      <c r="Q38" s="277" t="s">
        <v>1473</v>
      </c>
      <c r="R38" s="272">
        <v>28074.608639999999</v>
      </c>
      <c r="S38" s="272">
        <v>26319.945600000003</v>
      </c>
      <c r="T38" s="277"/>
      <c r="U38" s="272"/>
      <c r="V38" s="272"/>
      <c r="W38" s="272">
        <f t="shared" si="52"/>
        <v>30379.364639999996</v>
      </c>
      <c r="X38" s="266">
        <f t="shared" si="53"/>
        <v>26815.636857599999</v>
      </c>
      <c r="Y38" s="266">
        <f t="shared" si="54"/>
        <v>30316.495770430694</v>
      </c>
      <c r="Z38" s="266">
        <f t="shared" si="55"/>
        <v>26128.667415166674</v>
      </c>
      <c r="AA38" s="272">
        <v>28074.608639999999</v>
      </c>
      <c r="AB38" s="272">
        <v>26319.945600000003</v>
      </c>
      <c r="AC38" s="381" t="s">
        <v>1590</v>
      </c>
    </row>
    <row r="39" spans="2:29" s="126" customFormat="1" ht="34.5" customHeight="1" x14ac:dyDescent="0.25">
      <c r="B39" s="268" t="s">
        <v>23</v>
      </c>
      <c r="C39" s="268" t="s">
        <v>1554</v>
      </c>
      <c r="D39" s="268" t="s">
        <v>1160</v>
      </c>
      <c r="E39" s="132" t="s">
        <v>1387</v>
      </c>
      <c r="F39" s="132">
        <v>0.73</v>
      </c>
      <c r="G39" s="371">
        <v>0.43</v>
      </c>
      <c r="H39" s="277"/>
      <c r="I39" s="272"/>
      <c r="J39" s="272"/>
      <c r="K39" s="279">
        <v>44134</v>
      </c>
      <c r="L39" s="272">
        <v>155.28194999999999</v>
      </c>
      <c r="M39" s="272">
        <v>76.211999999999989</v>
      </c>
      <c r="N39" s="277">
        <v>44552</v>
      </c>
      <c r="O39" s="272">
        <v>1237.6763100000001</v>
      </c>
      <c r="P39" s="272">
        <v>624.34709999999995</v>
      </c>
      <c r="Q39" s="277"/>
      <c r="R39" s="272"/>
      <c r="S39" s="272"/>
      <c r="T39" s="277"/>
      <c r="U39" s="272"/>
      <c r="V39" s="272"/>
      <c r="W39" s="272">
        <f t="shared" si="52"/>
        <v>696.47913000000005</v>
      </c>
      <c r="X39" s="266">
        <f t="shared" si="53"/>
        <v>350.27954999999997</v>
      </c>
      <c r="Y39" s="266">
        <f t="shared" si="54"/>
        <v>438.39342021248962</v>
      </c>
      <c r="Z39" s="266">
        <f t="shared" si="55"/>
        <v>218.13468588282788</v>
      </c>
      <c r="AA39" s="266">
        <f>O39</f>
        <v>1237.6763100000001</v>
      </c>
      <c r="AB39" s="266">
        <f>P39</f>
        <v>624.34709999999995</v>
      </c>
      <c r="AC39" s="382"/>
    </row>
    <row r="40" spans="2:29" s="126" customFormat="1" ht="72" customHeight="1" x14ac:dyDescent="0.25">
      <c r="B40" s="268" t="s">
        <v>24</v>
      </c>
      <c r="C40" s="268" t="s">
        <v>1262</v>
      </c>
      <c r="D40" s="268" t="s">
        <v>1075</v>
      </c>
      <c r="E40" s="320" t="s">
        <v>11</v>
      </c>
      <c r="F40" s="320"/>
      <c r="G40" s="371">
        <v>3.54</v>
      </c>
      <c r="H40" s="277">
        <v>43727</v>
      </c>
      <c r="I40" s="272">
        <v>18035.438399999999</v>
      </c>
      <c r="J40" s="272">
        <v>4525.4159999999993</v>
      </c>
      <c r="K40" s="282">
        <v>44041</v>
      </c>
      <c r="L40" s="272">
        <v>15118.881897600002</v>
      </c>
      <c r="M40" s="272">
        <v>8957.8008000000009</v>
      </c>
      <c r="N40" s="277">
        <v>44426</v>
      </c>
      <c r="O40" s="272">
        <v>5158.7850240000007</v>
      </c>
      <c r="P40" s="272">
        <v>1937.5718399999998</v>
      </c>
      <c r="Q40" s="277" t="s">
        <v>1479</v>
      </c>
      <c r="R40" s="272">
        <v>26123.160959999997</v>
      </c>
      <c r="S40" s="272">
        <v>2790.9360000000001</v>
      </c>
      <c r="T40" s="277"/>
      <c r="U40" s="272"/>
      <c r="V40" s="272"/>
      <c r="W40" s="272">
        <f t="shared" si="52"/>
        <v>16109.066570399998</v>
      </c>
      <c r="X40" s="266">
        <f t="shared" si="53"/>
        <v>4552.9311600000001</v>
      </c>
      <c r="Y40" s="266">
        <f t="shared" si="54"/>
        <v>13845.380121556051</v>
      </c>
      <c r="Z40" s="266">
        <f t="shared" si="55"/>
        <v>3847.8390699573652</v>
      </c>
      <c r="AA40" s="266">
        <f t="shared" si="50"/>
        <v>16109.066570399998</v>
      </c>
      <c r="AB40" s="266">
        <f t="shared" si="51"/>
        <v>4552.9311600000001</v>
      </c>
      <c r="AC40" s="381" t="s">
        <v>1590</v>
      </c>
    </row>
    <row r="41" spans="2:29" s="126" customFormat="1" ht="42.75" customHeight="1" x14ac:dyDescent="0.25">
      <c r="B41" s="267" t="s">
        <v>18</v>
      </c>
      <c r="C41" s="264" t="s">
        <v>1409</v>
      </c>
      <c r="D41" s="264" t="s">
        <v>1101</v>
      </c>
      <c r="E41" s="305" t="s">
        <v>11</v>
      </c>
      <c r="F41" s="351">
        <v>1.87</v>
      </c>
      <c r="G41" s="354">
        <v>4.5419999999999998</v>
      </c>
      <c r="H41" s="277">
        <v>43154</v>
      </c>
      <c r="I41" s="272">
        <v>3184.5052799999999</v>
      </c>
      <c r="J41" s="272">
        <v>4481.8963199999998</v>
      </c>
      <c r="K41" s="279">
        <v>43869</v>
      </c>
      <c r="L41" s="272">
        <v>99.147607199999996</v>
      </c>
      <c r="M41" s="272">
        <v>114.538752</v>
      </c>
      <c r="N41" s="277" t="s">
        <v>1327</v>
      </c>
      <c r="O41" s="272">
        <v>421.25158079999994</v>
      </c>
      <c r="P41" s="272">
        <v>356.18019839999994</v>
      </c>
      <c r="Q41" s="277">
        <v>44748</v>
      </c>
      <c r="R41" s="272">
        <v>6717.7924127999986</v>
      </c>
      <c r="S41" s="272">
        <v>20626.057728000003</v>
      </c>
      <c r="T41" s="277"/>
      <c r="U41" s="272"/>
      <c r="V41" s="272"/>
      <c r="W41" s="272">
        <f>AVERAGE(I41,L41,O41,R41,U41)</f>
        <v>2605.6742201999996</v>
      </c>
      <c r="X41" s="266">
        <f>AVERAGE(J41,M41,P41,S41,V41)</f>
        <v>6394.6682496000012</v>
      </c>
      <c r="Y41" s="266">
        <f>GEOMEAN(I41,L41,O41,R41,U41)</f>
        <v>972.23910140282555</v>
      </c>
      <c r="Z41" s="266">
        <f>GEOMEAN(J41,M41,P41,S41,V41)</f>
        <v>1393.5580463240019</v>
      </c>
      <c r="AA41" s="266">
        <f t="shared" ref="AA41:AB44" si="56">W41</f>
        <v>2605.6742201999996</v>
      </c>
      <c r="AB41" s="266">
        <f t="shared" si="56"/>
        <v>6394.6682496000012</v>
      </c>
      <c r="AC41" s="382"/>
    </row>
    <row r="42" spans="2:29" s="126" customFormat="1" ht="48" customHeight="1" x14ac:dyDescent="0.25">
      <c r="B42" s="267" t="s">
        <v>18</v>
      </c>
      <c r="C42" s="267" t="s">
        <v>1321</v>
      </c>
      <c r="D42" s="267" t="s">
        <v>1573</v>
      </c>
      <c r="E42" s="311" t="s">
        <v>1382</v>
      </c>
      <c r="F42" s="354">
        <v>6.79</v>
      </c>
      <c r="G42" s="354">
        <v>0.47</v>
      </c>
      <c r="H42" s="277"/>
      <c r="I42" s="272"/>
      <c r="J42" s="272"/>
      <c r="K42" s="277"/>
      <c r="L42" s="272"/>
      <c r="M42" s="272"/>
      <c r="N42" s="277"/>
      <c r="O42" s="272"/>
      <c r="P42" s="272"/>
      <c r="Q42" s="277">
        <v>44873</v>
      </c>
      <c r="R42" s="272">
        <v>54.872639999999997</v>
      </c>
      <c r="S42" s="272">
        <v>548.7263999999999</v>
      </c>
      <c r="T42" s="277">
        <v>44970</v>
      </c>
      <c r="U42" s="272">
        <v>125.98631999999999</v>
      </c>
      <c r="V42" s="272">
        <v>148.21919999999997</v>
      </c>
      <c r="W42" s="272">
        <f>AVERAGE(I42,L42,O42,R42,U42)</f>
        <v>90.429479999999998</v>
      </c>
      <c r="X42" s="266">
        <f>AVERAGE(J42,M42,P42,S42,V42)</f>
        <v>348.47279999999995</v>
      </c>
      <c r="Y42" s="266">
        <f>GEOMEAN(I42,L42,O42,R42,U42)</f>
        <v>83.145667249020249</v>
      </c>
      <c r="Z42" s="266">
        <f>GEOMEAN(J42,M42,P42,S42,V42)</f>
        <v>285.18728587873613</v>
      </c>
      <c r="AA42" s="266">
        <f t="shared" si="56"/>
        <v>90.429479999999998</v>
      </c>
      <c r="AB42" s="266">
        <f t="shared" si="56"/>
        <v>348.47279999999995</v>
      </c>
      <c r="AC42" s="382"/>
    </row>
    <row r="43" spans="2:29" s="126" customFormat="1" ht="57" customHeight="1" x14ac:dyDescent="0.25">
      <c r="B43" s="267" t="s">
        <v>18</v>
      </c>
      <c r="C43" s="306" t="s">
        <v>1034</v>
      </c>
      <c r="D43" s="264" t="s">
        <v>1214</v>
      </c>
      <c r="E43" s="305" t="s">
        <v>1382</v>
      </c>
      <c r="F43" s="353">
        <v>3.43</v>
      </c>
      <c r="G43" s="354">
        <v>0.94</v>
      </c>
      <c r="H43" s="277"/>
      <c r="I43" s="272"/>
      <c r="J43" s="272"/>
      <c r="K43" s="279"/>
      <c r="L43" s="272"/>
      <c r="M43" s="272"/>
      <c r="N43" s="277">
        <v>44250</v>
      </c>
      <c r="O43" s="272">
        <v>518.7672</v>
      </c>
      <c r="P43" s="272">
        <v>581.01926399999991</v>
      </c>
      <c r="Q43" s="277"/>
      <c r="R43" s="272"/>
      <c r="S43" s="272"/>
      <c r="T43" s="277"/>
      <c r="U43" s="272"/>
      <c r="V43" s="272"/>
      <c r="W43" s="272">
        <f t="shared" ref="W43" si="57">AVERAGE(I43,L43,O43,R43,U43)</f>
        <v>518.7672</v>
      </c>
      <c r="X43" s="266">
        <f t="shared" ref="X43" si="58">AVERAGE(J43,M43,P43,S43,V43)</f>
        <v>581.01926399999991</v>
      </c>
      <c r="Y43" s="266">
        <f t="shared" ref="Y43" si="59">GEOMEAN(I43,L43,O43,R43,U43)</f>
        <v>518.7672</v>
      </c>
      <c r="Z43" s="266">
        <f t="shared" ref="Z43" si="60">GEOMEAN(J43,M43,P43,S43,V43)</f>
        <v>581.01926399999991</v>
      </c>
      <c r="AA43" s="266">
        <f t="shared" si="56"/>
        <v>518.7672</v>
      </c>
      <c r="AB43" s="266">
        <f t="shared" si="56"/>
        <v>581.01926399999991</v>
      </c>
      <c r="AC43" s="382"/>
    </row>
    <row r="44" spans="2:29" s="126" customFormat="1" ht="48" customHeight="1" x14ac:dyDescent="0.25">
      <c r="B44" s="267" t="s">
        <v>1227</v>
      </c>
      <c r="C44" s="358" t="s">
        <v>1551</v>
      </c>
      <c r="D44" s="268" t="s">
        <v>1449</v>
      </c>
      <c r="E44" s="264" t="s">
        <v>11</v>
      </c>
      <c r="F44" s="355">
        <v>6.5</v>
      </c>
      <c r="G44" s="19">
        <v>0.998</v>
      </c>
      <c r="H44" s="277">
        <v>43153</v>
      </c>
      <c r="I44" s="272">
        <v>4391.7033600000004</v>
      </c>
      <c r="J44" s="272">
        <v>2262.3926399999996</v>
      </c>
      <c r="K44" s="277">
        <v>43867</v>
      </c>
      <c r="L44" s="272">
        <v>503.56684799999994</v>
      </c>
      <c r="M44" s="272">
        <v>251.78342399999997</v>
      </c>
      <c r="N44" s="277"/>
      <c r="O44" s="272"/>
      <c r="P44" s="272"/>
      <c r="Q44" s="277"/>
      <c r="R44" s="272"/>
      <c r="S44" s="272"/>
      <c r="T44" s="277"/>
      <c r="U44" s="272"/>
      <c r="V44" s="272"/>
      <c r="W44" s="272">
        <f>AVERAGE(I44,L44,O44,R44,U44)</f>
        <v>2447.635104</v>
      </c>
      <c r="X44" s="266">
        <f>AVERAGE(J44,M44,P44,S44,V44)</f>
        <v>1257.0880319999997</v>
      </c>
      <c r="Y44" s="266">
        <f>GEOMEAN(I44,L44,O44,R44,U44)</f>
        <v>1487.1167467102941</v>
      </c>
      <c r="Z44" s="266">
        <f>GEOMEAN(J44,M44,P44,S44,V44)</f>
        <v>754.7403297370555</v>
      </c>
      <c r="AA44" s="266">
        <f t="shared" si="56"/>
        <v>2447.635104</v>
      </c>
      <c r="AB44" s="266">
        <f t="shared" si="56"/>
        <v>1257.0880319999997</v>
      </c>
      <c r="AC44" s="382"/>
    </row>
    <row r="45" spans="2:29" s="126" customFormat="1" ht="90" customHeight="1" x14ac:dyDescent="0.25">
      <c r="B45" s="267" t="s">
        <v>1227</v>
      </c>
      <c r="C45" s="268" t="s">
        <v>1200</v>
      </c>
      <c r="D45" s="268" t="s">
        <v>1201</v>
      </c>
      <c r="E45" s="264" t="s">
        <v>1382</v>
      </c>
      <c r="F45" s="355">
        <v>15</v>
      </c>
      <c r="G45" s="19">
        <v>1.98</v>
      </c>
      <c r="H45" s="277"/>
      <c r="I45" s="272"/>
      <c r="J45" s="272"/>
      <c r="K45" s="277">
        <v>44153</v>
      </c>
      <c r="L45" s="272">
        <v>416.27519999999998</v>
      </c>
      <c r="M45" s="272">
        <v>874.17791999999997</v>
      </c>
      <c r="N45" s="277"/>
      <c r="O45" s="272"/>
      <c r="P45" s="272"/>
      <c r="Q45" s="277">
        <v>44922</v>
      </c>
      <c r="R45" s="272">
        <v>706</v>
      </c>
      <c r="S45" s="272">
        <v>374</v>
      </c>
      <c r="T45" s="277"/>
      <c r="U45" s="272"/>
      <c r="V45" s="272"/>
      <c r="W45" s="272">
        <f>AVERAGE(I45,L45,O45,R45,U45)</f>
        <v>561.13760000000002</v>
      </c>
      <c r="X45" s="266">
        <f>AVERAGE(J45,M45,P45,S45,V45)</f>
        <v>624.08896000000004</v>
      </c>
      <c r="Y45" s="266">
        <f>GEOMEAN(I45,L45,O45,R45,U45)</f>
        <v>542.11649227818179</v>
      </c>
      <c r="Z45" s="266">
        <f>GEOMEAN(J45,M45,P45,S45,V45)</f>
        <v>571.78889642944273</v>
      </c>
      <c r="AA45" s="266">
        <f>R45</f>
        <v>706</v>
      </c>
      <c r="AB45" s="266">
        <f>S45</f>
        <v>374</v>
      </c>
      <c r="AC45" s="381" t="s">
        <v>1592</v>
      </c>
    </row>
    <row r="46" spans="2:29" s="126" customFormat="1" ht="46.95" customHeight="1" x14ac:dyDescent="0.25">
      <c r="B46" s="418" t="s">
        <v>1613</v>
      </c>
      <c r="C46" s="419"/>
      <c r="D46" s="420"/>
      <c r="E46" s="313"/>
      <c r="F46" s="313"/>
      <c r="G46" s="313"/>
      <c r="H46" s="291"/>
      <c r="I46" s="292"/>
      <c r="J46" s="292"/>
      <c r="K46" s="296"/>
      <c r="L46" s="292"/>
      <c r="M46" s="292"/>
      <c r="N46" s="291"/>
      <c r="O46" s="292"/>
      <c r="P46" s="292"/>
      <c r="Q46" s="291"/>
      <c r="R46" s="292"/>
      <c r="S46" s="292"/>
      <c r="T46" s="291"/>
      <c r="U46" s="292"/>
      <c r="V46" s="292"/>
      <c r="W46" s="292"/>
      <c r="X46" s="269"/>
      <c r="Y46" s="269"/>
      <c r="Z46" s="269"/>
      <c r="AA46" s="269">
        <f>SUM(AA34:AA45)</f>
        <v>113644.89203584001</v>
      </c>
      <c r="AB46" s="269">
        <f>SUM(AB34:AB45)</f>
        <v>77824.42975760001</v>
      </c>
      <c r="AC46" s="382"/>
    </row>
    <row r="47" spans="2:29" s="126" customFormat="1" ht="32.25" customHeight="1" x14ac:dyDescent="0.25">
      <c r="B47" s="318" t="s">
        <v>1227</v>
      </c>
      <c r="C47" s="318" t="s">
        <v>1228</v>
      </c>
      <c r="D47" s="314" t="s">
        <v>1418</v>
      </c>
      <c r="E47" s="321" t="s">
        <v>11</v>
      </c>
      <c r="F47" s="321"/>
      <c r="G47" s="19">
        <v>181.55</v>
      </c>
      <c r="H47" s="277">
        <v>43599</v>
      </c>
      <c r="I47" s="272">
        <v>648053.4123504</v>
      </c>
      <c r="J47" s="272">
        <v>580944.52367999998</v>
      </c>
      <c r="K47" s="281">
        <v>44047</v>
      </c>
      <c r="L47" s="272">
        <v>663694.0416</v>
      </c>
      <c r="M47" s="272">
        <v>217931.73552000002</v>
      </c>
      <c r="N47" s="277" t="s">
        <v>1472</v>
      </c>
      <c r="O47" s="272">
        <v>1270154.6582400003</v>
      </c>
      <c r="P47" s="272">
        <v>414193.5086399999</v>
      </c>
      <c r="Q47" s="277">
        <v>44784</v>
      </c>
      <c r="R47" s="272">
        <v>829545.33455999987</v>
      </c>
      <c r="S47" s="272">
        <v>302815.83067200007</v>
      </c>
      <c r="T47" s="277"/>
      <c r="U47" s="272"/>
      <c r="V47" s="272"/>
      <c r="W47" s="272">
        <f t="shared" ref="W47:W50" si="61">AVERAGE(I47,L47,O47,R47,U47)</f>
        <v>852861.86168760003</v>
      </c>
      <c r="X47" s="266">
        <f t="shared" ref="X47:X50" si="62">AVERAGE(J47,M47,P47,S47,V47)</f>
        <v>378971.39962799998</v>
      </c>
      <c r="Y47" s="266">
        <f t="shared" ref="Y47:Y50" si="63">GEOMEAN(I47,L47,O47,R47,U47)</f>
        <v>820481.63147832779</v>
      </c>
      <c r="Z47" s="266">
        <f t="shared" ref="Z47:Z50" si="64">GEOMEAN(J47,M47,P47,S47,V47)</f>
        <v>354984.38585208304</v>
      </c>
      <c r="AA47" s="266">
        <f>W47</f>
        <v>852861.86168760003</v>
      </c>
      <c r="AB47" s="266">
        <f>X47</f>
        <v>378971.39962799998</v>
      </c>
      <c r="AC47" s="382"/>
    </row>
    <row r="48" spans="2:29" s="126" customFormat="1" ht="27" customHeight="1" x14ac:dyDescent="0.25">
      <c r="B48" s="267" t="s">
        <v>1227</v>
      </c>
      <c r="C48" s="268" t="s">
        <v>1531</v>
      </c>
      <c r="D48" s="314" t="s">
        <v>1193</v>
      </c>
      <c r="E48" s="276" t="s">
        <v>1382</v>
      </c>
      <c r="F48" s="355">
        <v>9.8000000000000007</v>
      </c>
      <c r="G48" s="19">
        <v>2.75</v>
      </c>
      <c r="H48" s="277">
        <v>43826</v>
      </c>
      <c r="I48" s="272">
        <v>755.86115519999987</v>
      </c>
      <c r="J48" s="272">
        <v>1098.39888</v>
      </c>
      <c r="K48" s="276">
        <v>44161</v>
      </c>
      <c r="L48" s="272">
        <v>624.79438560000006</v>
      </c>
      <c r="M48" s="272">
        <v>826.96537440000009</v>
      </c>
      <c r="N48" s="277">
        <v>44547</v>
      </c>
      <c r="O48" s="272">
        <v>342.5598</v>
      </c>
      <c r="P48" s="272">
        <v>607.06799999999998</v>
      </c>
      <c r="Q48" s="277"/>
      <c r="R48" s="272"/>
      <c r="S48" s="272"/>
      <c r="T48" s="277"/>
      <c r="U48" s="272"/>
      <c r="V48" s="272"/>
      <c r="W48" s="272">
        <f>AVERAGE(I48,L48,O48,R48,U48)</f>
        <v>574.40511359999994</v>
      </c>
      <c r="X48" s="266">
        <f>AVERAGE(J48,M48,P48,S48,V48)</f>
        <v>844.14408479999986</v>
      </c>
      <c r="Y48" s="266">
        <f>GEOMEAN(I48,L48,O48,R48,U48)</f>
        <v>544.88541158285977</v>
      </c>
      <c r="Z48" s="266">
        <f>GEOMEAN(J48,M48,P48,S48,V48)</f>
        <v>820.02718355467323</v>
      </c>
      <c r="AA48" s="266">
        <f>W48</f>
        <v>574.40511359999994</v>
      </c>
      <c r="AB48" s="266">
        <f>X48</f>
        <v>844.14408479999986</v>
      </c>
      <c r="AC48" s="382"/>
    </row>
    <row r="49" spans="2:29" s="126" customFormat="1" ht="30" customHeight="1" x14ac:dyDescent="0.25">
      <c r="B49" s="267" t="s">
        <v>1227</v>
      </c>
      <c r="C49" s="322" t="s">
        <v>1529</v>
      </c>
      <c r="D49" s="268" t="s">
        <v>1167</v>
      </c>
      <c r="E49" s="264" t="s">
        <v>1382</v>
      </c>
      <c r="F49" s="355">
        <v>14.5</v>
      </c>
      <c r="G49" s="19">
        <v>1.73</v>
      </c>
      <c r="H49" s="277">
        <v>43815</v>
      </c>
      <c r="I49" s="272">
        <v>591.29999999999995</v>
      </c>
      <c r="J49" s="272">
        <v>1655.6399999999999</v>
      </c>
      <c r="K49" s="277"/>
      <c r="L49" s="272"/>
      <c r="M49" s="272"/>
      <c r="N49" s="277"/>
      <c r="O49" s="272"/>
      <c r="P49" s="272"/>
      <c r="Q49" s="277">
        <v>44867</v>
      </c>
      <c r="R49" s="272">
        <v>122.75388</v>
      </c>
      <c r="S49" s="272">
        <v>818.35919999999999</v>
      </c>
      <c r="T49" s="277"/>
      <c r="U49" s="272"/>
      <c r="V49" s="272"/>
      <c r="W49" s="272">
        <f t="shared" si="61"/>
        <v>357.02693999999997</v>
      </c>
      <c r="X49" s="266">
        <f t="shared" si="62"/>
        <v>1236.9995999999999</v>
      </c>
      <c r="Y49" s="266">
        <f t="shared" si="63"/>
        <v>269.41486455650511</v>
      </c>
      <c r="Z49" s="266">
        <f t="shared" si="64"/>
        <v>1164.0052516582559</v>
      </c>
      <c r="AA49" s="266">
        <f t="shared" ref="AA49:AB61" si="65">W49</f>
        <v>357.02693999999997</v>
      </c>
      <c r="AB49" s="266">
        <f t="shared" si="65"/>
        <v>1236.9995999999999</v>
      </c>
      <c r="AC49" s="382"/>
    </row>
    <row r="50" spans="2:29" s="126" customFormat="1" ht="34.5" customHeight="1" x14ac:dyDescent="0.25">
      <c r="B50" s="267" t="s">
        <v>1227</v>
      </c>
      <c r="C50" s="268" t="s">
        <v>1323</v>
      </c>
      <c r="D50" s="268" t="s">
        <v>1135</v>
      </c>
      <c r="E50" s="264" t="s">
        <v>1382</v>
      </c>
      <c r="F50" s="356">
        <v>61.52</v>
      </c>
      <c r="G50" s="19">
        <v>9.4</v>
      </c>
      <c r="H50" s="277">
        <v>43726</v>
      </c>
      <c r="I50" s="272">
        <v>1852.7399999999998</v>
      </c>
      <c r="J50" s="272">
        <v>4168.665</v>
      </c>
      <c r="K50" s="277"/>
      <c r="L50" s="272"/>
      <c r="M50" s="272"/>
      <c r="N50" s="277"/>
      <c r="O50" s="272"/>
      <c r="P50" s="272"/>
      <c r="Q50" s="277"/>
      <c r="R50" s="272"/>
      <c r="S50" s="272"/>
      <c r="T50" s="277"/>
      <c r="U50" s="272"/>
      <c r="V50" s="272"/>
      <c r="W50" s="272">
        <f t="shared" si="61"/>
        <v>1852.7399999999998</v>
      </c>
      <c r="X50" s="266">
        <f t="shared" si="62"/>
        <v>4168.665</v>
      </c>
      <c r="Y50" s="266">
        <f t="shared" si="63"/>
        <v>1852.7399999999998</v>
      </c>
      <c r="Z50" s="266">
        <f t="shared" si="64"/>
        <v>4168.665</v>
      </c>
      <c r="AA50" s="266">
        <f t="shared" si="65"/>
        <v>1852.7399999999998</v>
      </c>
      <c r="AB50" s="266">
        <f t="shared" si="65"/>
        <v>4168.665</v>
      </c>
      <c r="AC50" s="382"/>
    </row>
    <row r="51" spans="2:29" s="126" customFormat="1" ht="68.400000000000006" customHeight="1" x14ac:dyDescent="0.25">
      <c r="B51" s="267" t="s">
        <v>1227</v>
      </c>
      <c r="C51" s="268" t="s">
        <v>1377</v>
      </c>
      <c r="D51" s="268" t="s">
        <v>1106</v>
      </c>
      <c r="E51" s="264" t="s">
        <v>1382</v>
      </c>
      <c r="F51" s="357">
        <v>0.91800000000000004</v>
      </c>
      <c r="G51" s="19">
        <v>0.93</v>
      </c>
      <c r="H51" s="277"/>
      <c r="I51" s="272"/>
      <c r="J51" s="272"/>
      <c r="K51" s="277"/>
      <c r="L51" s="272"/>
      <c r="M51" s="272"/>
      <c r="N51" s="277">
        <v>44502</v>
      </c>
      <c r="O51" s="272">
        <v>336.80447999999996</v>
      </c>
      <c r="P51" s="272">
        <v>187.11359999999999</v>
      </c>
      <c r="Q51" s="277">
        <v>44874</v>
      </c>
      <c r="R51" s="272">
        <v>449.70336000000003</v>
      </c>
      <c r="S51" s="272">
        <v>332.38944000000004</v>
      </c>
      <c r="T51" s="277"/>
      <c r="U51" s="272"/>
      <c r="V51" s="272"/>
      <c r="W51" s="272">
        <f t="shared" ref="W51:W55" si="66">AVERAGE(I51,L51,O51,R51,U51)</f>
        <v>393.25391999999999</v>
      </c>
      <c r="X51" s="266">
        <f t="shared" ref="X51:X55" si="67">AVERAGE(J51,M51,P51,S51,V51)</f>
        <v>259.75152000000003</v>
      </c>
      <c r="Y51" s="266">
        <f t="shared" ref="Y51:Y55" si="68">GEOMEAN(I51,L51,O51,R51,U51)</f>
        <v>389.18132832787956</v>
      </c>
      <c r="Z51" s="266">
        <f t="shared" ref="Z51:Z55" si="69">GEOMEAN(J51,M51,P51,S51,V51)</f>
        <v>249.3884213839608</v>
      </c>
      <c r="AA51" s="266">
        <f>R51</f>
        <v>449.70336000000003</v>
      </c>
      <c r="AB51" s="266">
        <f>S51</f>
        <v>332.38944000000004</v>
      </c>
      <c r="AC51" s="381" t="s">
        <v>1593</v>
      </c>
    </row>
    <row r="52" spans="2:29" s="126" customFormat="1" ht="44.25" customHeight="1" x14ac:dyDescent="0.25">
      <c r="B52" s="267" t="s">
        <v>1227</v>
      </c>
      <c r="C52" s="268" t="s">
        <v>1213</v>
      </c>
      <c r="D52" s="268" t="s">
        <v>1204</v>
      </c>
      <c r="E52" s="264" t="s">
        <v>1382</v>
      </c>
      <c r="F52" s="356">
        <v>12.52</v>
      </c>
      <c r="G52" s="19">
        <v>4.46</v>
      </c>
      <c r="H52" s="277"/>
      <c r="I52" s="272"/>
      <c r="J52" s="272"/>
      <c r="K52" s="277">
        <v>44126</v>
      </c>
      <c r="L52" s="272">
        <v>251.65727999999999</v>
      </c>
      <c r="M52" s="272">
        <v>1677.7151999999999</v>
      </c>
      <c r="N52" s="277">
        <v>44557</v>
      </c>
      <c r="O52" s="272">
        <v>140.65056000000001</v>
      </c>
      <c r="P52" s="272">
        <v>1406.5056</v>
      </c>
      <c r="Q52" s="277"/>
      <c r="R52" s="272"/>
      <c r="S52" s="272"/>
      <c r="T52" s="277"/>
      <c r="U52" s="272"/>
      <c r="V52" s="272"/>
      <c r="W52" s="272">
        <f t="shared" si="66"/>
        <v>196.15392</v>
      </c>
      <c r="X52" s="266">
        <f t="shared" si="67"/>
        <v>1542.1104</v>
      </c>
      <c r="Y52" s="266">
        <f t="shared" si="68"/>
        <v>188.13754904345066</v>
      </c>
      <c r="Z52" s="266">
        <f t="shared" si="69"/>
        <v>1536.1366553809983</v>
      </c>
      <c r="AA52" s="266">
        <f t="shared" si="65"/>
        <v>196.15392</v>
      </c>
      <c r="AB52" s="266">
        <f t="shared" si="65"/>
        <v>1542.1104</v>
      </c>
      <c r="AC52" s="382"/>
    </row>
    <row r="53" spans="2:29" s="126" customFormat="1" ht="54.75" customHeight="1" x14ac:dyDescent="0.25">
      <c r="B53" s="267" t="s">
        <v>1227</v>
      </c>
      <c r="C53" s="345" t="s">
        <v>1209</v>
      </c>
      <c r="D53" s="268" t="s">
        <v>1552</v>
      </c>
      <c r="E53" s="264" t="s">
        <v>1382</v>
      </c>
      <c r="F53" s="355">
        <v>4.5</v>
      </c>
      <c r="G53" s="19">
        <v>0.2</v>
      </c>
      <c r="H53" s="277"/>
      <c r="I53" s="272"/>
      <c r="J53" s="272"/>
      <c r="K53" s="277">
        <v>44012</v>
      </c>
      <c r="L53" s="272">
        <v>66.2256</v>
      </c>
      <c r="M53" s="272">
        <v>63.072000000000003</v>
      </c>
      <c r="N53" s="277"/>
      <c r="O53" s="272"/>
      <c r="P53" s="272"/>
      <c r="Q53" s="277">
        <v>44775</v>
      </c>
      <c r="R53" s="272">
        <v>140.86079999999998</v>
      </c>
      <c r="S53" s="272">
        <v>67.276800000000009</v>
      </c>
      <c r="T53" s="277"/>
      <c r="U53" s="272"/>
      <c r="V53" s="272"/>
      <c r="W53" s="272">
        <f t="shared" si="66"/>
        <v>103.54319999999998</v>
      </c>
      <c r="X53" s="266">
        <f t="shared" si="67"/>
        <v>65.174400000000006</v>
      </c>
      <c r="Y53" s="266">
        <f t="shared" si="68"/>
        <v>96.584631264399405</v>
      </c>
      <c r="Z53" s="266">
        <f t="shared" si="69"/>
        <v>65.140481496531791</v>
      </c>
      <c r="AA53" s="266">
        <f t="shared" si="65"/>
        <v>103.54319999999998</v>
      </c>
      <c r="AB53" s="266">
        <f t="shared" si="65"/>
        <v>65.174400000000006</v>
      </c>
      <c r="AC53" s="382"/>
    </row>
    <row r="54" spans="2:29" s="126" customFormat="1" ht="54.75" customHeight="1" x14ac:dyDescent="0.25">
      <c r="B54" s="267" t="s">
        <v>1227</v>
      </c>
      <c r="C54" s="268" t="s">
        <v>1379</v>
      </c>
      <c r="D54" s="268" t="s">
        <v>1289</v>
      </c>
      <c r="E54" s="264" t="s">
        <v>1382</v>
      </c>
      <c r="F54" s="357">
        <v>1.377</v>
      </c>
      <c r="G54" s="19">
        <v>1.55</v>
      </c>
      <c r="H54" s="277"/>
      <c r="I54" s="272"/>
      <c r="J54" s="272"/>
      <c r="K54" s="277"/>
      <c r="L54" s="272"/>
      <c r="M54" s="272"/>
      <c r="N54" s="277">
        <v>44476</v>
      </c>
      <c r="O54" s="272">
        <v>1982.1164399999998</v>
      </c>
      <c r="P54" s="272">
        <v>527.66823599999998</v>
      </c>
      <c r="Q54" s="277"/>
      <c r="R54" s="272"/>
      <c r="S54" s="272"/>
      <c r="T54" s="277"/>
      <c r="U54" s="272"/>
      <c r="V54" s="272"/>
      <c r="W54" s="272">
        <f t="shared" si="66"/>
        <v>1982.1164399999998</v>
      </c>
      <c r="X54" s="266">
        <f t="shared" si="67"/>
        <v>527.66823599999998</v>
      </c>
      <c r="Y54" s="266">
        <f t="shared" si="68"/>
        <v>1982.1164399999998</v>
      </c>
      <c r="Z54" s="266">
        <f t="shared" si="69"/>
        <v>527.66823599999998</v>
      </c>
      <c r="AA54" s="266">
        <f t="shared" si="65"/>
        <v>1982.1164399999998</v>
      </c>
      <c r="AB54" s="266">
        <f t="shared" si="65"/>
        <v>527.66823599999998</v>
      </c>
      <c r="AC54" s="382"/>
    </row>
    <row r="55" spans="2:29" s="126" customFormat="1" ht="54.75" customHeight="1" x14ac:dyDescent="0.25">
      <c r="B55" s="267" t="s">
        <v>1227</v>
      </c>
      <c r="C55" s="268" t="s">
        <v>1369</v>
      </c>
      <c r="D55" s="268" t="s">
        <v>1312</v>
      </c>
      <c r="E55" s="264" t="s">
        <v>1382</v>
      </c>
      <c r="F55" s="356">
        <v>7.11</v>
      </c>
      <c r="G55" s="19">
        <v>2.5</v>
      </c>
      <c r="H55" s="277"/>
      <c r="I55" s="272"/>
      <c r="J55" s="272"/>
      <c r="K55" s="277"/>
      <c r="L55" s="272"/>
      <c r="M55" s="272"/>
      <c r="N55" s="277">
        <v>44504</v>
      </c>
      <c r="O55" s="272">
        <v>1300.8600000000001</v>
      </c>
      <c r="P55" s="272">
        <v>788.40000000000009</v>
      </c>
      <c r="Q55" s="277"/>
      <c r="R55" s="272"/>
      <c r="S55" s="272"/>
      <c r="T55" s="277"/>
      <c r="U55" s="272"/>
      <c r="V55" s="272"/>
      <c r="W55" s="272">
        <f t="shared" si="66"/>
        <v>1300.8600000000001</v>
      </c>
      <c r="X55" s="266">
        <f t="shared" si="67"/>
        <v>788.40000000000009</v>
      </c>
      <c r="Y55" s="266">
        <f t="shared" si="68"/>
        <v>1300.8600000000001</v>
      </c>
      <c r="Z55" s="266">
        <f t="shared" si="69"/>
        <v>788.40000000000009</v>
      </c>
      <c r="AA55" s="266">
        <f t="shared" si="65"/>
        <v>1300.8600000000001</v>
      </c>
      <c r="AB55" s="266">
        <f t="shared" si="65"/>
        <v>788.40000000000009</v>
      </c>
      <c r="AC55" s="382"/>
    </row>
    <row r="56" spans="2:29" s="126" customFormat="1" ht="72" customHeight="1" x14ac:dyDescent="0.25">
      <c r="B56" s="267" t="s">
        <v>1227</v>
      </c>
      <c r="C56" s="268" t="s">
        <v>1368</v>
      </c>
      <c r="D56" s="268" t="s">
        <v>1367</v>
      </c>
      <c r="E56" s="264" t="s">
        <v>1382</v>
      </c>
      <c r="F56" s="356">
        <v>0.39</v>
      </c>
      <c r="G56" s="19">
        <v>0.89</v>
      </c>
      <c r="H56" s="277"/>
      <c r="I56" s="272"/>
      <c r="J56" s="272"/>
      <c r="K56" s="277"/>
      <c r="L56" s="272"/>
      <c r="M56" s="272"/>
      <c r="N56" s="277">
        <v>44503</v>
      </c>
      <c r="O56" s="272">
        <v>168.40223999999998</v>
      </c>
      <c r="P56" s="272">
        <v>280.67039999999997</v>
      </c>
      <c r="Q56" s="277"/>
      <c r="R56" s="272"/>
      <c r="S56" s="272"/>
      <c r="T56" s="277"/>
      <c r="U56" s="272"/>
      <c r="V56" s="272"/>
      <c r="W56" s="272">
        <f t="shared" ref="W56:W61" si="70">AVERAGE(I56,L56,O56,R56,U56)</f>
        <v>168.40223999999998</v>
      </c>
      <c r="X56" s="266">
        <f t="shared" ref="X56:X61" si="71">AVERAGE(J56,M56,P56,S56,V56)</f>
        <v>280.67039999999997</v>
      </c>
      <c r="Y56" s="266">
        <f t="shared" ref="Y56:Y61" si="72">GEOMEAN(I56,L56,O56,R56,U56)</f>
        <v>168.40223999999998</v>
      </c>
      <c r="Z56" s="266">
        <f t="shared" ref="Z56:Z61" si="73">GEOMEAN(J56,M56,P56,S56,V56)</f>
        <v>280.67039999999997</v>
      </c>
      <c r="AA56" s="266">
        <f>W56</f>
        <v>168.40223999999998</v>
      </c>
      <c r="AB56" s="266">
        <f>X56</f>
        <v>280.67039999999997</v>
      </c>
      <c r="AC56" s="381" t="s">
        <v>1593</v>
      </c>
    </row>
    <row r="57" spans="2:29" s="126" customFormat="1" ht="47.4" customHeight="1" x14ac:dyDescent="0.25">
      <c r="B57" s="267" t="s">
        <v>1227</v>
      </c>
      <c r="C57" s="268" t="s">
        <v>1371</v>
      </c>
      <c r="D57" s="268" t="s">
        <v>1370</v>
      </c>
      <c r="E57" s="264" t="s">
        <v>1382</v>
      </c>
      <c r="F57" s="356">
        <v>0.7</v>
      </c>
      <c r="G57" s="19">
        <v>3.3</v>
      </c>
      <c r="H57" s="277"/>
      <c r="I57" s="272"/>
      <c r="J57" s="272"/>
      <c r="K57" s="277"/>
      <c r="L57" s="272"/>
      <c r="M57" s="272"/>
      <c r="N57" s="277">
        <v>44503</v>
      </c>
      <c r="O57" s="272">
        <v>452.54160000000002</v>
      </c>
      <c r="P57" s="272">
        <v>800.99863199999993</v>
      </c>
      <c r="Q57" s="277">
        <v>44866</v>
      </c>
      <c r="R57" s="272">
        <v>104.06879999999997</v>
      </c>
      <c r="S57" s="272">
        <v>1040.6879999999999</v>
      </c>
      <c r="T57" s="277"/>
      <c r="U57" s="272"/>
      <c r="V57" s="272"/>
      <c r="W57" s="272">
        <f t="shared" si="70"/>
        <v>278.30520000000001</v>
      </c>
      <c r="X57" s="266">
        <f t="shared" si="71"/>
        <v>920.84331599999996</v>
      </c>
      <c r="Y57" s="266">
        <f t="shared" si="72"/>
        <v>217.01488718998056</v>
      </c>
      <c r="Z57" s="266">
        <f t="shared" si="73"/>
        <v>913.01131665429864</v>
      </c>
      <c r="AA57" s="266">
        <f t="shared" si="65"/>
        <v>278.30520000000001</v>
      </c>
      <c r="AB57" s="266">
        <f t="shared" si="65"/>
        <v>920.84331599999996</v>
      </c>
      <c r="AC57" s="381" t="s">
        <v>1593</v>
      </c>
    </row>
    <row r="58" spans="2:29" s="126" customFormat="1" ht="54" customHeight="1" x14ac:dyDescent="0.25">
      <c r="B58" s="267" t="s">
        <v>1227</v>
      </c>
      <c r="C58" s="268" t="s">
        <v>1372</v>
      </c>
      <c r="D58" s="268" t="s">
        <v>1373</v>
      </c>
      <c r="E58" s="264" t="s">
        <v>1382</v>
      </c>
      <c r="F58" s="356">
        <v>1.33</v>
      </c>
      <c r="G58" s="19">
        <v>0.85</v>
      </c>
      <c r="H58" s="277"/>
      <c r="I58" s="272"/>
      <c r="J58" s="272"/>
      <c r="K58" s="277"/>
      <c r="L58" s="272"/>
      <c r="M58" s="272"/>
      <c r="N58" s="277">
        <v>44503</v>
      </c>
      <c r="O58" s="272">
        <v>117.94463999999999</v>
      </c>
      <c r="P58" s="272">
        <v>214.44480000000001</v>
      </c>
      <c r="Q58" s="277">
        <v>44866</v>
      </c>
      <c r="R58" s="272">
        <v>26.805599999999998</v>
      </c>
      <c r="S58" s="272">
        <v>268.05599999999998</v>
      </c>
      <c r="T58" s="277"/>
      <c r="U58" s="272"/>
      <c r="V58" s="272"/>
      <c r="W58" s="272">
        <f t="shared" si="70"/>
        <v>72.375119999999995</v>
      </c>
      <c r="X58" s="266">
        <f t="shared" si="71"/>
        <v>241.25040000000001</v>
      </c>
      <c r="Y58" s="266">
        <f t="shared" si="72"/>
        <v>56.227900921019625</v>
      </c>
      <c r="Z58" s="266">
        <f t="shared" si="73"/>
        <v>239.75657511067345</v>
      </c>
      <c r="AA58" s="266">
        <f t="shared" si="65"/>
        <v>72.375119999999995</v>
      </c>
      <c r="AB58" s="266">
        <f t="shared" si="65"/>
        <v>241.25040000000001</v>
      </c>
      <c r="AC58" s="381" t="s">
        <v>1593</v>
      </c>
    </row>
    <row r="59" spans="2:29" s="126" customFormat="1" ht="72.599999999999994" customHeight="1" x14ac:dyDescent="0.25">
      <c r="B59" s="267" t="s">
        <v>1227</v>
      </c>
      <c r="C59" s="268" t="s">
        <v>1380</v>
      </c>
      <c r="D59" s="268" t="s">
        <v>1374</v>
      </c>
      <c r="E59" s="264" t="s">
        <v>1382</v>
      </c>
      <c r="F59" s="355">
        <v>3.5</v>
      </c>
      <c r="G59" s="19">
        <v>6.81</v>
      </c>
      <c r="H59" s="277"/>
      <c r="I59" s="272"/>
      <c r="J59" s="272"/>
      <c r="K59" s="277"/>
      <c r="L59" s="272"/>
      <c r="M59" s="272"/>
      <c r="N59" s="277">
        <v>44558</v>
      </c>
      <c r="O59" s="272">
        <v>2791.8820799999999</v>
      </c>
      <c r="P59" s="272">
        <v>8142.9893999999995</v>
      </c>
      <c r="Q59" s="277"/>
      <c r="R59" s="272"/>
      <c r="S59" s="272"/>
      <c r="T59" s="277"/>
      <c r="U59" s="272"/>
      <c r="V59" s="272"/>
      <c r="W59" s="272">
        <f t="shared" si="70"/>
        <v>2791.8820799999999</v>
      </c>
      <c r="X59" s="266">
        <f t="shared" si="71"/>
        <v>8142.9893999999995</v>
      </c>
      <c r="Y59" s="266">
        <f t="shared" si="72"/>
        <v>2791.8820799999999</v>
      </c>
      <c r="Z59" s="266">
        <f t="shared" si="73"/>
        <v>8142.9893999999995</v>
      </c>
      <c r="AA59" s="266">
        <f t="shared" si="65"/>
        <v>2791.8820799999999</v>
      </c>
      <c r="AB59" s="266">
        <f t="shared" si="65"/>
        <v>8142.9893999999995</v>
      </c>
      <c r="AC59" s="381" t="s">
        <v>1593</v>
      </c>
    </row>
    <row r="60" spans="2:29" s="126" customFormat="1" ht="54.75" customHeight="1" x14ac:dyDescent="0.25">
      <c r="B60" s="267" t="s">
        <v>1227</v>
      </c>
      <c r="C60" s="268" t="s">
        <v>1390</v>
      </c>
      <c r="D60" s="268" t="s">
        <v>1389</v>
      </c>
      <c r="E60" s="264" t="s">
        <v>1382</v>
      </c>
      <c r="F60" s="356">
        <v>0.88</v>
      </c>
      <c r="G60" s="19">
        <v>0.14000000000000001</v>
      </c>
      <c r="H60" s="277"/>
      <c r="I60" s="272"/>
      <c r="J60" s="272"/>
      <c r="K60" s="277"/>
      <c r="L60" s="272"/>
      <c r="M60" s="272"/>
      <c r="N60" s="277">
        <v>44522</v>
      </c>
      <c r="O60" s="272">
        <v>36.424080000000004</v>
      </c>
      <c r="P60" s="272">
        <v>33.1128</v>
      </c>
      <c r="Q60" s="277"/>
      <c r="R60" s="272"/>
      <c r="S60" s="272"/>
      <c r="T60" s="277"/>
      <c r="U60" s="272"/>
      <c r="V60" s="272"/>
      <c r="W60" s="272">
        <f t="shared" si="70"/>
        <v>36.424080000000004</v>
      </c>
      <c r="X60" s="266">
        <f t="shared" si="71"/>
        <v>33.1128</v>
      </c>
      <c r="Y60" s="266">
        <f t="shared" si="72"/>
        <v>36.424080000000004</v>
      </c>
      <c r="Z60" s="266">
        <f t="shared" si="73"/>
        <v>33.1128</v>
      </c>
      <c r="AA60" s="266">
        <f t="shared" si="65"/>
        <v>36.424080000000004</v>
      </c>
      <c r="AB60" s="266">
        <f t="shared" si="65"/>
        <v>33.1128</v>
      </c>
      <c r="AC60" s="382"/>
    </row>
    <row r="61" spans="2:29" s="126" customFormat="1" ht="54.75" customHeight="1" x14ac:dyDescent="0.25">
      <c r="B61" s="267" t="s">
        <v>1227</v>
      </c>
      <c r="C61" s="268" t="s">
        <v>1401</v>
      </c>
      <c r="D61" s="268" t="s">
        <v>1403</v>
      </c>
      <c r="E61" s="264" t="s">
        <v>1382</v>
      </c>
      <c r="F61" s="355">
        <v>1.2</v>
      </c>
      <c r="G61" s="19">
        <v>2.42</v>
      </c>
      <c r="H61" s="277"/>
      <c r="I61" s="272"/>
      <c r="J61" s="272"/>
      <c r="K61" s="277"/>
      <c r="L61" s="272"/>
      <c r="M61" s="272"/>
      <c r="N61" s="277">
        <v>44522</v>
      </c>
      <c r="O61" s="272">
        <v>19.079280000000001</v>
      </c>
      <c r="P61" s="272">
        <v>314.80811999999997</v>
      </c>
      <c r="Q61" s="277"/>
      <c r="R61" s="272"/>
      <c r="S61" s="272"/>
      <c r="T61" s="277"/>
      <c r="U61" s="272"/>
      <c r="V61" s="272"/>
      <c r="W61" s="272">
        <f t="shared" si="70"/>
        <v>19.079280000000001</v>
      </c>
      <c r="X61" s="266">
        <f t="shared" si="71"/>
        <v>314.80811999999997</v>
      </c>
      <c r="Y61" s="266">
        <f t="shared" si="72"/>
        <v>19.079280000000001</v>
      </c>
      <c r="Z61" s="266">
        <f t="shared" si="73"/>
        <v>314.80811999999997</v>
      </c>
      <c r="AA61" s="266">
        <f t="shared" si="65"/>
        <v>19.079280000000001</v>
      </c>
      <c r="AB61" s="266">
        <f t="shared" si="65"/>
        <v>314.80811999999997</v>
      </c>
      <c r="AC61" s="382"/>
    </row>
    <row r="62" spans="2:29" s="126" customFormat="1" ht="54.75" customHeight="1" x14ac:dyDescent="0.25">
      <c r="B62" s="413" t="s">
        <v>1614</v>
      </c>
      <c r="C62" s="413"/>
      <c r="D62" s="413"/>
      <c r="E62" s="323"/>
      <c r="F62" s="323"/>
      <c r="G62" s="323"/>
      <c r="H62" s="288"/>
      <c r="I62" s="289"/>
      <c r="J62" s="289"/>
      <c r="K62" s="288"/>
      <c r="L62" s="289"/>
      <c r="M62" s="289"/>
      <c r="N62" s="288"/>
      <c r="O62" s="289"/>
      <c r="P62" s="289"/>
      <c r="Q62" s="288"/>
      <c r="R62" s="289"/>
      <c r="S62" s="289"/>
      <c r="T62" s="288"/>
      <c r="U62" s="289"/>
      <c r="V62" s="289"/>
      <c r="W62" s="289"/>
      <c r="X62" s="270"/>
      <c r="Y62" s="270"/>
      <c r="Z62" s="270"/>
      <c r="AA62" s="270">
        <f>SUM(AA47:AA61)</f>
        <v>863044.87866119982</v>
      </c>
      <c r="AB62" s="270">
        <f>SUM(AB47:AB61)</f>
        <v>398410.62522480002</v>
      </c>
      <c r="AC62" s="382"/>
    </row>
    <row r="63" spans="2:29" s="126" customFormat="1" ht="31.5" customHeight="1" x14ac:dyDescent="0.25">
      <c r="B63" s="267" t="s">
        <v>1227</v>
      </c>
      <c r="C63" s="268" t="s">
        <v>1320</v>
      </c>
      <c r="D63" s="268" t="s">
        <v>1104</v>
      </c>
      <c r="E63" s="264" t="s">
        <v>11</v>
      </c>
      <c r="F63" s="355">
        <v>2</v>
      </c>
      <c r="G63" s="19">
        <v>0.05</v>
      </c>
      <c r="H63" s="277"/>
      <c r="I63" s="272"/>
      <c r="J63" s="272"/>
      <c r="K63" s="277"/>
      <c r="L63" s="272"/>
      <c r="M63" s="272"/>
      <c r="N63" s="277">
        <v>44448</v>
      </c>
      <c r="O63" s="272">
        <v>82.857686399999992</v>
      </c>
      <c r="P63" s="272">
        <v>123.46344000000001</v>
      </c>
      <c r="Q63" s="277"/>
      <c r="R63" s="272"/>
      <c r="S63" s="272"/>
      <c r="T63" s="277"/>
      <c r="U63" s="272"/>
      <c r="V63" s="272"/>
      <c r="W63" s="272">
        <f t="shared" ref="W63:X68" si="74">AVERAGE(I63,L63,O63,R63,U63)</f>
        <v>82.857686399999992</v>
      </c>
      <c r="X63" s="266">
        <f t="shared" si="74"/>
        <v>123.46344000000001</v>
      </c>
      <c r="Y63" s="266">
        <f t="shared" ref="Y63:Z68" si="75">GEOMEAN(I63,L63,O63,R63,U63)</f>
        <v>82.857686399999992</v>
      </c>
      <c r="Z63" s="266">
        <f t="shared" si="75"/>
        <v>123.46344000000001</v>
      </c>
      <c r="AA63" s="266">
        <f t="shared" ref="AA63:AB68" si="76">W63</f>
        <v>82.857686399999992</v>
      </c>
      <c r="AB63" s="266">
        <f t="shared" si="76"/>
        <v>123.46344000000001</v>
      </c>
      <c r="AC63" s="382"/>
    </row>
    <row r="64" spans="2:29" s="126" customFormat="1" ht="27" customHeight="1" x14ac:dyDescent="0.25">
      <c r="B64" s="267" t="s">
        <v>1227</v>
      </c>
      <c r="C64" s="267" t="s">
        <v>1530</v>
      </c>
      <c r="D64" s="267" t="s">
        <v>1192</v>
      </c>
      <c r="E64" s="264" t="s">
        <v>1382</v>
      </c>
      <c r="F64" s="355">
        <v>43</v>
      </c>
      <c r="G64" s="19">
        <v>9.82</v>
      </c>
      <c r="H64" s="277">
        <v>43609</v>
      </c>
      <c r="I64" s="272">
        <v>4211.7379199999996</v>
      </c>
      <c r="J64" s="272">
        <v>11024.77536</v>
      </c>
      <c r="K64" s="277">
        <v>44162</v>
      </c>
      <c r="L64" s="272">
        <v>3888.6200639999997</v>
      </c>
      <c r="M64" s="272">
        <v>8058.8145599999998</v>
      </c>
      <c r="N64" s="277">
        <v>44547</v>
      </c>
      <c r="O64" s="272">
        <v>1410.5390543999999</v>
      </c>
      <c r="P64" s="272">
        <v>1911.0816</v>
      </c>
      <c r="Q64" s="277"/>
      <c r="R64" s="272"/>
      <c r="S64" s="272"/>
      <c r="T64" s="277"/>
      <c r="U64" s="272"/>
      <c r="V64" s="272"/>
      <c r="W64" s="272">
        <f t="shared" si="74"/>
        <v>3170.2990127999997</v>
      </c>
      <c r="X64" s="266">
        <f t="shared" si="74"/>
        <v>6998.2238399999997</v>
      </c>
      <c r="Y64" s="266">
        <f t="shared" si="75"/>
        <v>2848.0481166472036</v>
      </c>
      <c r="Z64" s="266">
        <f t="shared" si="75"/>
        <v>5537.4104275705604</v>
      </c>
      <c r="AA64" s="266">
        <f t="shared" si="76"/>
        <v>3170.2990127999997</v>
      </c>
      <c r="AB64" s="266">
        <f t="shared" si="76"/>
        <v>6998.2238399999997</v>
      </c>
      <c r="AC64" s="382"/>
    </row>
    <row r="65" spans="2:29" s="126" customFormat="1" ht="30" customHeight="1" x14ac:dyDescent="0.25">
      <c r="B65" s="339" t="s">
        <v>1227</v>
      </c>
      <c r="C65" s="340" t="s">
        <v>1532</v>
      </c>
      <c r="D65" s="340" t="s">
        <v>1103</v>
      </c>
      <c r="E65" s="264" t="s">
        <v>1382</v>
      </c>
      <c r="F65" s="355">
        <v>38</v>
      </c>
      <c r="G65" s="19">
        <v>29.15</v>
      </c>
      <c r="H65" s="277">
        <v>43088</v>
      </c>
      <c r="I65" s="272">
        <v>3295.5987239999995</v>
      </c>
      <c r="J65" s="272">
        <v>15168.027599999998</v>
      </c>
      <c r="K65" s="277"/>
      <c r="L65" s="272"/>
      <c r="M65" s="272"/>
      <c r="N65" s="277"/>
      <c r="O65" s="272"/>
      <c r="P65" s="272"/>
      <c r="Q65" s="277"/>
      <c r="R65" s="272"/>
      <c r="S65" s="272"/>
      <c r="T65" s="277"/>
      <c r="U65" s="272"/>
      <c r="V65" s="272"/>
      <c r="W65" s="272">
        <f t="shared" si="74"/>
        <v>3295.5987239999995</v>
      </c>
      <c r="X65" s="266">
        <f t="shared" si="74"/>
        <v>15168.027599999998</v>
      </c>
      <c r="Y65" s="266">
        <f t="shared" si="75"/>
        <v>3295.5987239999995</v>
      </c>
      <c r="Z65" s="266">
        <f t="shared" si="75"/>
        <v>15168.027599999998</v>
      </c>
      <c r="AA65" s="266">
        <f t="shared" si="76"/>
        <v>3295.5987239999995</v>
      </c>
      <c r="AB65" s="266">
        <f t="shared" si="76"/>
        <v>15168.027599999998</v>
      </c>
      <c r="AC65" s="382"/>
    </row>
    <row r="66" spans="2:29" s="126" customFormat="1" ht="71.400000000000006" customHeight="1" x14ac:dyDescent="0.25">
      <c r="B66" s="339" t="s">
        <v>1227</v>
      </c>
      <c r="C66" s="340" t="s">
        <v>1354</v>
      </c>
      <c r="D66" s="340" t="s">
        <v>1448</v>
      </c>
      <c r="E66" s="264" t="s">
        <v>1382</v>
      </c>
      <c r="F66" s="355">
        <v>8</v>
      </c>
      <c r="G66" s="19">
        <v>20</v>
      </c>
      <c r="H66" s="277">
        <v>42772</v>
      </c>
      <c r="I66" s="272">
        <v>2973.8447999999994</v>
      </c>
      <c r="J66" s="272">
        <v>6885.3600000000006</v>
      </c>
      <c r="K66" s="283"/>
      <c r="L66" s="272"/>
      <c r="M66" s="272"/>
      <c r="N66" s="277"/>
      <c r="O66" s="272"/>
      <c r="P66" s="272"/>
      <c r="Q66" s="277"/>
      <c r="R66" s="272"/>
      <c r="S66" s="272"/>
      <c r="T66" s="277"/>
      <c r="U66" s="272"/>
      <c r="V66" s="272"/>
      <c r="W66" s="272">
        <f t="shared" si="74"/>
        <v>2973.8447999999994</v>
      </c>
      <c r="X66" s="266">
        <f t="shared" si="74"/>
        <v>6885.3600000000006</v>
      </c>
      <c r="Y66" s="266">
        <f t="shared" si="75"/>
        <v>2973.8447999999994</v>
      </c>
      <c r="Z66" s="266">
        <f t="shared" si="75"/>
        <v>6885.3600000000006</v>
      </c>
      <c r="AA66" s="266">
        <f t="shared" si="76"/>
        <v>2973.8447999999994</v>
      </c>
      <c r="AB66" s="266">
        <f t="shared" si="76"/>
        <v>6885.3600000000006</v>
      </c>
      <c r="AC66" s="381" t="s">
        <v>1593</v>
      </c>
    </row>
    <row r="67" spans="2:29" s="126" customFormat="1" ht="38.4" customHeight="1" x14ac:dyDescent="0.25">
      <c r="B67" s="267" t="s">
        <v>1227</v>
      </c>
      <c r="C67" s="345" t="s">
        <v>802</v>
      </c>
      <c r="D67" s="268" t="s">
        <v>1290</v>
      </c>
      <c r="E67" s="264" t="s">
        <v>1382</v>
      </c>
      <c r="F67" s="355">
        <v>38.5</v>
      </c>
      <c r="G67" s="19">
        <v>7.84</v>
      </c>
      <c r="H67" s="277"/>
      <c r="I67" s="272"/>
      <c r="J67" s="272"/>
      <c r="K67" s="277"/>
      <c r="L67" s="272"/>
      <c r="M67" s="272"/>
      <c r="N67" s="277">
        <v>44225</v>
      </c>
      <c r="O67" s="272">
        <v>2573.9683199999999</v>
      </c>
      <c r="P67" s="272">
        <v>8903.6639999999989</v>
      </c>
      <c r="Q67" s="277">
        <v>44755</v>
      </c>
      <c r="R67" s="272">
        <v>1813.1097599999998</v>
      </c>
      <c r="S67" s="272">
        <v>1648.2816</v>
      </c>
      <c r="T67" s="277"/>
      <c r="U67" s="272"/>
      <c r="V67" s="272"/>
      <c r="W67" s="272">
        <f t="shared" si="74"/>
        <v>2193.5390399999997</v>
      </c>
      <c r="X67" s="266">
        <f t="shared" si="74"/>
        <v>5275.9727999999996</v>
      </c>
      <c r="Y67" s="266">
        <f t="shared" si="75"/>
        <v>2160.2979153169599</v>
      </c>
      <c r="Z67" s="266">
        <f t="shared" si="75"/>
        <v>3830.8935698844989</v>
      </c>
      <c r="AA67" s="266">
        <f t="shared" si="76"/>
        <v>2193.5390399999997</v>
      </c>
      <c r="AB67" s="266">
        <f t="shared" si="76"/>
        <v>5275.9727999999996</v>
      </c>
      <c r="AC67" s="382"/>
    </row>
    <row r="68" spans="2:29" s="126" customFormat="1" ht="39" customHeight="1" x14ac:dyDescent="0.25">
      <c r="B68" s="267" t="s">
        <v>1227</v>
      </c>
      <c r="C68" s="268" t="s">
        <v>1480</v>
      </c>
      <c r="D68" s="268" t="s">
        <v>1481</v>
      </c>
      <c r="E68" s="264" t="s">
        <v>1382</v>
      </c>
      <c r="F68" s="356">
        <v>32.9</v>
      </c>
      <c r="G68" s="19">
        <v>15.32</v>
      </c>
      <c r="H68" s="277"/>
      <c r="I68" s="272"/>
      <c r="J68" s="272"/>
      <c r="K68" s="277"/>
      <c r="L68" s="272"/>
      <c r="M68" s="272"/>
      <c r="N68" s="277"/>
      <c r="O68" s="272"/>
      <c r="P68" s="272"/>
      <c r="Q68" s="277">
        <v>44755</v>
      </c>
      <c r="R68" s="272">
        <v>7971.670079999999</v>
      </c>
      <c r="S68" s="272">
        <v>7488.5385600000009</v>
      </c>
      <c r="T68" s="277"/>
      <c r="U68" s="272"/>
      <c r="V68" s="272"/>
      <c r="W68" s="272">
        <f t="shared" si="74"/>
        <v>7971.670079999999</v>
      </c>
      <c r="X68" s="266">
        <f t="shared" si="74"/>
        <v>7488.5385600000009</v>
      </c>
      <c r="Y68" s="266">
        <f t="shared" si="75"/>
        <v>7971.670079999999</v>
      </c>
      <c r="Z68" s="266">
        <f t="shared" si="75"/>
        <v>7488.5385600000009</v>
      </c>
      <c r="AA68" s="266">
        <f t="shared" si="76"/>
        <v>7971.670079999999</v>
      </c>
      <c r="AB68" s="266">
        <f t="shared" si="76"/>
        <v>7488.5385600000009</v>
      </c>
      <c r="AC68" s="382"/>
    </row>
    <row r="69" spans="2:29" s="126" customFormat="1" ht="41.4" customHeight="1" x14ac:dyDescent="0.25">
      <c r="B69" s="414" t="s">
        <v>1615</v>
      </c>
      <c r="C69" s="417"/>
      <c r="D69" s="380"/>
      <c r="E69" s="323"/>
      <c r="F69" s="323"/>
      <c r="G69" s="323"/>
      <c r="H69" s="288"/>
      <c r="I69" s="289"/>
      <c r="J69" s="289"/>
      <c r="K69" s="288"/>
      <c r="L69" s="289"/>
      <c r="M69" s="289"/>
      <c r="N69" s="288"/>
      <c r="O69" s="289"/>
      <c r="P69" s="289"/>
      <c r="Q69" s="288"/>
      <c r="R69" s="289"/>
      <c r="S69" s="289"/>
      <c r="T69" s="288"/>
      <c r="U69" s="289"/>
      <c r="V69" s="289"/>
      <c r="W69" s="289"/>
      <c r="X69" s="270"/>
      <c r="Y69" s="270"/>
      <c r="Z69" s="270"/>
      <c r="AA69" s="270">
        <f>SUM(AA63:AA68)</f>
        <v>19687.809343199999</v>
      </c>
      <c r="AB69" s="270">
        <f>SUM(AB63:AB68)</f>
        <v>41939.586240000004</v>
      </c>
      <c r="AC69" s="386"/>
    </row>
    <row r="70" spans="2:29" s="126" customFormat="1" ht="53.25" customHeight="1" x14ac:dyDescent="0.25">
      <c r="B70" s="267" t="s">
        <v>25</v>
      </c>
      <c r="C70" s="268" t="s">
        <v>1263</v>
      </c>
      <c r="D70" s="268" t="s">
        <v>1077</v>
      </c>
      <c r="E70" s="132" t="s">
        <v>11</v>
      </c>
      <c r="F70" s="132"/>
      <c r="G70" s="132">
        <v>20.73</v>
      </c>
      <c r="H70" s="277" t="s">
        <v>1495</v>
      </c>
      <c r="I70" s="272">
        <v>45203.891616000001</v>
      </c>
      <c r="J70" s="272">
        <v>21429.235497600002</v>
      </c>
      <c r="K70" s="277" t="s">
        <v>1230</v>
      </c>
      <c r="L70" s="272">
        <v>80929.007712000021</v>
      </c>
      <c r="M70" s="272">
        <v>307720.27785600006</v>
      </c>
      <c r="N70" s="277" t="s">
        <v>1474</v>
      </c>
      <c r="O70" s="272">
        <v>163227.18240000002</v>
      </c>
      <c r="P70" s="272">
        <v>26868.671999999999</v>
      </c>
      <c r="Q70" s="277" t="s">
        <v>1482</v>
      </c>
      <c r="R70" s="272">
        <v>62105.421599999994</v>
      </c>
      <c r="S70" s="272">
        <v>58509.844559999998</v>
      </c>
      <c r="T70" s="277"/>
      <c r="U70" s="272"/>
      <c r="V70" s="272"/>
      <c r="W70" s="272">
        <f t="shared" ref="W70:W71" si="77">AVERAGE(I70,L70,O70,R70,U70)</f>
        <v>87866.37583200002</v>
      </c>
      <c r="X70" s="266">
        <f t="shared" ref="X70:X71" si="78">AVERAGE(J70,M70,P70,S70,V70)</f>
        <v>103632.00747840002</v>
      </c>
      <c r="Y70" s="266">
        <f t="shared" ref="Y70:Y71" si="79">GEOMEAN(I70,L70,O70,R70,U70)</f>
        <v>78036.989999439043</v>
      </c>
      <c r="Z70" s="266">
        <f t="shared" ref="Z70:Z71" si="80">GEOMEAN(J70,M70,P70,S70,V70)</f>
        <v>56742.633079109379</v>
      </c>
      <c r="AA70" s="266">
        <f>W70</f>
        <v>87866.37583200002</v>
      </c>
      <c r="AB70" s="266">
        <f>X70</f>
        <v>103632.00747840002</v>
      </c>
      <c r="AC70" s="382"/>
    </row>
    <row r="71" spans="2:29" s="126" customFormat="1" ht="53.25" customHeight="1" x14ac:dyDescent="0.25">
      <c r="B71" s="267" t="s">
        <v>26</v>
      </c>
      <c r="C71" s="268" t="s">
        <v>1247</v>
      </c>
      <c r="D71" s="268" t="s">
        <v>1450</v>
      </c>
      <c r="E71" s="132" t="s">
        <v>11</v>
      </c>
      <c r="F71" s="132">
        <v>33.1</v>
      </c>
      <c r="G71" s="132">
        <v>12.52</v>
      </c>
      <c r="H71" s="277" t="s">
        <v>1495</v>
      </c>
      <c r="I71" s="272">
        <v>25600.924799999997</v>
      </c>
      <c r="J71" s="272">
        <v>25600.924799999997</v>
      </c>
      <c r="K71" s="277" t="s">
        <v>1230</v>
      </c>
      <c r="L71" s="272">
        <v>19426.522895999995</v>
      </c>
      <c r="M71" s="272">
        <v>19458.632851199996</v>
      </c>
      <c r="N71" s="277" t="s">
        <v>1474</v>
      </c>
      <c r="O71" s="272">
        <v>36206.481599999992</v>
      </c>
      <c r="P71" s="272">
        <v>9262.1232000000018</v>
      </c>
      <c r="Q71" s="277" t="s">
        <v>1482</v>
      </c>
      <c r="R71" s="272">
        <v>11844.9216</v>
      </c>
      <c r="S71" s="272">
        <v>6712.1222399999997</v>
      </c>
      <c r="T71" s="277"/>
      <c r="U71" s="272"/>
      <c r="V71" s="272"/>
      <c r="W71" s="272">
        <f t="shared" si="77"/>
        <v>23269.712723999997</v>
      </c>
      <c r="X71" s="266">
        <f t="shared" si="78"/>
        <v>15258.450772799999</v>
      </c>
      <c r="Y71" s="266">
        <f t="shared" si="79"/>
        <v>21490.291709662004</v>
      </c>
      <c r="Z71" s="266">
        <f t="shared" si="80"/>
        <v>13265.835178245025</v>
      </c>
      <c r="AA71" s="266">
        <f>W71</f>
        <v>23269.712723999997</v>
      </c>
      <c r="AB71" s="266">
        <f>X71</f>
        <v>15258.450772799999</v>
      </c>
      <c r="AC71" s="382"/>
    </row>
    <row r="72" spans="2:29" s="126" customFormat="1" ht="53.25" customHeight="1" x14ac:dyDescent="0.25">
      <c r="B72" s="411" t="s">
        <v>1616</v>
      </c>
      <c r="C72" s="411"/>
      <c r="D72" s="411"/>
      <c r="E72" s="324"/>
      <c r="F72" s="324"/>
      <c r="G72" s="324"/>
      <c r="H72" s="291"/>
      <c r="I72" s="292"/>
      <c r="J72" s="292"/>
      <c r="K72" s="291"/>
      <c r="L72" s="292"/>
      <c r="M72" s="292"/>
      <c r="N72" s="291"/>
      <c r="O72" s="292"/>
      <c r="P72" s="292"/>
      <c r="Q72" s="291"/>
      <c r="R72" s="292"/>
      <c r="S72" s="292"/>
      <c r="T72" s="291"/>
      <c r="U72" s="292"/>
      <c r="V72" s="292"/>
      <c r="W72" s="292"/>
      <c r="X72" s="269"/>
      <c r="Y72" s="269"/>
      <c r="Z72" s="269"/>
      <c r="AA72" s="269">
        <f>SUM(AA70:AA71)</f>
        <v>111136.08855600002</v>
      </c>
      <c r="AB72" s="269">
        <f>SUM(AB70:AB71)</f>
        <v>118890.45825120002</v>
      </c>
      <c r="AC72" s="382"/>
    </row>
    <row r="73" spans="2:29" s="126" customFormat="1" ht="53.25" customHeight="1" x14ac:dyDescent="0.25">
      <c r="B73" s="267" t="s">
        <v>27</v>
      </c>
      <c r="C73" s="268" t="s">
        <v>1264</v>
      </c>
      <c r="D73" s="268" t="s">
        <v>1419</v>
      </c>
      <c r="E73" s="305" t="s">
        <v>11</v>
      </c>
      <c r="F73" s="355">
        <v>35</v>
      </c>
      <c r="G73" s="305">
        <v>29.47</v>
      </c>
      <c r="H73" s="277">
        <v>43601</v>
      </c>
      <c r="I73" s="272">
        <v>59417.608319999992</v>
      </c>
      <c r="J73" s="272">
        <v>40078.591516799992</v>
      </c>
      <c r="K73" s="279" t="s">
        <v>1061</v>
      </c>
      <c r="L73" s="272">
        <v>61225.346447999997</v>
      </c>
      <c r="M73" s="272">
        <v>87464.780639999997</v>
      </c>
      <c r="N73" s="277"/>
      <c r="O73" s="272"/>
      <c r="P73" s="272"/>
      <c r="Q73" s="277" t="s">
        <v>1483</v>
      </c>
      <c r="R73" s="272">
        <v>51672.745152000003</v>
      </c>
      <c r="S73" s="272">
        <v>60873.467759999992</v>
      </c>
      <c r="T73" s="277"/>
      <c r="U73" s="272"/>
      <c r="V73" s="272"/>
      <c r="W73" s="272">
        <f t="shared" ref="W73:W76" si="81">AVERAGE(I73,L73,O73,R73,U73)</f>
        <v>57438.566639999997</v>
      </c>
      <c r="X73" s="266">
        <f t="shared" ref="X73:X76" si="82">AVERAGE(J73,M73,P73,S73,V73)</f>
        <v>62805.613305599989</v>
      </c>
      <c r="Y73" s="266">
        <f t="shared" ref="Y73:Y76" si="83">GEOMEAN(I73,L73,O73,R73,U73)</f>
        <v>57284.349277163317</v>
      </c>
      <c r="Z73" s="266">
        <f t="shared" ref="Z73:Z76" si="84">GEOMEAN(J73,M73,P73,S73,V73)</f>
        <v>59757.336916144064</v>
      </c>
      <c r="AA73" s="266">
        <f>W73</f>
        <v>57438.566639999997</v>
      </c>
      <c r="AB73" s="266">
        <f>X73</f>
        <v>62805.613305599989</v>
      </c>
      <c r="AC73" s="382"/>
    </row>
    <row r="74" spans="2:29" s="126" customFormat="1" ht="54.75" customHeight="1" x14ac:dyDescent="0.25">
      <c r="B74" s="267" t="s">
        <v>27</v>
      </c>
      <c r="C74" s="325" t="s">
        <v>1385</v>
      </c>
      <c r="D74" s="268" t="s">
        <v>1386</v>
      </c>
      <c r="E74" s="305" t="s">
        <v>1382</v>
      </c>
      <c r="F74" s="355">
        <v>6</v>
      </c>
      <c r="G74" s="353">
        <v>2.13</v>
      </c>
      <c r="H74" s="277"/>
      <c r="I74" s="272"/>
      <c r="J74" s="272"/>
      <c r="K74" s="277"/>
      <c r="L74" s="272"/>
      <c r="M74" s="272"/>
      <c r="N74" s="277">
        <v>44546</v>
      </c>
      <c r="O74" s="272">
        <v>1612.1203199999998</v>
      </c>
      <c r="P74" s="272">
        <v>1410.6052799999998</v>
      </c>
      <c r="Q74" s="277"/>
      <c r="R74" s="272"/>
      <c r="S74" s="272"/>
      <c r="T74" s="277"/>
      <c r="U74" s="272"/>
      <c r="V74" s="272"/>
      <c r="W74" s="272">
        <f>AVERAGE(I74,L74,O74,R74,U74)</f>
        <v>1612.1203199999998</v>
      </c>
      <c r="X74" s="266">
        <f>AVERAGE(J74,M74,P74,S74,V74)</f>
        <v>1410.6052799999998</v>
      </c>
      <c r="Y74" s="266">
        <f>GEOMEAN(I74,L74,O74,R74,U74)</f>
        <v>1612.1203199999998</v>
      </c>
      <c r="Z74" s="266">
        <f>GEOMEAN(J74,M74,P74,S74,V74)</f>
        <v>1410.6052799999998</v>
      </c>
      <c r="AA74" s="266">
        <f>W74</f>
        <v>1612.1203199999998</v>
      </c>
      <c r="AB74" s="266">
        <f>X74</f>
        <v>1410.6052799999998</v>
      </c>
      <c r="AC74" s="382"/>
    </row>
    <row r="75" spans="2:29" s="126" customFormat="1" ht="29.25" customHeight="1" x14ac:dyDescent="0.25">
      <c r="B75" s="267" t="s">
        <v>27</v>
      </c>
      <c r="C75" s="325" t="s">
        <v>997</v>
      </c>
      <c r="D75" s="268" t="s">
        <v>1112</v>
      </c>
      <c r="E75" s="305" t="s">
        <v>1382</v>
      </c>
      <c r="F75" s="355">
        <v>7.92</v>
      </c>
      <c r="G75" s="353">
        <v>3.2</v>
      </c>
      <c r="H75" s="277"/>
      <c r="I75" s="272"/>
      <c r="J75" s="272"/>
      <c r="K75" s="277">
        <v>43879</v>
      </c>
      <c r="L75" s="272">
        <v>1766.0160000000001</v>
      </c>
      <c r="M75" s="272">
        <v>2806.7040000000002</v>
      </c>
      <c r="N75" s="277">
        <v>44559</v>
      </c>
      <c r="O75" s="272">
        <v>247.24223999999998</v>
      </c>
      <c r="P75" s="272">
        <v>4821.2236800000001</v>
      </c>
      <c r="Q75" s="277"/>
      <c r="R75" s="272"/>
      <c r="S75" s="272"/>
      <c r="T75" s="277">
        <v>44971</v>
      </c>
      <c r="U75" s="272">
        <v>1614.6432</v>
      </c>
      <c r="V75" s="272">
        <v>1766.0160000000001</v>
      </c>
      <c r="W75" s="272">
        <f t="shared" si="81"/>
        <v>1209.3004800000001</v>
      </c>
      <c r="X75" s="266">
        <f t="shared" si="82"/>
        <v>3131.3145600000003</v>
      </c>
      <c r="Y75" s="266">
        <f t="shared" si="83"/>
        <v>890.01629314045761</v>
      </c>
      <c r="Z75" s="266">
        <f t="shared" si="84"/>
        <v>2880.3781613760698</v>
      </c>
      <c r="AA75" s="266">
        <f t="shared" ref="AA75:AA76" si="85">W75</f>
        <v>1209.3004800000001</v>
      </c>
      <c r="AB75" s="266">
        <f t="shared" ref="AB75:AB76" si="86">X75</f>
        <v>3131.3145600000003</v>
      </c>
      <c r="AC75" s="382"/>
    </row>
    <row r="76" spans="2:29" s="126" customFormat="1" ht="29.25" customHeight="1" x14ac:dyDescent="0.25">
      <c r="B76" s="267" t="s">
        <v>27</v>
      </c>
      <c r="C76" s="325" t="s">
        <v>1062</v>
      </c>
      <c r="D76" s="268" t="s">
        <v>1156</v>
      </c>
      <c r="E76" s="305" t="s">
        <v>1382</v>
      </c>
      <c r="F76" s="356">
        <v>10.15</v>
      </c>
      <c r="G76" s="353">
        <v>3.96</v>
      </c>
      <c r="H76" s="277"/>
      <c r="I76" s="272"/>
      <c r="J76" s="272"/>
      <c r="K76" s="277">
        <v>43888</v>
      </c>
      <c r="L76" s="272">
        <v>999.06047999999998</v>
      </c>
      <c r="M76" s="272">
        <v>1748.3558399999999</v>
      </c>
      <c r="N76" s="277"/>
      <c r="O76" s="272"/>
      <c r="P76" s="272"/>
      <c r="Q76" s="277"/>
      <c r="R76" s="272"/>
      <c r="S76" s="272"/>
      <c r="T76" s="277"/>
      <c r="U76" s="272"/>
      <c r="V76" s="272"/>
      <c r="W76" s="272">
        <f t="shared" si="81"/>
        <v>999.06047999999998</v>
      </c>
      <c r="X76" s="266">
        <f t="shared" si="82"/>
        <v>1748.3558399999999</v>
      </c>
      <c r="Y76" s="266">
        <f t="shared" si="83"/>
        <v>999.06047999999998</v>
      </c>
      <c r="Z76" s="266">
        <f t="shared" si="84"/>
        <v>1748.3558399999999</v>
      </c>
      <c r="AA76" s="266">
        <f t="shared" si="85"/>
        <v>999.06047999999998</v>
      </c>
      <c r="AB76" s="266">
        <f t="shared" si="86"/>
        <v>1748.3558399999999</v>
      </c>
      <c r="AC76" s="382"/>
    </row>
    <row r="77" spans="2:29" s="126" customFormat="1" ht="54.75" customHeight="1" x14ac:dyDescent="0.25">
      <c r="B77" s="411" t="s">
        <v>1617</v>
      </c>
      <c r="C77" s="411"/>
      <c r="D77" s="411"/>
      <c r="E77" s="290"/>
      <c r="F77" s="290"/>
      <c r="G77" s="290"/>
      <c r="H77" s="291"/>
      <c r="I77" s="292"/>
      <c r="J77" s="292"/>
      <c r="K77" s="291"/>
      <c r="L77" s="292"/>
      <c r="M77" s="292"/>
      <c r="N77" s="291"/>
      <c r="O77" s="292"/>
      <c r="P77" s="292"/>
      <c r="Q77" s="291"/>
      <c r="R77" s="292"/>
      <c r="S77" s="292"/>
      <c r="T77" s="291"/>
      <c r="U77" s="292"/>
      <c r="V77" s="292"/>
      <c r="W77" s="292"/>
      <c r="X77" s="269"/>
      <c r="Y77" s="269"/>
      <c r="Z77" s="269"/>
      <c r="AA77" s="269">
        <f>SUM(AA73:AA76)</f>
        <v>61259.047919999997</v>
      </c>
      <c r="AB77" s="269">
        <f>SUM(AB73:AB76)</f>
        <v>69095.888985599988</v>
      </c>
      <c r="AC77" s="382"/>
    </row>
    <row r="78" spans="2:29" s="126" customFormat="1" ht="29.25" customHeight="1" x14ac:dyDescent="0.25">
      <c r="B78" s="267" t="s">
        <v>27</v>
      </c>
      <c r="C78" s="268" t="s">
        <v>1399</v>
      </c>
      <c r="D78" s="268" t="s">
        <v>1109</v>
      </c>
      <c r="E78" s="305" t="s">
        <v>1382</v>
      </c>
      <c r="F78" s="355">
        <v>14.53</v>
      </c>
      <c r="G78" s="353">
        <v>6.82</v>
      </c>
      <c r="H78" s="277"/>
      <c r="I78" s="272"/>
      <c r="J78" s="272"/>
      <c r="K78" s="277">
        <v>44126</v>
      </c>
      <c r="L78" s="272">
        <v>1839.1795200000001</v>
      </c>
      <c r="M78" s="272">
        <v>5721.8918400000002</v>
      </c>
      <c r="N78" s="277">
        <v>44557</v>
      </c>
      <c r="O78" s="272">
        <v>349.41888</v>
      </c>
      <c r="P78" s="272">
        <v>3494.1887999999999</v>
      </c>
      <c r="Q78" s="277">
        <v>44900</v>
      </c>
      <c r="R78" s="272">
        <v>1075.3776000000003</v>
      </c>
      <c r="S78" s="272">
        <v>3494.9771999999998</v>
      </c>
      <c r="T78" s="277"/>
      <c r="U78" s="272"/>
      <c r="V78" s="272"/>
      <c r="W78" s="272">
        <f t="shared" ref="W78:X84" si="87">AVERAGE(I78,L78,O78,R78,U78)</f>
        <v>1087.9920000000002</v>
      </c>
      <c r="X78" s="266">
        <f t="shared" si="87"/>
        <v>4237.0192799999995</v>
      </c>
      <c r="Y78" s="266">
        <f t="shared" ref="Y78:Z83" si="88">GEOMEAN(I78,L78,O78,R78,U78)</f>
        <v>884.1185277782705</v>
      </c>
      <c r="Z78" s="266">
        <f t="shared" si="88"/>
        <v>4118.8576819558921</v>
      </c>
      <c r="AA78" s="266">
        <f t="shared" ref="AA78:AB84" si="89">W78</f>
        <v>1087.9920000000002</v>
      </c>
      <c r="AB78" s="266">
        <f t="shared" si="89"/>
        <v>4237.0192799999995</v>
      </c>
      <c r="AC78" s="382"/>
    </row>
    <row r="79" spans="2:29" s="126" customFormat="1" ht="29.25" customHeight="1" x14ac:dyDescent="0.25">
      <c r="B79" s="267" t="s">
        <v>27</v>
      </c>
      <c r="C79" s="268" t="s">
        <v>1400</v>
      </c>
      <c r="D79" s="268" t="s">
        <v>1404</v>
      </c>
      <c r="E79" s="305" t="s">
        <v>1382</v>
      </c>
      <c r="F79" s="355">
        <v>31.5</v>
      </c>
      <c r="G79" s="353">
        <v>6.38</v>
      </c>
      <c r="H79" s="277">
        <v>43243</v>
      </c>
      <c r="I79" s="272">
        <v>630.08928000000014</v>
      </c>
      <c r="J79" s="272">
        <v>420.05952000000002</v>
      </c>
      <c r="K79" s="277">
        <v>44126</v>
      </c>
      <c r="L79" s="272">
        <v>251.02655999999996</v>
      </c>
      <c r="M79" s="272">
        <v>3765.3984</v>
      </c>
      <c r="N79" s="277">
        <v>44456</v>
      </c>
      <c r="O79" s="272">
        <v>1115.1129599999999</v>
      </c>
      <c r="P79" s="272">
        <v>1715.5584000000001</v>
      </c>
      <c r="Q79" s="277">
        <v>44754</v>
      </c>
      <c r="R79" s="272">
        <v>3017.9952000000003</v>
      </c>
      <c r="S79" s="272">
        <v>2011.9967999999999</v>
      </c>
      <c r="T79" s="277"/>
      <c r="U79" s="272"/>
      <c r="V79" s="272"/>
      <c r="W79" s="272">
        <f t="shared" si="87"/>
        <v>1253.556</v>
      </c>
      <c r="X79" s="266">
        <f t="shared" si="87"/>
        <v>1978.2532799999999</v>
      </c>
      <c r="Y79" s="266">
        <f t="shared" si="88"/>
        <v>854.16110858643742</v>
      </c>
      <c r="Z79" s="266">
        <f t="shared" si="88"/>
        <v>1528.5816418878114</v>
      </c>
      <c r="AA79" s="266">
        <f t="shared" si="89"/>
        <v>1253.556</v>
      </c>
      <c r="AB79" s="266">
        <f t="shared" si="89"/>
        <v>1978.2532799999999</v>
      </c>
      <c r="AC79" s="382"/>
    </row>
    <row r="80" spans="2:29" s="126" customFormat="1" ht="27" customHeight="1" x14ac:dyDescent="0.25">
      <c r="B80" s="267" t="s">
        <v>1227</v>
      </c>
      <c r="C80" s="268" t="s">
        <v>992</v>
      </c>
      <c r="D80" s="268" t="s">
        <v>1105</v>
      </c>
      <c r="E80" s="264" t="s">
        <v>1382</v>
      </c>
      <c r="F80" s="355">
        <v>6</v>
      </c>
      <c r="G80" s="19">
        <v>2.77</v>
      </c>
      <c r="H80" s="277">
        <v>43726</v>
      </c>
      <c r="I80" s="272">
        <v>113.52959999999997</v>
      </c>
      <c r="J80" s="272">
        <v>272.47104000000002</v>
      </c>
      <c r="K80" s="277"/>
      <c r="L80" s="272"/>
      <c r="M80" s="272"/>
      <c r="N80" s="277">
        <v>44558</v>
      </c>
      <c r="O80" s="272">
        <v>87.35472</v>
      </c>
      <c r="P80" s="272">
        <v>873.54719999999998</v>
      </c>
      <c r="Q80" s="277"/>
      <c r="R80" s="272"/>
      <c r="S80" s="272"/>
      <c r="T80" s="277"/>
      <c r="U80" s="272"/>
      <c r="V80" s="272"/>
      <c r="W80" s="272">
        <f t="shared" si="87"/>
        <v>100.44215999999999</v>
      </c>
      <c r="X80" s="266">
        <f t="shared" si="87"/>
        <v>573.00911999999994</v>
      </c>
      <c r="Y80" s="266">
        <f t="shared" si="88"/>
        <v>99.585874599322551</v>
      </c>
      <c r="Z80" s="266">
        <f t="shared" si="88"/>
        <v>487.86915671426493</v>
      </c>
      <c r="AA80" s="266">
        <f t="shared" si="89"/>
        <v>100.44215999999999</v>
      </c>
      <c r="AB80" s="266">
        <f t="shared" si="89"/>
        <v>573.00911999999994</v>
      </c>
      <c r="AC80" s="382"/>
    </row>
    <row r="81" spans="2:29" s="126" customFormat="1" ht="35.25" customHeight="1" x14ac:dyDescent="0.25">
      <c r="B81" s="267" t="s">
        <v>27</v>
      </c>
      <c r="C81" s="267" t="s">
        <v>1026</v>
      </c>
      <c r="D81" s="267" t="s">
        <v>1518</v>
      </c>
      <c r="E81" s="311" t="s">
        <v>1382</v>
      </c>
      <c r="F81" s="356">
        <v>36.75</v>
      </c>
      <c r="G81" s="311">
        <v>3.85</v>
      </c>
      <c r="H81" s="277">
        <v>43244</v>
      </c>
      <c r="I81" s="272">
        <v>4652.8214399999997</v>
      </c>
      <c r="J81" s="272">
        <v>6612.1531199999999</v>
      </c>
      <c r="K81" s="277">
        <v>44125</v>
      </c>
      <c r="L81" s="272">
        <v>345.31920000000002</v>
      </c>
      <c r="M81" s="272">
        <v>3717.4636799999998</v>
      </c>
      <c r="N81" s="277"/>
      <c r="O81" s="272"/>
      <c r="P81" s="272"/>
      <c r="Q81" s="277"/>
      <c r="R81" s="272"/>
      <c r="S81" s="272"/>
      <c r="T81" s="277"/>
      <c r="U81" s="272"/>
      <c r="V81" s="272"/>
      <c r="W81" s="272">
        <f t="shared" si="87"/>
        <v>2499.0703199999998</v>
      </c>
      <c r="X81" s="266">
        <f t="shared" si="87"/>
        <v>5164.8083999999999</v>
      </c>
      <c r="Y81" s="266">
        <f t="shared" si="88"/>
        <v>1267.5600882812807</v>
      </c>
      <c r="Z81" s="266">
        <f t="shared" si="88"/>
        <v>4957.8663828504577</v>
      </c>
      <c r="AA81" s="266">
        <f t="shared" si="89"/>
        <v>2499.0703199999998</v>
      </c>
      <c r="AB81" s="266">
        <f t="shared" si="89"/>
        <v>5164.8083999999999</v>
      </c>
      <c r="AC81" s="382"/>
    </row>
    <row r="82" spans="2:29" s="126" customFormat="1" ht="29.25" customHeight="1" x14ac:dyDescent="0.25">
      <c r="B82" s="267" t="s">
        <v>27</v>
      </c>
      <c r="C82" s="325" t="s">
        <v>999</v>
      </c>
      <c r="D82" s="268" t="s">
        <v>1114</v>
      </c>
      <c r="E82" s="305" t="s">
        <v>1382</v>
      </c>
      <c r="F82" s="356">
        <v>5.39</v>
      </c>
      <c r="G82" s="353">
        <v>5.39</v>
      </c>
      <c r="H82" s="277">
        <v>43501</v>
      </c>
      <c r="I82" s="272">
        <v>2379.7065599999996</v>
      </c>
      <c r="J82" s="272">
        <v>3314.5912799999996</v>
      </c>
      <c r="K82" s="277"/>
      <c r="L82" s="272"/>
      <c r="M82" s="272"/>
      <c r="N82" s="277"/>
      <c r="O82" s="272"/>
      <c r="P82" s="272"/>
      <c r="Q82" s="277"/>
      <c r="R82" s="272"/>
      <c r="S82" s="272"/>
      <c r="T82" s="277"/>
      <c r="U82" s="272"/>
      <c r="V82" s="272"/>
      <c r="W82" s="272">
        <f t="shared" si="87"/>
        <v>2379.7065599999996</v>
      </c>
      <c r="X82" s="266">
        <f t="shared" si="87"/>
        <v>3314.5912799999996</v>
      </c>
      <c r="Y82" s="266">
        <f t="shared" si="88"/>
        <v>2379.7065599999996</v>
      </c>
      <c r="Z82" s="266">
        <f t="shared" si="88"/>
        <v>3314.5912799999996</v>
      </c>
      <c r="AA82" s="266">
        <f t="shared" si="89"/>
        <v>2379.7065599999996</v>
      </c>
      <c r="AB82" s="266">
        <f t="shared" si="89"/>
        <v>3314.5912799999996</v>
      </c>
      <c r="AC82" s="382"/>
    </row>
    <row r="83" spans="2:29" s="126" customFormat="1" ht="36.75" customHeight="1" x14ac:dyDescent="0.25">
      <c r="B83" s="267" t="s">
        <v>1227</v>
      </c>
      <c r="C83" s="268" t="s">
        <v>1212</v>
      </c>
      <c r="D83" s="268" t="s">
        <v>1203</v>
      </c>
      <c r="E83" s="264" t="s">
        <v>1382</v>
      </c>
      <c r="F83" s="355">
        <v>9.1</v>
      </c>
      <c r="G83" s="19">
        <v>7.36</v>
      </c>
      <c r="H83" s="277"/>
      <c r="I83" s="272"/>
      <c r="J83" s="272"/>
      <c r="K83" s="277">
        <v>44125</v>
      </c>
      <c r="L83" s="272">
        <v>136.86624</v>
      </c>
      <c r="M83" s="272">
        <v>2737.3247999999999</v>
      </c>
      <c r="N83" s="277">
        <v>44558</v>
      </c>
      <c r="O83" s="272">
        <v>232.10496000000001</v>
      </c>
      <c r="P83" s="272">
        <v>2321.0496000000003</v>
      </c>
      <c r="Q83" s="277"/>
      <c r="R83" s="272"/>
      <c r="S83" s="272"/>
      <c r="T83" s="277"/>
      <c r="U83" s="272"/>
      <c r="V83" s="272"/>
      <c r="W83" s="272">
        <f t="shared" si="87"/>
        <v>184.48560000000001</v>
      </c>
      <c r="X83" s="266">
        <f t="shared" si="87"/>
        <v>2529.1872000000003</v>
      </c>
      <c r="Y83" s="266">
        <f t="shared" si="88"/>
        <v>178.23392819704785</v>
      </c>
      <c r="Z83" s="266">
        <f t="shared" si="88"/>
        <v>2520.6083853129744</v>
      </c>
      <c r="AA83" s="266">
        <f t="shared" si="89"/>
        <v>184.48560000000001</v>
      </c>
      <c r="AB83" s="266">
        <f t="shared" si="89"/>
        <v>2529.1872000000003</v>
      </c>
      <c r="AC83" s="382"/>
    </row>
    <row r="84" spans="2:29" s="126" customFormat="1" ht="29.25" customHeight="1" x14ac:dyDescent="0.25">
      <c r="B84" s="267" t="s">
        <v>27</v>
      </c>
      <c r="C84" s="325" t="s">
        <v>1196</v>
      </c>
      <c r="D84" s="268" t="s">
        <v>1197</v>
      </c>
      <c r="E84" s="326" t="s">
        <v>1382</v>
      </c>
      <c r="F84" s="356">
        <v>0.18</v>
      </c>
      <c r="G84" s="356">
        <v>0.11</v>
      </c>
      <c r="H84" s="277"/>
      <c r="I84" s="272"/>
      <c r="J84" s="272"/>
      <c r="K84" s="277">
        <v>44174</v>
      </c>
      <c r="L84" s="272">
        <v>0</v>
      </c>
      <c r="M84" s="272">
        <v>32.955120000000001</v>
      </c>
      <c r="N84" s="277">
        <v>44441</v>
      </c>
      <c r="O84" s="272">
        <v>0</v>
      </c>
      <c r="P84" s="272">
        <v>64.753920000000008</v>
      </c>
      <c r="Q84" s="277">
        <v>44593</v>
      </c>
      <c r="R84" s="272">
        <v>0</v>
      </c>
      <c r="S84" s="272">
        <v>5.3611199999999997</v>
      </c>
      <c r="T84" s="277"/>
      <c r="U84" s="272"/>
      <c r="V84" s="272"/>
      <c r="W84" s="272">
        <f t="shared" si="87"/>
        <v>0</v>
      </c>
      <c r="X84" s="266">
        <f t="shared" si="87"/>
        <v>34.356720000000003</v>
      </c>
      <c r="Y84" s="266"/>
      <c r="Z84" s="266">
        <f>GEOMEAN(J84,M84,P84,S84,V84)</f>
        <v>22.532782779001458</v>
      </c>
      <c r="AA84" s="266">
        <f t="shared" si="89"/>
        <v>0</v>
      </c>
      <c r="AB84" s="266">
        <f t="shared" si="89"/>
        <v>34.356720000000003</v>
      </c>
      <c r="AC84" s="382"/>
    </row>
    <row r="85" spans="2:29" s="126" customFormat="1" ht="40.799999999999997" customHeight="1" x14ac:dyDescent="0.25">
      <c r="B85" s="414" t="s">
        <v>1618</v>
      </c>
      <c r="C85" s="417"/>
      <c r="D85" s="380"/>
      <c r="E85" s="323"/>
      <c r="F85" s="323"/>
      <c r="G85" s="323"/>
      <c r="H85" s="288"/>
      <c r="I85" s="289"/>
      <c r="J85" s="289"/>
      <c r="K85" s="288"/>
      <c r="L85" s="289"/>
      <c r="M85" s="289"/>
      <c r="N85" s="288"/>
      <c r="O85" s="289"/>
      <c r="P85" s="289"/>
      <c r="Q85" s="288"/>
      <c r="R85" s="289"/>
      <c r="S85" s="289"/>
      <c r="T85" s="288"/>
      <c r="U85" s="289"/>
      <c r="V85" s="289"/>
      <c r="W85" s="289"/>
      <c r="X85" s="270"/>
      <c r="Y85" s="270"/>
      <c r="Z85" s="270"/>
      <c r="AA85" s="270">
        <f>SUM(AA78:AA84)</f>
        <v>7505.2526399999997</v>
      </c>
      <c r="AB85" s="270">
        <f>SUM(AB78:AB84)</f>
        <v>17831.225279999999</v>
      </c>
      <c r="AC85" s="382"/>
    </row>
    <row r="86" spans="2:29" s="126" customFormat="1" ht="29.25" customHeight="1" x14ac:dyDescent="0.25">
      <c r="B86" s="267" t="s">
        <v>27</v>
      </c>
      <c r="C86" s="325" t="s">
        <v>1038</v>
      </c>
      <c r="D86" s="268" t="s">
        <v>1155</v>
      </c>
      <c r="E86" s="305" t="s">
        <v>1382</v>
      </c>
      <c r="F86" s="355">
        <v>12.9</v>
      </c>
      <c r="G86" s="353">
        <v>4.1399999999999997</v>
      </c>
      <c r="H86" s="277"/>
      <c r="I86" s="272"/>
      <c r="J86" s="272"/>
      <c r="K86" s="277">
        <v>43888</v>
      </c>
      <c r="L86" s="272">
        <v>4308.4483199999995</v>
      </c>
      <c r="M86" s="272">
        <v>3655.6531199999999</v>
      </c>
      <c r="N86" s="277"/>
      <c r="O86" s="272"/>
      <c r="P86" s="272"/>
      <c r="Q86" s="277"/>
      <c r="R86" s="272"/>
      <c r="S86" s="272"/>
      <c r="T86" s="277"/>
      <c r="U86" s="272"/>
      <c r="V86" s="272"/>
      <c r="W86" s="272">
        <f t="shared" ref="W86:X89" si="90">AVERAGE(I86,L86,O86,R86,U86)</f>
        <v>4308.4483199999995</v>
      </c>
      <c r="X86" s="266">
        <f t="shared" si="90"/>
        <v>3655.6531199999999</v>
      </c>
      <c r="Y86" s="266">
        <f t="shared" ref="Y86:Z89" si="91">GEOMEAN(I86,L86,O86,R86,U86)</f>
        <v>4308.4483199999995</v>
      </c>
      <c r="Z86" s="266">
        <f t="shared" si="91"/>
        <v>3655.6531199999999</v>
      </c>
      <c r="AA86" s="266">
        <f t="shared" ref="AA86:AB91" si="92">W86</f>
        <v>4308.4483199999995</v>
      </c>
      <c r="AB86" s="266">
        <f t="shared" si="92"/>
        <v>3655.6531199999999</v>
      </c>
      <c r="AC86" s="382"/>
    </row>
    <row r="87" spans="2:29" s="126" customFormat="1" ht="29.25" customHeight="1" x14ac:dyDescent="0.25">
      <c r="B87" s="267" t="s">
        <v>27</v>
      </c>
      <c r="C87" s="325" t="s">
        <v>1199</v>
      </c>
      <c r="D87" s="268" t="s">
        <v>1205</v>
      </c>
      <c r="E87" s="307" t="s">
        <v>1353</v>
      </c>
      <c r="F87" s="356">
        <v>10.52</v>
      </c>
      <c r="G87" s="372">
        <v>4.97</v>
      </c>
      <c r="H87" s="277"/>
      <c r="I87" s="272"/>
      <c r="J87" s="272"/>
      <c r="K87" s="277">
        <v>44167</v>
      </c>
      <c r="L87" s="272">
        <v>1286.6687999999997</v>
      </c>
      <c r="M87" s="272">
        <v>2090.8367999999996</v>
      </c>
      <c r="N87" s="277"/>
      <c r="O87" s="272"/>
      <c r="P87" s="272"/>
      <c r="Q87" s="277">
        <v>44677</v>
      </c>
      <c r="R87" s="272">
        <v>1645.7061599999997</v>
      </c>
      <c r="S87" s="272">
        <v>1802.4400799999996</v>
      </c>
      <c r="T87" s="277"/>
      <c r="U87" s="272"/>
      <c r="V87" s="272"/>
      <c r="W87" s="272">
        <f t="shared" si="90"/>
        <v>1466.1874799999996</v>
      </c>
      <c r="X87" s="266">
        <f t="shared" si="90"/>
        <v>1946.6384399999997</v>
      </c>
      <c r="Y87" s="266">
        <f t="shared" si="91"/>
        <v>1455.1559263665895</v>
      </c>
      <c r="Z87" s="266">
        <f t="shared" si="91"/>
        <v>1941.2903051988239</v>
      </c>
      <c r="AA87" s="266">
        <f t="shared" si="92"/>
        <v>1466.1874799999996</v>
      </c>
      <c r="AB87" s="266">
        <f t="shared" si="92"/>
        <v>1946.6384399999997</v>
      </c>
      <c r="AC87" s="382"/>
    </row>
    <row r="88" spans="2:29" s="126" customFormat="1" ht="29.25" customHeight="1" x14ac:dyDescent="0.25">
      <c r="B88" s="267" t="s">
        <v>27</v>
      </c>
      <c r="C88" s="325" t="s">
        <v>1171</v>
      </c>
      <c r="D88" s="268" t="s">
        <v>1172</v>
      </c>
      <c r="E88" s="305" t="s">
        <v>1382</v>
      </c>
      <c r="F88" s="356">
        <v>8.75</v>
      </c>
      <c r="G88" s="353">
        <v>1.83</v>
      </c>
      <c r="H88" s="277"/>
      <c r="I88" s="272"/>
      <c r="J88" s="272"/>
      <c r="K88" s="277">
        <v>43879</v>
      </c>
      <c r="L88" s="272">
        <v>832.55039999999974</v>
      </c>
      <c r="M88" s="272">
        <v>3481.5743999999995</v>
      </c>
      <c r="N88" s="277">
        <v>44559</v>
      </c>
      <c r="O88" s="272">
        <v>611.01</v>
      </c>
      <c r="P88" s="272">
        <v>7332.1200000000008</v>
      </c>
      <c r="Q88" s="277"/>
      <c r="R88" s="272"/>
      <c r="S88" s="272"/>
      <c r="T88" s="277">
        <v>44971</v>
      </c>
      <c r="U88" s="272">
        <v>634.81968000000006</v>
      </c>
      <c r="V88" s="272">
        <v>692.53055999999992</v>
      </c>
      <c r="W88" s="272">
        <f t="shared" si="90"/>
        <v>692.79336000000001</v>
      </c>
      <c r="X88" s="266">
        <f t="shared" si="90"/>
        <v>3835.40832</v>
      </c>
      <c r="Y88" s="266">
        <f t="shared" si="91"/>
        <v>686.07207794115106</v>
      </c>
      <c r="Z88" s="266">
        <f t="shared" si="91"/>
        <v>2605.0419965685246</v>
      </c>
      <c r="AA88" s="266">
        <f t="shared" si="92"/>
        <v>692.79336000000001</v>
      </c>
      <c r="AB88" s="266">
        <f t="shared" si="92"/>
        <v>3835.40832</v>
      </c>
      <c r="AC88" s="382"/>
    </row>
    <row r="89" spans="2:29" s="126" customFormat="1" ht="34.799999999999997" customHeight="1" x14ac:dyDescent="0.25">
      <c r="B89" s="267" t="s">
        <v>27</v>
      </c>
      <c r="C89" s="325" t="s">
        <v>1207</v>
      </c>
      <c r="D89" s="268" t="s">
        <v>1206</v>
      </c>
      <c r="E89" s="305" t="s">
        <v>1382</v>
      </c>
      <c r="F89" s="355">
        <v>4.0999999999999996</v>
      </c>
      <c r="G89" s="353">
        <v>7.6</v>
      </c>
      <c r="H89" s="277"/>
      <c r="I89" s="272"/>
      <c r="J89" s="272"/>
      <c r="K89" s="277">
        <v>44167</v>
      </c>
      <c r="L89" s="272">
        <v>4673.6351999999997</v>
      </c>
      <c r="M89" s="272">
        <v>10785.312</v>
      </c>
      <c r="N89" s="277"/>
      <c r="O89" s="272"/>
      <c r="P89" s="272"/>
      <c r="Q89" s="277"/>
      <c r="R89" s="272"/>
      <c r="S89" s="272"/>
      <c r="T89" s="277"/>
      <c r="U89" s="272"/>
      <c r="V89" s="272"/>
      <c r="W89" s="272">
        <f t="shared" si="90"/>
        <v>4673.6351999999997</v>
      </c>
      <c r="X89" s="266">
        <f t="shared" si="90"/>
        <v>10785.312</v>
      </c>
      <c r="Y89" s="266">
        <f t="shared" si="91"/>
        <v>4673.6351999999997</v>
      </c>
      <c r="Z89" s="266">
        <f t="shared" si="91"/>
        <v>10785.312</v>
      </c>
      <c r="AA89" s="266">
        <f t="shared" si="92"/>
        <v>4673.6351999999997</v>
      </c>
      <c r="AB89" s="266">
        <f t="shared" si="92"/>
        <v>10785.312</v>
      </c>
      <c r="AC89" s="382"/>
    </row>
    <row r="90" spans="2:29" s="126" customFormat="1" ht="38.4" customHeight="1" x14ac:dyDescent="0.25">
      <c r="B90" s="267" t="s">
        <v>27</v>
      </c>
      <c r="C90" s="325" t="s">
        <v>1383</v>
      </c>
      <c r="D90" s="268" t="s">
        <v>1384</v>
      </c>
      <c r="E90" s="305" t="s">
        <v>1382</v>
      </c>
      <c r="F90" s="355">
        <v>1.8</v>
      </c>
      <c r="G90" s="353">
        <v>0.43</v>
      </c>
      <c r="H90" s="277"/>
      <c r="I90" s="272"/>
      <c r="J90" s="272"/>
      <c r="K90" s="277"/>
      <c r="L90" s="272"/>
      <c r="M90" s="272"/>
      <c r="N90" s="277">
        <v>44546</v>
      </c>
      <c r="O90" s="272">
        <v>94.923359999999988</v>
      </c>
      <c r="P90" s="272">
        <v>210.18743999999998</v>
      </c>
      <c r="Q90" s="277"/>
      <c r="R90" s="272"/>
      <c r="S90" s="272"/>
      <c r="T90" s="277"/>
      <c r="U90" s="272"/>
      <c r="V90" s="272"/>
      <c r="W90" s="272">
        <f t="shared" ref="W90" si="93">AVERAGE(I90,L90,O90,R90,U90)</f>
        <v>94.923359999999988</v>
      </c>
      <c r="X90" s="266">
        <f t="shared" ref="X90" si="94">AVERAGE(J90,M90,P90,S90,V90)</f>
        <v>210.18743999999998</v>
      </c>
      <c r="Y90" s="266">
        <f t="shared" ref="Y90" si="95">GEOMEAN(I90,L90,O90,R90,U90)</f>
        <v>94.923359999999988</v>
      </c>
      <c r="Z90" s="266">
        <f t="shared" ref="Z90" si="96">GEOMEAN(J90,M90,P90,S90,V90)</f>
        <v>210.18743999999998</v>
      </c>
      <c r="AA90" s="266">
        <f t="shared" si="92"/>
        <v>94.923359999999988</v>
      </c>
      <c r="AB90" s="266">
        <f t="shared" si="92"/>
        <v>210.18743999999998</v>
      </c>
      <c r="AC90" s="382"/>
    </row>
    <row r="91" spans="2:29" s="126" customFormat="1" ht="29.25" customHeight="1" x14ac:dyDescent="0.25">
      <c r="B91" s="267" t="s">
        <v>27</v>
      </c>
      <c r="C91" s="325" t="s">
        <v>1376</v>
      </c>
      <c r="D91" s="268" t="s">
        <v>1113</v>
      </c>
      <c r="E91" s="305" t="s">
        <v>1382</v>
      </c>
      <c r="F91" s="356">
        <v>11.83</v>
      </c>
      <c r="G91" s="353">
        <v>2.74</v>
      </c>
      <c r="H91" s="277"/>
      <c r="I91" s="272"/>
      <c r="J91" s="272"/>
      <c r="K91" s="277">
        <v>43879</v>
      </c>
      <c r="L91" s="272">
        <v>1792.5062399999999</v>
      </c>
      <c r="M91" s="272">
        <v>3028.7174399999999</v>
      </c>
      <c r="N91" s="277"/>
      <c r="O91" s="272"/>
      <c r="P91" s="272"/>
      <c r="Q91" s="277">
        <v>44677</v>
      </c>
      <c r="R91" s="272">
        <v>1170.14328</v>
      </c>
      <c r="S91" s="272">
        <v>599.34168</v>
      </c>
      <c r="T91" s="277">
        <v>44971</v>
      </c>
      <c r="U91" s="272">
        <v>1339.3339200000003</v>
      </c>
      <c r="V91" s="272">
        <v>1339.3339200000003</v>
      </c>
      <c r="W91" s="272">
        <f>AVERAGE(I91,L91,O91,R91,U91)</f>
        <v>1433.9944800000001</v>
      </c>
      <c r="X91" s="266">
        <f>AVERAGE(J91,M91,P91,S91,V91)</f>
        <v>1655.7976799999999</v>
      </c>
      <c r="Y91" s="266">
        <f>GEOMEAN(I91,L91,O91,R91,U91)</f>
        <v>1411.0081719001628</v>
      </c>
      <c r="Z91" s="266">
        <f>GEOMEAN(J91,M91,P91,S91,V91)</f>
        <v>1344.6441570509849</v>
      </c>
      <c r="AA91" s="266">
        <f t="shared" si="92"/>
        <v>1433.9944800000001</v>
      </c>
      <c r="AB91" s="266">
        <f t="shared" si="92"/>
        <v>1655.7976799999999</v>
      </c>
      <c r="AC91" s="382"/>
    </row>
    <row r="92" spans="2:29" s="126" customFormat="1" ht="33" customHeight="1" x14ac:dyDescent="0.25">
      <c r="B92" s="267" t="s">
        <v>27</v>
      </c>
      <c r="C92" s="391" t="s">
        <v>1601</v>
      </c>
      <c r="D92" s="268"/>
      <c r="E92" s="333" t="s">
        <v>11</v>
      </c>
      <c r="F92" s="373"/>
      <c r="G92" s="360">
        <v>1.88</v>
      </c>
      <c r="H92" s="388">
        <v>43157</v>
      </c>
      <c r="I92" s="272">
        <v>16619.84</v>
      </c>
      <c r="J92" s="272">
        <v>20824.8</v>
      </c>
      <c r="K92" s="388"/>
      <c r="L92" s="272"/>
      <c r="M92" s="272"/>
      <c r="N92" s="388"/>
      <c r="O92" s="272"/>
      <c r="P92" s="272"/>
      <c r="Q92" s="388">
        <v>44572</v>
      </c>
      <c r="R92" s="272">
        <v>5727</v>
      </c>
      <c r="S92" s="272">
        <v>5533</v>
      </c>
      <c r="T92" s="388"/>
      <c r="U92" s="272"/>
      <c r="V92" s="272"/>
      <c r="W92" s="272">
        <f>AVERAGE(I92,L92,O92,R92,U92)</f>
        <v>11173.42</v>
      </c>
      <c r="X92" s="266">
        <f>AVERAGE(J92,M92,P92,S92,V92)</f>
        <v>13178.9</v>
      </c>
      <c r="Y92" s="266">
        <f>GEOMEAN(I92,L92,O92,R92,U92)</f>
        <v>9756.1172440679493</v>
      </c>
      <c r="Z92" s="266">
        <f>GEOMEAN(J92,M92,P92,S92,V92)</f>
        <v>10734.226492859185</v>
      </c>
      <c r="AA92" s="266">
        <f>W92</f>
        <v>11173.42</v>
      </c>
      <c r="AB92" s="266">
        <f>X92</f>
        <v>13178.9</v>
      </c>
      <c r="AC92" s="382"/>
    </row>
    <row r="93" spans="2:29" s="126" customFormat="1" ht="40.799999999999997" customHeight="1" x14ac:dyDescent="0.25">
      <c r="B93" s="414" t="s">
        <v>1619</v>
      </c>
      <c r="C93" s="417"/>
      <c r="D93" s="380"/>
      <c r="E93" s="323"/>
      <c r="F93" s="323"/>
      <c r="G93" s="323"/>
      <c r="H93" s="288"/>
      <c r="I93" s="289"/>
      <c r="J93" s="289"/>
      <c r="K93" s="288"/>
      <c r="L93" s="289"/>
      <c r="M93" s="289"/>
      <c r="N93" s="288"/>
      <c r="O93" s="289"/>
      <c r="P93" s="289"/>
      <c r="Q93" s="288"/>
      <c r="R93" s="289"/>
      <c r="S93" s="289"/>
      <c r="T93" s="288"/>
      <c r="U93" s="289"/>
      <c r="V93" s="289"/>
      <c r="W93" s="289"/>
      <c r="X93" s="270"/>
      <c r="Y93" s="270"/>
      <c r="Z93" s="270"/>
      <c r="AA93" s="270">
        <f>SUM(AA86:AA92)</f>
        <v>23843.402199999997</v>
      </c>
      <c r="AB93" s="270">
        <f>SUM(AB86:AB92)</f>
        <v>35267.896999999997</v>
      </c>
      <c r="AC93" s="382"/>
    </row>
    <row r="94" spans="2:29" s="126" customFormat="1" ht="45.75" customHeight="1" x14ac:dyDescent="0.25">
      <c r="B94" s="267" t="s">
        <v>28</v>
      </c>
      <c r="C94" s="325" t="s">
        <v>1439</v>
      </c>
      <c r="D94" s="268" t="s">
        <v>1080</v>
      </c>
      <c r="E94" s="305" t="s">
        <v>11</v>
      </c>
      <c r="F94" s="352">
        <v>13.6</v>
      </c>
      <c r="G94" s="353">
        <v>7.085</v>
      </c>
      <c r="H94" s="277">
        <v>43725</v>
      </c>
      <c r="I94" s="272">
        <v>12482.579519999999</v>
      </c>
      <c r="J94" s="272">
        <v>8870.209560000003</v>
      </c>
      <c r="K94" s="279">
        <v>44103</v>
      </c>
      <c r="L94" s="272">
        <v>15916.313808000001</v>
      </c>
      <c r="M94" s="272">
        <v>10586.950560000001</v>
      </c>
      <c r="N94" s="277">
        <v>44467</v>
      </c>
      <c r="O94" s="272">
        <v>29840.876927999998</v>
      </c>
      <c r="P94" s="272">
        <v>16840.223999999998</v>
      </c>
      <c r="Q94" s="277" t="s">
        <v>1484</v>
      </c>
      <c r="R94" s="272">
        <v>19662.065279999999</v>
      </c>
      <c r="S94" s="272">
        <v>12735.655919999999</v>
      </c>
      <c r="T94" s="277"/>
      <c r="U94" s="272"/>
      <c r="V94" s="272"/>
      <c r="W94" s="272">
        <f t="shared" ref="W94:W106" si="97">AVERAGE(I94,L94,O94,R94,U94)</f>
        <v>19475.458884</v>
      </c>
      <c r="X94" s="266">
        <f t="shared" ref="X94:X106" si="98">AVERAGE(J94,M94,P94,S94,V94)</f>
        <v>12258.26001</v>
      </c>
      <c r="Y94" s="266">
        <f t="shared" ref="Y94:Y106" si="99">GEOMEAN(I94,L94,O94,R94,U94)</f>
        <v>18477.656420487074</v>
      </c>
      <c r="Z94" s="266">
        <f t="shared" ref="Z94:Z106" si="100">GEOMEAN(J94,M94,P94,S94,V94)</f>
        <v>11912.927166356945</v>
      </c>
      <c r="AA94" s="266">
        <f>W94</f>
        <v>19475.458884</v>
      </c>
      <c r="AB94" s="266">
        <f>X94</f>
        <v>12258.26001</v>
      </c>
      <c r="AC94" s="382"/>
    </row>
    <row r="95" spans="2:29" s="126" customFormat="1" ht="58.5" customHeight="1" x14ac:dyDescent="0.25">
      <c r="B95" s="267" t="s">
        <v>28</v>
      </c>
      <c r="C95" s="268" t="s">
        <v>1388</v>
      </c>
      <c r="D95" s="268" t="s">
        <v>1571</v>
      </c>
      <c r="E95" s="305" t="s">
        <v>1382</v>
      </c>
      <c r="F95" s="353">
        <v>0.16</v>
      </c>
      <c r="G95" s="353">
        <v>0.03</v>
      </c>
      <c r="H95" s="277">
        <v>43805</v>
      </c>
      <c r="I95" s="272">
        <v>69.585235200000014</v>
      </c>
      <c r="J95" s="272">
        <v>83.286575999999997</v>
      </c>
      <c r="K95" s="279">
        <v>44176</v>
      </c>
      <c r="L95" s="272">
        <v>12.157127999999998</v>
      </c>
      <c r="M95" s="272">
        <v>50.170622399999992</v>
      </c>
      <c r="N95" s="277">
        <v>44533</v>
      </c>
      <c r="O95" s="272">
        <v>7.2848160000000002</v>
      </c>
      <c r="P95" s="272">
        <v>45.411839999999998</v>
      </c>
      <c r="Q95" s="277"/>
      <c r="R95" s="272"/>
      <c r="S95" s="272"/>
      <c r="T95" s="277"/>
      <c r="U95" s="272"/>
      <c r="V95" s="272"/>
      <c r="W95" s="272">
        <f t="shared" si="97"/>
        <v>29.675726400000006</v>
      </c>
      <c r="X95" s="266">
        <f t="shared" si="98"/>
        <v>59.623012799999991</v>
      </c>
      <c r="Y95" s="266">
        <f t="shared" si="99"/>
        <v>18.333929564988367</v>
      </c>
      <c r="Z95" s="266">
        <f t="shared" si="100"/>
        <v>57.464266205384618</v>
      </c>
      <c r="AA95" s="266">
        <f t="shared" ref="AA95:AA102" si="101">W95</f>
        <v>29.675726400000006</v>
      </c>
      <c r="AB95" s="266">
        <f t="shared" ref="AB95:AB102" si="102">X95</f>
        <v>59.623012799999991</v>
      </c>
      <c r="AC95" s="382"/>
    </row>
    <row r="96" spans="2:29" s="126" customFormat="1" ht="57.6" customHeight="1" x14ac:dyDescent="0.25">
      <c r="B96" s="267" t="s">
        <v>29</v>
      </c>
      <c r="C96" s="267" t="s">
        <v>1440</v>
      </c>
      <c r="D96" s="267" t="s">
        <v>1081</v>
      </c>
      <c r="E96" s="327" t="s">
        <v>11</v>
      </c>
      <c r="F96" s="353"/>
      <c r="G96" s="351">
        <v>74.260000000000005</v>
      </c>
      <c r="H96" s="277">
        <v>43593</v>
      </c>
      <c r="I96" s="272">
        <v>216111.58166879998</v>
      </c>
      <c r="J96" s="272">
        <v>361906.50527999998</v>
      </c>
      <c r="K96" s="279" t="s">
        <v>1506</v>
      </c>
      <c r="L96" s="272">
        <v>187790.998536</v>
      </c>
      <c r="M96" s="272">
        <v>170135.61624</v>
      </c>
      <c r="N96" s="277">
        <v>44243</v>
      </c>
      <c r="O96" s="272">
        <v>224005.04246880001</v>
      </c>
      <c r="P96" s="272">
        <v>206117.03802240003</v>
      </c>
      <c r="Q96" s="277" t="s">
        <v>1485</v>
      </c>
      <c r="R96" s="272">
        <v>220059.5262048</v>
      </c>
      <c r="S96" s="272">
        <v>267732.98936640006</v>
      </c>
      <c r="T96" s="277"/>
      <c r="U96" s="272"/>
      <c r="V96" s="272"/>
      <c r="W96" s="272">
        <f t="shared" si="97"/>
        <v>211991.7872196</v>
      </c>
      <c r="X96" s="266">
        <f t="shared" si="98"/>
        <v>251473.03722720002</v>
      </c>
      <c r="Y96" s="266">
        <f t="shared" si="99"/>
        <v>211488.95695850404</v>
      </c>
      <c r="Z96" s="266">
        <f t="shared" si="100"/>
        <v>241435.9025577649</v>
      </c>
      <c r="AA96" s="266">
        <f t="shared" si="101"/>
        <v>211991.7872196</v>
      </c>
      <c r="AB96" s="266">
        <f t="shared" si="102"/>
        <v>251473.03722720002</v>
      </c>
      <c r="AC96" s="382"/>
    </row>
    <row r="97" spans="2:29" s="126" customFormat="1" ht="53.25" customHeight="1" x14ac:dyDescent="0.25">
      <c r="B97" s="267" t="s">
        <v>29</v>
      </c>
      <c r="C97" s="268" t="s">
        <v>1267</v>
      </c>
      <c r="D97" s="268" t="s">
        <v>1392</v>
      </c>
      <c r="E97" s="326" t="s">
        <v>1382</v>
      </c>
      <c r="F97" s="353">
        <v>0.36</v>
      </c>
      <c r="G97" s="351">
        <v>0.15</v>
      </c>
      <c r="H97" s="277">
        <v>43816</v>
      </c>
      <c r="I97" s="272">
        <v>496.69200000000001</v>
      </c>
      <c r="J97" s="272">
        <v>298.01519999999994</v>
      </c>
      <c r="K97" s="279">
        <v>44105</v>
      </c>
      <c r="L97" s="272">
        <v>381.5856</v>
      </c>
      <c r="M97" s="272">
        <v>208.13759999999994</v>
      </c>
      <c r="N97" s="277"/>
      <c r="O97" s="272"/>
      <c r="P97" s="272"/>
      <c r="Q97" s="277">
        <v>44896</v>
      </c>
      <c r="R97" s="272">
        <v>443.71151999999995</v>
      </c>
      <c r="S97" s="272">
        <v>78.855768000000012</v>
      </c>
      <c r="T97" s="277"/>
      <c r="U97" s="272"/>
      <c r="V97" s="272"/>
      <c r="W97" s="272">
        <f t="shared" si="97"/>
        <v>440.66303999999997</v>
      </c>
      <c r="X97" s="266">
        <f t="shared" si="98"/>
        <v>195.00285599999995</v>
      </c>
      <c r="Y97" s="266">
        <f t="shared" si="99"/>
        <v>438.12020502050581</v>
      </c>
      <c r="Z97" s="266">
        <f t="shared" si="100"/>
        <v>169.74909774321034</v>
      </c>
      <c r="AA97" s="266">
        <f t="shared" si="101"/>
        <v>440.66303999999997</v>
      </c>
      <c r="AB97" s="266">
        <f t="shared" si="102"/>
        <v>195.00285599999995</v>
      </c>
      <c r="AC97" s="382"/>
    </row>
    <row r="98" spans="2:29" s="126" customFormat="1" ht="44.25" customHeight="1" x14ac:dyDescent="0.25">
      <c r="B98" s="267" t="s">
        <v>29</v>
      </c>
      <c r="C98" s="268" t="s">
        <v>1176</v>
      </c>
      <c r="D98" s="268" t="s">
        <v>1393</v>
      </c>
      <c r="E98" s="326" t="s">
        <v>1382</v>
      </c>
      <c r="F98" s="353">
        <v>0.06</v>
      </c>
      <c r="G98" s="351">
        <v>1.4999999999999999E-2</v>
      </c>
      <c r="H98" s="277">
        <v>43789</v>
      </c>
      <c r="I98" s="272">
        <v>43.992719999999998</v>
      </c>
      <c r="J98" s="272">
        <v>15.137279999999999</v>
      </c>
      <c r="K98" s="279"/>
      <c r="L98" s="272"/>
      <c r="M98" s="272"/>
      <c r="N98" s="277"/>
      <c r="O98" s="272"/>
      <c r="P98" s="272"/>
      <c r="Q98" s="277"/>
      <c r="R98" s="272"/>
      <c r="S98" s="272"/>
      <c r="T98" s="277"/>
      <c r="U98" s="272"/>
      <c r="V98" s="272"/>
      <c r="W98" s="272">
        <f t="shared" si="97"/>
        <v>43.992719999999998</v>
      </c>
      <c r="X98" s="266">
        <f t="shared" si="98"/>
        <v>15.137279999999999</v>
      </c>
      <c r="Y98" s="266">
        <f t="shared" si="99"/>
        <v>43.992719999999998</v>
      </c>
      <c r="Z98" s="266">
        <f t="shared" si="100"/>
        <v>15.137279999999999</v>
      </c>
      <c r="AA98" s="266">
        <f t="shared" si="101"/>
        <v>43.992719999999998</v>
      </c>
      <c r="AB98" s="266">
        <f t="shared" si="102"/>
        <v>15.137279999999999</v>
      </c>
      <c r="AC98" s="382"/>
    </row>
    <row r="99" spans="2:29" s="126" customFormat="1" ht="40.5" customHeight="1" x14ac:dyDescent="0.25">
      <c r="B99" s="267" t="s">
        <v>29</v>
      </c>
      <c r="C99" s="268" t="s">
        <v>1005</v>
      </c>
      <c r="D99" s="268" t="s">
        <v>1394</v>
      </c>
      <c r="E99" s="326" t="s">
        <v>11</v>
      </c>
      <c r="F99" s="353">
        <v>0.04</v>
      </c>
      <c r="G99" s="351">
        <v>0.27800000000000002</v>
      </c>
      <c r="H99" s="277">
        <v>43504</v>
      </c>
      <c r="I99" s="272">
        <v>47.303999999999995</v>
      </c>
      <c r="J99" s="272">
        <v>208.13759999999999</v>
      </c>
      <c r="K99" s="279">
        <v>43875</v>
      </c>
      <c r="L99" s="272">
        <v>128.79933120000001</v>
      </c>
      <c r="M99" s="272">
        <v>30.652991999999998</v>
      </c>
      <c r="N99" s="277">
        <v>44280</v>
      </c>
      <c r="O99" s="272">
        <v>42.673411440000002</v>
      </c>
      <c r="P99" s="272">
        <v>119.34089639999999</v>
      </c>
      <c r="Q99" s="277"/>
      <c r="R99" s="272"/>
      <c r="S99" s="272"/>
      <c r="T99" s="277"/>
      <c r="U99" s="272"/>
      <c r="V99" s="272"/>
      <c r="W99" s="272">
        <f t="shared" si="97"/>
        <v>72.925580879999998</v>
      </c>
      <c r="X99" s="266">
        <f t="shared" si="98"/>
        <v>119.37716279999999</v>
      </c>
      <c r="Y99" s="266">
        <f t="shared" si="99"/>
        <v>63.824822005708491</v>
      </c>
      <c r="Z99" s="266">
        <f t="shared" si="100"/>
        <v>91.31404259090499</v>
      </c>
      <c r="AA99" s="266">
        <f t="shared" si="101"/>
        <v>72.925580879999998</v>
      </c>
      <c r="AB99" s="266">
        <f t="shared" si="102"/>
        <v>119.37716279999999</v>
      </c>
      <c r="AC99" s="382"/>
    </row>
    <row r="100" spans="2:29" s="126" customFormat="1" ht="45" customHeight="1" x14ac:dyDescent="0.25">
      <c r="B100" s="267" t="s">
        <v>29</v>
      </c>
      <c r="C100" s="268" t="s">
        <v>1268</v>
      </c>
      <c r="D100" s="268" t="s">
        <v>1391</v>
      </c>
      <c r="E100" s="326" t="s">
        <v>11</v>
      </c>
      <c r="F100" s="353">
        <v>0.18</v>
      </c>
      <c r="G100" s="351">
        <v>0.151</v>
      </c>
      <c r="H100" s="277">
        <v>43769</v>
      </c>
      <c r="I100" s="272">
        <v>101.9054304</v>
      </c>
      <c r="J100" s="272">
        <v>58.571812799999996</v>
      </c>
      <c r="K100" s="277"/>
      <c r="L100" s="272"/>
      <c r="M100" s="272"/>
      <c r="N100" s="277"/>
      <c r="O100" s="272"/>
      <c r="P100" s="272"/>
      <c r="Q100" s="277"/>
      <c r="R100" s="272"/>
      <c r="S100" s="272"/>
      <c r="T100" s="277"/>
      <c r="U100" s="272"/>
      <c r="V100" s="272"/>
      <c r="W100" s="272">
        <f t="shared" si="97"/>
        <v>101.9054304</v>
      </c>
      <c r="X100" s="266">
        <f t="shared" si="98"/>
        <v>58.571812799999996</v>
      </c>
      <c r="Y100" s="266">
        <f t="shared" si="99"/>
        <v>101.9054304</v>
      </c>
      <c r="Z100" s="266">
        <f t="shared" si="100"/>
        <v>58.571812799999996</v>
      </c>
      <c r="AA100" s="266">
        <f t="shared" si="101"/>
        <v>101.9054304</v>
      </c>
      <c r="AB100" s="266">
        <f t="shared" si="102"/>
        <v>58.571812799999996</v>
      </c>
      <c r="AC100" s="382"/>
    </row>
    <row r="101" spans="2:29" s="126" customFormat="1" ht="51.75" customHeight="1" x14ac:dyDescent="0.25">
      <c r="B101" s="267" t="s">
        <v>29</v>
      </c>
      <c r="C101" s="268" t="s">
        <v>1007</v>
      </c>
      <c r="D101" s="268" t="s">
        <v>1332</v>
      </c>
      <c r="E101" s="328" t="s">
        <v>1382</v>
      </c>
      <c r="F101" s="353">
        <v>0.16</v>
      </c>
      <c r="G101" s="351">
        <v>0.12</v>
      </c>
      <c r="H101" s="277">
        <v>43612</v>
      </c>
      <c r="I101" s="272">
        <v>148.60288799999998</v>
      </c>
      <c r="J101" s="272">
        <v>237.97065600000002</v>
      </c>
      <c r="K101" s="279">
        <v>44055</v>
      </c>
      <c r="L101" s="272">
        <v>51.332198399999996</v>
      </c>
      <c r="M101" s="272">
        <v>51.560939519999998</v>
      </c>
      <c r="N101" s="277">
        <v>44544</v>
      </c>
      <c r="O101" s="272">
        <v>58.114540799999993</v>
      </c>
      <c r="P101" s="272">
        <v>12.6144</v>
      </c>
      <c r="Q101" s="277"/>
      <c r="R101" s="272"/>
      <c r="S101" s="272"/>
      <c r="T101" s="277"/>
      <c r="U101" s="272"/>
      <c r="V101" s="272"/>
      <c r="W101" s="272">
        <f t="shared" si="97"/>
        <v>86.016542399999992</v>
      </c>
      <c r="X101" s="266">
        <f t="shared" si="98"/>
        <v>100.71533183999999</v>
      </c>
      <c r="Y101" s="266">
        <f t="shared" si="99"/>
        <v>76.248968833909231</v>
      </c>
      <c r="Z101" s="266">
        <f t="shared" si="100"/>
        <v>53.691261675555083</v>
      </c>
      <c r="AA101" s="266">
        <f t="shared" si="101"/>
        <v>86.016542399999992</v>
      </c>
      <c r="AB101" s="266">
        <f t="shared" si="102"/>
        <v>100.71533183999999</v>
      </c>
      <c r="AC101" s="382"/>
    </row>
    <row r="102" spans="2:29" s="126" customFormat="1" ht="45" customHeight="1" x14ac:dyDescent="0.25">
      <c r="B102" s="267" t="s">
        <v>29</v>
      </c>
      <c r="C102" s="268" t="s">
        <v>1173</v>
      </c>
      <c r="D102" s="267" t="s">
        <v>1174</v>
      </c>
      <c r="E102" s="329" t="s">
        <v>11</v>
      </c>
      <c r="F102" s="353">
        <v>0.11</v>
      </c>
      <c r="G102" s="351">
        <v>6.2E-2</v>
      </c>
      <c r="H102" s="277">
        <v>43437</v>
      </c>
      <c r="I102" s="272">
        <v>1.9184399999999997</v>
      </c>
      <c r="J102" s="272">
        <v>3.8368799999999994</v>
      </c>
      <c r="K102" s="279"/>
      <c r="L102" s="272"/>
      <c r="M102" s="272"/>
      <c r="N102" s="277"/>
      <c r="O102" s="272"/>
      <c r="P102" s="272"/>
      <c r="Q102" s="277" t="s">
        <v>1486</v>
      </c>
      <c r="R102" s="272">
        <v>7.4950559999999991</v>
      </c>
      <c r="S102" s="272">
        <v>9.7761599999999991</v>
      </c>
      <c r="T102" s="277"/>
      <c r="U102" s="272"/>
      <c r="V102" s="272"/>
      <c r="W102" s="272">
        <f t="shared" si="97"/>
        <v>4.7067479999999993</v>
      </c>
      <c r="X102" s="266">
        <f t="shared" si="98"/>
        <v>6.806519999999999</v>
      </c>
      <c r="Y102" s="266">
        <f t="shared" si="99"/>
        <v>3.791940826626913</v>
      </c>
      <c r="Z102" s="266">
        <f t="shared" si="100"/>
        <v>6.1245369441942294</v>
      </c>
      <c r="AA102" s="266">
        <f t="shared" si="101"/>
        <v>4.7067479999999993</v>
      </c>
      <c r="AB102" s="266">
        <f t="shared" si="102"/>
        <v>6.806519999999999</v>
      </c>
      <c r="AC102" s="382"/>
    </row>
    <row r="103" spans="2:29" s="126" customFormat="1" ht="39" customHeight="1" x14ac:dyDescent="0.25">
      <c r="B103" s="267" t="s">
        <v>31</v>
      </c>
      <c r="C103" s="268" t="s">
        <v>1596</v>
      </c>
      <c r="D103" s="330" t="s">
        <v>1396</v>
      </c>
      <c r="E103" s="316" t="s">
        <v>11</v>
      </c>
      <c r="F103" s="352">
        <v>15.3</v>
      </c>
      <c r="G103" s="351">
        <v>6.83</v>
      </c>
      <c r="H103" s="277" t="s">
        <v>1496</v>
      </c>
      <c r="I103" s="272">
        <v>11728.459151999999</v>
      </c>
      <c r="J103" s="272">
        <v>12313.546560000001</v>
      </c>
      <c r="K103" s="281">
        <v>44152</v>
      </c>
      <c r="L103" s="272">
        <v>16655.615094239998</v>
      </c>
      <c r="M103" s="272">
        <v>17967.30361056</v>
      </c>
      <c r="N103" s="277" t="s">
        <v>1299</v>
      </c>
      <c r="O103" s="272">
        <v>8464.5777600000001</v>
      </c>
      <c r="P103" s="272">
        <v>6915.8447999999999</v>
      </c>
      <c r="Q103" s="277">
        <v>44869</v>
      </c>
      <c r="R103" s="272">
        <v>16069.950892800001</v>
      </c>
      <c r="S103" s="272">
        <v>11295.5392512</v>
      </c>
      <c r="T103" s="277"/>
      <c r="U103" s="272"/>
      <c r="V103" s="272"/>
      <c r="W103" s="272">
        <f t="shared" si="97"/>
        <v>13229.650724759998</v>
      </c>
      <c r="X103" s="266">
        <f t="shared" si="98"/>
        <v>12123.058555439999</v>
      </c>
      <c r="Y103" s="266">
        <f t="shared" si="99"/>
        <v>12767.4854333362</v>
      </c>
      <c r="Z103" s="266">
        <f t="shared" si="100"/>
        <v>11465.805431891322</v>
      </c>
      <c r="AA103" s="266">
        <f t="shared" ref="AA103:AB107" si="103">R103</f>
        <v>16069.950892800001</v>
      </c>
      <c r="AB103" s="266">
        <f t="shared" si="103"/>
        <v>11295.5392512</v>
      </c>
      <c r="AC103" s="382"/>
    </row>
    <row r="104" spans="2:29" s="126" customFormat="1" ht="33.75" customHeight="1" x14ac:dyDescent="0.25">
      <c r="B104" s="267" t="s">
        <v>32</v>
      </c>
      <c r="C104" s="267" t="s">
        <v>1533</v>
      </c>
      <c r="D104" s="267" t="s">
        <v>1397</v>
      </c>
      <c r="E104" s="305" t="s">
        <v>11</v>
      </c>
      <c r="F104" s="353">
        <v>11.3</v>
      </c>
      <c r="G104" s="351">
        <v>8.9</v>
      </c>
      <c r="H104" s="277" t="s">
        <v>1496</v>
      </c>
      <c r="I104" s="272">
        <v>5156.0098559999988</v>
      </c>
      <c r="J104" s="272">
        <v>3211.6640832000003</v>
      </c>
      <c r="K104" s="279">
        <v>44153</v>
      </c>
      <c r="L104" s="272">
        <v>6666.22222272</v>
      </c>
      <c r="M104" s="272">
        <v>8478.6901199999993</v>
      </c>
      <c r="N104" s="277"/>
      <c r="O104" s="272"/>
      <c r="P104" s="272"/>
      <c r="Q104" s="277">
        <v>44865</v>
      </c>
      <c r="R104" s="272">
        <v>23159.281536000002</v>
      </c>
      <c r="S104" s="272">
        <v>12134.1193344</v>
      </c>
      <c r="T104" s="277"/>
      <c r="U104" s="272"/>
      <c r="V104" s="272"/>
      <c r="W104" s="272">
        <f t="shared" si="97"/>
        <v>11660.50453824</v>
      </c>
      <c r="X104" s="266">
        <f t="shared" si="98"/>
        <v>7941.4911792000012</v>
      </c>
      <c r="Y104" s="266">
        <f t="shared" si="99"/>
        <v>9267.7192563205044</v>
      </c>
      <c r="Z104" s="266">
        <f t="shared" si="100"/>
        <v>6913.3579943273426</v>
      </c>
      <c r="AA104" s="266">
        <f t="shared" si="103"/>
        <v>23159.281536000002</v>
      </c>
      <c r="AB104" s="266">
        <f t="shared" si="103"/>
        <v>12134.1193344</v>
      </c>
      <c r="AC104" s="382"/>
    </row>
    <row r="105" spans="2:29" s="126" customFormat="1" ht="37.5" customHeight="1" x14ac:dyDescent="0.25">
      <c r="B105" s="267" t="s">
        <v>33</v>
      </c>
      <c r="C105" s="268" t="s">
        <v>1441</v>
      </c>
      <c r="D105" s="268" t="s">
        <v>1084</v>
      </c>
      <c r="E105" s="305" t="s">
        <v>11</v>
      </c>
      <c r="F105" s="353"/>
      <c r="G105" s="351">
        <v>10.35</v>
      </c>
      <c r="H105" s="277"/>
      <c r="I105" s="272"/>
      <c r="J105" s="272"/>
      <c r="K105" s="277"/>
      <c r="L105" s="272"/>
      <c r="M105" s="272"/>
      <c r="N105" s="277" t="s">
        <v>1310</v>
      </c>
      <c r="O105" s="272">
        <v>15965.667648000001</v>
      </c>
      <c r="P105" s="272">
        <v>18267.492902400001</v>
      </c>
      <c r="Q105" s="277">
        <v>44867</v>
      </c>
      <c r="R105" s="272">
        <v>20031.131088000002</v>
      </c>
      <c r="S105" s="272">
        <v>28275.213866400001</v>
      </c>
      <c r="T105" s="277"/>
      <c r="U105" s="272"/>
      <c r="V105" s="272"/>
      <c r="W105" s="272">
        <f t="shared" si="97"/>
        <v>17998.399368000002</v>
      </c>
      <c r="X105" s="266">
        <f t="shared" si="98"/>
        <v>23271.353384400001</v>
      </c>
      <c r="Y105" s="266">
        <f t="shared" si="99"/>
        <v>17883.243038233548</v>
      </c>
      <c r="Z105" s="266">
        <f t="shared" si="100"/>
        <v>22727.016271792127</v>
      </c>
      <c r="AA105" s="266">
        <f t="shared" si="103"/>
        <v>20031.131088000002</v>
      </c>
      <c r="AB105" s="266">
        <f t="shared" si="103"/>
        <v>28275.213866400001</v>
      </c>
      <c r="AC105" s="382"/>
    </row>
    <row r="106" spans="2:29" s="126" customFormat="1" ht="45" customHeight="1" x14ac:dyDescent="0.25">
      <c r="B106" s="267" t="s">
        <v>33</v>
      </c>
      <c r="C106" s="268" t="s">
        <v>1190</v>
      </c>
      <c r="D106" s="267" t="s">
        <v>1188</v>
      </c>
      <c r="E106" s="305" t="s">
        <v>11</v>
      </c>
      <c r="F106" s="353">
        <v>8.5299999999999994</v>
      </c>
      <c r="G106" s="353">
        <v>5.6</v>
      </c>
      <c r="H106" s="277">
        <v>43059</v>
      </c>
      <c r="I106" s="272">
        <v>4157.0755199999994</v>
      </c>
      <c r="J106" s="272">
        <v>30058.853760000002</v>
      </c>
      <c r="K106" s="277"/>
      <c r="L106" s="272"/>
      <c r="M106" s="272"/>
      <c r="N106" s="277" t="s">
        <v>1310</v>
      </c>
      <c r="O106" s="272">
        <v>22697.72064</v>
      </c>
      <c r="P106" s="272">
        <v>40949.495999999999</v>
      </c>
      <c r="Q106" s="277">
        <v>44867</v>
      </c>
      <c r="R106" s="272">
        <v>32724.27648</v>
      </c>
      <c r="S106" s="272">
        <v>12614.652288000001</v>
      </c>
      <c r="T106" s="277"/>
      <c r="U106" s="272"/>
      <c r="V106" s="272"/>
      <c r="W106" s="272">
        <f t="shared" si="97"/>
        <v>19859.690879999998</v>
      </c>
      <c r="X106" s="266">
        <f t="shared" si="98"/>
        <v>27874.334015999997</v>
      </c>
      <c r="Y106" s="266">
        <f t="shared" si="99"/>
        <v>14561.744432865407</v>
      </c>
      <c r="Z106" s="266">
        <f t="shared" si="100"/>
        <v>24947.790410544305</v>
      </c>
      <c r="AA106" s="266">
        <f t="shared" si="103"/>
        <v>32724.27648</v>
      </c>
      <c r="AB106" s="266">
        <f t="shared" si="103"/>
        <v>12614.652288000001</v>
      </c>
      <c r="AC106" s="382"/>
    </row>
    <row r="107" spans="2:29" s="126" customFormat="1" ht="40.5" customHeight="1" x14ac:dyDescent="0.25">
      <c r="B107" s="267" t="s">
        <v>27</v>
      </c>
      <c r="C107" s="268" t="s">
        <v>1378</v>
      </c>
      <c r="D107" s="268" t="s">
        <v>1326</v>
      </c>
      <c r="E107" s="305" t="s">
        <v>11</v>
      </c>
      <c r="F107" s="356">
        <v>3.17</v>
      </c>
      <c r="G107" s="353">
        <v>0.25</v>
      </c>
      <c r="H107" s="277"/>
      <c r="I107" s="272"/>
      <c r="J107" s="272"/>
      <c r="K107" s="277"/>
      <c r="L107" s="272"/>
      <c r="M107" s="272"/>
      <c r="N107" s="277">
        <v>44218</v>
      </c>
      <c r="O107" s="272">
        <v>17.026812</v>
      </c>
      <c r="P107" s="272">
        <v>4.4807399999999999</v>
      </c>
      <c r="Q107" s="277">
        <v>44901</v>
      </c>
      <c r="R107" s="272">
        <v>21.943799999999996</v>
      </c>
      <c r="S107" s="272">
        <v>6.5699999999999994</v>
      </c>
      <c r="T107" s="277"/>
      <c r="U107" s="272"/>
      <c r="V107" s="272"/>
      <c r="W107" s="272">
        <f>AVERAGE(I107,L107,O107,R107,U107)</f>
        <v>19.485305999999998</v>
      </c>
      <c r="X107" s="266">
        <f>AVERAGE(J107,M107,P107,S107,V107)</f>
        <v>5.5253699999999997</v>
      </c>
      <c r="Y107" s="266">
        <f>GEOMEAN(I107,L107,O107,R107,U107)</f>
        <v>19.329587609817235</v>
      </c>
      <c r="Z107" s="266">
        <f>GEOMEAN(J107,M107,P107,S107,V107)</f>
        <v>5.4257222376380447</v>
      </c>
      <c r="AA107" s="266">
        <f t="shared" si="103"/>
        <v>21.943799999999996</v>
      </c>
      <c r="AB107" s="266">
        <f t="shared" si="103"/>
        <v>6.5699999999999994</v>
      </c>
      <c r="AC107" s="382"/>
    </row>
    <row r="108" spans="2:29" s="126" customFormat="1" ht="45" customHeight="1" x14ac:dyDescent="0.25">
      <c r="B108" s="411" t="s">
        <v>1620</v>
      </c>
      <c r="C108" s="411"/>
      <c r="D108" s="411"/>
      <c r="E108" s="290"/>
      <c r="F108" s="290"/>
      <c r="G108" s="290"/>
      <c r="H108" s="291"/>
      <c r="I108" s="292"/>
      <c r="J108" s="292"/>
      <c r="K108" s="297"/>
      <c r="L108" s="292"/>
      <c r="M108" s="292"/>
      <c r="N108" s="291"/>
      <c r="O108" s="292"/>
      <c r="P108" s="292"/>
      <c r="Q108" s="291"/>
      <c r="R108" s="292"/>
      <c r="S108" s="292"/>
      <c r="T108" s="291"/>
      <c r="U108" s="292"/>
      <c r="V108" s="292"/>
      <c r="W108" s="292"/>
      <c r="X108" s="269"/>
      <c r="Y108" s="269"/>
      <c r="Z108" s="269"/>
      <c r="AA108" s="269">
        <f>SUM(AA94:AA107)</f>
        <v>324253.71568848006</v>
      </c>
      <c r="AB108" s="269">
        <f>SUM(AB94:AB107)</f>
        <v>328612.62595343997</v>
      </c>
      <c r="AC108" s="382"/>
    </row>
    <row r="109" spans="2:29" s="126" customFormat="1" ht="47.4" customHeight="1" x14ac:dyDescent="0.25">
      <c r="B109" s="267" t="s">
        <v>34</v>
      </c>
      <c r="C109" s="268" t="s">
        <v>1431</v>
      </c>
      <c r="D109" s="267" t="s">
        <v>1085</v>
      </c>
      <c r="E109" s="308" t="s">
        <v>11</v>
      </c>
      <c r="F109" s="308"/>
      <c r="G109" s="308">
        <v>12.65</v>
      </c>
      <c r="H109" s="277"/>
      <c r="I109" s="272"/>
      <c r="J109" s="272"/>
      <c r="K109" s="280"/>
      <c r="L109" s="272"/>
      <c r="M109" s="272"/>
      <c r="N109" s="277"/>
      <c r="O109" s="272"/>
      <c r="P109" s="272"/>
      <c r="Q109" s="277" t="s">
        <v>1487</v>
      </c>
      <c r="R109" s="272">
        <v>59325.081695999994</v>
      </c>
      <c r="S109" s="272">
        <v>32630.999299199997</v>
      </c>
      <c r="T109" s="277"/>
      <c r="U109" s="272"/>
      <c r="V109" s="272"/>
      <c r="W109" s="272">
        <f t="shared" ref="W109" si="104">AVERAGE(I109,L109,O109,R109,U109)</f>
        <v>59325.081695999994</v>
      </c>
      <c r="X109" s="266">
        <f t="shared" ref="X109" si="105">AVERAGE(J109,M109,P109,S109,V109)</f>
        <v>32630.999299199997</v>
      </c>
      <c r="Y109" s="266">
        <f t="shared" ref="Y109" si="106">GEOMEAN(I109,L109,O109,R109,U109)</f>
        <v>59325.081695999994</v>
      </c>
      <c r="Z109" s="266">
        <f t="shared" ref="Z109" si="107">GEOMEAN(J109,M109,P109,S109,V109)</f>
        <v>32630.999299199997</v>
      </c>
      <c r="AA109" s="266">
        <f>W109</f>
        <v>59325.081695999994</v>
      </c>
      <c r="AB109" s="266">
        <f>X109</f>
        <v>32630.999299199997</v>
      </c>
      <c r="AC109" s="382"/>
    </row>
    <row r="110" spans="2:29" s="126" customFormat="1" ht="44.4" customHeight="1" x14ac:dyDescent="0.25">
      <c r="B110" s="411" t="s">
        <v>1621</v>
      </c>
      <c r="C110" s="411"/>
      <c r="D110" s="411"/>
      <c r="E110" s="290"/>
      <c r="F110" s="290"/>
      <c r="G110" s="290"/>
      <c r="H110" s="291"/>
      <c r="I110" s="292"/>
      <c r="J110" s="292"/>
      <c r="K110" s="296"/>
      <c r="L110" s="292"/>
      <c r="M110" s="292"/>
      <c r="N110" s="291"/>
      <c r="O110" s="292"/>
      <c r="P110" s="292"/>
      <c r="Q110" s="291"/>
      <c r="R110" s="292"/>
      <c r="S110" s="292"/>
      <c r="T110" s="291"/>
      <c r="U110" s="292"/>
      <c r="V110" s="292"/>
      <c r="W110" s="292"/>
      <c r="X110" s="269"/>
      <c r="Y110" s="269"/>
      <c r="Z110" s="269"/>
      <c r="AA110" s="269">
        <f>SUM(AA109)</f>
        <v>59325.081695999994</v>
      </c>
      <c r="AB110" s="269">
        <f>SUM(AB109)</f>
        <v>32630.999299199997</v>
      </c>
      <c r="AC110" s="382"/>
    </row>
    <row r="111" spans="2:29" s="126" customFormat="1" ht="45" customHeight="1" x14ac:dyDescent="0.25">
      <c r="B111" s="267" t="s">
        <v>35</v>
      </c>
      <c r="C111" s="267" t="s">
        <v>1436</v>
      </c>
      <c r="D111" s="268" t="s">
        <v>1086</v>
      </c>
      <c r="E111" s="273" t="s">
        <v>11</v>
      </c>
      <c r="F111" s="273"/>
      <c r="G111" s="273">
        <v>15.34</v>
      </c>
      <c r="H111" s="277">
        <v>43571</v>
      </c>
      <c r="I111" s="272">
        <v>8510.781153599999</v>
      </c>
      <c r="J111" s="272">
        <v>12626.69904</v>
      </c>
      <c r="K111" s="281" t="s">
        <v>1507</v>
      </c>
      <c r="L111" s="272">
        <v>32682.6552672</v>
      </c>
      <c r="M111" s="272">
        <v>19070.790508799997</v>
      </c>
      <c r="N111" s="277" t="s">
        <v>1286</v>
      </c>
      <c r="O111" s="272">
        <v>20056.49423136</v>
      </c>
      <c r="P111" s="272">
        <v>19412.766892799998</v>
      </c>
      <c r="Q111" s="277">
        <v>44848</v>
      </c>
      <c r="R111" s="272">
        <v>24247.197849600001</v>
      </c>
      <c r="S111" s="272">
        <v>18948.714652799998</v>
      </c>
      <c r="T111" s="277" t="s">
        <v>1514</v>
      </c>
      <c r="U111" s="272">
        <v>26007.575212799999</v>
      </c>
      <c r="V111" s="272">
        <v>22140.782265599999</v>
      </c>
      <c r="W111" s="272">
        <f t="shared" ref="W111" si="108">AVERAGE(I111,L111,O111,R111,U111)</f>
        <v>22300.940742911996</v>
      </c>
      <c r="X111" s="266">
        <f t="shared" ref="X111" si="109">AVERAGE(J111,M111,P111,S111,V111)</f>
        <v>18439.950671999999</v>
      </c>
      <c r="Y111" s="266">
        <f t="shared" ref="Y111" si="110">GEOMEAN(I111,L111,O111,R111,U111)</f>
        <v>20382.649654598106</v>
      </c>
      <c r="Z111" s="266">
        <f t="shared" ref="Z111" si="111">GEOMEAN(J111,M111,P111,S111,V111)</f>
        <v>18134.422767485114</v>
      </c>
      <c r="AA111" s="266">
        <f>U111</f>
        <v>26007.575212799999</v>
      </c>
      <c r="AB111" s="266">
        <f>V111</f>
        <v>22140.782265599999</v>
      </c>
      <c r="AC111" s="382"/>
    </row>
    <row r="112" spans="2:29" s="126" customFormat="1" ht="52.2" customHeight="1" x14ac:dyDescent="0.25">
      <c r="B112" s="413" t="s">
        <v>1622</v>
      </c>
      <c r="C112" s="413"/>
      <c r="D112" s="413"/>
      <c r="E112" s="323"/>
      <c r="F112" s="323"/>
      <c r="G112" s="323"/>
      <c r="H112" s="288"/>
      <c r="I112" s="289"/>
      <c r="J112" s="289"/>
      <c r="K112" s="294"/>
      <c r="L112" s="289"/>
      <c r="M112" s="289"/>
      <c r="N112" s="288"/>
      <c r="O112" s="289"/>
      <c r="P112" s="289"/>
      <c r="Q112" s="288"/>
      <c r="R112" s="289"/>
      <c r="S112" s="289"/>
      <c r="T112" s="288"/>
      <c r="U112" s="289"/>
      <c r="V112" s="289"/>
      <c r="W112" s="289"/>
      <c r="X112" s="270"/>
      <c r="Y112" s="270"/>
      <c r="Z112" s="270"/>
      <c r="AA112" s="270">
        <f>SUM(AA111)</f>
        <v>26007.575212799999</v>
      </c>
      <c r="AB112" s="270">
        <f>SUM(AB111)</f>
        <v>22140.782265599999</v>
      </c>
      <c r="AC112" s="382"/>
    </row>
    <row r="113" spans="2:29" s="126" customFormat="1" ht="46.8" customHeight="1" x14ac:dyDescent="0.25">
      <c r="B113" s="267" t="s">
        <v>36</v>
      </c>
      <c r="C113" s="268" t="s">
        <v>1438</v>
      </c>
      <c r="D113" s="267" t="s">
        <v>1087</v>
      </c>
      <c r="E113" s="267" t="s">
        <v>11</v>
      </c>
      <c r="F113" s="267"/>
      <c r="G113" s="267">
        <v>8.2200000000000006</v>
      </c>
      <c r="H113" s="277">
        <v>43742</v>
      </c>
      <c r="I113" s="272">
        <v>41503.268159999992</v>
      </c>
      <c r="J113" s="272">
        <v>18671.204159999998</v>
      </c>
      <c r="K113" s="275"/>
      <c r="L113" s="272"/>
      <c r="M113" s="272"/>
      <c r="N113" s="277" t="s">
        <v>1287</v>
      </c>
      <c r="O113" s="272">
        <v>20145.827519999999</v>
      </c>
      <c r="P113" s="272">
        <v>9185.8849200000004</v>
      </c>
      <c r="Q113" s="277" t="s">
        <v>1488</v>
      </c>
      <c r="R113" s="272">
        <v>22502.465496000001</v>
      </c>
      <c r="S113" s="272">
        <v>6183.2666735999992</v>
      </c>
      <c r="T113" s="277"/>
      <c r="U113" s="272"/>
      <c r="V113" s="272"/>
      <c r="W113" s="272">
        <f t="shared" ref="W113" si="112">AVERAGE(I113,L113,O113,R113,U113)</f>
        <v>28050.520391999995</v>
      </c>
      <c r="X113" s="266">
        <f t="shared" ref="X113" si="113">AVERAGE(J113,M113,P113,S113,V113)</f>
        <v>11346.785251200001</v>
      </c>
      <c r="Y113" s="266">
        <f t="shared" ref="Y113" si="114">GEOMEAN(I113,L113,O113,R113,U113)</f>
        <v>26596.99086262098</v>
      </c>
      <c r="Z113" s="266">
        <f t="shared" ref="Z113" si="115">GEOMEAN(J113,M113,P113,S113,V113)</f>
        <v>10197.736087577556</v>
      </c>
      <c r="AA113" s="266">
        <f>W113</f>
        <v>28050.520391999995</v>
      </c>
      <c r="AB113" s="266">
        <f>X113</f>
        <v>11346.785251200001</v>
      </c>
      <c r="AC113" s="382"/>
    </row>
    <row r="114" spans="2:29" s="126" customFormat="1" ht="43.2" customHeight="1" x14ac:dyDescent="0.25">
      <c r="B114" s="416" t="s">
        <v>1623</v>
      </c>
      <c r="C114" s="416"/>
      <c r="D114" s="416"/>
      <c r="E114" s="331"/>
      <c r="F114" s="331"/>
      <c r="G114" s="331"/>
      <c r="H114" s="298"/>
      <c r="I114" s="299"/>
      <c r="J114" s="299"/>
      <c r="K114" s="300"/>
      <c r="L114" s="299"/>
      <c r="M114" s="299"/>
      <c r="N114" s="298"/>
      <c r="O114" s="299"/>
      <c r="P114" s="299"/>
      <c r="Q114" s="298"/>
      <c r="R114" s="299"/>
      <c r="S114" s="299"/>
      <c r="T114" s="298"/>
      <c r="U114" s="299"/>
      <c r="V114" s="299"/>
      <c r="W114" s="299"/>
      <c r="X114" s="271"/>
      <c r="Y114" s="271"/>
      <c r="Z114" s="271"/>
      <c r="AA114" s="271">
        <f>SUM(AA113)</f>
        <v>28050.520391999995</v>
      </c>
      <c r="AB114" s="271">
        <f>SUM(AB113)</f>
        <v>11346.785251200001</v>
      </c>
      <c r="AC114" s="382"/>
    </row>
    <row r="115" spans="2:29" s="126" customFormat="1" ht="40.950000000000003" customHeight="1" x14ac:dyDescent="0.25">
      <c r="B115" s="267" t="s">
        <v>37</v>
      </c>
      <c r="C115" s="268" t="s">
        <v>1430</v>
      </c>
      <c r="D115" s="267" t="s">
        <v>1088</v>
      </c>
      <c r="E115" s="267" t="s">
        <v>11</v>
      </c>
      <c r="F115" s="267"/>
      <c r="G115" s="267">
        <v>14.77</v>
      </c>
      <c r="H115" s="277" t="s">
        <v>1497</v>
      </c>
      <c r="I115" s="272">
        <v>62941.693248000003</v>
      </c>
      <c r="J115" s="272">
        <v>28760.043600000001</v>
      </c>
      <c r="K115" s="275"/>
      <c r="L115" s="272"/>
      <c r="M115" s="272"/>
      <c r="N115" s="277">
        <v>44460</v>
      </c>
      <c r="O115" s="272">
        <v>39790.138032000003</v>
      </c>
      <c r="P115" s="272">
        <v>23517.34348752</v>
      </c>
      <c r="Q115" s="277">
        <v>44811</v>
      </c>
      <c r="R115" s="272">
        <v>27391.4095824</v>
      </c>
      <c r="S115" s="272">
        <v>14212.739088</v>
      </c>
      <c r="T115" s="277"/>
      <c r="U115" s="272"/>
      <c r="V115" s="272"/>
      <c r="W115" s="272">
        <f t="shared" ref="W115:W118" si="116">AVERAGE(I115,L115,O115,R115,U115)</f>
        <v>43374.413620800005</v>
      </c>
      <c r="X115" s="266">
        <f t="shared" ref="X115:X118" si="117">AVERAGE(J115,M115,P115,S115,V115)</f>
        <v>22163.37539184</v>
      </c>
      <c r="Y115" s="266">
        <f t="shared" ref="Y115:Y118" si="118">GEOMEAN(I115,L115,O115,R115,U115)</f>
        <v>40936.378224887252</v>
      </c>
      <c r="Z115" s="266">
        <f t="shared" ref="Z115:Z118" si="119">GEOMEAN(J115,M115,P115,S115,V115)</f>
        <v>21262.705727605906</v>
      </c>
      <c r="AA115" s="266">
        <f>W115</f>
        <v>43374.413620800005</v>
      </c>
      <c r="AB115" s="266">
        <f>X115</f>
        <v>22163.37539184</v>
      </c>
      <c r="AC115" s="382"/>
    </row>
    <row r="116" spans="2:29" s="126" customFormat="1" ht="32.25" customHeight="1" x14ac:dyDescent="0.25">
      <c r="B116" s="339" t="s">
        <v>37</v>
      </c>
      <c r="C116" s="346" t="s">
        <v>1603</v>
      </c>
      <c r="D116" s="268" t="s">
        <v>1131</v>
      </c>
      <c r="E116" s="132" t="s">
        <v>1382</v>
      </c>
      <c r="F116" s="132">
        <v>1.6</v>
      </c>
      <c r="G116" s="132">
        <v>0.42</v>
      </c>
      <c r="H116" s="277">
        <v>43116</v>
      </c>
      <c r="I116" s="272">
        <v>16.5564</v>
      </c>
      <c r="J116" s="272">
        <v>8.2782</v>
      </c>
      <c r="K116" s="279"/>
      <c r="L116" s="272"/>
      <c r="M116" s="272"/>
      <c r="N116" s="277"/>
      <c r="O116" s="272"/>
      <c r="P116" s="272"/>
      <c r="Q116" s="277"/>
      <c r="R116" s="272"/>
      <c r="S116" s="272"/>
      <c r="T116" s="277"/>
      <c r="U116" s="272"/>
      <c r="V116" s="272"/>
      <c r="W116" s="286">
        <f t="shared" si="116"/>
        <v>16.5564</v>
      </c>
      <c r="X116" s="287">
        <f t="shared" si="117"/>
        <v>8.2782</v>
      </c>
      <c r="Y116" s="287">
        <f t="shared" si="118"/>
        <v>16.5564</v>
      </c>
      <c r="Z116" s="287">
        <f t="shared" si="119"/>
        <v>8.2782</v>
      </c>
      <c r="AA116" s="266">
        <f t="shared" ref="AA116:AA118" si="120">W116</f>
        <v>16.5564</v>
      </c>
      <c r="AB116" s="266">
        <f t="shared" ref="AB116:AB118" si="121">X116</f>
        <v>8.2782</v>
      </c>
      <c r="AC116" s="382"/>
    </row>
    <row r="117" spans="2:29" s="126" customFormat="1" ht="32.25" customHeight="1" x14ac:dyDescent="0.25">
      <c r="B117" s="339" t="s">
        <v>37</v>
      </c>
      <c r="C117" s="346" t="s">
        <v>1604</v>
      </c>
      <c r="D117" s="268" t="s">
        <v>1492</v>
      </c>
      <c r="E117" s="132" t="s">
        <v>1382</v>
      </c>
      <c r="F117" s="132">
        <v>1.8</v>
      </c>
      <c r="G117" s="132">
        <v>6.82</v>
      </c>
      <c r="H117" s="277"/>
      <c r="I117" s="272"/>
      <c r="J117" s="272"/>
      <c r="K117" s="279">
        <v>44135</v>
      </c>
      <c r="L117" s="272">
        <v>1414.8832697999999</v>
      </c>
      <c r="M117" s="272">
        <v>11358.675900000002</v>
      </c>
      <c r="N117" s="277"/>
      <c r="O117" s="272"/>
      <c r="P117" s="272"/>
      <c r="Q117" s="277"/>
      <c r="R117" s="272"/>
      <c r="S117" s="272"/>
      <c r="T117" s="277"/>
      <c r="U117" s="272"/>
      <c r="V117" s="272"/>
      <c r="W117" s="272">
        <f t="shared" si="116"/>
        <v>1414.8832697999999</v>
      </c>
      <c r="X117" s="266">
        <f t="shared" si="117"/>
        <v>11358.675900000002</v>
      </c>
      <c r="Y117" s="266">
        <f t="shared" si="118"/>
        <v>1414.8832697999999</v>
      </c>
      <c r="Z117" s="266">
        <f t="shared" si="119"/>
        <v>11358.675900000002</v>
      </c>
      <c r="AA117" s="266">
        <f t="shared" si="120"/>
        <v>1414.8832697999999</v>
      </c>
      <c r="AB117" s="266">
        <f t="shared" si="121"/>
        <v>11358.675900000002</v>
      </c>
      <c r="AC117" s="382"/>
    </row>
    <row r="118" spans="2:29" s="126" customFormat="1" ht="39.75" customHeight="1" x14ac:dyDescent="0.25">
      <c r="B118" s="267" t="s">
        <v>37</v>
      </c>
      <c r="C118" s="345" t="s">
        <v>1534</v>
      </c>
      <c r="D118" s="268" t="s">
        <v>1375</v>
      </c>
      <c r="E118" s="132" t="s">
        <v>1382</v>
      </c>
      <c r="F118" s="132">
        <v>3.7</v>
      </c>
      <c r="G118" s="132">
        <v>2.5499999999999998</v>
      </c>
      <c r="H118" s="277">
        <v>43490</v>
      </c>
      <c r="I118" s="272">
        <v>1318.1653799999999</v>
      </c>
      <c r="J118" s="272">
        <v>469.0979999999999</v>
      </c>
      <c r="K118" s="279"/>
      <c r="L118" s="272"/>
      <c r="M118" s="272"/>
      <c r="N118" s="277"/>
      <c r="O118" s="272"/>
      <c r="P118" s="272"/>
      <c r="Q118" s="277"/>
      <c r="R118" s="272"/>
      <c r="S118" s="272"/>
      <c r="T118" s="277"/>
      <c r="U118" s="272"/>
      <c r="V118" s="272"/>
      <c r="W118" s="272">
        <f t="shared" si="116"/>
        <v>1318.1653799999999</v>
      </c>
      <c r="X118" s="266">
        <f t="shared" si="117"/>
        <v>469.0979999999999</v>
      </c>
      <c r="Y118" s="266">
        <f t="shared" si="118"/>
        <v>1318.1653799999999</v>
      </c>
      <c r="Z118" s="266">
        <f t="shared" si="119"/>
        <v>469.0979999999999</v>
      </c>
      <c r="AA118" s="266">
        <f t="shared" si="120"/>
        <v>1318.1653799999999</v>
      </c>
      <c r="AB118" s="266">
        <f t="shared" si="121"/>
        <v>469.0979999999999</v>
      </c>
      <c r="AC118" s="382"/>
    </row>
    <row r="119" spans="2:29" s="126" customFormat="1" ht="46.95" customHeight="1" x14ac:dyDescent="0.25">
      <c r="B119" s="414" t="s">
        <v>1624</v>
      </c>
      <c r="C119" s="415"/>
      <c r="D119" s="415"/>
      <c r="E119" s="332"/>
      <c r="F119" s="332"/>
      <c r="G119" s="332"/>
      <c r="H119" s="288"/>
      <c r="I119" s="289"/>
      <c r="J119" s="289"/>
      <c r="K119" s="301"/>
      <c r="L119" s="289"/>
      <c r="M119" s="289"/>
      <c r="N119" s="288"/>
      <c r="O119" s="289"/>
      <c r="P119" s="289"/>
      <c r="Q119" s="288"/>
      <c r="R119" s="289"/>
      <c r="S119" s="289"/>
      <c r="T119" s="288"/>
      <c r="U119" s="289"/>
      <c r="V119" s="289"/>
      <c r="W119" s="289"/>
      <c r="X119" s="270"/>
      <c r="Y119" s="270"/>
      <c r="Z119" s="270"/>
      <c r="AA119" s="270">
        <f>SUM(AA115:AA118)</f>
        <v>46124.018670600002</v>
      </c>
      <c r="AB119" s="270">
        <f>SUM(AB115:AB118)</f>
        <v>33999.427491840004</v>
      </c>
      <c r="AC119" s="382"/>
    </row>
    <row r="120" spans="2:29" s="126" customFormat="1" ht="51.75" customHeight="1" x14ac:dyDescent="0.25">
      <c r="B120" s="267" t="s">
        <v>39</v>
      </c>
      <c r="C120" s="268" t="s">
        <v>1426</v>
      </c>
      <c r="D120" s="268" t="s">
        <v>1236</v>
      </c>
      <c r="E120" s="305" t="s">
        <v>11</v>
      </c>
      <c r="F120" s="305"/>
      <c r="G120" s="353">
        <v>20.403333333333336</v>
      </c>
      <c r="H120" s="277">
        <v>43713</v>
      </c>
      <c r="I120" s="272">
        <v>105942.19607999999</v>
      </c>
      <c r="J120" s="272">
        <v>210171.04127999998</v>
      </c>
      <c r="K120" s="279">
        <v>44027</v>
      </c>
      <c r="L120" s="272">
        <v>149603.63040000002</v>
      </c>
      <c r="M120" s="272">
        <v>100289.84112000001</v>
      </c>
      <c r="N120" s="277">
        <v>44420</v>
      </c>
      <c r="O120" s="272">
        <v>44362</v>
      </c>
      <c r="P120" s="272">
        <v>44362</v>
      </c>
      <c r="Q120" s="277">
        <v>44764</v>
      </c>
      <c r="R120" s="272">
        <v>99218.373983999991</v>
      </c>
      <c r="S120" s="272">
        <v>90081.532800000015</v>
      </c>
      <c r="T120" s="277"/>
      <c r="U120" s="272"/>
      <c r="V120" s="272"/>
      <c r="W120" s="272">
        <f t="shared" ref="W120:W121" si="122">AVERAGE(I120,L120,O120,R120,U120)</f>
        <v>99781.550116000013</v>
      </c>
      <c r="X120" s="266">
        <f t="shared" ref="X120:X121" si="123">AVERAGE(J120,M120,P120,S120,V120)</f>
        <v>111226.10380000001</v>
      </c>
      <c r="Y120" s="266">
        <f t="shared" ref="Y120:Y121" si="124">GEOMEAN(I120,L120,O120,R120,U120)</f>
        <v>91391.03204433521</v>
      </c>
      <c r="Z120" s="266">
        <f t="shared" ref="Z120:Z121" si="125">GEOMEAN(J120,M120,P120,S120,V120)</f>
        <v>95800.808886865605</v>
      </c>
      <c r="AA120" s="266">
        <f t="shared" ref="AA120:AB127" si="126">W120</f>
        <v>99781.550116000013</v>
      </c>
      <c r="AB120" s="266">
        <f t="shared" si="126"/>
        <v>111226.10380000001</v>
      </c>
      <c r="AC120" s="382"/>
    </row>
    <row r="121" spans="2:29" s="126" customFormat="1" ht="44.25" customHeight="1" x14ac:dyDescent="0.25">
      <c r="B121" s="267" t="s">
        <v>39</v>
      </c>
      <c r="C121" s="268" t="s">
        <v>1553</v>
      </c>
      <c r="D121" s="268" t="s">
        <v>1120</v>
      </c>
      <c r="E121" s="305" t="s">
        <v>1382</v>
      </c>
      <c r="F121" s="352">
        <v>1.9</v>
      </c>
      <c r="G121" s="353">
        <v>1.78</v>
      </c>
      <c r="H121" s="277">
        <v>43692</v>
      </c>
      <c r="I121" s="272">
        <v>407.660616</v>
      </c>
      <c r="J121" s="272">
        <v>431.66542499999997</v>
      </c>
      <c r="K121" s="279"/>
      <c r="L121" s="272"/>
      <c r="M121" s="272"/>
      <c r="N121" s="277">
        <v>44410</v>
      </c>
      <c r="O121" s="272">
        <v>2372.8343399999999</v>
      </c>
      <c r="P121" s="272">
        <v>1520.2980000000002</v>
      </c>
      <c r="Q121" s="277"/>
      <c r="R121" s="272"/>
      <c r="S121" s="272"/>
      <c r="T121" s="277"/>
      <c r="U121" s="272"/>
      <c r="V121" s="272"/>
      <c r="W121" s="272">
        <f t="shared" si="122"/>
        <v>1390.247478</v>
      </c>
      <c r="X121" s="266">
        <f t="shared" si="123"/>
        <v>975.98171250000007</v>
      </c>
      <c r="Y121" s="266">
        <f t="shared" si="124"/>
        <v>983.51975511951639</v>
      </c>
      <c r="Z121" s="266">
        <f t="shared" si="125"/>
        <v>810.09881020567491</v>
      </c>
      <c r="AA121" s="266">
        <f t="shared" si="126"/>
        <v>1390.247478</v>
      </c>
      <c r="AB121" s="266">
        <f t="shared" si="126"/>
        <v>975.98171250000007</v>
      </c>
      <c r="AC121" s="382"/>
    </row>
    <row r="122" spans="2:29" s="126" customFormat="1" ht="51.75" customHeight="1" x14ac:dyDescent="0.25">
      <c r="B122" s="267" t="s">
        <v>40</v>
      </c>
      <c r="C122" s="117" t="s">
        <v>1578</v>
      </c>
      <c r="D122" s="377" t="s">
        <v>1579</v>
      </c>
      <c r="E122" s="333" t="s">
        <v>11</v>
      </c>
      <c r="F122" s="360">
        <v>8.31</v>
      </c>
      <c r="G122" s="379">
        <v>0.74</v>
      </c>
      <c r="H122" s="378"/>
      <c r="I122" s="272"/>
      <c r="J122" s="272"/>
      <c r="K122" s="285"/>
      <c r="L122" s="272"/>
      <c r="M122" s="272"/>
      <c r="N122" s="378">
        <v>44468</v>
      </c>
      <c r="O122" s="272">
        <v>2770.0591680000002</v>
      </c>
      <c r="P122" s="272">
        <v>661.12701119999986</v>
      </c>
      <c r="Q122" s="378"/>
      <c r="R122" s="272"/>
      <c r="S122" s="272"/>
      <c r="T122" s="378"/>
      <c r="U122" s="272"/>
      <c r="V122" s="272"/>
      <c r="W122" s="272">
        <f t="shared" ref="W122" si="127">AVERAGE(I122,L122,O122,R122,U122)</f>
        <v>2770.0591680000002</v>
      </c>
      <c r="X122" s="266">
        <f t="shared" ref="X122" si="128">AVERAGE(J122,M122,P122,S122,V122)</f>
        <v>661.12701119999986</v>
      </c>
      <c r="Y122" s="266">
        <f t="shared" ref="Y122" si="129">GEOMEAN(I122,L122,O122,R122,U122)</f>
        <v>2770.0591680000002</v>
      </c>
      <c r="Z122" s="266">
        <f t="shared" ref="Z122" si="130">GEOMEAN(J122,M122,P122,S122,V122)</f>
        <v>661.12701119999986</v>
      </c>
      <c r="AA122" s="266">
        <f t="shared" si="126"/>
        <v>2770.0591680000002</v>
      </c>
      <c r="AB122" s="266">
        <f t="shared" si="126"/>
        <v>661.12701119999986</v>
      </c>
      <c r="AC122" s="382"/>
    </row>
    <row r="123" spans="2:29" s="126" customFormat="1" ht="33.6" customHeight="1" x14ac:dyDescent="0.25">
      <c r="B123" s="267" t="s">
        <v>40</v>
      </c>
      <c r="C123" s="347" t="s">
        <v>1538</v>
      </c>
      <c r="D123" s="268" t="s">
        <v>1163</v>
      </c>
      <c r="E123" s="333" t="s">
        <v>11</v>
      </c>
      <c r="F123" s="359">
        <v>1.5</v>
      </c>
      <c r="G123" s="351">
        <v>5.5875755028455765E-2</v>
      </c>
      <c r="H123" s="277">
        <v>43732</v>
      </c>
      <c r="I123" s="272">
        <v>556.78290191999997</v>
      </c>
      <c r="J123" s="272">
        <v>562.66531200000009</v>
      </c>
      <c r="K123" s="285">
        <v>44139</v>
      </c>
      <c r="L123" s="272">
        <v>34.311167999999995</v>
      </c>
      <c r="M123" s="272">
        <v>51.466752000000007</v>
      </c>
      <c r="N123" s="277" t="s">
        <v>1475</v>
      </c>
      <c r="O123" s="272">
        <v>3.5241956211547616</v>
      </c>
      <c r="P123" s="272">
        <v>8.8104890528869042</v>
      </c>
      <c r="Q123" s="277"/>
      <c r="R123" s="272"/>
      <c r="S123" s="272"/>
      <c r="T123" s="277"/>
      <c r="U123" s="272"/>
      <c r="V123" s="272"/>
      <c r="W123" s="272">
        <f>AVERAGE(I123,L123,O123,R123,U123)</f>
        <v>198.20608851371821</v>
      </c>
      <c r="X123" s="266">
        <f>AVERAGE(J123,M123,P123,S123,V123)</f>
        <v>207.64751768429565</v>
      </c>
      <c r="Y123" s="266">
        <f>GEOMEAN(I123,L123,O123,R123,U123)</f>
        <v>40.681204196500126</v>
      </c>
      <c r="Z123" s="266">
        <f>GEOMEAN(J123,M123,P123,S123,V123)</f>
        <v>63.424780526972491</v>
      </c>
      <c r="AA123" s="266">
        <f t="shared" si="126"/>
        <v>198.20608851371821</v>
      </c>
      <c r="AB123" s="266">
        <f t="shared" si="126"/>
        <v>207.64751768429565</v>
      </c>
      <c r="AC123" s="382"/>
    </row>
    <row r="124" spans="2:29" s="126" customFormat="1" ht="34.5" customHeight="1" x14ac:dyDescent="0.25">
      <c r="B124" s="267" t="s">
        <v>40</v>
      </c>
      <c r="C124" s="347" t="s">
        <v>1537</v>
      </c>
      <c r="D124" s="268" t="s">
        <v>1246</v>
      </c>
      <c r="E124" s="334" t="s">
        <v>1382</v>
      </c>
      <c r="F124" s="359">
        <v>2.5</v>
      </c>
      <c r="G124" s="351">
        <v>2.5</v>
      </c>
      <c r="H124" s="277">
        <v>43692</v>
      </c>
      <c r="I124" s="272">
        <v>7791.3630000000003</v>
      </c>
      <c r="J124" s="272">
        <v>443.47499999999997</v>
      </c>
      <c r="K124" s="285"/>
      <c r="L124" s="272"/>
      <c r="M124" s="272"/>
      <c r="N124" s="277">
        <v>44545</v>
      </c>
      <c r="O124" s="272">
        <v>5308.4942999999994</v>
      </c>
      <c r="P124" s="272">
        <v>473.04</v>
      </c>
      <c r="Q124" s="277"/>
      <c r="R124" s="272"/>
      <c r="S124" s="272"/>
      <c r="T124" s="277"/>
      <c r="U124" s="272"/>
      <c r="V124" s="272"/>
      <c r="W124" s="272">
        <f t="shared" ref="W124" si="131">AVERAGE(I124,L124,O124,R124,U124)</f>
        <v>6549.9286499999998</v>
      </c>
      <c r="X124" s="266">
        <f t="shared" ref="X124" si="132">AVERAGE(J124,M124,P124,S124,V124)</f>
        <v>458.25749999999999</v>
      </c>
      <c r="Y124" s="266">
        <f t="shared" ref="Y124" si="133">GEOMEAN(I124,L124,O124,R124,U124)</f>
        <v>6431.2056470564594</v>
      </c>
      <c r="Z124" s="266">
        <f t="shared" ref="Z124" si="134">GEOMEAN(J124,M124,P124,S124,V124)</f>
        <v>458.01901052248911</v>
      </c>
      <c r="AA124" s="266">
        <f t="shared" si="126"/>
        <v>6549.9286499999998</v>
      </c>
      <c r="AB124" s="266">
        <f t="shared" si="126"/>
        <v>458.25749999999999</v>
      </c>
      <c r="AC124" s="382"/>
    </row>
    <row r="125" spans="2:29" s="126" customFormat="1" ht="44.25" customHeight="1" x14ac:dyDescent="0.25">
      <c r="B125" s="267" t="s">
        <v>41</v>
      </c>
      <c r="C125" s="345" t="s">
        <v>1543</v>
      </c>
      <c r="D125" s="268" t="s">
        <v>1143</v>
      </c>
      <c r="E125" s="334" t="s">
        <v>1382</v>
      </c>
      <c r="F125" s="352">
        <v>4.5</v>
      </c>
      <c r="G125" s="356">
        <v>4.5</v>
      </c>
      <c r="H125" s="277">
        <v>43420</v>
      </c>
      <c r="I125" s="272">
        <v>248.346</v>
      </c>
      <c r="J125" s="272">
        <v>532.16999999999996</v>
      </c>
      <c r="K125" s="279"/>
      <c r="L125" s="272"/>
      <c r="M125" s="272"/>
      <c r="N125" s="277"/>
      <c r="O125" s="272"/>
      <c r="P125" s="272"/>
      <c r="Q125" s="277"/>
      <c r="R125" s="272"/>
      <c r="S125" s="272"/>
      <c r="T125" s="277"/>
      <c r="U125" s="272"/>
      <c r="V125" s="272"/>
      <c r="W125" s="272">
        <f>AVERAGE(I125,L125,O125,R125)</f>
        <v>248.346</v>
      </c>
      <c r="X125" s="266">
        <f>AVERAGE(J125,M125,P125,S125)</f>
        <v>532.16999999999996</v>
      </c>
      <c r="Y125" s="266">
        <f>GEOMEAN(I125,L125,O125,R125)</f>
        <v>248.346</v>
      </c>
      <c r="Z125" s="266">
        <f>GEOMEAN(J125,M125,P125,S125)</f>
        <v>532.16999999999996</v>
      </c>
      <c r="AA125" s="266">
        <f t="shared" si="126"/>
        <v>248.346</v>
      </c>
      <c r="AB125" s="266">
        <f t="shared" si="126"/>
        <v>532.16999999999996</v>
      </c>
      <c r="AC125" s="382"/>
    </row>
    <row r="126" spans="2:29" s="126" customFormat="1" ht="42.75" customHeight="1" x14ac:dyDescent="0.25">
      <c r="B126" s="267" t="s">
        <v>40</v>
      </c>
      <c r="C126" s="347" t="s">
        <v>1535</v>
      </c>
      <c r="D126" s="268" t="s">
        <v>1555</v>
      </c>
      <c r="E126" s="333" t="s">
        <v>11</v>
      </c>
      <c r="F126" s="361">
        <v>1.09E-2</v>
      </c>
      <c r="G126" s="351">
        <v>0.09</v>
      </c>
      <c r="H126" s="277">
        <v>43819</v>
      </c>
      <c r="I126" s="272">
        <v>74.677247999999992</v>
      </c>
      <c r="J126" s="272">
        <v>107.34854399999999</v>
      </c>
      <c r="K126" s="284">
        <v>44147</v>
      </c>
      <c r="L126" s="272">
        <v>49.006943999999997</v>
      </c>
      <c r="M126" s="272">
        <v>23.336639999999996</v>
      </c>
      <c r="N126" s="277">
        <v>44526</v>
      </c>
      <c r="O126" s="272">
        <v>7.3607652000000003</v>
      </c>
      <c r="P126" s="272">
        <v>1.6335648</v>
      </c>
      <c r="Q126" s="277">
        <v>44882</v>
      </c>
      <c r="R126" s="272">
        <v>9.1414980000000003</v>
      </c>
      <c r="S126" s="272">
        <v>2.3651999999999997</v>
      </c>
      <c r="T126" s="277"/>
      <c r="U126" s="272"/>
      <c r="V126" s="272"/>
      <c r="W126" s="272">
        <f t="shared" ref="W126" si="135">AVERAGE(I126,L126,O126,R126,U126)</f>
        <v>35.046613800000003</v>
      </c>
      <c r="X126" s="266">
        <f t="shared" ref="X126" si="136">AVERAGE(J126,M126,P126,S126,V126)</f>
        <v>33.670987199999992</v>
      </c>
      <c r="Y126" s="266">
        <f t="shared" ref="Y126" si="137">GEOMEAN(I126,L126,O126,R126,U126)</f>
        <v>22.276479878158057</v>
      </c>
      <c r="Z126" s="266">
        <f t="shared" ref="Z126" si="138">GEOMEAN(J126,M126,P126,S126,V126)</f>
        <v>9.9188124963456819</v>
      </c>
      <c r="AA126" s="266">
        <f t="shared" si="126"/>
        <v>35.046613800000003</v>
      </c>
      <c r="AB126" s="266">
        <f t="shared" si="126"/>
        <v>33.670987199999992</v>
      </c>
      <c r="AC126" s="382"/>
    </row>
    <row r="127" spans="2:29" s="126" customFormat="1" ht="36.75" customHeight="1" x14ac:dyDescent="0.25">
      <c r="B127" s="267" t="s">
        <v>40</v>
      </c>
      <c r="C127" s="347" t="s">
        <v>1536</v>
      </c>
      <c r="D127" s="268" t="s">
        <v>1395</v>
      </c>
      <c r="E127" s="333" t="s">
        <v>11</v>
      </c>
      <c r="F127" s="361">
        <v>1.09E-2</v>
      </c>
      <c r="G127" s="351">
        <v>4.4999999999999998E-2</v>
      </c>
      <c r="H127" s="277">
        <v>43819</v>
      </c>
      <c r="I127" s="272">
        <v>10.091519999999999</v>
      </c>
      <c r="J127" s="272">
        <v>3.1536</v>
      </c>
      <c r="K127" s="284">
        <v>44146</v>
      </c>
      <c r="L127" s="272">
        <v>5.1214464000000008</v>
      </c>
      <c r="M127" s="272">
        <v>1.4001984000000001</v>
      </c>
      <c r="N127" s="277">
        <v>44525</v>
      </c>
      <c r="O127" s="272">
        <v>0.60443999999999998</v>
      </c>
      <c r="P127" s="272">
        <v>1.1983680000000001</v>
      </c>
      <c r="Q127" s="277">
        <v>44883</v>
      </c>
      <c r="R127" s="272">
        <v>0.72138599999999986</v>
      </c>
      <c r="S127" s="272">
        <v>1.1825999999999999</v>
      </c>
      <c r="T127" s="277"/>
      <c r="U127" s="272"/>
      <c r="V127" s="272"/>
      <c r="W127" s="272">
        <f t="shared" ref="W127" si="139">AVERAGE(I127,L127,O127,R127,U127)</f>
        <v>4.1346980999999996</v>
      </c>
      <c r="X127" s="266">
        <f t="shared" ref="X127" si="140">AVERAGE(J127,M127,P127,S127,V127)</f>
        <v>1.7336916</v>
      </c>
      <c r="Y127" s="266">
        <f t="shared" ref="Y127" si="141">GEOMEAN(I127,L127,O127,R127,U127)</f>
        <v>2.1788008243608523</v>
      </c>
      <c r="Z127" s="266">
        <f t="shared" ref="Z127" si="142">GEOMEAN(J127,M127,P127,S127,V127)</f>
        <v>1.5816342666623562</v>
      </c>
      <c r="AA127" s="266">
        <f t="shared" si="126"/>
        <v>4.1346980999999996</v>
      </c>
      <c r="AB127" s="266">
        <f t="shared" si="126"/>
        <v>1.7336916</v>
      </c>
      <c r="AC127" s="382"/>
    </row>
    <row r="128" spans="2:29" s="126" customFormat="1" ht="36.6" customHeight="1" x14ac:dyDescent="0.25">
      <c r="B128" s="414" t="s">
        <v>1625</v>
      </c>
      <c r="C128" s="415"/>
      <c r="D128" s="415"/>
      <c r="E128" s="332"/>
      <c r="F128" s="332"/>
      <c r="G128" s="332"/>
      <c r="H128" s="288"/>
      <c r="I128" s="289"/>
      <c r="J128" s="289"/>
      <c r="K128" s="302"/>
      <c r="L128" s="289"/>
      <c r="M128" s="289"/>
      <c r="N128" s="288"/>
      <c r="O128" s="289"/>
      <c r="P128" s="289"/>
      <c r="Q128" s="288"/>
      <c r="R128" s="289"/>
      <c r="S128" s="289"/>
      <c r="T128" s="288"/>
      <c r="U128" s="289"/>
      <c r="V128" s="289"/>
      <c r="W128" s="289"/>
      <c r="X128" s="270"/>
      <c r="Y128" s="270"/>
      <c r="Z128" s="270"/>
      <c r="AA128" s="270">
        <f>SUM(AA120:AA127)</f>
        <v>110977.51881241375</v>
      </c>
      <c r="AB128" s="270">
        <f>SUM(AB120:AB127)</f>
        <v>114096.69222018433</v>
      </c>
      <c r="AC128" s="382"/>
    </row>
    <row r="129" spans="2:29" s="126" customFormat="1" ht="58.2" customHeight="1" x14ac:dyDescent="0.25">
      <c r="B129" s="267" t="s">
        <v>40</v>
      </c>
      <c r="C129" s="268" t="s">
        <v>1428</v>
      </c>
      <c r="D129" s="267" t="s">
        <v>1089</v>
      </c>
      <c r="E129" s="273" t="s">
        <v>11</v>
      </c>
      <c r="F129" s="273"/>
      <c r="G129" s="351">
        <v>31.11</v>
      </c>
      <c r="H129" s="277" t="s">
        <v>1498</v>
      </c>
      <c r="I129" s="272">
        <v>227503.35617759998</v>
      </c>
      <c r="J129" s="272">
        <v>136538.58095999999</v>
      </c>
      <c r="K129" s="279">
        <v>44141</v>
      </c>
      <c r="L129" s="272">
        <v>327438.50875199994</v>
      </c>
      <c r="M129" s="272">
        <v>152975.39329439998</v>
      </c>
      <c r="N129" s="277">
        <v>44362</v>
      </c>
      <c r="O129" s="272">
        <v>270243.65231999999</v>
      </c>
      <c r="P129" s="272">
        <v>76747.19219999999</v>
      </c>
      <c r="Q129" s="277">
        <v>44693</v>
      </c>
      <c r="R129" s="272">
        <v>124534.71791999998</v>
      </c>
      <c r="S129" s="272">
        <v>73146.805919999999</v>
      </c>
      <c r="T129" s="277"/>
      <c r="U129" s="272"/>
      <c r="V129" s="272"/>
      <c r="W129" s="272">
        <f t="shared" ref="W129" si="143">AVERAGE(I129,L129,O129,R129,U129)</f>
        <v>237430.05879239997</v>
      </c>
      <c r="X129" s="266">
        <f t="shared" ref="X129" si="144">AVERAGE(J129,M129,P129,S129,V129)</f>
        <v>109851.9930936</v>
      </c>
      <c r="Y129" s="266">
        <f t="shared" ref="Y129" si="145">GEOMEAN(I129,L129,O129,R129,U129)</f>
        <v>223764.33969603281</v>
      </c>
      <c r="Z129" s="266">
        <f t="shared" ref="Z129" si="146">GEOMEAN(J129,M129,P129,S129,V129)</f>
        <v>104059.97241764682</v>
      </c>
      <c r="AA129" s="266">
        <f>W129</f>
        <v>237430.05879239997</v>
      </c>
      <c r="AB129" s="266">
        <f>X129</f>
        <v>109851.9930936</v>
      </c>
      <c r="AC129" s="382"/>
    </row>
    <row r="130" spans="2:29" s="126" customFormat="1" ht="34.5" customHeight="1" x14ac:dyDescent="0.25">
      <c r="B130" s="268" t="s">
        <v>40</v>
      </c>
      <c r="C130" s="347" t="s">
        <v>1539</v>
      </c>
      <c r="D130" s="268" t="s">
        <v>1356</v>
      </c>
      <c r="E130" s="333" t="s">
        <v>1382</v>
      </c>
      <c r="F130" s="360">
        <v>1.66</v>
      </c>
      <c r="G130" s="351">
        <v>1.66</v>
      </c>
      <c r="H130" s="378"/>
      <c r="I130" s="272"/>
      <c r="J130" s="272"/>
      <c r="K130" s="285"/>
      <c r="L130" s="272"/>
      <c r="M130" s="272"/>
      <c r="N130" s="277">
        <v>44284</v>
      </c>
      <c r="O130" s="272">
        <v>353.36</v>
      </c>
      <c r="P130" s="272">
        <v>1806.07</v>
      </c>
      <c r="Q130" s="277"/>
      <c r="R130" s="272"/>
      <c r="S130" s="272"/>
      <c r="T130" s="277"/>
      <c r="U130" s="272"/>
      <c r="V130" s="272"/>
      <c r="W130" s="272">
        <f t="shared" ref="W130" si="147">AVERAGE(I130,L130,O130,R130,U130)</f>
        <v>353.36</v>
      </c>
      <c r="X130" s="266">
        <f t="shared" ref="X130" si="148">AVERAGE(J130,M130,P130,S130,V130)</f>
        <v>1806.07</v>
      </c>
      <c r="Y130" s="266">
        <f t="shared" ref="Y130" si="149">GEOMEAN(I130,L130,O130,R130,U130)</f>
        <v>353.36</v>
      </c>
      <c r="Z130" s="266">
        <f t="shared" ref="Z130" si="150">GEOMEAN(J130,M130,P130,S130,V130)</f>
        <v>1806.07</v>
      </c>
      <c r="AA130" s="266">
        <f t="shared" ref="AA130" si="151">W130</f>
        <v>353.36</v>
      </c>
      <c r="AB130" s="266">
        <f t="shared" ref="AB130" si="152">X130</f>
        <v>1806.07</v>
      </c>
      <c r="AC130" s="382"/>
    </row>
    <row r="131" spans="2:29" s="126" customFormat="1" ht="49.95" customHeight="1" x14ac:dyDescent="0.25">
      <c r="B131" s="413" t="s">
        <v>1626</v>
      </c>
      <c r="C131" s="413"/>
      <c r="D131" s="413"/>
      <c r="E131" s="323"/>
      <c r="F131" s="323"/>
      <c r="G131" s="323"/>
      <c r="H131" s="288"/>
      <c r="I131" s="289"/>
      <c r="J131" s="289"/>
      <c r="K131" s="303"/>
      <c r="L131" s="289"/>
      <c r="M131" s="289"/>
      <c r="N131" s="288"/>
      <c r="O131" s="302"/>
      <c r="P131" s="302"/>
      <c r="Q131" s="288"/>
      <c r="R131" s="289"/>
      <c r="S131" s="289"/>
      <c r="T131" s="288"/>
      <c r="U131" s="289"/>
      <c r="V131" s="289"/>
      <c r="W131" s="289"/>
      <c r="X131" s="270"/>
      <c r="Y131" s="270"/>
      <c r="Z131" s="270"/>
      <c r="AA131" s="270">
        <f>SUM(AA129:AA130)</f>
        <v>237783.41879239996</v>
      </c>
      <c r="AB131" s="270">
        <f>SUM(AB129:AB130)</f>
        <v>111658.06309360001</v>
      </c>
      <c r="AC131" s="382"/>
    </row>
    <row r="132" spans="2:29" s="126" customFormat="1" ht="36.75" customHeight="1" x14ac:dyDescent="0.25">
      <c r="B132" s="267" t="s">
        <v>41</v>
      </c>
      <c r="C132" s="268" t="s">
        <v>1434</v>
      </c>
      <c r="D132" s="268" t="s">
        <v>1237</v>
      </c>
      <c r="E132" s="273" t="s">
        <v>11</v>
      </c>
      <c r="F132" s="273"/>
      <c r="G132" s="273"/>
      <c r="H132" s="277" t="s">
        <v>1499</v>
      </c>
      <c r="I132" s="272">
        <v>309116.62886400009</v>
      </c>
      <c r="J132" s="272">
        <v>245101.48801920004</v>
      </c>
      <c r="K132" s="277" t="s">
        <v>1504</v>
      </c>
      <c r="L132" s="272">
        <v>300035.0808</v>
      </c>
      <c r="M132" s="272">
        <v>204902.00640000001</v>
      </c>
      <c r="N132" s="277" t="s">
        <v>1285</v>
      </c>
      <c r="O132" s="272">
        <v>348530.19552000001</v>
      </c>
      <c r="P132" s="272">
        <v>182993.24710079998</v>
      </c>
      <c r="Q132" s="277" t="s">
        <v>1489</v>
      </c>
      <c r="R132" s="272">
        <v>182554.02000000002</v>
      </c>
      <c r="S132" s="272">
        <v>58417.286399999997</v>
      </c>
      <c r="T132" s="277"/>
      <c r="U132" s="272"/>
      <c r="V132" s="272"/>
      <c r="W132" s="272">
        <f t="shared" ref="W132" si="153">AVERAGE(I132,L132,O132,R132)</f>
        <v>285058.98129600001</v>
      </c>
      <c r="X132" s="266">
        <f t="shared" ref="X132" si="154">AVERAGE(J132,M132,P132,S132)</f>
        <v>172853.50698000001</v>
      </c>
      <c r="Y132" s="266">
        <f t="shared" ref="Y132" si="155">GEOMEAN(I132,L132,O132,R132)</f>
        <v>277160.63899829716</v>
      </c>
      <c r="Z132" s="266">
        <f t="shared" ref="Z132" si="156">GEOMEAN(J132,M132,P132,S132)</f>
        <v>152218.3992106058</v>
      </c>
      <c r="AA132" s="266">
        <f>W132</f>
        <v>285058.98129600001</v>
      </c>
      <c r="AB132" s="266">
        <f>X132</f>
        <v>172853.50698000001</v>
      </c>
      <c r="AC132" s="382"/>
    </row>
    <row r="133" spans="2:29" s="126" customFormat="1" ht="28.5" customHeight="1" x14ac:dyDescent="0.25">
      <c r="B133" s="267" t="s">
        <v>41</v>
      </c>
      <c r="C133" s="345" t="s">
        <v>42</v>
      </c>
      <c r="D133" s="268" t="s">
        <v>1575</v>
      </c>
      <c r="E133" s="305" t="s">
        <v>1382</v>
      </c>
      <c r="F133" s="353">
        <v>4.72</v>
      </c>
      <c r="G133" s="353">
        <v>4.72</v>
      </c>
      <c r="H133" s="277">
        <v>43340</v>
      </c>
      <c r="I133" s="272">
        <v>7709.0803199999991</v>
      </c>
      <c r="J133" s="272">
        <v>7059.438720000001</v>
      </c>
      <c r="K133" s="279">
        <v>44194</v>
      </c>
      <c r="L133" s="272">
        <v>8391.2565599999998</v>
      </c>
      <c r="M133" s="272">
        <v>7969.1997599999986</v>
      </c>
      <c r="N133" s="277">
        <v>44495</v>
      </c>
      <c r="O133" s="272">
        <v>17861.990399999999</v>
      </c>
      <c r="P133" s="272">
        <v>3076.2316799999999</v>
      </c>
      <c r="Q133" s="277"/>
      <c r="R133" s="272"/>
      <c r="S133" s="272"/>
      <c r="T133" s="277"/>
      <c r="U133" s="272"/>
      <c r="V133" s="272"/>
      <c r="W133" s="272">
        <f t="shared" ref="W133:W139" si="157">AVERAGE(I133,L133,O133,R133)</f>
        <v>11320.775759999999</v>
      </c>
      <c r="X133" s="266">
        <f t="shared" ref="X133:X139" si="158">AVERAGE(J133,M133,P133,S133)</f>
        <v>6034.9567199999992</v>
      </c>
      <c r="Y133" s="266">
        <f t="shared" ref="Y133:Y139" si="159">GEOMEAN(I133,L133,O133,R133)</f>
        <v>10493.486479807636</v>
      </c>
      <c r="Z133" s="266">
        <f t="shared" ref="Z133:Z139" si="160">GEOMEAN(J133,M133,P133,S133)</f>
        <v>5572.7296599656102</v>
      </c>
      <c r="AA133" s="266">
        <f t="shared" ref="AA133:AA138" si="161">W133</f>
        <v>11320.775759999999</v>
      </c>
      <c r="AB133" s="266">
        <f t="shared" ref="AB133:AB138" si="162">X133</f>
        <v>6034.9567199999992</v>
      </c>
      <c r="AC133" s="382"/>
    </row>
    <row r="134" spans="2:29" s="126" customFormat="1" ht="46.5" customHeight="1" x14ac:dyDescent="0.25">
      <c r="B134" s="267" t="s">
        <v>41</v>
      </c>
      <c r="C134" s="335" t="s">
        <v>1540</v>
      </c>
      <c r="D134" s="306" t="s">
        <v>1557</v>
      </c>
      <c r="E134" s="305" t="s">
        <v>1382</v>
      </c>
      <c r="F134" s="353">
        <v>10</v>
      </c>
      <c r="G134" s="353">
        <v>10</v>
      </c>
      <c r="H134" s="277">
        <v>43609</v>
      </c>
      <c r="I134" s="272">
        <v>6.3071999999999999</v>
      </c>
      <c r="J134" s="272">
        <v>13.875839999999998</v>
      </c>
      <c r="K134" s="279">
        <v>44149</v>
      </c>
      <c r="L134" s="272">
        <v>778.07195999999999</v>
      </c>
      <c r="M134" s="272">
        <v>1095.7940063999999</v>
      </c>
      <c r="N134" s="277">
        <v>44545</v>
      </c>
      <c r="O134" s="272">
        <v>7579.15</v>
      </c>
      <c r="P134" s="272">
        <v>6832.8</v>
      </c>
      <c r="Q134" s="277"/>
      <c r="R134" s="272"/>
      <c r="S134" s="272"/>
      <c r="T134" s="277"/>
      <c r="U134" s="272"/>
      <c r="V134" s="272"/>
      <c r="W134" s="272">
        <f t="shared" si="157"/>
        <v>2787.8430533333335</v>
      </c>
      <c r="X134" s="266">
        <f t="shared" si="158"/>
        <v>2647.4899488000001</v>
      </c>
      <c r="Y134" s="266">
        <f t="shared" si="159"/>
        <v>333.80457897884321</v>
      </c>
      <c r="Z134" s="266">
        <f t="shared" si="160"/>
        <v>470.1058305862216</v>
      </c>
      <c r="AA134" s="266">
        <f>O134</f>
        <v>7579.15</v>
      </c>
      <c r="AB134" s="266">
        <f>P134</f>
        <v>6832.8</v>
      </c>
      <c r="AC134" s="389"/>
    </row>
    <row r="135" spans="2:29" s="126" customFormat="1" ht="31.5" customHeight="1" x14ac:dyDescent="0.25">
      <c r="B135" s="267" t="s">
        <v>41</v>
      </c>
      <c r="C135" s="348" t="s">
        <v>1541</v>
      </c>
      <c r="D135" s="268" t="s">
        <v>1577</v>
      </c>
      <c r="E135" s="305" t="s">
        <v>11</v>
      </c>
      <c r="F135" s="353">
        <v>0.13</v>
      </c>
      <c r="G135" s="353">
        <v>0.03</v>
      </c>
      <c r="H135" s="277">
        <v>43536</v>
      </c>
      <c r="I135" s="272">
        <v>43.14124799999999</v>
      </c>
      <c r="J135" s="272">
        <v>83.255039999999994</v>
      </c>
      <c r="K135" s="279">
        <v>43875</v>
      </c>
      <c r="L135" s="272">
        <v>45.411839999999998</v>
      </c>
      <c r="M135" s="272">
        <v>22.201343999999999</v>
      </c>
      <c r="N135" s="277"/>
      <c r="O135" s="272"/>
      <c r="P135" s="272"/>
      <c r="Q135" s="277"/>
      <c r="R135" s="272"/>
      <c r="S135" s="272"/>
      <c r="T135" s="277"/>
      <c r="U135" s="272"/>
      <c r="V135" s="272"/>
      <c r="W135" s="272">
        <f t="shared" si="157"/>
        <v>44.276543999999994</v>
      </c>
      <c r="X135" s="266">
        <f t="shared" si="158"/>
        <v>52.728191999999993</v>
      </c>
      <c r="Y135" s="266">
        <f t="shared" si="159"/>
        <v>44.261986529936941</v>
      </c>
      <c r="Z135" s="266">
        <f t="shared" si="160"/>
        <v>42.992717787710973</v>
      </c>
      <c r="AA135" s="266">
        <f t="shared" si="161"/>
        <v>44.276543999999994</v>
      </c>
      <c r="AB135" s="266">
        <f t="shared" si="162"/>
        <v>52.728191999999993</v>
      </c>
      <c r="AC135" s="382"/>
    </row>
    <row r="136" spans="2:29" s="126" customFormat="1" ht="30.75" customHeight="1" x14ac:dyDescent="0.25">
      <c r="B136" s="267" t="s">
        <v>41</v>
      </c>
      <c r="C136" s="345" t="s">
        <v>1542</v>
      </c>
      <c r="D136" s="268" t="s">
        <v>1123</v>
      </c>
      <c r="E136" s="305" t="s">
        <v>1382</v>
      </c>
      <c r="F136" s="353" t="s">
        <v>1600</v>
      </c>
      <c r="G136" s="353">
        <v>3.2000000000000001E-2</v>
      </c>
      <c r="H136" s="277">
        <v>43600</v>
      </c>
      <c r="I136" s="272">
        <v>399.45600000000002</v>
      </c>
      <c r="J136" s="272">
        <v>1158.4223999999999</v>
      </c>
      <c r="K136" s="279"/>
      <c r="L136" s="272"/>
      <c r="M136" s="272"/>
      <c r="N136" s="277" t="s">
        <v>1490</v>
      </c>
      <c r="O136" s="272">
        <v>353.22842879999996</v>
      </c>
      <c r="P136" s="272">
        <v>1089.1209887999999</v>
      </c>
      <c r="Q136" s="277"/>
      <c r="R136" s="272"/>
      <c r="S136" s="272"/>
      <c r="T136" s="277"/>
      <c r="U136" s="272"/>
      <c r="V136" s="272"/>
      <c r="W136" s="272">
        <f t="shared" si="157"/>
        <v>376.34221439999999</v>
      </c>
      <c r="X136" s="266">
        <f t="shared" si="158"/>
        <v>1123.7716943999999</v>
      </c>
      <c r="Y136" s="266">
        <f t="shared" si="159"/>
        <v>375.63175485404957</v>
      </c>
      <c r="Z136" s="266">
        <f t="shared" si="160"/>
        <v>1123.2373523597178</v>
      </c>
      <c r="AA136" s="266">
        <f t="shared" si="161"/>
        <v>376.34221439999999</v>
      </c>
      <c r="AB136" s="266">
        <f t="shared" si="162"/>
        <v>1123.7716943999999</v>
      </c>
      <c r="AC136" s="382"/>
    </row>
    <row r="137" spans="2:29" s="126" customFormat="1" ht="33.75" customHeight="1" x14ac:dyDescent="0.25">
      <c r="B137" s="267" t="s">
        <v>41</v>
      </c>
      <c r="C137" s="345" t="s">
        <v>1146</v>
      </c>
      <c r="D137" s="268" t="s">
        <v>1147</v>
      </c>
      <c r="E137" s="305" t="s">
        <v>11</v>
      </c>
      <c r="F137" s="352">
        <v>1.2</v>
      </c>
      <c r="G137" s="353">
        <v>2.15</v>
      </c>
      <c r="H137" s="277">
        <v>43621</v>
      </c>
      <c r="I137" s="272">
        <v>2316.3822719999998</v>
      </c>
      <c r="J137" s="272">
        <v>1930.0031999999999</v>
      </c>
      <c r="K137" s="279"/>
      <c r="L137" s="272"/>
      <c r="M137" s="272"/>
      <c r="N137" s="277">
        <v>44263</v>
      </c>
      <c r="O137" s="272">
        <v>3946.0996800000003</v>
      </c>
      <c r="P137" s="272">
        <v>678.024</v>
      </c>
      <c r="Q137" s="277">
        <v>44628</v>
      </c>
      <c r="R137" s="272">
        <v>3946.0996800000003</v>
      </c>
      <c r="S137" s="272">
        <v>678.024</v>
      </c>
      <c r="T137" s="277"/>
      <c r="U137" s="272"/>
      <c r="V137" s="272"/>
      <c r="W137" s="272">
        <f t="shared" si="157"/>
        <v>3402.8605440000006</v>
      </c>
      <c r="X137" s="266">
        <f t="shared" si="158"/>
        <v>1095.3504</v>
      </c>
      <c r="Y137" s="266">
        <f t="shared" si="159"/>
        <v>3304.0664911572808</v>
      </c>
      <c r="Z137" s="266">
        <f t="shared" si="160"/>
        <v>960.91001748818758</v>
      </c>
      <c r="AA137" s="266">
        <f t="shared" si="161"/>
        <v>3402.8605440000006</v>
      </c>
      <c r="AB137" s="266">
        <f t="shared" si="162"/>
        <v>1095.3504</v>
      </c>
      <c r="AC137" s="382"/>
    </row>
    <row r="138" spans="2:29" s="126" customFormat="1" ht="33" customHeight="1" x14ac:dyDescent="0.25">
      <c r="B138" s="267" t="s">
        <v>41</v>
      </c>
      <c r="C138" s="345" t="s">
        <v>1242</v>
      </c>
      <c r="D138" s="306" t="s">
        <v>1243</v>
      </c>
      <c r="E138" s="305" t="s">
        <v>11</v>
      </c>
      <c r="F138" s="353">
        <v>0.26</v>
      </c>
      <c r="G138" s="353">
        <v>0.13100000000000001</v>
      </c>
      <c r="H138" s="277"/>
      <c r="I138" s="272"/>
      <c r="J138" s="272"/>
      <c r="K138" s="279"/>
      <c r="L138" s="272"/>
      <c r="M138" s="272"/>
      <c r="N138" s="277"/>
      <c r="O138" s="272"/>
      <c r="P138" s="272"/>
      <c r="Q138" s="277">
        <v>44591</v>
      </c>
      <c r="R138" s="272">
        <v>97.840965600000018</v>
      </c>
      <c r="S138" s="272">
        <v>104.4681246</v>
      </c>
      <c r="T138" s="277"/>
      <c r="U138" s="272"/>
      <c r="V138" s="272"/>
      <c r="W138" s="272">
        <f t="shared" si="157"/>
        <v>97.840965600000018</v>
      </c>
      <c r="X138" s="266">
        <f t="shared" si="158"/>
        <v>104.4681246</v>
      </c>
      <c r="Y138" s="266">
        <f t="shared" si="159"/>
        <v>97.840965600000018</v>
      </c>
      <c r="Z138" s="266">
        <f t="shared" si="160"/>
        <v>104.4681246</v>
      </c>
      <c r="AA138" s="266">
        <f t="shared" si="161"/>
        <v>97.840965600000018</v>
      </c>
      <c r="AB138" s="266">
        <f t="shared" si="162"/>
        <v>104.4681246</v>
      </c>
      <c r="AC138" s="382"/>
    </row>
    <row r="139" spans="2:29" s="126" customFormat="1" ht="34.799999999999997" customHeight="1" x14ac:dyDescent="0.25">
      <c r="B139" s="267" t="s">
        <v>41</v>
      </c>
      <c r="C139" s="345" t="s">
        <v>1357</v>
      </c>
      <c r="D139" s="306" t="s">
        <v>1358</v>
      </c>
      <c r="E139" s="305" t="s">
        <v>1382</v>
      </c>
      <c r="F139" s="353">
        <v>2.5299999999999998</v>
      </c>
      <c r="G139" s="353">
        <v>2.67</v>
      </c>
      <c r="H139" s="277"/>
      <c r="I139" s="272"/>
      <c r="J139" s="272"/>
      <c r="K139" s="279">
        <v>44182</v>
      </c>
      <c r="L139" s="272">
        <v>52569.499694399994</v>
      </c>
      <c r="M139" s="272">
        <v>25377.649919999996</v>
      </c>
      <c r="N139" s="277"/>
      <c r="O139" s="272"/>
      <c r="P139" s="272"/>
      <c r="Q139" s="277">
        <v>44740</v>
      </c>
      <c r="R139" s="272">
        <v>25344.537119999997</v>
      </c>
      <c r="S139" s="272">
        <v>15998.212799999999</v>
      </c>
      <c r="T139" s="277"/>
      <c r="U139" s="272"/>
      <c r="V139" s="272"/>
      <c r="W139" s="272">
        <f t="shared" si="157"/>
        <v>38957.018407199997</v>
      </c>
      <c r="X139" s="266">
        <f t="shared" si="158"/>
        <v>20687.931359999999</v>
      </c>
      <c r="Y139" s="266">
        <f t="shared" si="159"/>
        <v>36501.364856461863</v>
      </c>
      <c r="Z139" s="266">
        <f t="shared" si="160"/>
        <v>20149.368322209579</v>
      </c>
      <c r="AA139" s="266">
        <f>R139</f>
        <v>25344.537119999997</v>
      </c>
      <c r="AB139" s="266">
        <f>S139</f>
        <v>15998.212799999999</v>
      </c>
      <c r="AC139" s="382"/>
    </row>
    <row r="140" spans="2:29" s="126" customFormat="1" ht="50.25" customHeight="1" x14ac:dyDescent="0.25">
      <c r="B140" s="414" t="s">
        <v>1627</v>
      </c>
      <c r="C140" s="415"/>
      <c r="D140" s="415"/>
      <c r="E140" s="332"/>
      <c r="F140" s="332"/>
      <c r="G140" s="332"/>
      <c r="H140" s="288"/>
      <c r="I140" s="289"/>
      <c r="J140" s="289"/>
      <c r="K140" s="294"/>
      <c r="L140" s="289"/>
      <c r="M140" s="289"/>
      <c r="N140" s="288"/>
      <c r="O140" s="289"/>
      <c r="P140" s="289"/>
      <c r="Q140" s="288"/>
      <c r="R140" s="289"/>
      <c r="S140" s="289"/>
      <c r="T140" s="288"/>
      <c r="U140" s="289"/>
      <c r="V140" s="289"/>
      <c r="W140" s="289"/>
      <c r="X140" s="270"/>
      <c r="Y140" s="270"/>
      <c r="Z140" s="270"/>
      <c r="AA140" s="270">
        <f>SUM(AA132:AA139)</f>
        <v>333224.76444400003</v>
      </c>
      <c r="AB140" s="270">
        <f>SUM(AB132:AB139)</f>
        <v>204095.794911</v>
      </c>
      <c r="AC140" s="382"/>
    </row>
    <row r="141" spans="2:29" s="126" customFormat="1" ht="39.6" customHeight="1" x14ac:dyDescent="0.25">
      <c r="B141" s="267" t="s">
        <v>45</v>
      </c>
      <c r="C141" s="267" t="s">
        <v>1432</v>
      </c>
      <c r="D141" s="267" t="s">
        <v>1232</v>
      </c>
      <c r="E141" s="273" t="s">
        <v>11</v>
      </c>
      <c r="F141" s="273"/>
      <c r="G141" s="351">
        <v>1530.76</v>
      </c>
      <c r="H141" s="277"/>
      <c r="I141" s="272"/>
      <c r="J141" s="272"/>
      <c r="K141" s="275"/>
      <c r="L141" s="272"/>
      <c r="M141" s="272"/>
      <c r="N141" s="277">
        <v>44290</v>
      </c>
      <c r="O141" s="272">
        <v>7871412.2000000002</v>
      </c>
      <c r="P141" s="272">
        <v>5060434.68</v>
      </c>
      <c r="Q141" s="277"/>
      <c r="R141" s="272"/>
      <c r="S141" s="272"/>
      <c r="T141" s="277"/>
      <c r="U141" s="272"/>
      <c r="V141" s="272"/>
      <c r="W141" s="272">
        <f t="shared" ref="W141" si="163">AVERAGE(I141,L141,O141,R141)</f>
        <v>7871412.2000000002</v>
      </c>
      <c r="X141" s="266">
        <f t="shared" ref="X141" si="164">AVERAGE(J141,M141,P141,S141)</f>
        <v>5060434.68</v>
      </c>
      <c r="Y141" s="266">
        <f t="shared" ref="Y141" si="165">GEOMEAN(I141,L141,O141,R141)</f>
        <v>7871412.2000000002</v>
      </c>
      <c r="Z141" s="266">
        <f t="shared" ref="Z141" si="166">GEOMEAN(J141,M141,P141,S141)</f>
        <v>5060434.68</v>
      </c>
      <c r="AA141" s="266">
        <f>W141</f>
        <v>7871412.2000000002</v>
      </c>
      <c r="AB141" s="266">
        <f>X141</f>
        <v>5060434.68</v>
      </c>
      <c r="AC141" s="384" t="s">
        <v>1602</v>
      </c>
    </row>
    <row r="142" spans="2:29" s="126" customFormat="1" ht="48.75" customHeight="1" x14ac:dyDescent="0.25">
      <c r="B142" s="267" t="s">
        <v>45</v>
      </c>
      <c r="C142" s="268" t="s">
        <v>1144</v>
      </c>
      <c r="D142" s="268" t="s">
        <v>1145</v>
      </c>
      <c r="E142" s="305" t="s">
        <v>1382</v>
      </c>
      <c r="F142" s="353">
        <v>0.28999999999999998</v>
      </c>
      <c r="G142" s="353">
        <v>0.28999999999999998</v>
      </c>
      <c r="H142" s="277">
        <v>43425</v>
      </c>
      <c r="I142" s="272">
        <v>43.898111999999998</v>
      </c>
      <c r="J142" s="272">
        <v>79.260479999999987</v>
      </c>
      <c r="K142" s="279"/>
      <c r="L142" s="272"/>
      <c r="M142" s="272"/>
      <c r="N142" s="277">
        <v>44440</v>
      </c>
      <c r="O142" s="272">
        <v>497.20708799999989</v>
      </c>
      <c r="P142" s="272">
        <v>30.4848</v>
      </c>
      <c r="Q142" s="277"/>
      <c r="R142" s="272"/>
      <c r="S142" s="272"/>
      <c r="T142" s="277"/>
      <c r="U142" s="272"/>
      <c r="V142" s="272"/>
      <c r="W142" s="272">
        <f t="shared" ref="W142:W146" si="167">AVERAGE(I142,L142,O142,R142)</f>
        <v>270.55259999999993</v>
      </c>
      <c r="X142" s="266">
        <f t="shared" ref="X142:X146" si="168">AVERAGE(J142,M142,P142,S142)</f>
        <v>54.87263999999999</v>
      </c>
      <c r="Y142" s="266">
        <f t="shared" ref="Y142:Y146" si="169">GEOMEAN(I142,L142,O142,R142)</f>
        <v>147.73778269697243</v>
      </c>
      <c r="Z142" s="266">
        <f t="shared" ref="Z142:Z146" si="170">GEOMEAN(J142,M142,P142,S142)</f>
        <v>49.155263001066317</v>
      </c>
      <c r="AA142" s="266">
        <f t="shared" ref="AA142:AA147" si="171">W142</f>
        <v>270.55259999999993</v>
      </c>
      <c r="AB142" s="266">
        <f t="shared" ref="AB142:AB147" si="172">X142</f>
        <v>54.87263999999999</v>
      </c>
      <c r="AC142" s="382"/>
    </row>
    <row r="143" spans="2:29" s="126" customFormat="1" ht="53.25" customHeight="1" x14ac:dyDescent="0.25">
      <c r="B143" s="267" t="s">
        <v>46</v>
      </c>
      <c r="C143" s="268" t="s">
        <v>1437</v>
      </c>
      <c r="D143" s="268" t="s">
        <v>1090</v>
      </c>
      <c r="E143" s="264" t="s">
        <v>11</v>
      </c>
      <c r="F143" s="353"/>
      <c r="G143" s="356">
        <v>5.98</v>
      </c>
      <c r="H143" s="277">
        <v>43829</v>
      </c>
      <c r="I143" s="272">
        <v>17770.536</v>
      </c>
      <c r="J143" s="272">
        <v>4366.4745599999997</v>
      </c>
      <c r="K143" s="277">
        <v>44153</v>
      </c>
      <c r="L143" s="272">
        <v>37673.662464000001</v>
      </c>
      <c r="M143" s="272">
        <v>24069.284352000002</v>
      </c>
      <c r="N143" s="277" t="s">
        <v>1330</v>
      </c>
      <c r="O143" s="272">
        <v>17152.430399999997</v>
      </c>
      <c r="P143" s="272">
        <v>3708.6335999999997</v>
      </c>
      <c r="Q143" s="277">
        <v>44890</v>
      </c>
      <c r="R143" s="272">
        <v>30927.985919999999</v>
      </c>
      <c r="S143" s="272">
        <v>11315.1168</v>
      </c>
      <c r="T143" s="277"/>
      <c r="U143" s="272"/>
      <c r="V143" s="272"/>
      <c r="W143" s="272">
        <f t="shared" si="167"/>
        <v>25881.153696000001</v>
      </c>
      <c r="X143" s="266">
        <f t="shared" si="168"/>
        <v>10864.877328</v>
      </c>
      <c r="Y143" s="266">
        <f t="shared" si="169"/>
        <v>24412.031327833673</v>
      </c>
      <c r="Z143" s="266">
        <f t="shared" si="170"/>
        <v>8149.2336621447384</v>
      </c>
      <c r="AA143" s="266">
        <f t="shared" si="171"/>
        <v>25881.153696000001</v>
      </c>
      <c r="AB143" s="266">
        <f t="shared" si="172"/>
        <v>10864.877328</v>
      </c>
      <c r="AC143" s="382"/>
    </row>
    <row r="144" spans="2:29" s="126" customFormat="1" ht="58.5" customHeight="1" x14ac:dyDescent="0.25">
      <c r="B144" s="267" t="s">
        <v>46</v>
      </c>
      <c r="C144" s="268" t="s">
        <v>1136</v>
      </c>
      <c r="D144" s="268" t="s">
        <v>1125</v>
      </c>
      <c r="E144" s="264" t="s">
        <v>11</v>
      </c>
      <c r="F144" s="353">
        <v>2.6</v>
      </c>
      <c r="G144" s="356">
        <v>3.9969999999999999</v>
      </c>
      <c r="H144" s="277">
        <v>43822</v>
      </c>
      <c r="I144" s="272">
        <v>3478.6005552000001</v>
      </c>
      <c r="J144" s="272">
        <v>627.56640000000004</v>
      </c>
      <c r="K144" s="277">
        <v>44187</v>
      </c>
      <c r="L144" s="272">
        <v>27799.740863999999</v>
      </c>
      <c r="M144" s="272">
        <v>8053.0329599999995</v>
      </c>
      <c r="N144" s="277"/>
      <c r="O144" s="272"/>
      <c r="P144" s="272"/>
      <c r="Q144" s="277">
        <v>44845</v>
      </c>
      <c r="R144" s="272">
        <v>9579.7537919999995</v>
      </c>
      <c r="S144" s="272">
        <v>12226.791023999998</v>
      </c>
      <c r="T144" s="277"/>
      <c r="U144" s="272"/>
      <c r="V144" s="272"/>
      <c r="W144" s="272">
        <f t="shared" si="167"/>
        <v>13619.365070399997</v>
      </c>
      <c r="X144" s="266">
        <f t="shared" si="168"/>
        <v>6969.1301279999998</v>
      </c>
      <c r="Y144" s="266">
        <f t="shared" si="169"/>
        <v>9748.3972617278614</v>
      </c>
      <c r="Z144" s="266">
        <f t="shared" si="170"/>
        <v>3953.4587927822622</v>
      </c>
      <c r="AA144" s="266">
        <f t="shared" si="171"/>
        <v>13619.365070399997</v>
      </c>
      <c r="AB144" s="266">
        <f t="shared" si="172"/>
        <v>6969.1301279999998</v>
      </c>
      <c r="AC144" s="382"/>
    </row>
    <row r="145" spans="2:29" s="126" customFormat="1" ht="36.75" customHeight="1" x14ac:dyDescent="0.25">
      <c r="B145" s="267" t="s">
        <v>46</v>
      </c>
      <c r="C145" s="268" t="s">
        <v>1319</v>
      </c>
      <c r="D145" s="268" t="s">
        <v>1556</v>
      </c>
      <c r="E145" s="264" t="s">
        <v>1382</v>
      </c>
      <c r="F145" s="305">
        <v>54</v>
      </c>
      <c r="G145" s="356">
        <v>6.55</v>
      </c>
      <c r="H145" s="277">
        <v>43724</v>
      </c>
      <c r="I145" s="272">
        <v>968.8952448</v>
      </c>
      <c r="J145" s="272">
        <v>5476.2264000000005</v>
      </c>
      <c r="K145" s="277">
        <v>44033</v>
      </c>
      <c r="L145" s="272">
        <v>735.04739519999998</v>
      </c>
      <c r="M145" s="272">
        <v>3046.5951983999994</v>
      </c>
      <c r="N145" s="277">
        <v>44340</v>
      </c>
      <c r="O145" s="272">
        <v>620.37093599999992</v>
      </c>
      <c r="P145" s="272">
        <v>3167.2656000000002</v>
      </c>
      <c r="Q145" s="277"/>
      <c r="R145" s="272"/>
      <c r="S145" s="272"/>
      <c r="T145" s="277"/>
      <c r="U145" s="272"/>
      <c r="V145" s="272"/>
      <c r="W145" s="272">
        <f t="shared" si="167"/>
        <v>774.77119200000004</v>
      </c>
      <c r="X145" s="266">
        <f t="shared" si="168"/>
        <v>3896.6957328000003</v>
      </c>
      <c r="Y145" s="266">
        <f t="shared" si="169"/>
        <v>761.63671318394586</v>
      </c>
      <c r="Z145" s="266">
        <f t="shared" si="170"/>
        <v>3752.5533666901561</v>
      </c>
      <c r="AA145" s="266">
        <f t="shared" si="171"/>
        <v>774.77119200000004</v>
      </c>
      <c r="AB145" s="266">
        <f t="shared" si="172"/>
        <v>3896.6957328000003</v>
      </c>
      <c r="AC145" s="382"/>
    </row>
    <row r="146" spans="2:29" s="126" customFormat="1" ht="42.75" customHeight="1" x14ac:dyDescent="0.25">
      <c r="B146" s="267" t="s">
        <v>47</v>
      </c>
      <c r="C146" s="363" t="s">
        <v>1425</v>
      </c>
      <c r="D146" s="267" t="s">
        <v>1091</v>
      </c>
      <c r="E146" s="311" t="s">
        <v>11</v>
      </c>
      <c r="F146" s="353"/>
      <c r="G146" s="354">
        <v>20.3</v>
      </c>
      <c r="H146" s="277">
        <v>43719</v>
      </c>
      <c r="I146" s="272">
        <v>129279.46679999999</v>
      </c>
      <c r="J146" s="272">
        <v>67987.412251199989</v>
      </c>
      <c r="K146" s="281">
        <v>44064</v>
      </c>
      <c r="L146" s="272">
        <v>69246.811872000006</v>
      </c>
      <c r="M146" s="272">
        <v>58169.728799999997</v>
      </c>
      <c r="N146" s="277">
        <v>44443</v>
      </c>
      <c r="O146" s="272">
        <v>68386.292193600006</v>
      </c>
      <c r="P146" s="272">
        <v>59162.797439999995</v>
      </c>
      <c r="Q146" s="277">
        <v>44841</v>
      </c>
      <c r="R146" s="272">
        <v>36431.932463999998</v>
      </c>
      <c r="S146" s="272">
        <v>20483.748374399998</v>
      </c>
      <c r="T146" s="277"/>
      <c r="U146" s="272"/>
      <c r="V146" s="272"/>
      <c r="W146" s="272">
        <f t="shared" si="167"/>
        <v>75836.125832400008</v>
      </c>
      <c r="X146" s="266">
        <f t="shared" si="168"/>
        <v>51450.921716399993</v>
      </c>
      <c r="Y146" s="266">
        <f t="shared" si="169"/>
        <v>68721.898748151012</v>
      </c>
      <c r="Z146" s="266">
        <f t="shared" si="170"/>
        <v>46789.232446013877</v>
      </c>
      <c r="AA146" s="266">
        <f t="shared" si="171"/>
        <v>75836.125832400008</v>
      </c>
      <c r="AB146" s="266">
        <f t="shared" si="172"/>
        <v>51450.921716399993</v>
      </c>
      <c r="AC146" s="382"/>
    </row>
    <row r="147" spans="2:29" s="126" customFormat="1" ht="44.25" customHeight="1" x14ac:dyDescent="0.25">
      <c r="B147" s="267" t="s">
        <v>47</v>
      </c>
      <c r="C147" s="278" t="s">
        <v>1580</v>
      </c>
      <c r="D147" s="268" t="s">
        <v>1581</v>
      </c>
      <c r="E147" s="334" t="s">
        <v>1382</v>
      </c>
      <c r="F147" s="359">
        <v>51.26</v>
      </c>
      <c r="G147" s="373">
        <v>51.26</v>
      </c>
      <c r="H147" s="378" t="s">
        <v>1582</v>
      </c>
      <c r="I147" s="272">
        <v>28291.389469200003</v>
      </c>
      <c r="J147" s="272">
        <v>400092.50159999996</v>
      </c>
      <c r="K147" s="378"/>
      <c r="L147" s="272"/>
      <c r="M147" s="272"/>
      <c r="N147" s="378"/>
      <c r="O147" s="272"/>
      <c r="P147" s="272"/>
      <c r="Q147" s="378"/>
      <c r="R147" s="272"/>
      <c r="S147" s="272"/>
      <c r="T147" s="378"/>
      <c r="U147" s="272"/>
      <c r="V147" s="272"/>
      <c r="W147" s="272">
        <f t="shared" ref="W147" si="173">AVERAGE(I147,L147,O147,R147)</f>
        <v>28291.389469200003</v>
      </c>
      <c r="X147" s="266">
        <f t="shared" ref="X147" si="174">AVERAGE(J147,M147,P147,S147)</f>
        <v>400092.50159999996</v>
      </c>
      <c r="Y147" s="266">
        <f t="shared" ref="Y147" si="175">GEOMEAN(I147,L147,O147,R147)</f>
        <v>28291.389469200003</v>
      </c>
      <c r="Z147" s="266">
        <f t="shared" ref="Z147" si="176">GEOMEAN(J147,M147,P147,S147)</f>
        <v>400092.50159999996</v>
      </c>
      <c r="AA147" s="266">
        <f t="shared" si="171"/>
        <v>28291.389469200003</v>
      </c>
      <c r="AB147" s="266">
        <f t="shared" si="172"/>
        <v>400092.50159999996</v>
      </c>
      <c r="AC147" s="382"/>
    </row>
    <row r="148" spans="2:29" s="126" customFormat="1" ht="28.5" customHeight="1" x14ac:dyDescent="0.25">
      <c r="B148" s="267" t="s">
        <v>49</v>
      </c>
      <c r="C148" s="345" t="s">
        <v>1546</v>
      </c>
      <c r="D148" s="268" t="s">
        <v>1127</v>
      </c>
      <c r="E148" s="355" t="s">
        <v>11</v>
      </c>
      <c r="F148" s="374">
        <v>2</v>
      </c>
      <c r="G148" s="375">
        <v>1.8</v>
      </c>
      <c r="H148" s="277">
        <v>43556</v>
      </c>
      <c r="I148" s="272">
        <v>19.678463999999998</v>
      </c>
      <c r="J148" s="272">
        <v>31.536000000000001</v>
      </c>
      <c r="K148" s="279">
        <v>43973</v>
      </c>
      <c r="L148" s="272">
        <v>15.03384192</v>
      </c>
      <c r="M148" s="272">
        <v>21.23424</v>
      </c>
      <c r="N148" s="277">
        <v>44302</v>
      </c>
      <c r="O148" s="272">
        <v>47.10038256</v>
      </c>
      <c r="P148" s="272">
        <v>89.036639999999991</v>
      </c>
      <c r="Q148" s="277">
        <v>44673</v>
      </c>
      <c r="R148" s="272">
        <v>104.447232</v>
      </c>
      <c r="S148" s="272">
        <v>435.19679999999994</v>
      </c>
      <c r="T148" s="277"/>
      <c r="U148" s="272"/>
      <c r="V148" s="272"/>
      <c r="W148" s="272">
        <f t="shared" ref="W148:X155" si="177">AVERAGE(I148,L148,O148,R148)</f>
        <v>46.564980120000001</v>
      </c>
      <c r="X148" s="266">
        <f t="shared" si="177"/>
        <v>144.25091999999998</v>
      </c>
      <c r="Y148" s="266">
        <f t="shared" ref="Y148:Z155" si="178">GEOMEAN(I148,L148,O148,R148)</f>
        <v>34.733267125374077</v>
      </c>
      <c r="Z148" s="266">
        <f t="shared" si="178"/>
        <v>71.371437845451084</v>
      </c>
      <c r="AA148" s="266">
        <f t="shared" ref="AA148:AB155" si="179">W148</f>
        <v>46.564980120000001</v>
      </c>
      <c r="AB148" s="266">
        <f t="shared" si="179"/>
        <v>144.25091999999998</v>
      </c>
      <c r="AC148" s="382"/>
    </row>
    <row r="149" spans="2:29" s="126" customFormat="1" ht="28.5" customHeight="1" x14ac:dyDescent="0.25">
      <c r="B149" s="267" t="s">
        <v>49</v>
      </c>
      <c r="C149" s="345" t="s">
        <v>169</v>
      </c>
      <c r="D149" s="268" t="s">
        <v>1128</v>
      </c>
      <c r="E149" s="353" t="s">
        <v>1382</v>
      </c>
      <c r="F149" s="352">
        <v>1.5</v>
      </c>
      <c r="G149" s="353">
        <v>0.99</v>
      </c>
      <c r="H149" s="277">
        <v>43671</v>
      </c>
      <c r="I149" s="272">
        <v>78.713855999999993</v>
      </c>
      <c r="J149" s="272">
        <v>10.091519999999999</v>
      </c>
      <c r="K149" s="279">
        <v>44093</v>
      </c>
      <c r="L149" s="272">
        <v>35.800297919999998</v>
      </c>
      <c r="M149" s="272">
        <v>14.664239999999999</v>
      </c>
      <c r="N149" s="277"/>
      <c r="O149" s="272"/>
      <c r="P149" s="272"/>
      <c r="Q149" s="277">
        <v>44594</v>
      </c>
      <c r="R149" s="272">
        <v>312</v>
      </c>
      <c r="S149" s="272">
        <v>468</v>
      </c>
      <c r="T149" s="277"/>
      <c r="U149" s="272"/>
      <c r="V149" s="272"/>
      <c r="W149" s="272">
        <f t="shared" si="177"/>
        <v>142.17138464000001</v>
      </c>
      <c r="X149" s="266">
        <f t="shared" si="177"/>
        <v>164.25192000000001</v>
      </c>
      <c r="Y149" s="266">
        <f t="shared" si="178"/>
        <v>95.799698197147251</v>
      </c>
      <c r="Z149" s="266">
        <f t="shared" si="178"/>
        <v>41.066466164101932</v>
      </c>
      <c r="AA149" s="266">
        <f>R149</f>
        <v>312</v>
      </c>
      <c r="AB149" s="266">
        <f>S149</f>
        <v>468</v>
      </c>
      <c r="AC149" s="382"/>
    </row>
    <row r="150" spans="2:29" s="126" customFormat="1" ht="28.5" customHeight="1" x14ac:dyDescent="0.25">
      <c r="B150" s="267" t="s">
        <v>49</v>
      </c>
      <c r="C150" s="345" t="s">
        <v>1008</v>
      </c>
      <c r="D150" s="268" t="s">
        <v>1162</v>
      </c>
      <c r="E150" s="355" t="s">
        <v>11</v>
      </c>
      <c r="F150" s="356">
        <v>0.2</v>
      </c>
      <c r="G150" s="356">
        <v>0.73</v>
      </c>
      <c r="H150" s="277">
        <v>43811</v>
      </c>
      <c r="I150" s="272">
        <v>10403.316432</v>
      </c>
      <c r="J150" s="272">
        <v>1519.4044799999997</v>
      </c>
      <c r="K150" s="279"/>
      <c r="L150" s="272"/>
      <c r="M150" s="272"/>
      <c r="N150" s="277"/>
      <c r="O150" s="272"/>
      <c r="P150" s="272"/>
      <c r="Q150" s="277"/>
      <c r="R150" s="272"/>
      <c r="S150" s="272"/>
      <c r="T150" s="277"/>
      <c r="U150" s="272"/>
      <c r="V150" s="272"/>
      <c r="W150" s="272">
        <f t="shared" si="177"/>
        <v>10403.316432</v>
      </c>
      <c r="X150" s="266">
        <f t="shared" si="177"/>
        <v>1519.4044799999997</v>
      </c>
      <c r="Y150" s="266">
        <f t="shared" si="178"/>
        <v>10403.316432</v>
      </c>
      <c r="Z150" s="266">
        <f t="shared" si="178"/>
        <v>1519.4044799999997</v>
      </c>
      <c r="AA150" s="266">
        <f t="shared" si="179"/>
        <v>10403.316432</v>
      </c>
      <c r="AB150" s="266">
        <f t="shared" si="179"/>
        <v>1519.4044799999997</v>
      </c>
      <c r="AC150" s="382"/>
    </row>
    <row r="151" spans="2:29" s="126" customFormat="1" ht="47.25" customHeight="1" x14ac:dyDescent="0.25">
      <c r="B151" s="267" t="s">
        <v>49</v>
      </c>
      <c r="C151" s="345" t="s">
        <v>1547</v>
      </c>
      <c r="D151" s="268" t="s">
        <v>1572</v>
      </c>
      <c r="E151" s="352" t="s">
        <v>11</v>
      </c>
      <c r="F151" s="352">
        <v>0.9</v>
      </c>
      <c r="G151" s="353">
        <v>0.28000000000000003</v>
      </c>
      <c r="H151" s="277">
        <v>43798</v>
      </c>
      <c r="I151" s="272">
        <v>54.157823999999998</v>
      </c>
      <c r="J151" s="272">
        <v>117.73440000000001</v>
      </c>
      <c r="K151" s="279"/>
      <c r="L151" s="272"/>
      <c r="M151" s="272"/>
      <c r="N151" s="277"/>
      <c r="O151" s="272"/>
      <c r="P151" s="272"/>
      <c r="Q151" s="277"/>
      <c r="R151" s="272"/>
      <c r="S151" s="272"/>
      <c r="T151" s="277"/>
      <c r="U151" s="272"/>
      <c r="V151" s="272"/>
      <c r="W151" s="272">
        <f t="shared" si="177"/>
        <v>54.157823999999998</v>
      </c>
      <c r="X151" s="266">
        <f t="shared" si="177"/>
        <v>117.73440000000001</v>
      </c>
      <c r="Y151" s="266">
        <f t="shared" si="178"/>
        <v>54.157823999999998</v>
      </c>
      <c r="Z151" s="266">
        <f t="shared" si="178"/>
        <v>117.73440000000001</v>
      </c>
      <c r="AA151" s="266">
        <f t="shared" si="179"/>
        <v>54.157823999999998</v>
      </c>
      <c r="AB151" s="266">
        <f t="shared" si="179"/>
        <v>117.73440000000001</v>
      </c>
      <c r="AC151" s="382"/>
    </row>
    <row r="152" spans="2:29" s="126" customFormat="1" ht="51" customHeight="1" x14ac:dyDescent="0.25">
      <c r="B152" s="267" t="s">
        <v>49</v>
      </c>
      <c r="C152" s="345" t="s">
        <v>1576</v>
      </c>
      <c r="D152" s="268" t="s">
        <v>1293</v>
      </c>
      <c r="E152" s="356" t="s">
        <v>11</v>
      </c>
      <c r="F152" s="356">
        <v>6.94</v>
      </c>
      <c r="G152" s="356">
        <v>1.1000000000000001</v>
      </c>
      <c r="H152" s="277"/>
      <c r="I152" s="272"/>
      <c r="J152" s="272"/>
      <c r="K152" s="279" t="s">
        <v>1508</v>
      </c>
      <c r="L152" s="272">
        <v>618.10559999999998</v>
      </c>
      <c r="M152" s="272">
        <v>927.15839999999992</v>
      </c>
      <c r="N152" s="277">
        <v>44546</v>
      </c>
      <c r="O152" s="272">
        <v>346.89599999999996</v>
      </c>
      <c r="P152" s="272">
        <v>520.34399999999994</v>
      </c>
      <c r="Q152" s="277"/>
      <c r="R152" s="272"/>
      <c r="S152" s="272"/>
      <c r="T152" s="277"/>
      <c r="U152" s="272"/>
      <c r="V152" s="272"/>
      <c r="W152" s="272">
        <f t="shared" si="177"/>
        <v>482.50079999999997</v>
      </c>
      <c r="X152" s="266">
        <f t="shared" si="177"/>
        <v>723.75119999999993</v>
      </c>
      <c r="Y152" s="266">
        <f t="shared" si="178"/>
        <v>463.05330170251455</v>
      </c>
      <c r="Z152" s="266">
        <f t="shared" si="178"/>
        <v>694.57995255377182</v>
      </c>
      <c r="AA152" s="266">
        <f t="shared" si="179"/>
        <v>482.50079999999997</v>
      </c>
      <c r="AB152" s="266">
        <f t="shared" si="179"/>
        <v>723.75119999999993</v>
      </c>
      <c r="AC152" s="382"/>
    </row>
    <row r="153" spans="2:29" s="126" customFormat="1" ht="51" customHeight="1" x14ac:dyDescent="0.25">
      <c r="B153" s="267" t="s">
        <v>49</v>
      </c>
      <c r="C153" s="345" t="s">
        <v>1415</v>
      </c>
      <c r="D153" s="268" t="s">
        <v>1414</v>
      </c>
      <c r="E153" s="355" t="s">
        <v>1382</v>
      </c>
      <c r="F153" s="355">
        <v>2.1</v>
      </c>
      <c r="G153" s="356">
        <v>2.1</v>
      </c>
      <c r="H153" s="277"/>
      <c r="I153" s="272"/>
      <c r="J153" s="272"/>
      <c r="K153" s="279">
        <v>43854</v>
      </c>
      <c r="L153" s="272">
        <v>33.1128</v>
      </c>
      <c r="M153" s="272">
        <v>1490.076</v>
      </c>
      <c r="N153" s="277"/>
      <c r="O153" s="272"/>
      <c r="P153" s="272"/>
      <c r="Q153" s="277"/>
      <c r="R153" s="272"/>
      <c r="S153" s="272"/>
      <c r="T153" s="277"/>
      <c r="U153" s="272"/>
      <c r="V153" s="272"/>
      <c r="W153" s="272">
        <f t="shared" si="177"/>
        <v>33.1128</v>
      </c>
      <c r="X153" s="266">
        <f t="shared" si="177"/>
        <v>1490.076</v>
      </c>
      <c r="Y153" s="266">
        <f t="shared" si="178"/>
        <v>33.1128</v>
      </c>
      <c r="Z153" s="266">
        <f t="shared" si="178"/>
        <v>1490.076</v>
      </c>
      <c r="AA153" s="266">
        <f t="shared" si="179"/>
        <v>33.1128</v>
      </c>
      <c r="AB153" s="266">
        <f t="shared" si="179"/>
        <v>1490.076</v>
      </c>
      <c r="AC153" s="382"/>
    </row>
    <row r="154" spans="2:29" s="126" customFormat="1" ht="51" customHeight="1" x14ac:dyDescent="0.25">
      <c r="B154" s="267" t="s">
        <v>49</v>
      </c>
      <c r="C154" s="345" t="s">
        <v>1416</v>
      </c>
      <c r="D154" s="268" t="s">
        <v>1417</v>
      </c>
      <c r="E154" s="356" t="s">
        <v>11</v>
      </c>
      <c r="F154" s="356">
        <v>0.14000000000000001</v>
      </c>
      <c r="G154" s="356">
        <v>0.14000000000000001</v>
      </c>
      <c r="H154" s="277"/>
      <c r="I154" s="272"/>
      <c r="J154" s="272"/>
      <c r="K154" s="279"/>
      <c r="L154" s="272"/>
      <c r="M154" s="272"/>
      <c r="N154" s="277">
        <v>44379</v>
      </c>
      <c r="O154" s="272">
        <v>137.97</v>
      </c>
      <c r="P154" s="272">
        <v>44.150400000000005</v>
      </c>
      <c r="Q154" s="277"/>
      <c r="R154" s="272"/>
      <c r="S154" s="272"/>
      <c r="T154" s="277"/>
      <c r="U154" s="272"/>
      <c r="V154" s="272"/>
      <c r="W154" s="272">
        <f t="shared" si="177"/>
        <v>137.97</v>
      </c>
      <c r="X154" s="266">
        <f t="shared" si="177"/>
        <v>44.150400000000005</v>
      </c>
      <c r="Y154" s="266">
        <f t="shared" si="178"/>
        <v>137.97</v>
      </c>
      <c r="Z154" s="266">
        <f t="shared" si="178"/>
        <v>44.150400000000005</v>
      </c>
      <c r="AA154" s="266">
        <f t="shared" si="179"/>
        <v>137.97</v>
      </c>
      <c r="AB154" s="266">
        <f t="shared" si="179"/>
        <v>44.150400000000005</v>
      </c>
      <c r="AC154" s="382"/>
    </row>
    <row r="155" spans="2:29" s="126" customFormat="1" ht="51" customHeight="1" x14ac:dyDescent="0.25">
      <c r="B155" s="267" t="s">
        <v>49</v>
      </c>
      <c r="C155" s="345" t="s">
        <v>1585</v>
      </c>
      <c r="D155" s="338" t="s">
        <v>1586</v>
      </c>
      <c r="E155" s="355" t="s">
        <v>11</v>
      </c>
      <c r="F155" s="355">
        <v>22.55</v>
      </c>
      <c r="G155" s="356">
        <v>1.53</v>
      </c>
      <c r="H155" s="378"/>
      <c r="I155" s="272"/>
      <c r="J155" s="272"/>
      <c r="K155" s="279"/>
      <c r="L155" s="272"/>
      <c r="M155" s="272"/>
      <c r="N155" s="378"/>
      <c r="O155" s="272"/>
      <c r="P155" s="272"/>
      <c r="Q155" s="378">
        <v>44802</v>
      </c>
      <c r="R155" s="272">
        <v>482.5</v>
      </c>
      <c r="S155" s="272">
        <v>965</v>
      </c>
      <c r="T155" s="378"/>
      <c r="U155" s="272"/>
      <c r="V155" s="272"/>
      <c r="W155" s="272">
        <f t="shared" si="177"/>
        <v>482.5</v>
      </c>
      <c r="X155" s="266">
        <f t="shared" si="177"/>
        <v>965</v>
      </c>
      <c r="Y155" s="266">
        <f t="shared" si="178"/>
        <v>482.5</v>
      </c>
      <c r="Z155" s="266">
        <f t="shared" si="178"/>
        <v>965</v>
      </c>
      <c r="AA155" s="266">
        <f t="shared" si="179"/>
        <v>482.5</v>
      </c>
      <c r="AB155" s="266">
        <f t="shared" si="179"/>
        <v>965</v>
      </c>
      <c r="AC155" s="382"/>
    </row>
    <row r="156" spans="2:29" s="126" customFormat="1" ht="35.4" customHeight="1" x14ac:dyDescent="0.25">
      <c r="B156" s="411" t="s">
        <v>1628</v>
      </c>
      <c r="C156" s="411"/>
      <c r="D156" s="411"/>
      <c r="E156" s="336"/>
      <c r="F156" s="336"/>
      <c r="G156" s="336"/>
      <c r="H156" s="291"/>
      <c r="I156" s="292"/>
      <c r="J156" s="292"/>
      <c r="K156" s="304"/>
      <c r="L156" s="292"/>
      <c r="M156" s="292"/>
      <c r="N156" s="291"/>
      <c r="O156" s="292"/>
      <c r="P156" s="292"/>
      <c r="Q156" s="291"/>
      <c r="R156" s="292"/>
      <c r="S156" s="292"/>
      <c r="T156" s="291"/>
      <c r="U156" s="292"/>
      <c r="V156" s="292"/>
      <c r="W156" s="292"/>
      <c r="X156" s="269"/>
      <c r="Y156" s="269"/>
      <c r="Z156" s="269"/>
      <c r="AA156" s="269">
        <f>SUM(AA141:AA155)</f>
        <v>8028037.6806961205</v>
      </c>
      <c r="AB156" s="269">
        <f>SUM(AB141:AB155)</f>
        <v>5539236.0465452</v>
      </c>
      <c r="AC156" s="382"/>
    </row>
    <row r="157" spans="2:29" s="126" customFormat="1" ht="45.75" customHeight="1" x14ac:dyDescent="0.25">
      <c r="B157" s="267" t="s">
        <v>45</v>
      </c>
      <c r="C157" s="268" t="s">
        <v>1408</v>
      </c>
      <c r="D157" s="268" t="s">
        <v>1124</v>
      </c>
      <c r="E157" s="305" t="s">
        <v>11</v>
      </c>
      <c r="F157" s="355">
        <v>0.2</v>
      </c>
      <c r="G157" s="353">
        <v>0.499</v>
      </c>
      <c r="H157" s="277">
        <v>43766</v>
      </c>
      <c r="I157" s="272">
        <v>1573.6463999999999</v>
      </c>
      <c r="J157" s="272">
        <v>514.11027888000001</v>
      </c>
      <c r="K157" s="279"/>
      <c r="L157" s="272"/>
      <c r="M157" s="272"/>
      <c r="N157" s="277"/>
      <c r="O157" s="272"/>
      <c r="P157" s="272"/>
      <c r="Q157" s="277"/>
      <c r="R157" s="272"/>
      <c r="S157" s="272"/>
      <c r="T157" s="277"/>
      <c r="U157" s="272"/>
      <c r="V157" s="272"/>
      <c r="W157" s="272">
        <f t="shared" ref="W157:X160" si="180">AVERAGE(I157,L157,O157,R157)</f>
        <v>1573.6463999999999</v>
      </c>
      <c r="X157" s="266">
        <f t="shared" si="180"/>
        <v>514.11027888000001</v>
      </c>
      <c r="Y157" s="266">
        <f t="shared" ref="Y157:Z160" si="181">GEOMEAN(I157,L157,O157,R157)</f>
        <v>1573.6463999999999</v>
      </c>
      <c r="Z157" s="266">
        <f t="shared" si="181"/>
        <v>514.11027888000001</v>
      </c>
      <c r="AA157" s="266">
        <f t="shared" ref="AA157:AB160" si="182">W157</f>
        <v>1573.6463999999999</v>
      </c>
      <c r="AB157" s="266">
        <f t="shared" si="182"/>
        <v>514.11027888000001</v>
      </c>
      <c r="AC157" s="382"/>
    </row>
    <row r="158" spans="2:29" s="126" customFormat="1" ht="42" customHeight="1" x14ac:dyDescent="0.25">
      <c r="B158" s="267" t="s">
        <v>45</v>
      </c>
      <c r="C158" s="268" t="s">
        <v>1141</v>
      </c>
      <c r="D158" s="268" t="s">
        <v>1142</v>
      </c>
      <c r="E158" s="305" t="s">
        <v>11</v>
      </c>
      <c r="F158" s="353">
        <v>2.81</v>
      </c>
      <c r="G158" s="353">
        <v>2.81</v>
      </c>
      <c r="H158" s="277">
        <v>42858</v>
      </c>
      <c r="I158" s="272">
        <v>2038.1716799999999</v>
      </c>
      <c r="J158" s="272">
        <v>3101.5656000000004</v>
      </c>
      <c r="K158" s="279"/>
      <c r="L158" s="272"/>
      <c r="M158" s="272"/>
      <c r="N158" s="277"/>
      <c r="O158" s="272"/>
      <c r="P158" s="272"/>
      <c r="Q158" s="277"/>
      <c r="R158" s="272"/>
      <c r="S158" s="272"/>
      <c r="T158" s="277"/>
      <c r="U158" s="272"/>
      <c r="V158" s="272"/>
      <c r="W158" s="272">
        <f t="shared" si="180"/>
        <v>2038.1716799999999</v>
      </c>
      <c r="X158" s="266">
        <f t="shared" si="180"/>
        <v>3101.5656000000004</v>
      </c>
      <c r="Y158" s="266">
        <f t="shared" si="181"/>
        <v>2038.1716799999999</v>
      </c>
      <c r="Z158" s="266">
        <f t="shared" si="181"/>
        <v>3101.5656000000004</v>
      </c>
      <c r="AA158" s="266">
        <f t="shared" si="182"/>
        <v>2038.1716799999999</v>
      </c>
      <c r="AB158" s="266">
        <f t="shared" si="182"/>
        <v>3101.5656000000004</v>
      </c>
      <c r="AC158" s="382"/>
    </row>
    <row r="159" spans="2:29" s="126" customFormat="1" ht="53.25" customHeight="1" x14ac:dyDescent="0.25">
      <c r="B159" s="267" t="s">
        <v>45</v>
      </c>
      <c r="C159" s="268" t="s">
        <v>1244</v>
      </c>
      <c r="D159" s="268" t="s">
        <v>1245</v>
      </c>
      <c r="E159" s="305" t="s">
        <v>11</v>
      </c>
      <c r="F159" s="353">
        <v>0.65</v>
      </c>
      <c r="G159" s="353">
        <v>0.77</v>
      </c>
      <c r="H159" s="277"/>
      <c r="I159" s="272"/>
      <c r="J159" s="272"/>
      <c r="K159" s="279"/>
      <c r="L159" s="272"/>
      <c r="M159" s="272"/>
      <c r="N159" s="277"/>
      <c r="O159" s="272"/>
      <c r="P159" s="272"/>
      <c r="Q159" s="277">
        <v>44620</v>
      </c>
      <c r="R159" s="272">
        <v>585.21355200000005</v>
      </c>
      <c r="S159" s="272">
        <v>364.24079999999998</v>
      </c>
      <c r="T159" s="277"/>
      <c r="U159" s="272"/>
      <c r="V159" s="272"/>
      <c r="W159" s="272">
        <f t="shared" si="180"/>
        <v>585.21355200000005</v>
      </c>
      <c r="X159" s="266">
        <f t="shared" si="180"/>
        <v>364.24079999999998</v>
      </c>
      <c r="Y159" s="266">
        <f t="shared" si="181"/>
        <v>585.21355200000005</v>
      </c>
      <c r="Z159" s="266">
        <f t="shared" si="181"/>
        <v>364.24079999999998</v>
      </c>
      <c r="AA159" s="266">
        <f t="shared" si="182"/>
        <v>585.21355200000005</v>
      </c>
      <c r="AB159" s="266">
        <f t="shared" si="182"/>
        <v>364.24079999999998</v>
      </c>
      <c r="AC159" s="382"/>
    </row>
    <row r="160" spans="2:29" s="126" customFormat="1" ht="53.25" customHeight="1" x14ac:dyDescent="0.25">
      <c r="B160" s="267" t="s">
        <v>45</v>
      </c>
      <c r="C160" s="268" t="s">
        <v>1412</v>
      </c>
      <c r="D160" s="268" t="s">
        <v>1413</v>
      </c>
      <c r="E160" s="305" t="s">
        <v>11</v>
      </c>
      <c r="F160" s="353">
        <v>0.14000000000000001</v>
      </c>
      <c r="G160" s="353">
        <v>0.14000000000000001</v>
      </c>
      <c r="H160" s="277"/>
      <c r="I160" s="272"/>
      <c r="J160" s="272"/>
      <c r="K160" s="279"/>
      <c r="L160" s="272"/>
      <c r="M160" s="272"/>
      <c r="N160" s="277">
        <v>44470</v>
      </c>
      <c r="O160" s="272">
        <v>132.03729000000001</v>
      </c>
      <c r="P160" s="272">
        <v>122.84848800000003</v>
      </c>
      <c r="Q160" s="277"/>
      <c r="R160" s="272"/>
      <c r="S160" s="272"/>
      <c r="T160" s="277"/>
      <c r="U160" s="272"/>
      <c r="V160" s="272"/>
      <c r="W160" s="272">
        <f t="shared" si="180"/>
        <v>132.03729000000001</v>
      </c>
      <c r="X160" s="266">
        <f t="shared" si="180"/>
        <v>122.84848800000003</v>
      </c>
      <c r="Y160" s="266">
        <f t="shared" si="181"/>
        <v>132.03729000000001</v>
      </c>
      <c r="Z160" s="266">
        <f t="shared" si="181"/>
        <v>122.84848800000003</v>
      </c>
      <c r="AA160" s="266">
        <f t="shared" si="182"/>
        <v>132.03729000000001</v>
      </c>
      <c r="AB160" s="266">
        <f t="shared" si="182"/>
        <v>122.84848800000003</v>
      </c>
      <c r="AC160" s="382"/>
    </row>
    <row r="161" spans="2:29" s="126" customFormat="1" ht="50.25" customHeight="1" x14ac:dyDescent="0.25">
      <c r="B161" s="414" t="s">
        <v>1629</v>
      </c>
      <c r="C161" s="415"/>
      <c r="D161" s="415"/>
      <c r="E161" s="332"/>
      <c r="F161" s="332"/>
      <c r="G161" s="332"/>
      <c r="H161" s="288"/>
      <c r="I161" s="289"/>
      <c r="J161" s="289"/>
      <c r="K161" s="294"/>
      <c r="L161" s="289"/>
      <c r="M161" s="289"/>
      <c r="N161" s="288"/>
      <c r="O161" s="289"/>
      <c r="P161" s="289"/>
      <c r="Q161" s="288"/>
      <c r="R161" s="289"/>
      <c r="S161" s="289"/>
      <c r="T161" s="288"/>
      <c r="U161" s="289"/>
      <c r="V161" s="289"/>
      <c r="W161" s="289"/>
      <c r="X161" s="270"/>
      <c r="Y161" s="270"/>
      <c r="Z161" s="270"/>
      <c r="AA161" s="270">
        <f>SUM(AA157:AA160)</f>
        <v>4329.0689220000004</v>
      </c>
      <c r="AB161" s="270">
        <f>SUM(AB157:AB160)</f>
        <v>4102.7651668799999</v>
      </c>
      <c r="AC161" s="382"/>
    </row>
    <row r="162" spans="2:29" s="126" customFormat="1" ht="40.950000000000003" customHeight="1" x14ac:dyDescent="0.25">
      <c r="B162" s="267" t="s">
        <v>48</v>
      </c>
      <c r="C162" s="268" t="s">
        <v>1544</v>
      </c>
      <c r="D162" s="267" t="s">
        <v>1092</v>
      </c>
      <c r="E162" s="273" t="s">
        <v>11</v>
      </c>
      <c r="F162" s="273"/>
      <c r="G162" s="273">
        <v>10.76</v>
      </c>
      <c r="H162" s="277" t="s">
        <v>1500</v>
      </c>
      <c r="I162" s="272">
        <v>35015.414184000001</v>
      </c>
      <c r="J162" s="272">
        <v>30441.700800000002</v>
      </c>
      <c r="K162" s="277">
        <v>44158</v>
      </c>
      <c r="L162" s="272">
        <v>35447.513518079999</v>
      </c>
      <c r="M162" s="272">
        <v>24375.908879999999</v>
      </c>
      <c r="N162" s="277" t="s">
        <v>1476</v>
      </c>
      <c r="O162" s="272">
        <v>30647.946239999994</v>
      </c>
      <c r="P162" s="272">
        <v>20984.054399999997</v>
      </c>
      <c r="Q162" s="277">
        <v>44868</v>
      </c>
      <c r="R162" s="272">
        <v>13004.238571199998</v>
      </c>
      <c r="S162" s="272">
        <v>10678.830695999999</v>
      </c>
      <c r="T162" s="277"/>
      <c r="U162" s="272"/>
      <c r="V162" s="272"/>
      <c r="W162" s="272">
        <f t="shared" ref="W162" si="183">AVERAGE(I162,L162,O162,R162)</f>
        <v>28528.778128319995</v>
      </c>
      <c r="X162" s="266">
        <f t="shared" ref="X162" si="184">AVERAGE(J162,M162,P162,S162)</f>
        <v>21620.123694000002</v>
      </c>
      <c r="Y162" s="266">
        <f t="shared" ref="Y162" si="185">GEOMEAN(I162,L162,O162,R162)</f>
        <v>26520.568993070345</v>
      </c>
      <c r="Z162" s="266">
        <f t="shared" ref="Z162" si="186">GEOMEAN(J162,M162,P162,S162)</f>
        <v>20193.458624721043</v>
      </c>
      <c r="AA162" s="266">
        <f t="shared" ref="AA162:AB164" si="187">W162</f>
        <v>28528.778128319995</v>
      </c>
      <c r="AB162" s="266">
        <f t="shared" si="187"/>
        <v>21620.123694000002</v>
      </c>
      <c r="AC162" s="382"/>
    </row>
    <row r="163" spans="2:29" s="126" customFormat="1" ht="44.25" customHeight="1" x14ac:dyDescent="0.25">
      <c r="B163" s="267" t="s">
        <v>47</v>
      </c>
      <c r="C163" s="335" t="s">
        <v>1510</v>
      </c>
      <c r="D163" s="268" t="s">
        <v>1511</v>
      </c>
      <c r="E163" s="334" t="s">
        <v>1382</v>
      </c>
      <c r="F163" s="352">
        <v>161.80000000000001</v>
      </c>
      <c r="G163" s="373">
        <v>161.80000000000001</v>
      </c>
      <c r="H163" s="277"/>
      <c r="I163" s="272"/>
      <c r="J163" s="272"/>
      <c r="K163" s="277">
        <v>44118</v>
      </c>
      <c r="L163" s="272">
        <v>32171.418863999996</v>
      </c>
      <c r="M163" s="272">
        <v>111974.906736</v>
      </c>
      <c r="N163" s="277"/>
      <c r="O163" s="272"/>
      <c r="P163" s="272"/>
      <c r="Q163" s="277"/>
      <c r="R163" s="272"/>
      <c r="S163" s="272"/>
      <c r="T163" s="277"/>
      <c r="U163" s="272"/>
      <c r="V163" s="272"/>
      <c r="W163" s="272">
        <f>AVERAGE(I163,L163,O163,R163)</f>
        <v>32171.418863999996</v>
      </c>
      <c r="X163" s="266">
        <f>AVERAGE(J163,M163,P163,S163)</f>
        <v>111974.906736</v>
      </c>
      <c r="Y163" s="266">
        <f>GEOMEAN(I163,L163,O163,R163)</f>
        <v>32171.418863999996</v>
      </c>
      <c r="Z163" s="266">
        <f>GEOMEAN(J163,M163,P163,S163)</f>
        <v>111974.906736</v>
      </c>
      <c r="AA163" s="266">
        <f t="shared" si="187"/>
        <v>32171.418863999996</v>
      </c>
      <c r="AB163" s="266">
        <f t="shared" si="187"/>
        <v>111974.906736</v>
      </c>
      <c r="AC163" s="382"/>
    </row>
    <row r="164" spans="2:29" s="126" customFormat="1" ht="58.2" customHeight="1" x14ac:dyDescent="0.25">
      <c r="B164" s="267" t="s">
        <v>47</v>
      </c>
      <c r="C164" s="335" t="s">
        <v>1605</v>
      </c>
      <c r="D164" s="268"/>
      <c r="E164" s="334" t="s">
        <v>1382</v>
      </c>
      <c r="F164" s="359">
        <v>10.199999999999999</v>
      </c>
      <c r="G164" s="373">
        <v>11.25</v>
      </c>
      <c r="H164" s="388"/>
      <c r="I164" s="272"/>
      <c r="J164" s="272"/>
      <c r="K164" s="387"/>
      <c r="L164" s="272"/>
      <c r="M164" s="272"/>
      <c r="N164" s="388"/>
      <c r="O164" s="272"/>
      <c r="P164" s="272"/>
      <c r="Q164" s="388">
        <v>44835</v>
      </c>
      <c r="R164" s="272">
        <v>5321.7</v>
      </c>
      <c r="S164" s="272">
        <v>5321.7</v>
      </c>
      <c r="T164" s="388"/>
      <c r="U164" s="272"/>
      <c r="V164" s="272"/>
      <c r="W164" s="272">
        <f>AVERAGE(I164,L164,O164,R164)</f>
        <v>5321.7</v>
      </c>
      <c r="X164" s="266">
        <f>AVERAGE(J164,M164,P164,S164)</f>
        <v>5321.7</v>
      </c>
      <c r="Y164" s="266">
        <f>GEOMEAN(I164,L164,O164,R164)</f>
        <v>5321.7</v>
      </c>
      <c r="Z164" s="266">
        <f>GEOMEAN(J164,M164,P164,S164)</f>
        <v>5321.7</v>
      </c>
      <c r="AA164" s="266">
        <f t="shared" si="187"/>
        <v>5321.7</v>
      </c>
      <c r="AB164" s="266">
        <f t="shared" si="187"/>
        <v>5321.7</v>
      </c>
      <c r="AC164" s="382"/>
    </row>
    <row r="165" spans="2:29" s="126" customFormat="1" ht="43.2" customHeight="1" x14ac:dyDescent="0.25">
      <c r="B165" s="411" t="s">
        <v>1630</v>
      </c>
      <c r="C165" s="411"/>
      <c r="D165" s="411"/>
      <c r="E165" s="290"/>
      <c r="F165" s="290"/>
      <c r="G165" s="290"/>
      <c r="H165" s="291"/>
      <c r="I165" s="292"/>
      <c r="J165" s="292"/>
      <c r="K165" s="297"/>
      <c r="L165" s="292"/>
      <c r="M165" s="292"/>
      <c r="N165" s="291"/>
      <c r="O165" s="292"/>
      <c r="P165" s="292"/>
      <c r="Q165" s="291"/>
      <c r="R165" s="292"/>
      <c r="S165" s="292"/>
      <c r="T165" s="291"/>
      <c r="U165" s="292"/>
      <c r="V165" s="292"/>
      <c r="W165" s="292"/>
      <c r="X165" s="269"/>
      <c r="Y165" s="269"/>
      <c r="Z165" s="269"/>
      <c r="AA165" s="269">
        <f>SUM(AA162:AA164)</f>
        <v>66021.896992319991</v>
      </c>
      <c r="AB165" s="269">
        <f>SUM(AB162:AB164)</f>
        <v>138916.73043000003</v>
      </c>
      <c r="AC165" s="382"/>
    </row>
    <row r="166" spans="2:29" s="126" customFormat="1" ht="33" customHeight="1" x14ac:dyDescent="0.25">
      <c r="B166" s="267" t="s">
        <v>49</v>
      </c>
      <c r="C166" s="268" t="s">
        <v>1433</v>
      </c>
      <c r="D166" s="268" t="s">
        <v>1381</v>
      </c>
      <c r="E166" s="273" t="s">
        <v>11</v>
      </c>
      <c r="F166" s="273"/>
      <c r="G166" s="351">
        <v>32.549999999999997</v>
      </c>
      <c r="H166" s="277" t="s">
        <v>1501</v>
      </c>
      <c r="I166" s="272">
        <v>33309.688708799993</v>
      </c>
      <c r="J166" s="272">
        <v>33309.688708799993</v>
      </c>
      <c r="K166" s="277">
        <v>44172</v>
      </c>
      <c r="L166" s="272">
        <v>77314.874889600003</v>
      </c>
      <c r="M166" s="272">
        <v>62384.161996800001</v>
      </c>
      <c r="N166" s="277" t="s">
        <v>1317</v>
      </c>
      <c r="O166" s="272">
        <v>338872.01169599994</v>
      </c>
      <c r="P166" s="272">
        <v>99564.513119999989</v>
      </c>
      <c r="Q166" s="277">
        <v>44853</v>
      </c>
      <c r="R166" s="272">
        <v>156547.42555680001</v>
      </c>
      <c r="S166" s="272">
        <v>47732.410252799993</v>
      </c>
      <c r="T166" s="277"/>
      <c r="U166" s="272"/>
      <c r="V166" s="272"/>
      <c r="W166" s="272">
        <f t="shared" ref="W166" si="188">AVERAGE(I166,L166,O166,R166)</f>
        <v>151511.00021279999</v>
      </c>
      <c r="X166" s="266">
        <f t="shared" ref="X166" si="189">AVERAGE(J166,M166,P166,S166)</f>
        <v>60747.693519599998</v>
      </c>
      <c r="Y166" s="266">
        <f t="shared" ref="Y166" si="190">GEOMEAN(I166,L166,O166,R166)</f>
        <v>108113.22328413762</v>
      </c>
      <c r="Z166" s="266">
        <f t="shared" ref="Z166" si="191">GEOMEAN(J166,M166,P166,S166)</f>
        <v>56058.402137050944</v>
      </c>
      <c r="AA166" s="266">
        <f t="shared" ref="AA166:AB173" si="192">W166</f>
        <v>151511.00021279999</v>
      </c>
      <c r="AB166" s="266">
        <f t="shared" si="192"/>
        <v>60747.693519599998</v>
      </c>
      <c r="AC166" s="382"/>
    </row>
    <row r="167" spans="2:29" s="126" customFormat="1" ht="45" customHeight="1" x14ac:dyDescent="0.25">
      <c r="B167" s="267" t="s">
        <v>49</v>
      </c>
      <c r="C167" s="345" t="s">
        <v>1010</v>
      </c>
      <c r="D167" s="268" t="s">
        <v>1140</v>
      </c>
      <c r="E167" s="355" t="s">
        <v>1382</v>
      </c>
      <c r="F167" s="355">
        <v>4</v>
      </c>
      <c r="G167" s="356">
        <v>4</v>
      </c>
      <c r="H167" s="277">
        <v>43697</v>
      </c>
      <c r="I167" s="272">
        <v>1576.8000000000002</v>
      </c>
      <c r="J167" s="272">
        <v>2522.8799999999997</v>
      </c>
      <c r="K167" s="279"/>
      <c r="L167" s="272"/>
      <c r="M167" s="272"/>
      <c r="N167" s="277"/>
      <c r="O167" s="272"/>
      <c r="P167" s="272"/>
      <c r="Q167" s="277"/>
      <c r="R167" s="272"/>
      <c r="S167" s="272"/>
      <c r="T167" s="277"/>
      <c r="U167" s="272"/>
      <c r="V167" s="272"/>
      <c r="W167" s="272">
        <f t="shared" ref="W167:X171" si="193">AVERAGE(I167,L167,O167,R167)</f>
        <v>1576.8000000000002</v>
      </c>
      <c r="X167" s="266">
        <f t="shared" si="193"/>
        <v>2522.8799999999997</v>
      </c>
      <c r="Y167" s="266">
        <f t="shared" ref="Y167:Z171" si="194">GEOMEAN(I167,L167,O167,R167)</f>
        <v>1576.8000000000002</v>
      </c>
      <c r="Z167" s="266">
        <f t="shared" si="194"/>
        <v>2522.8799999999997</v>
      </c>
      <c r="AA167" s="266">
        <f t="shared" si="192"/>
        <v>1576.8000000000002</v>
      </c>
      <c r="AB167" s="266">
        <f t="shared" si="192"/>
        <v>2522.8799999999997</v>
      </c>
      <c r="AC167" s="382"/>
    </row>
    <row r="168" spans="2:29" s="126" customFormat="1" ht="51" customHeight="1" x14ac:dyDescent="0.25">
      <c r="B168" s="267" t="s">
        <v>49</v>
      </c>
      <c r="C168" s="345" t="s">
        <v>1558</v>
      </c>
      <c r="D168" s="268" t="s">
        <v>1559</v>
      </c>
      <c r="E168" s="356" t="s">
        <v>11</v>
      </c>
      <c r="F168" s="356">
        <v>1.21</v>
      </c>
      <c r="G168" s="356">
        <v>1.91</v>
      </c>
      <c r="H168" s="277"/>
      <c r="I168" s="272"/>
      <c r="J168" s="272"/>
      <c r="K168" s="279"/>
      <c r="L168" s="272"/>
      <c r="M168" s="272"/>
      <c r="N168" s="277">
        <v>44544</v>
      </c>
      <c r="O168" s="272">
        <v>1011.9271680000001</v>
      </c>
      <c r="P168" s="272">
        <v>903.50639999999987</v>
      </c>
      <c r="Q168" s="277"/>
      <c r="R168" s="272"/>
      <c r="S168" s="272"/>
      <c r="T168" s="277"/>
      <c r="U168" s="272"/>
      <c r="V168" s="272"/>
      <c r="W168" s="272">
        <f t="shared" si="193"/>
        <v>1011.9271680000001</v>
      </c>
      <c r="X168" s="266">
        <f t="shared" si="193"/>
        <v>903.50639999999987</v>
      </c>
      <c r="Y168" s="266">
        <f t="shared" si="194"/>
        <v>1011.9271680000001</v>
      </c>
      <c r="Z168" s="266">
        <f t="shared" si="194"/>
        <v>903.50639999999987</v>
      </c>
      <c r="AA168" s="266">
        <f t="shared" si="192"/>
        <v>1011.9271680000001</v>
      </c>
      <c r="AB168" s="266">
        <f t="shared" si="192"/>
        <v>903.50639999999987</v>
      </c>
      <c r="AC168" s="382"/>
    </row>
    <row r="169" spans="2:29" s="126" customFormat="1" ht="51" customHeight="1" x14ac:dyDescent="0.25">
      <c r="B169" s="267" t="s">
        <v>49</v>
      </c>
      <c r="C169" s="345" t="s">
        <v>1405</v>
      </c>
      <c r="D169" s="268" t="s">
        <v>1406</v>
      </c>
      <c r="E169" s="355" t="s">
        <v>1382</v>
      </c>
      <c r="F169" s="355">
        <v>1</v>
      </c>
      <c r="G169" s="356">
        <v>6</v>
      </c>
      <c r="H169" s="277"/>
      <c r="I169" s="272"/>
      <c r="J169" s="272"/>
      <c r="K169" s="279"/>
      <c r="L169" s="272"/>
      <c r="M169" s="272"/>
      <c r="N169" s="277"/>
      <c r="O169" s="272"/>
      <c r="P169" s="272"/>
      <c r="Q169" s="277">
        <v>44582</v>
      </c>
      <c r="R169" s="272">
        <v>1010.41344</v>
      </c>
      <c r="S169" s="272">
        <v>1024.9199999999998</v>
      </c>
      <c r="T169" s="277"/>
      <c r="U169" s="272"/>
      <c r="V169" s="272"/>
      <c r="W169" s="272">
        <f t="shared" si="193"/>
        <v>1010.41344</v>
      </c>
      <c r="X169" s="266">
        <f t="shared" si="193"/>
        <v>1024.9199999999998</v>
      </c>
      <c r="Y169" s="266">
        <f t="shared" si="194"/>
        <v>1010.41344</v>
      </c>
      <c r="Z169" s="266">
        <f t="shared" si="194"/>
        <v>1024.9199999999998</v>
      </c>
      <c r="AA169" s="266">
        <f t="shared" si="192"/>
        <v>1010.41344</v>
      </c>
      <c r="AB169" s="266">
        <f t="shared" si="192"/>
        <v>1024.9199999999998</v>
      </c>
      <c r="AC169" s="382"/>
    </row>
    <row r="170" spans="2:29" s="126" customFormat="1" ht="51" customHeight="1" x14ac:dyDescent="0.25">
      <c r="B170" s="267" t="s">
        <v>49</v>
      </c>
      <c r="C170" s="345" t="s">
        <v>1407</v>
      </c>
      <c r="D170" s="268" t="s">
        <v>1402</v>
      </c>
      <c r="E170" s="355" t="s">
        <v>1382</v>
      </c>
      <c r="F170" s="355">
        <v>32</v>
      </c>
      <c r="G170" s="356">
        <v>18</v>
      </c>
      <c r="H170" s="277">
        <v>42935</v>
      </c>
      <c r="I170" s="272">
        <v>6433.3439999999991</v>
      </c>
      <c r="J170" s="272">
        <v>5487.2640000000001</v>
      </c>
      <c r="K170" s="279"/>
      <c r="L170" s="272"/>
      <c r="M170" s="272"/>
      <c r="N170" s="277"/>
      <c r="O170" s="272"/>
      <c r="P170" s="272"/>
      <c r="Q170" s="277"/>
      <c r="R170" s="272"/>
      <c r="S170" s="272"/>
      <c r="T170" s="277"/>
      <c r="U170" s="272"/>
      <c r="V170" s="272"/>
      <c r="W170" s="272">
        <f t="shared" si="193"/>
        <v>6433.3439999999991</v>
      </c>
      <c r="X170" s="266">
        <f t="shared" si="193"/>
        <v>5487.2640000000001</v>
      </c>
      <c r="Y170" s="266">
        <f t="shared" si="194"/>
        <v>6433.3439999999991</v>
      </c>
      <c r="Z170" s="266">
        <f t="shared" si="194"/>
        <v>5487.2640000000001</v>
      </c>
      <c r="AA170" s="266">
        <f t="shared" si="192"/>
        <v>6433.3439999999991</v>
      </c>
      <c r="AB170" s="266">
        <f t="shared" si="192"/>
        <v>5487.2640000000001</v>
      </c>
      <c r="AC170" s="382"/>
    </row>
    <row r="171" spans="2:29" s="126" customFormat="1" ht="51" customHeight="1" x14ac:dyDescent="0.25">
      <c r="B171" s="267" t="s">
        <v>49</v>
      </c>
      <c r="C171" s="345" t="s">
        <v>1410</v>
      </c>
      <c r="D171" s="268" t="s">
        <v>1411</v>
      </c>
      <c r="E171" s="355" t="s">
        <v>1382</v>
      </c>
      <c r="F171" s="355">
        <v>8.1</v>
      </c>
      <c r="G171" s="356">
        <v>8.1</v>
      </c>
      <c r="H171" s="277">
        <v>42893</v>
      </c>
      <c r="I171" s="272">
        <v>425.73599999999993</v>
      </c>
      <c r="J171" s="272">
        <v>2724.7103999999999</v>
      </c>
      <c r="K171" s="279"/>
      <c r="L171" s="272"/>
      <c r="M171" s="272"/>
      <c r="N171" s="277"/>
      <c r="O171" s="272"/>
      <c r="P171" s="272"/>
      <c r="Q171" s="277"/>
      <c r="R171" s="272"/>
      <c r="S171" s="272"/>
      <c r="T171" s="277"/>
      <c r="U171" s="272"/>
      <c r="V171" s="272"/>
      <c r="W171" s="272">
        <f t="shared" si="193"/>
        <v>425.73599999999993</v>
      </c>
      <c r="X171" s="266">
        <f t="shared" si="193"/>
        <v>2724.7103999999999</v>
      </c>
      <c r="Y171" s="266">
        <f t="shared" si="194"/>
        <v>425.73599999999993</v>
      </c>
      <c r="Z171" s="266">
        <f t="shared" si="194"/>
        <v>2724.7103999999999</v>
      </c>
      <c r="AA171" s="266">
        <f t="shared" si="192"/>
        <v>425.73599999999993</v>
      </c>
      <c r="AB171" s="266">
        <f t="shared" si="192"/>
        <v>2724.7103999999999</v>
      </c>
      <c r="AC171" s="382"/>
    </row>
    <row r="172" spans="2:29" s="126" customFormat="1" ht="51" customHeight="1" x14ac:dyDescent="0.25">
      <c r="B172" s="267" t="s">
        <v>49</v>
      </c>
      <c r="C172" s="345" t="s">
        <v>1584</v>
      </c>
      <c r="D172" s="338" t="s">
        <v>1583</v>
      </c>
      <c r="E172" s="355" t="s">
        <v>1382</v>
      </c>
      <c r="F172" s="355">
        <v>3</v>
      </c>
      <c r="G172" s="356">
        <v>3</v>
      </c>
      <c r="H172" s="378">
        <v>43396</v>
      </c>
      <c r="I172" s="272">
        <v>1261.44</v>
      </c>
      <c r="J172" s="272">
        <v>9145.4399999999987</v>
      </c>
      <c r="K172" s="279"/>
      <c r="L172" s="272"/>
      <c r="M172" s="272"/>
      <c r="N172" s="378"/>
      <c r="O172" s="272"/>
      <c r="P172" s="272"/>
      <c r="Q172" s="378"/>
      <c r="R172" s="272"/>
      <c r="S172" s="272"/>
      <c r="T172" s="378"/>
      <c r="U172" s="272"/>
      <c r="V172" s="272"/>
      <c r="W172" s="272">
        <f t="shared" ref="W172" si="195">AVERAGE(I172,L172,O172,R172)</f>
        <v>1261.44</v>
      </c>
      <c r="X172" s="266">
        <f t="shared" ref="X172" si="196">AVERAGE(J172,M172,P172,S172)</f>
        <v>9145.4399999999987</v>
      </c>
      <c r="Y172" s="266">
        <f t="shared" ref="Y172" si="197">GEOMEAN(I172,L172,O172,R172)</f>
        <v>1261.44</v>
      </c>
      <c r="Z172" s="266">
        <f t="shared" ref="Z172" si="198">GEOMEAN(J172,M172,P172,S172)</f>
        <v>9145.4399999999987</v>
      </c>
      <c r="AA172" s="266">
        <f t="shared" si="192"/>
        <v>1261.44</v>
      </c>
      <c r="AB172" s="266">
        <f t="shared" si="192"/>
        <v>9145.4399999999987</v>
      </c>
      <c r="AC172" s="382"/>
    </row>
    <row r="173" spans="2:29" s="126" customFormat="1" ht="49.2" customHeight="1" x14ac:dyDescent="0.25">
      <c r="B173" s="267" t="s">
        <v>49</v>
      </c>
      <c r="C173" s="345" t="s">
        <v>1545</v>
      </c>
      <c r="D173" s="268" t="s">
        <v>1138</v>
      </c>
      <c r="E173" s="355" t="s">
        <v>1382</v>
      </c>
      <c r="F173" s="305"/>
      <c r="G173" s="353">
        <v>6.03</v>
      </c>
      <c r="H173" s="277">
        <v>41256</v>
      </c>
      <c r="I173" s="272">
        <v>19263.418704000003</v>
      </c>
      <c r="J173" s="272">
        <v>6750.7538399999994</v>
      </c>
      <c r="K173" s="277"/>
      <c r="L173" s="272"/>
      <c r="M173" s="272"/>
      <c r="N173" s="277"/>
      <c r="O173" s="272"/>
      <c r="P173" s="272"/>
      <c r="Q173" s="277"/>
      <c r="R173" s="272"/>
      <c r="S173" s="272"/>
      <c r="T173" s="277"/>
      <c r="U173" s="272"/>
      <c r="V173" s="272"/>
      <c r="W173" s="272">
        <f t="shared" ref="W173" si="199">AVERAGE(I173,L173,O173,R173)</f>
        <v>19263.418704000003</v>
      </c>
      <c r="X173" s="266">
        <f t="shared" ref="X173" si="200">AVERAGE(J173,M173,P173,S173)</f>
        <v>6750.7538399999994</v>
      </c>
      <c r="Y173" s="266">
        <f t="shared" ref="Y173" si="201">GEOMEAN(I173,L173,O173,R173)</f>
        <v>19263.418704000003</v>
      </c>
      <c r="Z173" s="266">
        <f t="shared" ref="Z173" si="202">GEOMEAN(J173,M173,P173,S173)</f>
        <v>6750.7538399999994</v>
      </c>
      <c r="AA173" s="266">
        <f t="shared" si="192"/>
        <v>19263.418704000003</v>
      </c>
      <c r="AB173" s="266">
        <f t="shared" si="192"/>
        <v>6750.7538399999994</v>
      </c>
      <c r="AC173" s="382"/>
    </row>
    <row r="174" spans="2:29" s="126" customFormat="1" ht="51" customHeight="1" x14ac:dyDescent="0.25">
      <c r="B174" s="267" t="s">
        <v>49</v>
      </c>
      <c r="C174" s="345" t="s">
        <v>1512</v>
      </c>
      <c r="D174" s="338" t="s">
        <v>1513</v>
      </c>
      <c r="E174" s="355" t="s">
        <v>1382</v>
      </c>
      <c r="F174" s="355">
        <v>22.5</v>
      </c>
      <c r="G174" s="356">
        <v>22.5</v>
      </c>
      <c r="H174" s="277"/>
      <c r="I174" s="272"/>
      <c r="J174" s="272"/>
      <c r="K174" s="279"/>
      <c r="L174" s="272"/>
      <c r="M174" s="272"/>
      <c r="N174" s="277">
        <v>44253</v>
      </c>
      <c r="O174" s="272">
        <v>3349.1232</v>
      </c>
      <c r="P174" s="272">
        <v>11010.005999999999</v>
      </c>
      <c r="Q174" s="277"/>
      <c r="R174" s="272"/>
      <c r="S174" s="272"/>
      <c r="T174" s="277"/>
      <c r="U174" s="272"/>
      <c r="V174" s="272"/>
      <c r="W174" s="272">
        <f t="shared" ref="W174:W175" si="203">AVERAGE(I174,L174,O174,R174)</f>
        <v>3349.1232</v>
      </c>
      <c r="X174" s="266">
        <f t="shared" ref="X174:X175" si="204">AVERAGE(J174,M174,P174,S174)</f>
        <v>11010.005999999999</v>
      </c>
      <c r="Y174" s="266">
        <f t="shared" ref="Y174:Y175" si="205">GEOMEAN(I174,L174,O174,R174)</f>
        <v>3349.1232</v>
      </c>
      <c r="Z174" s="266">
        <f t="shared" ref="Z174:Z175" si="206">GEOMEAN(J174,M174,P174,S174)</f>
        <v>11010.005999999999</v>
      </c>
      <c r="AA174" s="266">
        <f t="shared" ref="AA174" si="207">W174</f>
        <v>3349.1232</v>
      </c>
      <c r="AB174" s="266">
        <f t="shared" ref="AB174" si="208">X174</f>
        <v>11010.005999999999</v>
      </c>
      <c r="AC174" s="382"/>
    </row>
    <row r="175" spans="2:29" s="126" customFormat="1" ht="51" customHeight="1" x14ac:dyDescent="0.25">
      <c r="B175" s="390" t="s">
        <v>49</v>
      </c>
      <c r="C175" s="392" t="s">
        <v>1606</v>
      </c>
      <c r="D175" s="338"/>
      <c r="E175" s="355" t="s">
        <v>1382</v>
      </c>
      <c r="F175" s="393">
        <v>3.5</v>
      </c>
      <c r="G175" s="351">
        <v>0.87</v>
      </c>
      <c r="H175" s="388"/>
      <c r="I175" s="272"/>
      <c r="J175" s="272"/>
      <c r="K175" s="279"/>
      <c r="L175" s="272"/>
      <c r="M175" s="272"/>
      <c r="N175" s="388"/>
      <c r="O175" s="272"/>
      <c r="P175" s="272"/>
      <c r="Q175" s="388">
        <v>44893</v>
      </c>
      <c r="R175" s="272">
        <v>933</v>
      </c>
      <c r="S175" s="272">
        <v>549</v>
      </c>
      <c r="T175" s="388"/>
      <c r="U175" s="272"/>
      <c r="V175" s="272"/>
      <c r="W175" s="272">
        <f t="shared" si="203"/>
        <v>933</v>
      </c>
      <c r="X175" s="266">
        <f t="shared" si="204"/>
        <v>549</v>
      </c>
      <c r="Y175" s="266">
        <f t="shared" si="205"/>
        <v>933</v>
      </c>
      <c r="Z175" s="266">
        <f t="shared" si="206"/>
        <v>549</v>
      </c>
      <c r="AA175" s="266">
        <f>W175</f>
        <v>933</v>
      </c>
      <c r="AB175" s="266">
        <f>X175</f>
        <v>549</v>
      </c>
      <c r="AC175" s="382"/>
    </row>
    <row r="176" spans="2:29" s="126" customFormat="1" ht="33" customHeight="1" x14ac:dyDescent="0.25">
      <c r="B176" s="414" t="s">
        <v>1631</v>
      </c>
      <c r="C176" s="415"/>
      <c r="D176" s="417"/>
      <c r="E176" s="337"/>
      <c r="F176" s="337"/>
      <c r="G176" s="337"/>
      <c r="H176" s="288"/>
      <c r="I176" s="289"/>
      <c r="J176" s="289"/>
      <c r="K176" s="288"/>
      <c r="L176" s="289"/>
      <c r="M176" s="289"/>
      <c r="N176" s="288"/>
      <c r="O176" s="289"/>
      <c r="P176" s="289"/>
      <c r="Q176" s="288"/>
      <c r="R176" s="289"/>
      <c r="S176" s="289"/>
      <c r="T176" s="288"/>
      <c r="U176" s="289"/>
      <c r="V176" s="289"/>
      <c r="W176" s="289"/>
      <c r="X176" s="270"/>
      <c r="Y176" s="270"/>
      <c r="Z176" s="270"/>
      <c r="AA176" s="270">
        <f>SUM(AA166:AA175)</f>
        <v>186776.20272480001</v>
      </c>
      <c r="AB176" s="270">
        <f>SUM(AB166:AB175)</f>
        <v>100866.17415959999</v>
      </c>
      <c r="AC176" s="382"/>
    </row>
    <row r="177" spans="2:29" s="126" customFormat="1" ht="46.5" customHeight="1" x14ac:dyDescent="0.25">
      <c r="B177" s="268" t="s">
        <v>56</v>
      </c>
      <c r="C177" s="268" t="s">
        <v>1427</v>
      </c>
      <c r="D177" s="322" t="s">
        <v>1238</v>
      </c>
      <c r="E177" s="305" t="s">
        <v>11</v>
      </c>
      <c r="F177" s="305"/>
      <c r="G177" s="353">
        <v>10.76</v>
      </c>
      <c r="H177" s="277" t="s">
        <v>1502</v>
      </c>
      <c r="I177" s="272">
        <v>44565.413760000003</v>
      </c>
      <c r="J177" s="272">
        <v>47223.267840000008</v>
      </c>
      <c r="K177" s="277">
        <v>44129</v>
      </c>
      <c r="L177" s="272">
        <v>48925.801872000004</v>
      </c>
      <c r="M177" s="272">
        <v>41351.674607999994</v>
      </c>
      <c r="N177" s="277">
        <v>44558</v>
      </c>
      <c r="O177" s="272">
        <v>36781.319808</v>
      </c>
      <c r="P177" s="272">
        <v>34548.318720000003</v>
      </c>
      <c r="Q177" s="277" t="s">
        <v>1491</v>
      </c>
      <c r="R177" s="272">
        <v>53477.991935999984</v>
      </c>
      <c r="S177" s="272">
        <v>34781.054400000008</v>
      </c>
      <c r="T177" s="277"/>
      <c r="U177" s="272"/>
      <c r="V177" s="272"/>
      <c r="W177" s="272">
        <f t="shared" ref="W177" si="209">AVERAGE(I177,L177,O177,R177)</f>
        <v>45937.631843999996</v>
      </c>
      <c r="X177" s="266">
        <f t="shared" ref="X177" si="210">AVERAGE(J177,M177,P177,S177)</f>
        <v>39476.078892000005</v>
      </c>
      <c r="Y177" s="266">
        <f t="shared" ref="Y177" si="211">GEOMEAN(I177,L177,O177,R177)</f>
        <v>45507.667248798345</v>
      </c>
      <c r="Z177" s="266">
        <f t="shared" ref="Z177" si="212">GEOMEAN(J177,M177,P177,S177)</f>
        <v>39138.547116272159</v>
      </c>
      <c r="AA177" s="266">
        <f>W177</f>
        <v>45937.631843999996</v>
      </c>
      <c r="AB177" s="266">
        <f>X177</f>
        <v>39476.078892000005</v>
      </c>
      <c r="AC177" s="382"/>
    </row>
    <row r="178" spans="2:29" s="126" customFormat="1" ht="39.75" customHeight="1" x14ac:dyDescent="0.25">
      <c r="B178" s="413" t="s">
        <v>1632</v>
      </c>
      <c r="C178" s="413"/>
      <c r="D178" s="413"/>
      <c r="E178" s="310"/>
      <c r="F178" s="310"/>
      <c r="G178" s="310"/>
      <c r="H178" s="288"/>
      <c r="I178" s="289"/>
      <c r="J178" s="289"/>
      <c r="K178" s="301"/>
      <c r="L178" s="289"/>
      <c r="M178" s="289"/>
      <c r="N178" s="288"/>
      <c r="O178" s="289"/>
      <c r="P178" s="289"/>
      <c r="Q178" s="288"/>
      <c r="R178" s="289"/>
      <c r="S178" s="289"/>
      <c r="T178" s="288"/>
      <c r="U178" s="289"/>
      <c r="V178" s="289"/>
      <c r="W178" s="289"/>
      <c r="X178" s="270"/>
      <c r="Y178" s="270"/>
      <c r="Z178" s="270"/>
      <c r="AA178" s="270">
        <f>SUM(AA177:AA177)</f>
        <v>45937.631843999996</v>
      </c>
      <c r="AB178" s="270">
        <f>SUM(AB177:AB177)</f>
        <v>39476.078892000005</v>
      </c>
      <c r="AC178" s="382"/>
    </row>
    <row r="179" spans="2:29" s="126" customFormat="1" ht="50.25" customHeight="1" x14ac:dyDescent="0.25">
      <c r="B179" s="267" t="s">
        <v>57</v>
      </c>
      <c r="C179" s="267" t="s">
        <v>1435</v>
      </c>
      <c r="D179" s="267" t="s">
        <v>1094</v>
      </c>
      <c r="E179" s="264" t="s">
        <v>11</v>
      </c>
      <c r="F179" s="264"/>
      <c r="G179" s="356">
        <v>9.0500000000000007</v>
      </c>
      <c r="H179" s="277">
        <v>43643</v>
      </c>
      <c r="I179" s="272">
        <v>58666.742467200005</v>
      </c>
      <c r="J179" s="272">
        <v>81869.032800000001</v>
      </c>
      <c r="K179" s="279">
        <v>44042</v>
      </c>
      <c r="L179" s="272">
        <v>109215.47519999999</v>
      </c>
      <c r="M179" s="272">
        <v>68843.088000000003</v>
      </c>
      <c r="N179" s="277" t="s">
        <v>1329</v>
      </c>
      <c r="O179" s="272">
        <v>106410.47414399999</v>
      </c>
      <c r="P179" s="272">
        <v>60429.283200000005</v>
      </c>
      <c r="Q179" s="277" t="s">
        <v>1574</v>
      </c>
      <c r="R179" s="272">
        <v>86476.4424</v>
      </c>
      <c r="S179" s="272">
        <v>202634.56800000003</v>
      </c>
      <c r="T179" s="277"/>
      <c r="U179" s="272"/>
      <c r="V179" s="272"/>
      <c r="W179" s="272">
        <f t="shared" ref="W179" si="213">AVERAGE(I179,L179,O179,R179)</f>
        <v>90192.2835528</v>
      </c>
      <c r="X179" s="266">
        <f t="shared" ref="X179" si="214">AVERAGE(J179,M179,P179,S179)</f>
        <v>103443.99300000002</v>
      </c>
      <c r="Y179" s="266">
        <f t="shared" ref="Y179" si="215">GEOMEAN(I179,L179,O179,R179)</f>
        <v>87627.331567439978</v>
      </c>
      <c r="Z179" s="266">
        <f t="shared" ref="Z179" si="216">GEOMEAN(J179,M179,P179,S179)</f>
        <v>91145.502787430465</v>
      </c>
      <c r="AA179" s="266">
        <f>W179</f>
        <v>90192.2835528</v>
      </c>
      <c r="AB179" s="266">
        <f>X179</f>
        <v>103443.99300000002</v>
      </c>
      <c r="AC179" s="382"/>
    </row>
    <row r="180" spans="2:29" s="126" customFormat="1" ht="50.25" customHeight="1" x14ac:dyDescent="0.25">
      <c r="B180" s="413" t="s">
        <v>1633</v>
      </c>
      <c r="C180" s="413"/>
      <c r="D180" s="413"/>
      <c r="E180" s="310"/>
      <c r="F180" s="310"/>
      <c r="G180" s="310"/>
      <c r="H180" s="288"/>
      <c r="I180" s="289"/>
      <c r="J180" s="289"/>
      <c r="K180" s="301"/>
      <c r="L180" s="289"/>
      <c r="M180" s="289"/>
      <c r="N180" s="288"/>
      <c r="O180" s="289"/>
      <c r="P180" s="289"/>
      <c r="Q180" s="288"/>
      <c r="R180" s="289"/>
      <c r="S180" s="289"/>
      <c r="T180" s="288"/>
      <c r="U180" s="289"/>
      <c r="V180" s="289"/>
      <c r="W180" s="289"/>
      <c r="X180" s="270"/>
      <c r="Y180" s="270"/>
      <c r="Z180" s="270"/>
      <c r="AA180" s="270">
        <f>SUM(AA179)</f>
        <v>90192.2835528</v>
      </c>
      <c r="AB180" s="270">
        <f>SUM(AB179)</f>
        <v>103443.99300000002</v>
      </c>
      <c r="AC180" s="382"/>
    </row>
    <row r="181" spans="2:29" s="126" customFormat="1" ht="48" customHeight="1" x14ac:dyDescent="0.25">
      <c r="B181" s="268" t="s">
        <v>58</v>
      </c>
      <c r="C181" s="268" t="s">
        <v>1429</v>
      </c>
      <c r="D181" s="268" t="s">
        <v>1095</v>
      </c>
      <c r="E181" s="132" t="s">
        <v>11</v>
      </c>
      <c r="F181" s="132"/>
      <c r="G181" s="132">
        <v>6.15</v>
      </c>
      <c r="H181" s="277">
        <v>43784</v>
      </c>
      <c r="I181" s="272">
        <v>39789.854208000004</v>
      </c>
      <c r="J181" s="272">
        <v>36435.905999999995</v>
      </c>
      <c r="K181" s="279"/>
      <c r="L181" s="279">
        <v>44008</v>
      </c>
      <c r="M181" s="272">
        <v>27535.910688</v>
      </c>
      <c r="N181" s="277">
        <v>31378.950719999997</v>
      </c>
      <c r="O181" s="272">
        <v>52924.093631999996</v>
      </c>
      <c r="P181" s="272">
        <v>51793.420809599993</v>
      </c>
      <c r="Q181" s="277">
        <v>44764</v>
      </c>
      <c r="R181" s="272">
        <v>21120.76296</v>
      </c>
      <c r="S181" s="272">
        <v>14061.113999999998</v>
      </c>
      <c r="T181" s="277"/>
      <c r="U181" s="272"/>
      <c r="V181" s="272"/>
      <c r="W181" s="272">
        <f t="shared" ref="W181" si="217">AVERAGE(I181,L181,O181,R181)</f>
        <v>39460.6777</v>
      </c>
      <c r="X181" s="266">
        <f t="shared" ref="X181" si="218">AVERAGE(J181,M181,P181,S181)</f>
        <v>32456.587874399997</v>
      </c>
      <c r="Y181" s="266">
        <f t="shared" ref="Y181" si="219">GEOMEAN(I181,L181,O181,R181)</f>
        <v>37403.888426081372</v>
      </c>
      <c r="Z181" s="266">
        <f t="shared" ref="Z181" si="220">GEOMEAN(J181,M181,P181,S181)</f>
        <v>29236.867236308986</v>
      </c>
      <c r="AA181" s="266">
        <f>W181</f>
        <v>39460.6777</v>
      </c>
      <c r="AB181" s="266">
        <f>X181</f>
        <v>32456.587874399997</v>
      </c>
      <c r="AC181" s="382"/>
    </row>
    <row r="182" spans="2:29" ht="39.6" customHeight="1" x14ac:dyDescent="0.3">
      <c r="B182" s="412" t="s">
        <v>1634</v>
      </c>
      <c r="C182" s="412"/>
      <c r="D182" s="412"/>
      <c r="E182" s="385"/>
      <c r="F182" s="385"/>
      <c r="G182" s="385"/>
      <c r="H182" s="291"/>
      <c r="I182" s="304"/>
      <c r="J182" s="304"/>
      <c r="K182" s="304"/>
      <c r="L182" s="304"/>
      <c r="M182" s="304"/>
      <c r="N182" s="291"/>
      <c r="O182" s="292"/>
      <c r="P182" s="292"/>
      <c r="Q182" s="291"/>
      <c r="R182" s="292"/>
      <c r="S182" s="292"/>
      <c r="T182" s="291"/>
      <c r="U182" s="292"/>
      <c r="V182" s="292"/>
      <c r="W182" s="292"/>
      <c r="X182" s="269"/>
      <c r="Y182" s="269"/>
      <c r="Z182" s="269"/>
      <c r="AA182" s="269">
        <f>SUM(AA181)</f>
        <v>39460.6777</v>
      </c>
      <c r="AB182" s="269">
        <f>SUM(AB181)</f>
        <v>32456.587874399997</v>
      </c>
      <c r="AC182" s="383"/>
    </row>
    <row r="183" spans="2:29" ht="30.75" customHeight="1" x14ac:dyDescent="0.25"/>
    <row r="184" spans="2:29" ht="43.8" customHeight="1" x14ac:dyDescent="0.3">
      <c r="C184" s="427" t="s">
        <v>1599</v>
      </c>
      <c r="D184" s="427"/>
    </row>
    <row r="185" spans="2:29" ht="39" customHeight="1" x14ac:dyDescent="0.3">
      <c r="C185" s="428" t="s">
        <v>1597</v>
      </c>
      <c r="D185" s="428"/>
    </row>
    <row r="186" spans="2:29" ht="38.25" customHeight="1" x14ac:dyDescent="0.3">
      <c r="C186" s="429" t="s">
        <v>1598</v>
      </c>
      <c r="D186" s="429"/>
    </row>
    <row r="187" spans="2:29" ht="42.75" customHeight="1" x14ac:dyDescent="0.25">
      <c r="B187" s="125"/>
      <c r="C187" s="125"/>
      <c r="D187" s="125"/>
      <c r="E187" s="152"/>
      <c r="F187" s="152"/>
      <c r="G187" s="152"/>
    </row>
    <row r="188" spans="2:29" ht="51" customHeight="1" x14ac:dyDescent="0.25">
      <c r="B188" s="125"/>
      <c r="C188" s="125"/>
      <c r="D188" s="125"/>
      <c r="E188" s="152"/>
      <c r="F188" s="152"/>
      <c r="G188" s="152"/>
    </row>
    <row r="189" spans="2:29" ht="51" customHeight="1" x14ac:dyDescent="0.25">
      <c r="B189" s="125"/>
      <c r="C189" s="125"/>
      <c r="D189" s="125"/>
      <c r="E189" s="152"/>
      <c r="F189" s="152"/>
      <c r="G189" s="152"/>
    </row>
    <row r="190" spans="2:29" s="126" customFormat="1" ht="51" customHeight="1" x14ac:dyDescent="0.25">
      <c r="E190" s="265"/>
      <c r="F190" s="265"/>
      <c r="G190" s="265"/>
      <c r="H190" s="152"/>
      <c r="K190" s="125"/>
      <c r="N190" s="125"/>
      <c r="Q190" s="125"/>
      <c r="T190" s="125"/>
    </row>
    <row r="191" spans="2:29" s="126" customFormat="1" ht="42" customHeight="1" x14ac:dyDescent="0.25">
      <c r="E191" s="265"/>
      <c r="F191" s="265"/>
      <c r="G191" s="265"/>
      <c r="H191" s="152"/>
      <c r="K191" s="125"/>
      <c r="N191" s="125"/>
      <c r="Q191" s="125"/>
      <c r="T191" s="125"/>
    </row>
  </sheetData>
  <mergeCells count="69">
    <mergeCell ref="C184:D184"/>
    <mergeCell ref="C185:D185"/>
    <mergeCell ref="C186:D186"/>
    <mergeCell ref="W3:X3"/>
    <mergeCell ref="W4:W5"/>
    <mergeCell ref="X4:X5"/>
    <mergeCell ref="Q3:S3"/>
    <mergeCell ref="Q4:Q5"/>
    <mergeCell ref="T3:V3"/>
    <mergeCell ref="T4:T5"/>
    <mergeCell ref="U4:U5"/>
    <mergeCell ref="V4:V5"/>
    <mergeCell ref="B108:D108"/>
    <mergeCell ref="M4:M5"/>
    <mergeCell ref="B69:C69"/>
    <mergeCell ref="B85:C85"/>
    <mergeCell ref="B1:H1"/>
    <mergeCell ref="B4:B5"/>
    <mergeCell ref="C4:C5"/>
    <mergeCell ref="D4:D5"/>
    <mergeCell ref="E4:E5"/>
    <mergeCell ref="H4:H5"/>
    <mergeCell ref="H3:J3"/>
    <mergeCell ref="F4:F5"/>
    <mergeCell ref="I4:I5"/>
    <mergeCell ref="J4:J5"/>
    <mergeCell ref="G4:G5"/>
    <mergeCell ref="B3:G3"/>
    <mergeCell ref="B93:C93"/>
    <mergeCell ref="B33:D33"/>
    <mergeCell ref="B46:D46"/>
    <mergeCell ref="B62:D62"/>
    <mergeCell ref="B72:D72"/>
    <mergeCell ref="B77:D77"/>
    <mergeCell ref="B7:D7"/>
    <mergeCell ref="B19:D19"/>
    <mergeCell ref="B23:D23"/>
    <mergeCell ref="B28:D28"/>
    <mergeCell ref="B31:D31"/>
    <mergeCell ref="B110:D110"/>
    <mergeCell ref="B182:D182"/>
    <mergeCell ref="B180:D180"/>
    <mergeCell ref="B178:D178"/>
    <mergeCell ref="B128:D128"/>
    <mergeCell ref="B131:D131"/>
    <mergeCell ref="B140:D140"/>
    <mergeCell ref="B156:D156"/>
    <mergeCell ref="B114:D114"/>
    <mergeCell ref="B176:D176"/>
    <mergeCell ref="B119:D119"/>
    <mergeCell ref="B112:D112"/>
    <mergeCell ref="B165:D165"/>
    <mergeCell ref="B161:D161"/>
    <mergeCell ref="AC3:AC5"/>
    <mergeCell ref="K3:M3"/>
    <mergeCell ref="R4:R5"/>
    <mergeCell ref="S4:S5"/>
    <mergeCell ref="K4:K5"/>
    <mergeCell ref="L4:L5"/>
    <mergeCell ref="AA3:AB3"/>
    <mergeCell ref="AA4:AA5"/>
    <mergeCell ref="AB4:AB5"/>
    <mergeCell ref="Y3:Z3"/>
    <mergeCell ref="Y4:Y5"/>
    <mergeCell ref="Z4:Z5"/>
    <mergeCell ref="N3:P3"/>
    <mergeCell ref="N4:N5"/>
    <mergeCell ref="O4:O5"/>
    <mergeCell ref="P4:P5"/>
  </mergeCells>
  <printOptions horizontalCentered="1" verticalCentered="1"/>
  <pageMargins left="0.62992125984251968" right="0.70866141732283472" top="1.5748031496062993" bottom="0.78740157480314965" header="0.94488188976377963" footer="0.51181102362204722"/>
  <pageSetup scale="68" pageOrder="overThenDown" orientation="landscape" horizontalDpi="4294967295" verticalDpi="144" r:id="rId1"/>
  <headerFooter alignWithMargins="0">
    <oddHeader xml:space="preserve">&amp;C&amp;"Arial,Negrita"&amp;13CORPORACIÓN AUTÓNOMA REGIONAL DEL ALTO MAGDALENA - CAM
BASE DE DATOS PRELIMINAR DE USUARIOS DEL SECTOR DOMÉSTICO URBANO&amp;R </oddHeader>
    <oddFooter>&amp;L&amp;8&amp;F&amp;R&amp;9&amp;P/&amp;N</oddFooter>
  </headerFooter>
  <rowBreaks count="1" manualBreakCount="1">
    <brk id="108" max="4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236"/>
  <sheetViews>
    <sheetView topLeftCell="A89" zoomScale="60" zoomScaleNormal="60" zoomScaleSheetLayoutView="70" workbookViewId="0">
      <selection activeCell="H101" sqref="H101"/>
    </sheetView>
  </sheetViews>
  <sheetFormatPr baseColWidth="10" defaultRowHeight="13.8" x14ac:dyDescent="0.25"/>
  <cols>
    <col min="1" max="1" width="2.44140625" style="125" customWidth="1"/>
    <col min="2" max="2" width="22.5546875" style="126" customWidth="1"/>
    <col min="3" max="3" width="41.5546875" style="126" customWidth="1"/>
    <col min="4" max="4" width="32.5546875" style="126" customWidth="1"/>
    <col min="5" max="5" width="37" style="126" hidden="1" customWidth="1"/>
    <col min="6" max="6" width="24.44140625" style="126" hidden="1" customWidth="1"/>
    <col min="7" max="7" width="33.5546875" style="125" hidden="1" customWidth="1"/>
    <col min="8" max="8" width="19.88671875" style="177" customWidth="1"/>
    <col min="9" max="9" width="20.44140625" style="152" customWidth="1"/>
    <col min="10" max="10" width="17.88671875" style="152" customWidth="1"/>
    <col min="11" max="11" width="16.6640625" style="191" customWidth="1"/>
    <col min="12" max="12" width="18.109375" style="191" customWidth="1"/>
    <col min="13" max="13" width="18.6640625" style="125" customWidth="1"/>
    <col min="14" max="14" width="18.44140625" style="125" customWidth="1"/>
    <col min="15" max="15" width="21.5546875" style="125" customWidth="1"/>
    <col min="16" max="16" width="19" style="125" customWidth="1"/>
    <col min="17" max="17" width="19.88671875" style="177" customWidth="1"/>
    <col min="18" max="18" width="20.44140625" style="152" customWidth="1"/>
    <col min="19" max="19" width="17.88671875" style="152" customWidth="1"/>
    <col min="20" max="20" width="16.6640625" style="191" customWidth="1"/>
    <col min="21" max="21" width="18.109375" style="191" customWidth="1"/>
    <col min="22" max="22" width="18.6640625" style="125" customWidth="1"/>
    <col min="23" max="23" width="18.44140625" style="125" customWidth="1"/>
    <col min="24" max="24" width="21.5546875" style="125" customWidth="1"/>
    <col min="25" max="25" width="19" style="125" customWidth="1"/>
    <col min="26" max="26" width="31.44140625" style="125" customWidth="1"/>
    <col min="27" max="27" width="34.5546875" style="125" customWidth="1"/>
    <col min="28" max="199" width="11.44140625" style="125"/>
    <col min="200" max="200" width="10.44140625" style="125" customWidth="1"/>
    <col min="201" max="201" width="17.6640625" style="125" customWidth="1"/>
    <col min="202" max="202" width="0" style="125" hidden="1" customWidth="1"/>
    <col min="203" max="203" width="23.5546875" style="125" customWidth="1"/>
    <col min="204" max="204" width="25.88671875" style="125" customWidth="1"/>
    <col min="205" max="205" width="44" style="125" customWidth="1"/>
    <col min="206" max="206" width="21.6640625" style="125" customWidth="1"/>
    <col min="207" max="207" width="11.88671875" style="125" customWidth="1"/>
    <col min="208" max="208" width="9.88671875" style="125" customWidth="1"/>
    <col min="209" max="209" width="10" style="125" customWidth="1"/>
    <col min="210" max="210" width="21.109375" style="125" customWidth="1"/>
    <col min="211" max="221" width="0" style="125" hidden="1" customWidth="1"/>
    <col min="222" max="222" width="11.5546875" style="125" customWidth="1"/>
    <col min="223" max="223" width="11" style="125" customWidth="1"/>
    <col min="224" max="224" width="13.109375" style="125" customWidth="1"/>
    <col min="225" max="225" width="13.88671875" style="125" customWidth="1"/>
    <col min="226" max="226" width="13.33203125" style="125" customWidth="1"/>
    <col min="227" max="227" width="16.109375" style="125" customWidth="1"/>
    <col min="228" max="230" width="7.109375" style="125" customWidth="1"/>
    <col min="231" max="231" width="8.5546875" style="125" customWidth="1"/>
    <col min="232" max="232" width="12.44140625" style="125" customWidth="1"/>
    <col min="233" max="233" width="12.6640625" style="125" customWidth="1"/>
    <col min="234" max="234" width="13.88671875" style="125" customWidth="1"/>
    <col min="235" max="235" width="23.33203125" style="125" customWidth="1"/>
    <col min="236" max="236" width="11.5546875" style="125" customWidth="1"/>
    <col min="237" max="237" width="10.109375" style="125" customWidth="1"/>
    <col min="238" max="238" width="10.88671875" style="125" customWidth="1"/>
    <col min="239" max="239" width="12.5546875" style="125" customWidth="1"/>
    <col min="240" max="240" width="14.33203125" style="125" customWidth="1"/>
    <col min="241" max="241" width="12.5546875" style="125" customWidth="1"/>
    <col min="242" max="242" width="17.33203125" style="125" customWidth="1"/>
    <col min="243" max="243" width="18.88671875" style="125" customWidth="1"/>
    <col min="244" max="244" width="15.109375" style="125" customWidth="1"/>
    <col min="245" max="245" width="17.6640625" style="125" customWidth="1"/>
    <col min="246" max="246" width="23.109375" style="125" customWidth="1"/>
    <col min="247" max="247" width="27.44140625" style="125" customWidth="1"/>
    <col min="248" max="248" width="13.33203125" style="125" customWidth="1"/>
    <col min="249" max="249" width="12.6640625" style="125" customWidth="1"/>
    <col min="250" max="250" width="13.88671875" style="125" customWidth="1"/>
    <col min="251" max="259" width="11.44140625" style="125"/>
    <col min="260" max="260" width="14.109375" style="125" customWidth="1"/>
    <col min="261" max="261" width="13.33203125" style="125" customWidth="1"/>
    <col min="262" max="262" width="13.88671875" style="125" customWidth="1"/>
    <col min="263" max="263" width="16.5546875" style="125" customWidth="1"/>
    <col min="264" max="264" width="11.44140625" style="125"/>
    <col min="265" max="265" width="15" style="125" customWidth="1"/>
    <col min="266" max="266" width="14.88671875" style="125" customWidth="1"/>
    <col min="267" max="267" width="12.6640625" style="125" customWidth="1"/>
    <col min="268" max="268" width="11.44140625" style="125"/>
    <col min="269" max="269" width="15.6640625" style="125" customWidth="1"/>
    <col min="270" max="270" width="14.6640625" style="125" customWidth="1"/>
    <col min="271" max="455" width="11.44140625" style="125"/>
    <col min="456" max="456" width="10.44140625" style="125" customWidth="1"/>
    <col min="457" max="457" width="17.6640625" style="125" customWidth="1"/>
    <col min="458" max="458" width="0" style="125" hidden="1" customWidth="1"/>
    <col min="459" max="459" width="23.5546875" style="125" customWidth="1"/>
    <col min="460" max="460" width="25.88671875" style="125" customWidth="1"/>
    <col min="461" max="461" width="44" style="125" customWidth="1"/>
    <col min="462" max="462" width="21.6640625" style="125" customWidth="1"/>
    <col min="463" max="463" width="11.88671875" style="125" customWidth="1"/>
    <col min="464" max="464" width="9.88671875" style="125" customWidth="1"/>
    <col min="465" max="465" width="10" style="125" customWidth="1"/>
    <col min="466" max="466" width="21.109375" style="125" customWidth="1"/>
    <col min="467" max="477" width="0" style="125" hidden="1" customWidth="1"/>
    <col min="478" max="478" width="11.5546875" style="125" customWidth="1"/>
    <col min="479" max="479" width="11" style="125" customWidth="1"/>
    <col min="480" max="480" width="13.109375" style="125" customWidth="1"/>
    <col min="481" max="481" width="13.88671875" style="125" customWidth="1"/>
    <col min="482" max="482" width="13.33203125" style="125" customWidth="1"/>
    <col min="483" max="483" width="16.109375" style="125" customWidth="1"/>
    <col min="484" max="486" width="7.109375" style="125" customWidth="1"/>
    <col min="487" max="487" width="8.5546875" style="125" customWidth="1"/>
    <col min="488" max="488" width="12.44140625" style="125" customWidth="1"/>
    <col min="489" max="489" width="12.6640625" style="125" customWidth="1"/>
    <col min="490" max="490" width="13.88671875" style="125" customWidth="1"/>
    <col min="491" max="491" width="23.33203125" style="125" customWidth="1"/>
    <col min="492" max="492" width="11.5546875" style="125" customWidth="1"/>
    <col min="493" max="493" width="10.109375" style="125" customWidth="1"/>
    <col min="494" max="494" width="10.88671875" style="125" customWidth="1"/>
    <col min="495" max="495" width="12.5546875" style="125" customWidth="1"/>
    <col min="496" max="496" width="14.33203125" style="125" customWidth="1"/>
    <col min="497" max="497" width="12.5546875" style="125" customWidth="1"/>
    <col min="498" max="498" width="17.33203125" style="125" customWidth="1"/>
    <col min="499" max="499" width="18.88671875" style="125" customWidth="1"/>
    <col min="500" max="500" width="15.109375" style="125" customWidth="1"/>
    <col min="501" max="501" width="17.6640625" style="125" customWidth="1"/>
    <col min="502" max="502" width="23.109375" style="125" customWidth="1"/>
    <col min="503" max="503" width="27.44140625" style="125" customWidth="1"/>
    <col min="504" max="504" width="13.33203125" style="125" customWidth="1"/>
    <col min="505" max="505" width="12.6640625" style="125" customWidth="1"/>
    <col min="506" max="506" width="13.88671875" style="125" customWidth="1"/>
    <col min="507" max="515" width="11.44140625" style="125"/>
    <col min="516" max="516" width="14.109375" style="125" customWidth="1"/>
    <col min="517" max="517" width="13.33203125" style="125" customWidth="1"/>
    <col min="518" max="518" width="13.88671875" style="125" customWidth="1"/>
    <col min="519" max="519" width="16.5546875" style="125" customWidth="1"/>
    <col min="520" max="520" width="11.44140625" style="125"/>
    <col min="521" max="521" width="15" style="125" customWidth="1"/>
    <col min="522" max="522" width="14.88671875" style="125" customWidth="1"/>
    <col min="523" max="523" width="12.6640625" style="125" customWidth="1"/>
    <col min="524" max="524" width="11.44140625" style="125"/>
    <col min="525" max="525" width="15.6640625" style="125" customWidth="1"/>
    <col min="526" max="526" width="14.6640625" style="125" customWidth="1"/>
    <col min="527" max="711" width="11.44140625" style="125"/>
    <col min="712" max="712" width="10.44140625" style="125" customWidth="1"/>
    <col min="713" max="713" width="17.6640625" style="125" customWidth="1"/>
    <col min="714" max="714" width="0" style="125" hidden="1" customWidth="1"/>
    <col min="715" max="715" width="23.5546875" style="125" customWidth="1"/>
    <col min="716" max="716" width="25.88671875" style="125" customWidth="1"/>
    <col min="717" max="717" width="44" style="125" customWidth="1"/>
    <col min="718" max="718" width="21.6640625" style="125" customWidth="1"/>
    <col min="719" max="719" width="11.88671875" style="125" customWidth="1"/>
    <col min="720" max="720" width="9.88671875" style="125" customWidth="1"/>
    <col min="721" max="721" width="10" style="125" customWidth="1"/>
    <col min="722" max="722" width="21.109375" style="125" customWidth="1"/>
    <col min="723" max="733" width="0" style="125" hidden="1" customWidth="1"/>
    <col min="734" max="734" width="11.5546875" style="125" customWidth="1"/>
    <col min="735" max="735" width="11" style="125" customWidth="1"/>
    <col min="736" max="736" width="13.109375" style="125" customWidth="1"/>
    <col min="737" max="737" width="13.88671875" style="125" customWidth="1"/>
    <col min="738" max="738" width="13.33203125" style="125" customWidth="1"/>
    <col min="739" max="739" width="16.109375" style="125" customWidth="1"/>
    <col min="740" max="742" width="7.109375" style="125" customWidth="1"/>
    <col min="743" max="743" width="8.5546875" style="125" customWidth="1"/>
    <col min="744" max="744" width="12.44140625" style="125" customWidth="1"/>
    <col min="745" max="745" width="12.6640625" style="125" customWidth="1"/>
    <col min="746" max="746" width="13.88671875" style="125" customWidth="1"/>
    <col min="747" max="747" width="23.33203125" style="125" customWidth="1"/>
    <col min="748" max="748" width="11.5546875" style="125" customWidth="1"/>
    <col min="749" max="749" width="10.109375" style="125" customWidth="1"/>
    <col min="750" max="750" width="10.88671875" style="125" customWidth="1"/>
    <col min="751" max="751" width="12.5546875" style="125" customWidth="1"/>
    <col min="752" max="752" width="14.33203125" style="125" customWidth="1"/>
    <col min="753" max="753" width="12.5546875" style="125" customWidth="1"/>
    <col min="754" max="754" width="17.33203125" style="125" customWidth="1"/>
    <col min="755" max="755" width="18.88671875" style="125" customWidth="1"/>
    <col min="756" max="756" width="15.109375" style="125" customWidth="1"/>
    <col min="757" max="757" width="17.6640625" style="125" customWidth="1"/>
    <col min="758" max="758" width="23.109375" style="125" customWidth="1"/>
    <col min="759" max="759" width="27.44140625" style="125" customWidth="1"/>
    <col min="760" max="760" width="13.33203125" style="125" customWidth="1"/>
    <col min="761" max="761" width="12.6640625" style="125" customWidth="1"/>
    <col min="762" max="762" width="13.88671875" style="125" customWidth="1"/>
    <col min="763" max="771" width="11.44140625" style="125"/>
    <col min="772" max="772" width="14.109375" style="125" customWidth="1"/>
    <col min="773" max="773" width="13.33203125" style="125" customWidth="1"/>
    <col min="774" max="774" width="13.88671875" style="125" customWidth="1"/>
    <col min="775" max="775" width="16.5546875" style="125" customWidth="1"/>
    <col min="776" max="776" width="11.44140625" style="125"/>
    <col min="777" max="777" width="15" style="125" customWidth="1"/>
    <col min="778" max="778" width="14.88671875" style="125" customWidth="1"/>
    <col min="779" max="779" width="12.6640625" style="125" customWidth="1"/>
    <col min="780" max="780" width="11.44140625" style="125"/>
    <col min="781" max="781" width="15.6640625" style="125" customWidth="1"/>
    <col min="782" max="782" width="14.6640625" style="125" customWidth="1"/>
    <col min="783" max="967" width="11.44140625" style="125"/>
    <col min="968" max="968" width="10.44140625" style="125" customWidth="1"/>
    <col min="969" max="969" width="17.6640625" style="125" customWidth="1"/>
    <col min="970" max="970" width="0" style="125" hidden="1" customWidth="1"/>
    <col min="971" max="971" width="23.5546875" style="125" customWidth="1"/>
    <col min="972" max="972" width="25.88671875" style="125" customWidth="1"/>
    <col min="973" max="973" width="44" style="125" customWidth="1"/>
    <col min="974" max="974" width="21.6640625" style="125" customWidth="1"/>
    <col min="975" max="975" width="11.88671875" style="125" customWidth="1"/>
    <col min="976" max="976" width="9.88671875" style="125" customWidth="1"/>
    <col min="977" max="977" width="10" style="125" customWidth="1"/>
    <col min="978" max="978" width="21.109375" style="125" customWidth="1"/>
    <col min="979" max="989" width="0" style="125" hidden="1" customWidth="1"/>
    <col min="990" max="990" width="11.5546875" style="125" customWidth="1"/>
    <col min="991" max="991" width="11" style="125" customWidth="1"/>
    <col min="992" max="992" width="13.109375" style="125" customWidth="1"/>
    <col min="993" max="993" width="13.88671875" style="125" customWidth="1"/>
    <col min="994" max="994" width="13.33203125" style="125" customWidth="1"/>
    <col min="995" max="995" width="16.109375" style="125" customWidth="1"/>
    <col min="996" max="998" width="7.109375" style="125" customWidth="1"/>
    <col min="999" max="999" width="8.5546875" style="125" customWidth="1"/>
    <col min="1000" max="1000" width="12.44140625" style="125" customWidth="1"/>
    <col min="1001" max="1001" width="12.6640625" style="125" customWidth="1"/>
    <col min="1002" max="1002" width="13.88671875" style="125" customWidth="1"/>
    <col min="1003" max="1003" width="23.33203125" style="125" customWidth="1"/>
    <col min="1004" max="1004" width="11.5546875" style="125" customWidth="1"/>
    <col min="1005" max="1005" width="10.109375" style="125" customWidth="1"/>
    <col min="1006" max="1006" width="10.88671875" style="125" customWidth="1"/>
    <col min="1007" max="1007" width="12.5546875" style="125" customWidth="1"/>
    <col min="1008" max="1008" width="14.33203125" style="125" customWidth="1"/>
    <col min="1009" max="1009" width="12.5546875" style="125" customWidth="1"/>
    <col min="1010" max="1010" width="17.33203125" style="125" customWidth="1"/>
    <col min="1011" max="1011" width="18.88671875" style="125" customWidth="1"/>
    <col min="1012" max="1012" width="15.109375" style="125" customWidth="1"/>
    <col min="1013" max="1013" width="17.6640625" style="125" customWidth="1"/>
    <col min="1014" max="1014" width="23.109375" style="125" customWidth="1"/>
    <col min="1015" max="1015" width="27.44140625" style="125" customWidth="1"/>
    <col min="1016" max="1016" width="13.33203125" style="125" customWidth="1"/>
    <col min="1017" max="1017" width="12.6640625" style="125" customWidth="1"/>
    <col min="1018" max="1018" width="13.88671875" style="125" customWidth="1"/>
    <col min="1019" max="1027" width="11.44140625" style="125"/>
    <col min="1028" max="1028" width="14.109375" style="125" customWidth="1"/>
    <col min="1029" max="1029" width="13.33203125" style="125" customWidth="1"/>
    <col min="1030" max="1030" width="13.88671875" style="125" customWidth="1"/>
    <col min="1031" max="1031" width="16.5546875" style="125" customWidth="1"/>
    <col min="1032" max="1032" width="11.44140625" style="125"/>
    <col min="1033" max="1033" width="15" style="125" customWidth="1"/>
    <col min="1034" max="1034" width="14.88671875" style="125" customWidth="1"/>
    <col min="1035" max="1035" width="12.6640625" style="125" customWidth="1"/>
    <col min="1036" max="1036" width="11.44140625" style="125"/>
    <col min="1037" max="1037" width="15.6640625" style="125" customWidth="1"/>
    <col min="1038" max="1038" width="14.6640625" style="125" customWidth="1"/>
    <col min="1039" max="1223" width="11.44140625" style="125"/>
    <col min="1224" max="1224" width="10.44140625" style="125" customWidth="1"/>
    <col min="1225" max="1225" width="17.6640625" style="125" customWidth="1"/>
    <col min="1226" max="1226" width="0" style="125" hidden="1" customWidth="1"/>
    <col min="1227" max="1227" width="23.5546875" style="125" customWidth="1"/>
    <col min="1228" max="1228" width="25.88671875" style="125" customWidth="1"/>
    <col min="1229" max="1229" width="44" style="125" customWidth="1"/>
    <col min="1230" max="1230" width="21.6640625" style="125" customWidth="1"/>
    <col min="1231" max="1231" width="11.88671875" style="125" customWidth="1"/>
    <col min="1232" max="1232" width="9.88671875" style="125" customWidth="1"/>
    <col min="1233" max="1233" width="10" style="125" customWidth="1"/>
    <col min="1234" max="1234" width="21.109375" style="125" customWidth="1"/>
    <col min="1235" max="1245" width="0" style="125" hidden="1" customWidth="1"/>
    <col min="1246" max="1246" width="11.5546875" style="125" customWidth="1"/>
    <col min="1247" max="1247" width="11" style="125" customWidth="1"/>
    <col min="1248" max="1248" width="13.109375" style="125" customWidth="1"/>
    <col min="1249" max="1249" width="13.88671875" style="125" customWidth="1"/>
    <col min="1250" max="1250" width="13.33203125" style="125" customWidth="1"/>
    <col min="1251" max="1251" width="16.109375" style="125" customWidth="1"/>
    <col min="1252" max="1254" width="7.109375" style="125" customWidth="1"/>
    <col min="1255" max="1255" width="8.5546875" style="125" customWidth="1"/>
    <col min="1256" max="1256" width="12.44140625" style="125" customWidth="1"/>
    <col min="1257" max="1257" width="12.6640625" style="125" customWidth="1"/>
    <col min="1258" max="1258" width="13.88671875" style="125" customWidth="1"/>
    <col min="1259" max="1259" width="23.33203125" style="125" customWidth="1"/>
    <col min="1260" max="1260" width="11.5546875" style="125" customWidth="1"/>
    <col min="1261" max="1261" width="10.109375" style="125" customWidth="1"/>
    <col min="1262" max="1262" width="10.88671875" style="125" customWidth="1"/>
    <col min="1263" max="1263" width="12.5546875" style="125" customWidth="1"/>
    <col min="1264" max="1264" width="14.33203125" style="125" customWidth="1"/>
    <col min="1265" max="1265" width="12.5546875" style="125" customWidth="1"/>
    <col min="1266" max="1266" width="17.33203125" style="125" customWidth="1"/>
    <col min="1267" max="1267" width="18.88671875" style="125" customWidth="1"/>
    <col min="1268" max="1268" width="15.109375" style="125" customWidth="1"/>
    <col min="1269" max="1269" width="17.6640625" style="125" customWidth="1"/>
    <col min="1270" max="1270" width="23.109375" style="125" customWidth="1"/>
    <col min="1271" max="1271" width="27.44140625" style="125" customWidth="1"/>
    <col min="1272" max="1272" width="13.33203125" style="125" customWidth="1"/>
    <col min="1273" max="1273" width="12.6640625" style="125" customWidth="1"/>
    <col min="1274" max="1274" width="13.88671875" style="125" customWidth="1"/>
    <col min="1275" max="1283" width="11.44140625" style="125"/>
    <col min="1284" max="1284" width="14.109375" style="125" customWidth="1"/>
    <col min="1285" max="1285" width="13.33203125" style="125" customWidth="1"/>
    <col min="1286" max="1286" width="13.88671875" style="125" customWidth="1"/>
    <col min="1287" max="1287" width="16.5546875" style="125" customWidth="1"/>
    <col min="1288" max="1288" width="11.44140625" style="125"/>
    <col min="1289" max="1289" width="15" style="125" customWidth="1"/>
    <col min="1290" max="1290" width="14.88671875" style="125" customWidth="1"/>
    <col min="1291" max="1291" width="12.6640625" style="125" customWidth="1"/>
    <col min="1292" max="1292" width="11.44140625" style="125"/>
    <col min="1293" max="1293" width="15.6640625" style="125" customWidth="1"/>
    <col min="1294" max="1294" width="14.6640625" style="125" customWidth="1"/>
    <col min="1295" max="1479" width="11.44140625" style="125"/>
    <col min="1480" max="1480" width="10.44140625" style="125" customWidth="1"/>
    <col min="1481" max="1481" width="17.6640625" style="125" customWidth="1"/>
    <col min="1482" max="1482" width="0" style="125" hidden="1" customWidth="1"/>
    <col min="1483" max="1483" width="23.5546875" style="125" customWidth="1"/>
    <col min="1484" max="1484" width="25.88671875" style="125" customWidth="1"/>
    <col min="1485" max="1485" width="44" style="125" customWidth="1"/>
    <col min="1486" max="1486" width="21.6640625" style="125" customWidth="1"/>
    <col min="1487" max="1487" width="11.88671875" style="125" customWidth="1"/>
    <col min="1488" max="1488" width="9.88671875" style="125" customWidth="1"/>
    <col min="1489" max="1489" width="10" style="125" customWidth="1"/>
    <col min="1490" max="1490" width="21.109375" style="125" customWidth="1"/>
    <col min="1491" max="1501" width="0" style="125" hidden="1" customWidth="1"/>
    <col min="1502" max="1502" width="11.5546875" style="125" customWidth="1"/>
    <col min="1503" max="1503" width="11" style="125" customWidth="1"/>
    <col min="1504" max="1504" width="13.109375" style="125" customWidth="1"/>
    <col min="1505" max="1505" width="13.88671875" style="125" customWidth="1"/>
    <col min="1506" max="1506" width="13.33203125" style="125" customWidth="1"/>
    <col min="1507" max="1507" width="16.109375" style="125" customWidth="1"/>
    <col min="1508" max="1510" width="7.109375" style="125" customWidth="1"/>
    <col min="1511" max="1511" width="8.5546875" style="125" customWidth="1"/>
    <col min="1512" max="1512" width="12.44140625" style="125" customWidth="1"/>
    <col min="1513" max="1513" width="12.6640625" style="125" customWidth="1"/>
    <col min="1514" max="1514" width="13.88671875" style="125" customWidth="1"/>
    <col min="1515" max="1515" width="23.33203125" style="125" customWidth="1"/>
    <col min="1516" max="1516" width="11.5546875" style="125" customWidth="1"/>
    <col min="1517" max="1517" width="10.109375" style="125" customWidth="1"/>
    <col min="1518" max="1518" width="10.88671875" style="125" customWidth="1"/>
    <col min="1519" max="1519" width="12.5546875" style="125" customWidth="1"/>
    <col min="1520" max="1520" width="14.33203125" style="125" customWidth="1"/>
    <col min="1521" max="1521" width="12.5546875" style="125" customWidth="1"/>
    <col min="1522" max="1522" width="17.33203125" style="125" customWidth="1"/>
    <col min="1523" max="1523" width="18.88671875" style="125" customWidth="1"/>
    <col min="1524" max="1524" width="15.109375" style="125" customWidth="1"/>
    <col min="1525" max="1525" width="17.6640625" style="125" customWidth="1"/>
    <col min="1526" max="1526" width="23.109375" style="125" customWidth="1"/>
    <col min="1527" max="1527" width="27.44140625" style="125" customWidth="1"/>
    <col min="1528" max="1528" width="13.33203125" style="125" customWidth="1"/>
    <col min="1529" max="1529" width="12.6640625" style="125" customWidth="1"/>
    <col min="1530" max="1530" width="13.88671875" style="125" customWidth="1"/>
    <col min="1531" max="1539" width="11.44140625" style="125"/>
    <col min="1540" max="1540" width="14.109375" style="125" customWidth="1"/>
    <col min="1541" max="1541" width="13.33203125" style="125" customWidth="1"/>
    <col min="1542" max="1542" width="13.88671875" style="125" customWidth="1"/>
    <col min="1543" max="1543" width="16.5546875" style="125" customWidth="1"/>
    <col min="1544" max="1544" width="11.44140625" style="125"/>
    <col min="1545" max="1545" width="15" style="125" customWidth="1"/>
    <col min="1546" max="1546" width="14.88671875" style="125" customWidth="1"/>
    <col min="1547" max="1547" width="12.6640625" style="125" customWidth="1"/>
    <col min="1548" max="1548" width="11.44140625" style="125"/>
    <col min="1549" max="1549" width="15.6640625" style="125" customWidth="1"/>
    <col min="1550" max="1550" width="14.6640625" style="125" customWidth="1"/>
    <col min="1551" max="1735" width="11.44140625" style="125"/>
    <col min="1736" max="1736" width="10.44140625" style="125" customWidth="1"/>
    <col min="1737" max="1737" width="17.6640625" style="125" customWidth="1"/>
    <col min="1738" max="1738" width="0" style="125" hidden="1" customWidth="1"/>
    <col min="1739" max="1739" width="23.5546875" style="125" customWidth="1"/>
    <col min="1740" max="1740" width="25.88671875" style="125" customWidth="1"/>
    <col min="1741" max="1741" width="44" style="125" customWidth="1"/>
    <col min="1742" max="1742" width="21.6640625" style="125" customWidth="1"/>
    <col min="1743" max="1743" width="11.88671875" style="125" customWidth="1"/>
    <col min="1744" max="1744" width="9.88671875" style="125" customWidth="1"/>
    <col min="1745" max="1745" width="10" style="125" customWidth="1"/>
    <col min="1746" max="1746" width="21.109375" style="125" customWidth="1"/>
    <col min="1747" max="1757" width="0" style="125" hidden="1" customWidth="1"/>
    <col min="1758" max="1758" width="11.5546875" style="125" customWidth="1"/>
    <col min="1759" max="1759" width="11" style="125" customWidth="1"/>
    <col min="1760" max="1760" width="13.109375" style="125" customWidth="1"/>
    <col min="1761" max="1761" width="13.88671875" style="125" customWidth="1"/>
    <col min="1762" max="1762" width="13.33203125" style="125" customWidth="1"/>
    <col min="1763" max="1763" width="16.109375" style="125" customWidth="1"/>
    <col min="1764" max="1766" width="7.109375" style="125" customWidth="1"/>
    <col min="1767" max="1767" width="8.5546875" style="125" customWidth="1"/>
    <col min="1768" max="1768" width="12.44140625" style="125" customWidth="1"/>
    <col min="1769" max="1769" width="12.6640625" style="125" customWidth="1"/>
    <col min="1770" max="1770" width="13.88671875" style="125" customWidth="1"/>
    <col min="1771" max="1771" width="23.33203125" style="125" customWidth="1"/>
    <col min="1772" max="1772" width="11.5546875" style="125" customWidth="1"/>
    <col min="1773" max="1773" width="10.109375" style="125" customWidth="1"/>
    <col min="1774" max="1774" width="10.88671875" style="125" customWidth="1"/>
    <col min="1775" max="1775" width="12.5546875" style="125" customWidth="1"/>
    <col min="1776" max="1776" width="14.33203125" style="125" customWidth="1"/>
    <col min="1777" max="1777" width="12.5546875" style="125" customWidth="1"/>
    <col min="1778" max="1778" width="17.33203125" style="125" customWidth="1"/>
    <col min="1779" max="1779" width="18.88671875" style="125" customWidth="1"/>
    <col min="1780" max="1780" width="15.109375" style="125" customWidth="1"/>
    <col min="1781" max="1781" width="17.6640625" style="125" customWidth="1"/>
    <col min="1782" max="1782" width="23.109375" style="125" customWidth="1"/>
    <col min="1783" max="1783" width="27.44140625" style="125" customWidth="1"/>
    <col min="1784" max="1784" width="13.33203125" style="125" customWidth="1"/>
    <col min="1785" max="1785" width="12.6640625" style="125" customWidth="1"/>
    <col min="1786" max="1786" width="13.88671875" style="125" customWidth="1"/>
    <col min="1787" max="1795" width="11.44140625" style="125"/>
    <col min="1796" max="1796" width="14.109375" style="125" customWidth="1"/>
    <col min="1797" max="1797" width="13.33203125" style="125" customWidth="1"/>
    <col min="1798" max="1798" width="13.88671875" style="125" customWidth="1"/>
    <col min="1799" max="1799" width="16.5546875" style="125" customWidth="1"/>
    <col min="1800" max="1800" width="11.44140625" style="125"/>
    <col min="1801" max="1801" width="15" style="125" customWidth="1"/>
    <col min="1802" max="1802" width="14.88671875" style="125" customWidth="1"/>
    <col min="1803" max="1803" width="12.6640625" style="125" customWidth="1"/>
    <col min="1804" max="1804" width="11.44140625" style="125"/>
    <col min="1805" max="1805" width="15.6640625" style="125" customWidth="1"/>
    <col min="1806" max="1806" width="14.6640625" style="125" customWidth="1"/>
    <col min="1807" max="1991" width="11.44140625" style="125"/>
    <col min="1992" max="1992" width="10.44140625" style="125" customWidth="1"/>
    <col min="1993" max="1993" width="17.6640625" style="125" customWidth="1"/>
    <col min="1994" max="1994" width="0" style="125" hidden="1" customWidth="1"/>
    <col min="1995" max="1995" width="23.5546875" style="125" customWidth="1"/>
    <col min="1996" max="1996" width="25.88671875" style="125" customWidth="1"/>
    <col min="1997" max="1997" width="44" style="125" customWidth="1"/>
    <col min="1998" max="1998" width="21.6640625" style="125" customWidth="1"/>
    <col min="1999" max="1999" width="11.88671875" style="125" customWidth="1"/>
    <col min="2000" max="2000" width="9.88671875" style="125" customWidth="1"/>
    <col min="2001" max="2001" width="10" style="125" customWidth="1"/>
    <col min="2002" max="2002" width="21.109375" style="125" customWidth="1"/>
    <col min="2003" max="2013" width="0" style="125" hidden="1" customWidth="1"/>
    <col min="2014" max="2014" width="11.5546875" style="125" customWidth="1"/>
    <col min="2015" max="2015" width="11" style="125" customWidth="1"/>
    <col min="2016" max="2016" width="13.109375" style="125" customWidth="1"/>
    <col min="2017" max="2017" width="13.88671875" style="125" customWidth="1"/>
    <col min="2018" max="2018" width="13.33203125" style="125" customWidth="1"/>
    <col min="2019" max="2019" width="16.109375" style="125" customWidth="1"/>
    <col min="2020" max="2022" width="7.109375" style="125" customWidth="1"/>
    <col min="2023" max="2023" width="8.5546875" style="125" customWidth="1"/>
    <col min="2024" max="2024" width="12.44140625" style="125" customWidth="1"/>
    <col min="2025" max="2025" width="12.6640625" style="125" customWidth="1"/>
    <col min="2026" max="2026" width="13.88671875" style="125" customWidth="1"/>
    <col min="2027" max="2027" width="23.33203125" style="125" customWidth="1"/>
    <col min="2028" max="2028" width="11.5546875" style="125" customWidth="1"/>
    <col min="2029" max="2029" width="10.109375" style="125" customWidth="1"/>
    <col min="2030" max="2030" width="10.88671875" style="125" customWidth="1"/>
    <col min="2031" max="2031" width="12.5546875" style="125" customWidth="1"/>
    <col min="2032" max="2032" width="14.33203125" style="125" customWidth="1"/>
    <col min="2033" max="2033" width="12.5546875" style="125" customWidth="1"/>
    <col min="2034" max="2034" width="17.33203125" style="125" customWidth="1"/>
    <col min="2035" max="2035" width="18.88671875" style="125" customWidth="1"/>
    <col min="2036" max="2036" width="15.109375" style="125" customWidth="1"/>
    <col min="2037" max="2037" width="17.6640625" style="125" customWidth="1"/>
    <col min="2038" max="2038" width="23.109375" style="125" customWidth="1"/>
    <col min="2039" max="2039" width="27.44140625" style="125" customWidth="1"/>
    <col min="2040" max="2040" width="13.33203125" style="125" customWidth="1"/>
    <col min="2041" max="2041" width="12.6640625" style="125" customWidth="1"/>
    <col min="2042" max="2042" width="13.88671875" style="125" customWidth="1"/>
    <col min="2043" max="2051" width="11.44140625" style="125"/>
    <col min="2052" max="2052" width="14.109375" style="125" customWidth="1"/>
    <col min="2053" max="2053" width="13.33203125" style="125" customWidth="1"/>
    <col min="2054" max="2054" width="13.88671875" style="125" customWidth="1"/>
    <col min="2055" max="2055" width="16.5546875" style="125" customWidth="1"/>
    <col min="2056" max="2056" width="11.44140625" style="125"/>
    <col min="2057" max="2057" width="15" style="125" customWidth="1"/>
    <col min="2058" max="2058" width="14.88671875" style="125" customWidth="1"/>
    <col min="2059" max="2059" width="12.6640625" style="125" customWidth="1"/>
    <col min="2060" max="2060" width="11.44140625" style="125"/>
    <col min="2061" max="2061" width="15.6640625" style="125" customWidth="1"/>
    <col min="2062" max="2062" width="14.6640625" style="125" customWidth="1"/>
    <col min="2063" max="2247" width="11.44140625" style="125"/>
    <col min="2248" max="2248" width="10.44140625" style="125" customWidth="1"/>
    <col min="2249" max="2249" width="17.6640625" style="125" customWidth="1"/>
    <col min="2250" max="2250" width="0" style="125" hidden="1" customWidth="1"/>
    <col min="2251" max="2251" width="23.5546875" style="125" customWidth="1"/>
    <col min="2252" max="2252" width="25.88671875" style="125" customWidth="1"/>
    <col min="2253" max="2253" width="44" style="125" customWidth="1"/>
    <col min="2254" max="2254" width="21.6640625" style="125" customWidth="1"/>
    <col min="2255" max="2255" width="11.88671875" style="125" customWidth="1"/>
    <col min="2256" max="2256" width="9.88671875" style="125" customWidth="1"/>
    <col min="2257" max="2257" width="10" style="125" customWidth="1"/>
    <col min="2258" max="2258" width="21.109375" style="125" customWidth="1"/>
    <col min="2259" max="2269" width="0" style="125" hidden="1" customWidth="1"/>
    <col min="2270" max="2270" width="11.5546875" style="125" customWidth="1"/>
    <col min="2271" max="2271" width="11" style="125" customWidth="1"/>
    <col min="2272" max="2272" width="13.109375" style="125" customWidth="1"/>
    <col min="2273" max="2273" width="13.88671875" style="125" customWidth="1"/>
    <col min="2274" max="2274" width="13.33203125" style="125" customWidth="1"/>
    <col min="2275" max="2275" width="16.109375" style="125" customWidth="1"/>
    <col min="2276" max="2278" width="7.109375" style="125" customWidth="1"/>
    <col min="2279" max="2279" width="8.5546875" style="125" customWidth="1"/>
    <col min="2280" max="2280" width="12.44140625" style="125" customWidth="1"/>
    <col min="2281" max="2281" width="12.6640625" style="125" customWidth="1"/>
    <col min="2282" max="2282" width="13.88671875" style="125" customWidth="1"/>
    <col min="2283" max="2283" width="23.33203125" style="125" customWidth="1"/>
    <col min="2284" max="2284" width="11.5546875" style="125" customWidth="1"/>
    <col min="2285" max="2285" width="10.109375" style="125" customWidth="1"/>
    <col min="2286" max="2286" width="10.88671875" style="125" customWidth="1"/>
    <col min="2287" max="2287" width="12.5546875" style="125" customWidth="1"/>
    <col min="2288" max="2288" width="14.33203125" style="125" customWidth="1"/>
    <col min="2289" max="2289" width="12.5546875" style="125" customWidth="1"/>
    <col min="2290" max="2290" width="17.33203125" style="125" customWidth="1"/>
    <col min="2291" max="2291" width="18.88671875" style="125" customWidth="1"/>
    <col min="2292" max="2292" width="15.109375" style="125" customWidth="1"/>
    <col min="2293" max="2293" width="17.6640625" style="125" customWidth="1"/>
    <col min="2294" max="2294" width="23.109375" style="125" customWidth="1"/>
    <col min="2295" max="2295" width="27.44140625" style="125" customWidth="1"/>
    <col min="2296" max="2296" width="13.33203125" style="125" customWidth="1"/>
    <col min="2297" max="2297" width="12.6640625" style="125" customWidth="1"/>
    <col min="2298" max="2298" width="13.88671875" style="125" customWidth="1"/>
    <col min="2299" max="2307" width="11.44140625" style="125"/>
    <col min="2308" max="2308" width="14.109375" style="125" customWidth="1"/>
    <col min="2309" max="2309" width="13.33203125" style="125" customWidth="1"/>
    <col min="2310" max="2310" width="13.88671875" style="125" customWidth="1"/>
    <col min="2311" max="2311" width="16.5546875" style="125" customWidth="1"/>
    <col min="2312" max="2312" width="11.44140625" style="125"/>
    <col min="2313" max="2313" width="15" style="125" customWidth="1"/>
    <col min="2314" max="2314" width="14.88671875" style="125" customWidth="1"/>
    <col min="2315" max="2315" width="12.6640625" style="125" customWidth="1"/>
    <col min="2316" max="2316" width="11.44140625" style="125"/>
    <col min="2317" max="2317" width="15.6640625" style="125" customWidth="1"/>
    <col min="2318" max="2318" width="14.6640625" style="125" customWidth="1"/>
    <col min="2319" max="2503" width="11.44140625" style="125"/>
    <col min="2504" max="2504" width="10.44140625" style="125" customWidth="1"/>
    <col min="2505" max="2505" width="17.6640625" style="125" customWidth="1"/>
    <col min="2506" max="2506" width="0" style="125" hidden="1" customWidth="1"/>
    <col min="2507" max="2507" width="23.5546875" style="125" customWidth="1"/>
    <col min="2508" max="2508" width="25.88671875" style="125" customWidth="1"/>
    <col min="2509" max="2509" width="44" style="125" customWidth="1"/>
    <col min="2510" max="2510" width="21.6640625" style="125" customWidth="1"/>
    <col min="2511" max="2511" width="11.88671875" style="125" customWidth="1"/>
    <col min="2512" max="2512" width="9.88671875" style="125" customWidth="1"/>
    <col min="2513" max="2513" width="10" style="125" customWidth="1"/>
    <col min="2514" max="2514" width="21.109375" style="125" customWidth="1"/>
    <col min="2515" max="2525" width="0" style="125" hidden="1" customWidth="1"/>
    <col min="2526" max="2526" width="11.5546875" style="125" customWidth="1"/>
    <col min="2527" max="2527" width="11" style="125" customWidth="1"/>
    <col min="2528" max="2528" width="13.109375" style="125" customWidth="1"/>
    <col min="2529" max="2529" width="13.88671875" style="125" customWidth="1"/>
    <col min="2530" max="2530" width="13.33203125" style="125" customWidth="1"/>
    <col min="2531" max="2531" width="16.109375" style="125" customWidth="1"/>
    <col min="2532" max="2534" width="7.109375" style="125" customWidth="1"/>
    <col min="2535" max="2535" width="8.5546875" style="125" customWidth="1"/>
    <col min="2536" max="2536" width="12.44140625" style="125" customWidth="1"/>
    <col min="2537" max="2537" width="12.6640625" style="125" customWidth="1"/>
    <col min="2538" max="2538" width="13.88671875" style="125" customWidth="1"/>
    <col min="2539" max="2539" width="23.33203125" style="125" customWidth="1"/>
    <col min="2540" max="2540" width="11.5546875" style="125" customWidth="1"/>
    <col min="2541" max="2541" width="10.109375" style="125" customWidth="1"/>
    <col min="2542" max="2542" width="10.88671875" style="125" customWidth="1"/>
    <col min="2543" max="2543" width="12.5546875" style="125" customWidth="1"/>
    <col min="2544" max="2544" width="14.33203125" style="125" customWidth="1"/>
    <col min="2545" max="2545" width="12.5546875" style="125" customWidth="1"/>
    <col min="2546" max="2546" width="17.33203125" style="125" customWidth="1"/>
    <col min="2547" max="2547" width="18.88671875" style="125" customWidth="1"/>
    <col min="2548" max="2548" width="15.109375" style="125" customWidth="1"/>
    <col min="2549" max="2549" width="17.6640625" style="125" customWidth="1"/>
    <col min="2550" max="2550" width="23.109375" style="125" customWidth="1"/>
    <col min="2551" max="2551" width="27.44140625" style="125" customWidth="1"/>
    <col min="2552" max="2552" width="13.33203125" style="125" customWidth="1"/>
    <col min="2553" max="2553" width="12.6640625" style="125" customWidth="1"/>
    <col min="2554" max="2554" width="13.88671875" style="125" customWidth="1"/>
    <col min="2555" max="2563" width="11.44140625" style="125"/>
    <col min="2564" max="2564" width="14.109375" style="125" customWidth="1"/>
    <col min="2565" max="2565" width="13.33203125" style="125" customWidth="1"/>
    <col min="2566" max="2566" width="13.88671875" style="125" customWidth="1"/>
    <col min="2567" max="2567" width="16.5546875" style="125" customWidth="1"/>
    <col min="2568" max="2568" width="11.44140625" style="125"/>
    <col min="2569" max="2569" width="15" style="125" customWidth="1"/>
    <col min="2570" max="2570" width="14.88671875" style="125" customWidth="1"/>
    <col min="2571" max="2571" width="12.6640625" style="125" customWidth="1"/>
    <col min="2572" max="2572" width="11.44140625" style="125"/>
    <col min="2573" max="2573" width="15.6640625" style="125" customWidth="1"/>
    <col min="2574" max="2574" width="14.6640625" style="125" customWidth="1"/>
    <col min="2575" max="2759" width="11.44140625" style="125"/>
    <col min="2760" max="2760" width="10.44140625" style="125" customWidth="1"/>
    <col min="2761" max="2761" width="17.6640625" style="125" customWidth="1"/>
    <col min="2762" max="2762" width="0" style="125" hidden="1" customWidth="1"/>
    <col min="2763" max="2763" width="23.5546875" style="125" customWidth="1"/>
    <col min="2764" max="2764" width="25.88671875" style="125" customWidth="1"/>
    <col min="2765" max="2765" width="44" style="125" customWidth="1"/>
    <col min="2766" max="2766" width="21.6640625" style="125" customWidth="1"/>
    <col min="2767" max="2767" width="11.88671875" style="125" customWidth="1"/>
    <col min="2768" max="2768" width="9.88671875" style="125" customWidth="1"/>
    <col min="2769" max="2769" width="10" style="125" customWidth="1"/>
    <col min="2770" max="2770" width="21.109375" style="125" customWidth="1"/>
    <col min="2771" max="2781" width="0" style="125" hidden="1" customWidth="1"/>
    <col min="2782" max="2782" width="11.5546875" style="125" customWidth="1"/>
    <col min="2783" max="2783" width="11" style="125" customWidth="1"/>
    <col min="2784" max="2784" width="13.109375" style="125" customWidth="1"/>
    <col min="2785" max="2785" width="13.88671875" style="125" customWidth="1"/>
    <col min="2786" max="2786" width="13.33203125" style="125" customWidth="1"/>
    <col min="2787" max="2787" width="16.109375" style="125" customWidth="1"/>
    <col min="2788" max="2790" width="7.109375" style="125" customWidth="1"/>
    <col min="2791" max="2791" width="8.5546875" style="125" customWidth="1"/>
    <col min="2792" max="2792" width="12.44140625" style="125" customWidth="1"/>
    <col min="2793" max="2793" width="12.6640625" style="125" customWidth="1"/>
    <col min="2794" max="2794" width="13.88671875" style="125" customWidth="1"/>
    <col min="2795" max="2795" width="23.33203125" style="125" customWidth="1"/>
    <col min="2796" max="2796" width="11.5546875" style="125" customWidth="1"/>
    <col min="2797" max="2797" width="10.109375" style="125" customWidth="1"/>
    <col min="2798" max="2798" width="10.88671875" style="125" customWidth="1"/>
    <col min="2799" max="2799" width="12.5546875" style="125" customWidth="1"/>
    <col min="2800" max="2800" width="14.33203125" style="125" customWidth="1"/>
    <col min="2801" max="2801" width="12.5546875" style="125" customWidth="1"/>
    <col min="2802" max="2802" width="17.33203125" style="125" customWidth="1"/>
    <col min="2803" max="2803" width="18.88671875" style="125" customWidth="1"/>
    <col min="2804" max="2804" width="15.109375" style="125" customWidth="1"/>
    <col min="2805" max="2805" width="17.6640625" style="125" customWidth="1"/>
    <col min="2806" max="2806" width="23.109375" style="125" customWidth="1"/>
    <col min="2807" max="2807" width="27.44140625" style="125" customWidth="1"/>
    <col min="2808" max="2808" width="13.33203125" style="125" customWidth="1"/>
    <col min="2809" max="2809" width="12.6640625" style="125" customWidth="1"/>
    <col min="2810" max="2810" width="13.88671875" style="125" customWidth="1"/>
    <col min="2811" max="2819" width="11.44140625" style="125"/>
    <col min="2820" max="2820" width="14.109375" style="125" customWidth="1"/>
    <col min="2821" max="2821" width="13.33203125" style="125" customWidth="1"/>
    <col min="2822" max="2822" width="13.88671875" style="125" customWidth="1"/>
    <col min="2823" max="2823" width="16.5546875" style="125" customWidth="1"/>
    <col min="2824" max="2824" width="11.44140625" style="125"/>
    <col min="2825" max="2825" width="15" style="125" customWidth="1"/>
    <col min="2826" max="2826" width="14.88671875" style="125" customWidth="1"/>
    <col min="2827" max="2827" width="12.6640625" style="125" customWidth="1"/>
    <col min="2828" max="2828" width="11.44140625" style="125"/>
    <col min="2829" max="2829" width="15.6640625" style="125" customWidth="1"/>
    <col min="2830" max="2830" width="14.6640625" style="125" customWidth="1"/>
    <col min="2831" max="3015" width="11.44140625" style="125"/>
    <col min="3016" max="3016" width="10.44140625" style="125" customWidth="1"/>
    <col min="3017" max="3017" width="17.6640625" style="125" customWidth="1"/>
    <col min="3018" max="3018" width="0" style="125" hidden="1" customWidth="1"/>
    <col min="3019" max="3019" width="23.5546875" style="125" customWidth="1"/>
    <col min="3020" max="3020" width="25.88671875" style="125" customWidth="1"/>
    <col min="3021" max="3021" width="44" style="125" customWidth="1"/>
    <col min="3022" max="3022" width="21.6640625" style="125" customWidth="1"/>
    <col min="3023" max="3023" width="11.88671875" style="125" customWidth="1"/>
    <col min="3024" max="3024" width="9.88671875" style="125" customWidth="1"/>
    <col min="3025" max="3025" width="10" style="125" customWidth="1"/>
    <col min="3026" max="3026" width="21.109375" style="125" customWidth="1"/>
    <col min="3027" max="3037" width="0" style="125" hidden="1" customWidth="1"/>
    <col min="3038" max="3038" width="11.5546875" style="125" customWidth="1"/>
    <col min="3039" max="3039" width="11" style="125" customWidth="1"/>
    <col min="3040" max="3040" width="13.109375" style="125" customWidth="1"/>
    <col min="3041" max="3041" width="13.88671875" style="125" customWidth="1"/>
    <col min="3042" max="3042" width="13.33203125" style="125" customWidth="1"/>
    <col min="3043" max="3043" width="16.109375" style="125" customWidth="1"/>
    <col min="3044" max="3046" width="7.109375" style="125" customWidth="1"/>
    <col min="3047" max="3047" width="8.5546875" style="125" customWidth="1"/>
    <col min="3048" max="3048" width="12.44140625" style="125" customWidth="1"/>
    <col min="3049" max="3049" width="12.6640625" style="125" customWidth="1"/>
    <col min="3050" max="3050" width="13.88671875" style="125" customWidth="1"/>
    <col min="3051" max="3051" width="23.33203125" style="125" customWidth="1"/>
    <col min="3052" max="3052" width="11.5546875" style="125" customWidth="1"/>
    <col min="3053" max="3053" width="10.109375" style="125" customWidth="1"/>
    <col min="3054" max="3054" width="10.88671875" style="125" customWidth="1"/>
    <col min="3055" max="3055" width="12.5546875" style="125" customWidth="1"/>
    <col min="3056" max="3056" width="14.33203125" style="125" customWidth="1"/>
    <col min="3057" max="3057" width="12.5546875" style="125" customWidth="1"/>
    <col min="3058" max="3058" width="17.33203125" style="125" customWidth="1"/>
    <col min="3059" max="3059" width="18.88671875" style="125" customWidth="1"/>
    <col min="3060" max="3060" width="15.109375" style="125" customWidth="1"/>
    <col min="3061" max="3061" width="17.6640625" style="125" customWidth="1"/>
    <col min="3062" max="3062" width="23.109375" style="125" customWidth="1"/>
    <col min="3063" max="3063" width="27.44140625" style="125" customWidth="1"/>
    <col min="3064" max="3064" width="13.33203125" style="125" customWidth="1"/>
    <col min="3065" max="3065" width="12.6640625" style="125" customWidth="1"/>
    <col min="3066" max="3066" width="13.88671875" style="125" customWidth="1"/>
    <col min="3067" max="3075" width="11.44140625" style="125"/>
    <col min="3076" max="3076" width="14.109375" style="125" customWidth="1"/>
    <col min="3077" max="3077" width="13.33203125" style="125" customWidth="1"/>
    <col min="3078" max="3078" width="13.88671875" style="125" customWidth="1"/>
    <col min="3079" max="3079" width="16.5546875" style="125" customWidth="1"/>
    <col min="3080" max="3080" width="11.44140625" style="125"/>
    <col min="3081" max="3081" width="15" style="125" customWidth="1"/>
    <col min="3082" max="3082" width="14.88671875" style="125" customWidth="1"/>
    <col min="3083" max="3083" width="12.6640625" style="125" customWidth="1"/>
    <col min="3084" max="3084" width="11.44140625" style="125"/>
    <col min="3085" max="3085" width="15.6640625" style="125" customWidth="1"/>
    <col min="3086" max="3086" width="14.6640625" style="125" customWidth="1"/>
    <col min="3087" max="3271" width="11.44140625" style="125"/>
    <col min="3272" max="3272" width="10.44140625" style="125" customWidth="1"/>
    <col min="3273" max="3273" width="17.6640625" style="125" customWidth="1"/>
    <col min="3274" max="3274" width="0" style="125" hidden="1" customWidth="1"/>
    <col min="3275" max="3275" width="23.5546875" style="125" customWidth="1"/>
    <col min="3276" max="3276" width="25.88671875" style="125" customWidth="1"/>
    <col min="3277" max="3277" width="44" style="125" customWidth="1"/>
    <col min="3278" max="3278" width="21.6640625" style="125" customWidth="1"/>
    <col min="3279" max="3279" width="11.88671875" style="125" customWidth="1"/>
    <col min="3280" max="3280" width="9.88671875" style="125" customWidth="1"/>
    <col min="3281" max="3281" width="10" style="125" customWidth="1"/>
    <col min="3282" max="3282" width="21.109375" style="125" customWidth="1"/>
    <col min="3283" max="3293" width="0" style="125" hidden="1" customWidth="1"/>
    <col min="3294" max="3294" width="11.5546875" style="125" customWidth="1"/>
    <col min="3295" max="3295" width="11" style="125" customWidth="1"/>
    <col min="3296" max="3296" width="13.109375" style="125" customWidth="1"/>
    <col min="3297" max="3297" width="13.88671875" style="125" customWidth="1"/>
    <col min="3298" max="3298" width="13.33203125" style="125" customWidth="1"/>
    <col min="3299" max="3299" width="16.109375" style="125" customWidth="1"/>
    <col min="3300" max="3302" width="7.109375" style="125" customWidth="1"/>
    <col min="3303" max="3303" width="8.5546875" style="125" customWidth="1"/>
    <col min="3304" max="3304" width="12.44140625" style="125" customWidth="1"/>
    <col min="3305" max="3305" width="12.6640625" style="125" customWidth="1"/>
    <col min="3306" max="3306" width="13.88671875" style="125" customWidth="1"/>
    <col min="3307" max="3307" width="23.33203125" style="125" customWidth="1"/>
    <col min="3308" max="3308" width="11.5546875" style="125" customWidth="1"/>
    <col min="3309" max="3309" width="10.109375" style="125" customWidth="1"/>
    <col min="3310" max="3310" width="10.88671875" style="125" customWidth="1"/>
    <col min="3311" max="3311" width="12.5546875" style="125" customWidth="1"/>
    <col min="3312" max="3312" width="14.33203125" style="125" customWidth="1"/>
    <col min="3313" max="3313" width="12.5546875" style="125" customWidth="1"/>
    <col min="3314" max="3314" width="17.33203125" style="125" customWidth="1"/>
    <col min="3315" max="3315" width="18.88671875" style="125" customWidth="1"/>
    <col min="3316" max="3316" width="15.109375" style="125" customWidth="1"/>
    <col min="3317" max="3317" width="17.6640625" style="125" customWidth="1"/>
    <col min="3318" max="3318" width="23.109375" style="125" customWidth="1"/>
    <col min="3319" max="3319" width="27.44140625" style="125" customWidth="1"/>
    <col min="3320" max="3320" width="13.33203125" style="125" customWidth="1"/>
    <col min="3321" max="3321" width="12.6640625" style="125" customWidth="1"/>
    <col min="3322" max="3322" width="13.88671875" style="125" customWidth="1"/>
    <col min="3323" max="3331" width="11.44140625" style="125"/>
    <col min="3332" max="3332" width="14.109375" style="125" customWidth="1"/>
    <col min="3333" max="3333" width="13.33203125" style="125" customWidth="1"/>
    <col min="3334" max="3334" width="13.88671875" style="125" customWidth="1"/>
    <col min="3335" max="3335" width="16.5546875" style="125" customWidth="1"/>
    <col min="3336" max="3336" width="11.44140625" style="125"/>
    <col min="3337" max="3337" width="15" style="125" customWidth="1"/>
    <col min="3338" max="3338" width="14.88671875" style="125" customWidth="1"/>
    <col min="3339" max="3339" width="12.6640625" style="125" customWidth="1"/>
    <col min="3340" max="3340" width="11.44140625" style="125"/>
    <col min="3341" max="3341" width="15.6640625" style="125" customWidth="1"/>
    <col min="3342" max="3342" width="14.6640625" style="125" customWidth="1"/>
    <col min="3343" max="3527" width="11.44140625" style="125"/>
    <col min="3528" max="3528" width="10.44140625" style="125" customWidth="1"/>
    <col min="3529" max="3529" width="17.6640625" style="125" customWidth="1"/>
    <col min="3530" max="3530" width="0" style="125" hidden="1" customWidth="1"/>
    <col min="3531" max="3531" width="23.5546875" style="125" customWidth="1"/>
    <col min="3532" max="3532" width="25.88671875" style="125" customWidth="1"/>
    <col min="3533" max="3533" width="44" style="125" customWidth="1"/>
    <col min="3534" max="3534" width="21.6640625" style="125" customWidth="1"/>
    <col min="3535" max="3535" width="11.88671875" style="125" customWidth="1"/>
    <col min="3536" max="3536" width="9.88671875" style="125" customWidth="1"/>
    <col min="3537" max="3537" width="10" style="125" customWidth="1"/>
    <col min="3538" max="3538" width="21.109375" style="125" customWidth="1"/>
    <col min="3539" max="3549" width="0" style="125" hidden="1" customWidth="1"/>
    <col min="3550" max="3550" width="11.5546875" style="125" customWidth="1"/>
    <col min="3551" max="3551" width="11" style="125" customWidth="1"/>
    <col min="3552" max="3552" width="13.109375" style="125" customWidth="1"/>
    <col min="3553" max="3553" width="13.88671875" style="125" customWidth="1"/>
    <col min="3554" max="3554" width="13.33203125" style="125" customWidth="1"/>
    <col min="3555" max="3555" width="16.109375" style="125" customWidth="1"/>
    <col min="3556" max="3558" width="7.109375" style="125" customWidth="1"/>
    <col min="3559" max="3559" width="8.5546875" style="125" customWidth="1"/>
    <col min="3560" max="3560" width="12.44140625" style="125" customWidth="1"/>
    <col min="3561" max="3561" width="12.6640625" style="125" customWidth="1"/>
    <col min="3562" max="3562" width="13.88671875" style="125" customWidth="1"/>
    <col min="3563" max="3563" width="23.33203125" style="125" customWidth="1"/>
    <col min="3564" max="3564" width="11.5546875" style="125" customWidth="1"/>
    <col min="3565" max="3565" width="10.109375" style="125" customWidth="1"/>
    <col min="3566" max="3566" width="10.88671875" style="125" customWidth="1"/>
    <col min="3567" max="3567" width="12.5546875" style="125" customWidth="1"/>
    <col min="3568" max="3568" width="14.33203125" style="125" customWidth="1"/>
    <col min="3569" max="3569" width="12.5546875" style="125" customWidth="1"/>
    <col min="3570" max="3570" width="17.33203125" style="125" customWidth="1"/>
    <col min="3571" max="3571" width="18.88671875" style="125" customWidth="1"/>
    <col min="3572" max="3572" width="15.109375" style="125" customWidth="1"/>
    <col min="3573" max="3573" width="17.6640625" style="125" customWidth="1"/>
    <col min="3574" max="3574" width="23.109375" style="125" customWidth="1"/>
    <col min="3575" max="3575" width="27.44140625" style="125" customWidth="1"/>
    <col min="3576" max="3576" width="13.33203125" style="125" customWidth="1"/>
    <col min="3577" max="3577" width="12.6640625" style="125" customWidth="1"/>
    <col min="3578" max="3578" width="13.88671875" style="125" customWidth="1"/>
    <col min="3579" max="3587" width="11.44140625" style="125"/>
    <col min="3588" max="3588" width="14.109375" style="125" customWidth="1"/>
    <col min="3589" max="3589" width="13.33203125" style="125" customWidth="1"/>
    <col min="3590" max="3590" width="13.88671875" style="125" customWidth="1"/>
    <col min="3591" max="3591" width="16.5546875" style="125" customWidth="1"/>
    <col min="3592" max="3592" width="11.44140625" style="125"/>
    <col min="3593" max="3593" width="15" style="125" customWidth="1"/>
    <col min="3594" max="3594" width="14.88671875" style="125" customWidth="1"/>
    <col min="3595" max="3595" width="12.6640625" style="125" customWidth="1"/>
    <col min="3596" max="3596" width="11.44140625" style="125"/>
    <col min="3597" max="3597" width="15.6640625" style="125" customWidth="1"/>
    <col min="3598" max="3598" width="14.6640625" style="125" customWidth="1"/>
    <col min="3599" max="3783" width="11.44140625" style="125"/>
    <col min="3784" max="3784" width="10.44140625" style="125" customWidth="1"/>
    <col min="3785" max="3785" width="17.6640625" style="125" customWidth="1"/>
    <col min="3786" max="3786" width="0" style="125" hidden="1" customWidth="1"/>
    <col min="3787" max="3787" width="23.5546875" style="125" customWidth="1"/>
    <col min="3788" max="3788" width="25.88671875" style="125" customWidth="1"/>
    <col min="3789" max="3789" width="44" style="125" customWidth="1"/>
    <col min="3790" max="3790" width="21.6640625" style="125" customWidth="1"/>
    <col min="3791" max="3791" width="11.88671875" style="125" customWidth="1"/>
    <col min="3792" max="3792" width="9.88671875" style="125" customWidth="1"/>
    <col min="3793" max="3793" width="10" style="125" customWidth="1"/>
    <col min="3794" max="3794" width="21.109375" style="125" customWidth="1"/>
    <col min="3795" max="3805" width="0" style="125" hidden="1" customWidth="1"/>
    <col min="3806" max="3806" width="11.5546875" style="125" customWidth="1"/>
    <col min="3807" max="3807" width="11" style="125" customWidth="1"/>
    <col min="3808" max="3808" width="13.109375" style="125" customWidth="1"/>
    <col min="3809" max="3809" width="13.88671875" style="125" customWidth="1"/>
    <col min="3810" max="3810" width="13.33203125" style="125" customWidth="1"/>
    <col min="3811" max="3811" width="16.109375" style="125" customWidth="1"/>
    <col min="3812" max="3814" width="7.109375" style="125" customWidth="1"/>
    <col min="3815" max="3815" width="8.5546875" style="125" customWidth="1"/>
    <col min="3816" max="3816" width="12.44140625" style="125" customWidth="1"/>
    <col min="3817" max="3817" width="12.6640625" style="125" customWidth="1"/>
    <col min="3818" max="3818" width="13.88671875" style="125" customWidth="1"/>
    <col min="3819" max="3819" width="23.33203125" style="125" customWidth="1"/>
    <col min="3820" max="3820" width="11.5546875" style="125" customWidth="1"/>
    <col min="3821" max="3821" width="10.109375" style="125" customWidth="1"/>
    <col min="3822" max="3822" width="10.88671875" style="125" customWidth="1"/>
    <col min="3823" max="3823" width="12.5546875" style="125" customWidth="1"/>
    <col min="3824" max="3824" width="14.33203125" style="125" customWidth="1"/>
    <col min="3825" max="3825" width="12.5546875" style="125" customWidth="1"/>
    <col min="3826" max="3826" width="17.33203125" style="125" customWidth="1"/>
    <col min="3827" max="3827" width="18.88671875" style="125" customWidth="1"/>
    <col min="3828" max="3828" width="15.109375" style="125" customWidth="1"/>
    <col min="3829" max="3829" width="17.6640625" style="125" customWidth="1"/>
    <col min="3830" max="3830" width="23.109375" style="125" customWidth="1"/>
    <col min="3831" max="3831" width="27.44140625" style="125" customWidth="1"/>
    <col min="3832" max="3832" width="13.33203125" style="125" customWidth="1"/>
    <col min="3833" max="3833" width="12.6640625" style="125" customWidth="1"/>
    <col min="3834" max="3834" width="13.88671875" style="125" customWidth="1"/>
    <col min="3835" max="3843" width="11.44140625" style="125"/>
    <col min="3844" max="3844" width="14.109375" style="125" customWidth="1"/>
    <col min="3845" max="3845" width="13.33203125" style="125" customWidth="1"/>
    <col min="3846" max="3846" width="13.88671875" style="125" customWidth="1"/>
    <col min="3847" max="3847" width="16.5546875" style="125" customWidth="1"/>
    <col min="3848" max="3848" width="11.44140625" style="125"/>
    <col min="3849" max="3849" width="15" style="125" customWidth="1"/>
    <col min="3850" max="3850" width="14.88671875" style="125" customWidth="1"/>
    <col min="3851" max="3851" width="12.6640625" style="125" customWidth="1"/>
    <col min="3852" max="3852" width="11.44140625" style="125"/>
    <col min="3853" max="3853" width="15.6640625" style="125" customWidth="1"/>
    <col min="3854" max="3854" width="14.6640625" style="125" customWidth="1"/>
    <col min="3855" max="4039" width="11.44140625" style="125"/>
    <col min="4040" max="4040" width="10.44140625" style="125" customWidth="1"/>
    <col min="4041" max="4041" width="17.6640625" style="125" customWidth="1"/>
    <col min="4042" max="4042" width="0" style="125" hidden="1" customWidth="1"/>
    <col min="4043" max="4043" width="23.5546875" style="125" customWidth="1"/>
    <col min="4044" max="4044" width="25.88671875" style="125" customWidth="1"/>
    <col min="4045" max="4045" width="44" style="125" customWidth="1"/>
    <col min="4046" max="4046" width="21.6640625" style="125" customWidth="1"/>
    <col min="4047" max="4047" width="11.88671875" style="125" customWidth="1"/>
    <col min="4048" max="4048" width="9.88671875" style="125" customWidth="1"/>
    <col min="4049" max="4049" width="10" style="125" customWidth="1"/>
    <col min="4050" max="4050" width="21.109375" style="125" customWidth="1"/>
    <col min="4051" max="4061" width="0" style="125" hidden="1" customWidth="1"/>
    <col min="4062" max="4062" width="11.5546875" style="125" customWidth="1"/>
    <col min="4063" max="4063" width="11" style="125" customWidth="1"/>
    <col min="4064" max="4064" width="13.109375" style="125" customWidth="1"/>
    <col min="4065" max="4065" width="13.88671875" style="125" customWidth="1"/>
    <col min="4066" max="4066" width="13.33203125" style="125" customWidth="1"/>
    <col min="4067" max="4067" width="16.109375" style="125" customWidth="1"/>
    <col min="4068" max="4070" width="7.109375" style="125" customWidth="1"/>
    <col min="4071" max="4071" width="8.5546875" style="125" customWidth="1"/>
    <col min="4072" max="4072" width="12.44140625" style="125" customWidth="1"/>
    <col min="4073" max="4073" width="12.6640625" style="125" customWidth="1"/>
    <col min="4074" max="4074" width="13.88671875" style="125" customWidth="1"/>
    <col min="4075" max="4075" width="23.33203125" style="125" customWidth="1"/>
    <col min="4076" max="4076" width="11.5546875" style="125" customWidth="1"/>
    <col min="4077" max="4077" width="10.109375" style="125" customWidth="1"/>
    <col min="4078" max="4078" width="10.88671875" style="125" customWidth="1"/>
    <col min="4079" max="4079" width="12.5546875" style="125" customWidth="1"/>
    <col min="4080" max="4080" width="14.33203125" style="125" customWidth="1"/>
    <col min="4081" max="4081" width="12.5546875" style="125" customWidth="1"/>
    <col min="4082" max="4082" width="17.33203125" style="125" customWidth="1"/>
    <col min="4083" max="4083" width="18.88671875" style="125" customWidth="1"/>
    <col min="4084" max="4084" width="15.109375" style="125" customWidth="1"/>
    <col min="4085" max="4085" width="17.6640625" style="125" customWidth="1"/>
    <col min="4086" max="4086" width="23.109375" style="125" customWidth="1"/>
    <col min="4087" max="4087" width="27.44140625" style="125" customWidth="1"/>
    <col min="4088" max="4088" width="13.33203125" style="125" customWidth="1"/>
    <col min="4089" max="4089" width="12.6640625" style="125" customWidth="1"/>
    <col min="4090" max="4090" width="13.88671875" style="125" customWidth="1"/>
    <col min="4091" max="4099" width="11.44140625" style="125"/>
    <col min="4100" max="4100" width="14.109375" style="125" customWidth="1"/>
    <col min="4101" max="4101" width="13.33203125" style="125" customWidth="1"/>
    <col min="4102" max="4102" width="13.88671875" style="125" customWidth="1"/>
    <col min="4103" max="4103" width="16.5546875" style="125" customWidth="1"/>
    <col min="4104" max="4104" width="11.44140625" style="125"/>
    <col min="4105" max="4105" width="15" style="125" customWidth="1"/>
    <col min="4106" max="4106" width="14.88671875" style="125" customWidth="1"/>
    <col min="4107" max="4107" width="12.6640625" style="125" customWidth="1"/>
    <col min="4108" max="4108" width="11.44140625" style="125"/>
    <col min="4109" max="4109" width="15.6640625" style="125" customWidth="1"/>
    <col min="4110" max="4110" width="14.6640625" style="125" customWidth="1"/>
    <col min="4111" max="4295" width="11.44140625" style="125"/>
    <col min="4296" max="4296" width="10.44140625" style="125" customWidth="1"/>
    <col min="4297" max="4297" width="17.6640625" style="125" customWidth="1"/>
    <col min="4298" max="4298" width="0" style="125" hidden="1" customWidth="1"/>
    <col min="4299" max="4299" width="23.5546875" style="125" customWidth="1"/>
    <col min="4300" max="4300" width="25.88671875" style="125" customWidth="1"/>
    <col min="4301" max="4301" width="44" style="125" customWidth="1"/>
    <col min="4302" max="4302" width="21.6640625" style="125" customWidth="1"/>
    <col min="4303" max="4303" width="11.88671875" style="125" customWidth="1"/>
    <col min="4304" max="4304" width="9.88671875" style="125" customWidth="1"/>
    <col min="4305" max="4305" width="10" style="125" customWidth="1"/>
    <col min="4306" max="4306" width="21.109375" style="125" customWidth="1"/>
    <col min="4307" max="4317" width="0" style="125" hidden="1" customWidth="1"/>
    <col min="4318" max="4318" width="11.5546875" style="125" customWidth="1"/>
    <col min="4319" max="4319" width="11" style="125" customWidth="1"/>
    <col min="4320" max="4320" width="13.109375" style="125" customWidth="1"/>
    <col min="4321" max="4321" width="13.88671875" style="125" customWidth="1"/>
    <col min="4322" max="4322" width="13.33203125" style="125" customWidth="1"/>
    <col min="4323" max="4323" width="16.109375" style="125" customWidth="1"/>
    <col min="4324" max="4326" width="7.109375" style="125" customWidth="1"/>
    <col min="4327" max="4327" width="8.5546875" style="125" customWidth="1"/>
    <col min="4328" max="4328" width="12.44140625" style="125" customWidth="1"/>
    <col min="4329" max="4329" width="12.6640625" style="125" customWidth="1"/>
    <col min="4330" max="4330" width="13.88671875" style="125" customWidth="1"/>
    <col min="4331" max="4331" width="23.33203125" style="125" customWidth="1"/>
    <col min="4332" max="4332" width="11.5546875" style="125" customWidth="1"/>
    <col min="4333" max="4333" width="10.109375" style="125" customWidth="1"/>
    <col min="4334" max="4334" width="10.88671875" style="125" customWidth="1"/>
    <col min="4335" max="4335" width="12.5546875" style="125" customWidth="1"/>
    <col min="4336" max="4336" width="14.33203125" style="125" customWidth="1"/>
    <col min="4337" max="4337" width="12.5546875" style="125" customWidth="1"/>
    <col min="4338" max="4338" width="17.33203125" style="125" customWidth="1"/>
    <col min="4339" max="4339" width="18.88671875" style="125" customWidth="1"/>
    <col min="4340" max="4340" width="15.109375" style="125" customWidth="1"/>
    <col min="4341" max="4341" width="17.6640625" style="125" customWidth="1"/>
    <col min="4342" max="4342" width="23.109375" style="125" customWidth="1"/>
    <col min="4343" max="4343" width="27.44140625" style="125" customWidth="1"/>
    <col min="4344" max="4344" width="13.33203125" style="125" customWidth="1"/>
    <col min="4345" max="4345" width="12.6640625" style="125" customWidth="1"/>
    <col min="4346" max="4346" width="13.88671875" style="125" customWidth="1"/>
    <col min="4347" max="4355" width="11.44140625" style="125"/>
    <col min="4356" max="4356" width="14.109375" style="125" customWidth="1"/>
    <col min="4357" max="4357" width="13.33203125" style="125" customWidth="1"/>
    <col min="4358" max="4358" width="13.88671875" style="125" customWidth="1"/>
    <col min="4359" max="4359" width="16.5546875" style="125" customWidth="1"/>
    <col min="4360" max="4360" width="11.44140625" style="125"/>
    <col min="4361" max="4361" width="15" style="125" customWidth="1"/>
    <col min="4362" max="4362" width="14.88671875" style="125" customWidth="1"/>
    <col min="4363" max="4363" width="12.6640625" style="125" customWidth="1"/>
    <col min="4364" max="4364" width="11.44140625" style="125"/>
    <col min="4365" max="4365" width="15.6640625" style="125" customWidth="1"/>
    <col min="4366" max="4366" width="14.6640625" style="125" customWidth="1"/>
    <col min="4367" max="4551" width="11.44140625" style="125"/>
    <col min="4552" max="4552" width="10.44140625" style="125" customWidth="1"/>
    <col min="4553" max="4553" width="17.6640625" style="125" customWidth="1"/>
    <col min="4554" max="4554" width="0" style="125" hidden="1" customWidth="1"/>
    <col min="4555" max="4555" width="23.5546875" style="125" customWidth="1"/>
    <col min="4556" max="4556" width="25.88671875" style="125" customWidth="1"/>
    <col min="4557" max="4557" width="44" style="125" customWidth="1"/>
    <col min="4558" max="4558" width="21.6640625" style="125" customWidth="1"/>
    <col min="4559" max="4559" width="11.88671875" style="125" customWidth="1"/>
    <col min="4560" max="4560" width="9.88671875" style="125" customWidth="1"/>
    <col min="4561" max="4561" width="10" style="125" customWidth="1"/>
    <col min="4562" max="4562" width="21.109375" style="125" customWidth="1"/>
    <col min="4563" max="4573" width="0" style="125" hidden="1" customWidth="1"/>
    <col min="4574" max="4574" width="11.5546875" style="125" customWidth="1"/>
    <col min="4575" max="4575" width="11" style="125" customWidth="1"/>
    <col min="4576" max="4576" width="13.109375" style="125" customWidth="1"/>
    <col min="4577" max="4577" width="13.88671875" style="125" customWidth="1"/>
    <col min="4578" max="4578" width="13.33203125" style="125" customWidth="1"/>
    <col min="4579" max="4579" width="16.109375" style="125" customWidth="1"/>
    <col min="4580" max="4582" width="7.109375" style="125" customWidth="1"/>
    <col min="4583" max="4583" width="8.5546875" style="125" customWidth="1"/>
    <col min="4584" max="4584" width="12.44140625" style="125" customWidth="1"/>
    <col min="4585" max="4585" width="12.6640625" style="125" customWidth="1"/>
    <col min="4586" max="4586" width="13.88671875" style="125" customWidth="1"/>
    <col min="4587" max="4587" width="23.33203125" style="125" customWidth="1"/>
    <col min="4588" max="4588" width="11.5546875" style="125" customWidth="1"/>
    <col min="4589" max="4589" width="10.109375" style="125" customWidth="1"/>
    <col min="4590" max="4590" width="10.88671875" style="125" customWidth="1"/>
    <col min="4591" max="4591" width="12.5546875" style="125" customWidth="1"/>
    <col min="4592" max="4592" width="14.33203125" style="125" customWidth="1"/>
    <col min="4593" max="4593" width="12.5546875" style="125" customWidth="1"/>
    <col min="4594" max="4594" width="17.33203125" style="125" customWidth="1"/>
    <col min="4595" max="4595" width="18.88671875" style="125" customWidth="1"/>
    <col min="4596" max="4596" width="15.109375" style="125" customWidth="1"/>
    <col min="4597" max="4597" width="17.6640625" style="125" customWidth="1"/>
    <col min="4598" max="4598" width="23.109375" style="125" customWidth="1"/>
    <col min="4599" max="4599" width="27.44140625" style="125" customWidth="1"/>
    <col min="4600" max="4600" width="13.33203125" style="125" customWidth="1"/>
    <col min="4601" max="4601" width="12.6640625" style="125" customWidth="1"/>
    <col min="4602" max="4602" width="13.88671875" style="125" customWidth="1"/>
    <col min="4603" max="4611" width="11.44140625" style="125"/>
    <col min="4612" max="4612" width="14.109375" style="125" customWidth="1"/>
    <col min="4613" max="4613" width="13.33203125" style="125" customWidth="1"/>
    <col min="4614" max="4614" width="13.88671875" style="125" customWidth="1"/>
    <col min="4615" max="4615" width="16.5546875" style="125" customWidth="1"/>
    <col min="4616" max="4616" width="11.44140625" style="125"/>
    <col min="4617" max="4617" width="15" style="125" customWidth="1"/>
    <col min="4618" max="4618" width="14.88671875" style="125" customWidth="1"/>
    <col min="4619" max="4619" width="12.6640625" style="125" customWidth="1"/>
    <col min="4620" max="4620" width="11.44140625" style="125"/>
    <col min="4621" max="4621" width="15.6640625" style="125" customWidth="1"/>
    <col min="4622" max="4622" width="14.6640625" style="125" customWidth="1"/>
    <col min="4623" max="4807" width="11.44140625" style="125"/>
    <col min="4808" max="4808" width="10.44140625" style="125" customWidth="1"/>
    <col min="4809" max="4809" width="17.6640625" style="125" customWidth="1"/>
    <col min="4810" max="4810" width="0" style="125" hidden="1" customWidth="1"/>
    <col min="4811" max="4811" width="23.5546875" style="125" customWidth="1"/>
    <col min="4812" max="4812" width="25.88671875" style="125" customWidth="1"/>
    <col min="4813" max="4813" width="44" style="125" customWidth="1"/>
    <col min="4814" max="4814" width="21.6640625" style="125" customWidth="1"/>
    <col min="4815" max="4815" width="11.88671875" style="125" customWidth="1"/>
    <col min="4816" max="4816" width="9.88671875" style="125" customWidth="1"/>
    <col min="4817" max="4817" width="10" style="125" customWidth="1"/>
    <col min="4818" max="4818" width="21.109375" style="125" customWidth="1"/>
    <col min="4819" max="4829" width="0" style="125" hidden="1" customWidth="1"/>
    <col min="4830" max="4830" width="11.5546875" style="125" customWidth="1"/>
    <col min="4831" max="4831" width="11" style="125" customWidth="1"/>
    <col min="4832" max="4832" width="13.109375" style="125" customWidth="1"/>
    <col min="4833" max="4833" width="13.88671875" style="125" customWidth="1"/>
    <col min="4834" max="4834" width="13.33203125" style="125" customWidth="1"/>
    <col min="4835" max="4835" width="16.109375" style="125" customWidth="1"/>
    <col min="4836" max="4838" width="7.109375" style="125" customWidth="1"/>
    <col min="4839" max="4839" width="8.5546875" style="125" customWidth="1"/>
    <col min="4840" max="4840" width="12.44140625" style="125" customWidth="1"/>
    <col min="4841" max="4841" width="12.6640625" style="125" customWidth="1"/>
    <col min="4842" max="4842" width="13.88671875" style="125" customWidth="1"/>
    <col min="4843" max="4843" width="23.33203125" style="125" customWidth="1"/>
    <col min="4844" max="4844" width="11.5546875" style="125" customWidth="1"/>
    <col min="4845" max="4845" width="10.109375" style="125" customWidth="1"/>
    <col min="4846" max="4846" width="10.88671875" style="125" customWidth="1"/>
    <col min="4847" max="4847" width="12.5546875" style="125" customWidth="1"/>
    <col min="4848" max="4848" width="14.33203125" style="125" customWidth="1"/>
    <col min="4849" max="4849" width="12.5546875" style="125" customWidth="1"/>
    <col min="4850" max="4850" width="17.33203125" style="125" customWidth="1"/>
    <col min="4851" max="4851" width="18.88671875" style="125" customWidth="1"/>
    <col min="4852" max="4852" width="15.109375" style="125" customWidth="1"/>
    <col min="4853" max="4853" width="17.6640625" style="125" customWidth="1"/>
    <col min="4854" max="4854" width="23.109375" style="125" customWidth="1"/>
    <col min="4855" max="4855" width="27.44140625" style="125" customWidth="1"/>
    <col min="4856" max="4856" width="13.33203125" style="125" customWidth="1"/>
    <col min="4857" max="4857" width="12.6640625" style="125" customWidth="1"/>
    <col min="4858" max="4858" width="13.88671875" style="125" customWidth="1"/>
    <col min="4859" max="4867" width="11.44140625" style="125"/>
    <col min="4868" max="4868" width="14.109375" style="125" customWidth="1"/>
    <col min="4869" max="4869" width="13.33203125" style="125" customWidth="1"/>
    <col min="4870" max="4870" width="13.88671875" style="125" customWidth="1"/>
    <col min="4871" max="4871" width="16.5546875" style="125" customWidth="1"/>
    <col min="4872" max="4872" width="11.44140625" style="125"/>
    <col min="4873" max="4873" width="15" style="125" customWidth="1"/>
    <col min="4874" max="4874" width="14.88671875" style="125" customWidth="1"/>
    <col min="4875" max="4875" width="12.6640625" style="125" customWidth="1"/>
    <col min="4876" max="4876" width="11.44140625" style="125"/>
    <col min="4877" max="4877" width="15.6640625" style="125" customWidth="1"/>
    <col min="4878" max="4878" width="14.6640625" style="125" customWidth="1"/>
    <col min="4879" max="5063" width="11.44140625" style="125"/>
    <col min="5064" max="5064" width="10.44140625" style="125" customWidth="1"/>
    <col min="5065" max="5065" width="17.6640625" style="125" customWidth="1"/>
    <col min="5066" max="5066" width="0" style="125" hidden="1" customWidth="1"/>
    <col min="5067" max="5067" width="23.5546875" style="125" customWidth="1"/>
    <col min="5068" max="5068" width="25.88671875" style="125" customWidth="1"/>
    <col min="5069" max="5069" width="44" style="125" customWidth="1"/>
    <col min="5070" max="5070" width="21.6640625" style="125" customWidth="1"/>
    <col min="5071" max="5071" width="11.88671875" style="125" customWidth="1"/>
    <col min="5072" max="5072" width="9.88671875" style="125" customWidth="1"/>
    <col min="5073" max="5073" width="10" style="125" customWidth="1"/>
    <col min="5074" max="5074" width="21.109375" style="125" customWidth="1"/>
    <col min="5075" max="5085" width="0" style="125" hidden="1" customWidth="1"/>
    <col min="5086" max="5086" width="11.5546875" style="125" customWidth="1"/>
    <col min="5087" max="5087" width="11" style="125" customWidth="1"/>
    <col min="5088" max="5088" width="13.109375" style="125" customWidth="1"/>
    <col min="5089" max="5089" width="13.88671875" style="125" customWidth="1"/>
    <col min="5090" max="5090" width="13.33203125" style="125" customWidth="1"/>
    <col min="5091" max="5091" width="16.109375" style="125" customWidth="1"/>
    <col min="5092" max="5094" width="7.109375" style="125" customWidth="1"/>
    <col min="5095" max="5095" width="8.5546875" style="125" customWidth="1"/>
    <col min="5096" max="5096" width="12.44140625" style="125" customWidth="1"/>
    <col min="5097" max="5097" width="12.6640625" style="125" customWidth="1"/>
    <col min="5098" max="5098" width="13.88671875" style="125" customWidth="1"/>
    <col min="5099" max="5099" width="23.33203125" style="125" customWidth="1"/>
    <col min="5100" max="5100" width="11.5546875" style="125" customWidth="1"/>
    <col min="5101" max="5101" width="10.109375" style="125" customWidth="1"/>
    <col min="5102" max="5102" width="10.88671875" style="125" customWidth="1"/>
    <col min="5103" max="5103" width="12.5546875" style="125" customWidth="1"/>
    <col min="5104" max="5104" width="14.33203125" style="125" customWidth="1"/>
    <col min="5105" max="5105" width="12.5546875" style="125" customWidth="1"/>
    <col min="5106" max="5106" width="17.33203125" style="125" customWidth="1"/>
    <col min="5107" max="5107" width="18.88671875" style="125" customWidth="1"/>
    <col min="5108" max="5108" width="15.109375" style="125" customWidth="1"/>
    <col min="5109" max="5109" width="17.6640625" style="125" customWidth="1"/>
    <col min="5110" max="5110" width="23.109375" style="125" customWidth="1"/>
    <col min="5111" max="5111" width="27.44140625" style="125" customWidth="1"/>
    <col min="5112" max="5112" width="13.33203125" style="125" customWidth="1"/>
    <col min="5113" max="5113" width="12.6640625" style="125" customWidth="1"/>
    <col min="5114" max="5114" width="13.88671875" style="125" customWidth="1"/>
    <col min="5115" max="5123" width="11.44140625" style="125"/>
    <col min="5124" max="5124" width="14.109375" style="125" customWidth="1"/>
    <col min="5125" max="5125" width="13.33203125" style="125" customWidth="1"/>
    <col min="5126" max="5126" width="13.88671875" style="125" customWidth="1"/>
    <col min="5127" max="5127" width="16.5546875" style="125" customWidth="1"/>
    <col min="5128" max="5128" width="11.44140625" style="125"/>
    <col min="5129" max="5129" width="15" style="125" customWidth="1"/>
    <col min="5130" max="5130" width="14.88671875" style="125" customWidth="1"/>
    <col min="5131" max="5131" width="12.6640625" style="125" customWidth="1"/>
    <col min="5132" max="5132" width="11.44140625" style="125"/>
    <col min="5133" max="5133" width="15.6640625" style="125" customWidth="1"/>
    <col min="5134" max="5134" width="14.6640625" style="125" customWidth="1"/>
    <col min="5135" max="5319" width="11.44140625" style="125"/>
    <col min="5320" max="5320" width="10.44140625" style="125" customWidth="1"/>
    <col min="5321" max="5321" width="17.6640625" style="125" customWidth="1"/>
    <col min="5322" max="5322" width="0" style="125" hidden="1" customWidth="1"/>
    <col min="5323" max="5323" width="23.5546875" style="125" customWidth="1"/>
    <col min="5324" max="5324" width="25.88671875" style="125" customWidth="1"/>
    <col min="5325" max="5325" width="44" style="125" customWidth="1"/>
    <col min="5326" max="5326" width="21.6640625" style="125" customWidth="1"/>
    <col min="5327" max="5327" width="11.88671875" style="125" customWidth="1"/>
    <col min="5328" max="5328" width="9.88671875" style="125" customWidth="1"/>
    <col min="5329" max="5329" width="10" style="125" customWidth="1"/>
    <col min="5330" max="5330" width="21.109375" style="125" customWidth="1"/>
    <col min="5331" max="5341" width="0" style="125" hidden="1" customWidth="1"/>
    <col min="5342" max="5342" width="11.5546875" style="125" customWidth="1"/>
    <col min="5343" max="5343" width="11" style="125" customWidth="1"/>
    <col min="5344" max="5344" width="13.109375" style="125" customWidth="1"/>
    <col min="5345" max="5345" width="13.88671875" style="125" customWidth="1"/>
    <col min="5346" max="5346" width="13.33203125" style="125" customWidth="1"/>
    <col min="5347" max="5347" width="16.109375" style="125" customWidth="1"/>
    <col min="5348" max="5350" width="7.109375" style="125" customWidth="1"/>
    <col min="5351" max="5351" width="8.5546875" style="125" customWidth="1"/>
    <col min="5352" max="5352" width="12.44140625" style="125" customWidth="1"/>
    <col min="5353" max="5353" width="12.6640625" style="125" customWidth="1"/>
    <col min="5354" max="5354" width="13.88671875" style="125" customWidth="1"/>
    <col min="5355" max="5355" width="23.33203125" style="125" customWidth="1"/>
    <col min="5356" max="5356" width="11.5546875" style="125" customWidth="1"/>
    <col min="5357" max="5357" width="10.109375" style="125" customWidth="1"/>
    <col min="5358" max="5358" width="10.88671875" style="125" customWidth="1"/>
    <col min="5359" max="5359" width="12.5546875" style="125" customWidth="1"/>
    <col min="5360" max="5360" width="14.33203125" style="125" customWidth="1"/>
    <col min="5361" max="5361" width="12.5546875" style="125" customWidth="1"/>
    <col min="5362" max="5362" width="17.33203125" style="125" customWidth="1"/>
    <col min="5363" max="5363" width="18.88671875" style="125" customWidth="1"/>
    <col min="5364" max="5364" width="15.109375" style="125" customWidth="1"/>
    <col min="5365" max="5365" width="17.6640625" style="125" customWidth="1"/>
    <col min="5366" max="5366" width="23.109375" style="125" customWidth="1"/>
    <col min="5367" max="5367" width="27.44140625" style="125" customWidth="1"/>
    <col min="5368" max="5368" width="13.33203125" style="125" customWidth="1"/>
    <col min="5369" max="5369" width="12.6640625" style="125" customWidth="1"/>
    <col min="5370" max="5370" width="13.88671875" style="125" customWidth="1"/>
    <col min="5371" max="5379" width="11.44140625" style="125"/>
    <col min="5380" max="5380" width="14.109375" style="125" customWidth="1"/>
    <col min="5381" max="5381" width="13.33203125" style="125" customWidth="1"/>
    <col min="5382" max="5382" width="13.88671875" style="125" customWidth="1"/>
    <col min="5383" max="5383" width="16.5546875" style="125" customWidth="1"/>
    <col min="5384" max="5384" width="11.44140625" style="125"/>
    <col min="5385" max="5385" width="15" style="125" customWidth="1"/>
    <col min="5386" max="5386" width="14.88671875" style="125" customWidth="1"/>
    <col min="5387" max="5387" width="12.6640625" style="125" customWidth="1"/>
    <col min="5388" max="5388" width="11.44140625" style="125"/>
    <col min="5389" max="5389" width="15.6640625" style="125" customWidth="1"/>
    <col min="5390" max="5390" width="14.6640625" style="125" customWidth="1"/>
    <col min="5391" max="5575" width="11.44140625" style="125"/>
    <col min="5576" max="5576" width="10.44140625" style="125" customWidth="1"/>
    <col min="5577" max="5577" width="17.6640625" style="125" customWidth="1"/>
    <col min="5578" max="5578" width="0" style="125" hidden="1" customWidth="1"/>
    <col min="5579" max="5579" width="23.5546875" style="125" customWidth="1"/>
    <col min="5580" max="5580" width="25.88671875" style="125" customWidth="1"/>
    <col min="5581" max="5581" width="44" style="125" customWidth="1"/>
    <col min="5582" max="5582" width="21.6640625" style="125" customWidth="1"/>
    <col min="5583" max="5583" width="11.88671875" style="125" customWidth="1"/>
    <col min="5584" max="5584" width="9.88671875" style="125" customWidth="1"/>
    <col min="5585" max="5585" width="10" style="125" customWidth="1"/>
    <col min="5586" max="5586" width="21.109375" style="125" customWidth="1"/>
    <col min="5587" max="5597" width="0" style="125" hidden="1" customWidth="1"/>
    <col min="5598" max="5598" width="11.5546875" style="125" customWidth="1"/>
    <col min="5599" max="5599" width="11" style="125" customWidth="1"/>
    <col min="5600" max="5600" width="13.109375" style="125" customWidth="1"/>
    <col min="5601" max="5601" width="13.88671875" style="125" customWidth="1"/>
    <col min="5602" max="5602" width="13.33203125" style="125" customWidth="1"/>
    <col min="5603" max="5603" width="16.109375" style="125" customWidth="1"/>
    <col min="5604" max="5606" width="7.109375" style="125" customWidth="1"/>
    <col min="5607" max="5607" width="8.5546875" style="125" customWidth="1"/>
    <col min="5608" max="5608" width="12.44140625" style="125" customWidth="1"/>
    <col min="5609" max="5609" width="12.6640625" style="125" customWidth="1"/>
    <col min="5610" max="5610" width="13.88671875" style="125" customWidth="1"/>
    <col min="5611" max="5611" width="23.33203125" style="125" customWidth="1"/>
    <col min="5612" max="5612" width="11.5546875" style="125" customWidth="1"/>
    <col min="5613" max="5613" width="10.109375" style="125" customWidth="1"/>
    <col min="5614" max="5614" width="10.88671875" style="125" customWidth="1"/>
    <col min="5615" max="5615" width="12.5546875" style="125" customWidth="1"/>
    <col min="5616" max="5616" width="14.33203125" style="125" customWidth="1"/>
    <col min="5617" max="5617" width="12.5546875" style="125" customWidth="1"/>
    <col min="5618" max="5618" width="17.33203125" style="125" customWidth="1"/>
    <col min="5619" max="5619" width="18.88671875" style="125" customWidth="1"/>
    <col min="5620" max="5620" width="15.109375" style="125" customWidth="1"/>
    <col min="5621" max="5621" width="17.6640625" style="125" customWidth="1"/>
    <col min="5622" max="5622" width="23.109375" style="125" customWidth="1"/>
    <col min="5623" max="5623" width="27.44140625" style="125" customWidth="1"/>
    <col min="5624" max="5624" width="13.33203125" style="125" customWidth="1"/>
    <col min="5625" max="5625" width="12.6640625" style="125" customWidth="1"/>
    <col min="5626" max="5626" width="13.88671875" style="125" customWidth="1"/>
    <col min="5627" max="5635" width="11.44140625" style="125"/>
    <col min="5636" max="5636" width="14.109375" style="125" customWidth="1"/>
    <col min="5637" max="5637" width="13.33203125" style="125" customWidth="1"/>
    <col min="5638" max="5638" width="13.88671875" style="125" customWidth="1"/>
    <col min="5639" max="5639" width="16.5546875" style="125" customWidth="1"/>
    <col min="5640" max="5640" width="11.44140625" style="125"/>
    <col min="5641" max="5641" width="15" style="125" customWidth="1"/>
    <col min="5642" max="5642" width="14.88671875" style="125" customWidth="1"/>
    <col min="5643" max="5643" width="12.6640625" style="125" customWidth="1"/>
    <col min="5644" max="5644" width="11.44140625" style="125"/>
    <col min="5645" max="5645" width="15.6640625" style="125" customWidth="1"/>
    <col min="5646" max="5646" width="14.6640625" style="125" customWidth="1"/>
    <col min="5647" max="5831" width="11.44140625" style="125"/>
    <col min="5832" max="5832" width="10.44140625" style="125" customWidth="1"/>
    <col min="5833" max="5833" width="17.6640625" style="125" customWidth="1"/>
    <col min="5834" max="5834" width="0" style="125" hidden="1" customWidth="1"/>
    <col min="5835" max="5835" width="23.5546875" style="125" customWidth="1"/>
    <col min="5836" max="5836" width="25.88671875" style="125" customWidth="1"/>
    <col min="5837" max="5837" width="44" style="125" customWidth="1"/>
    <col min="5838" max="5838" width="21.6640625" style="125" customWidth="1"/>
    <col min="5839" max="5839" width="11.88671875" style="125" customWidth="1"/>
    <col min="5840" max="5840" width="9.88671875" style="125" customWidth="1"/>
    <col min="5841" max="5841" width="10" style="125" customWidth="1"/>
    <col min="5842" max="5842" width="21.109375" style="125" customWidth="1"/>
    <col min="5843" max="5853" width="0" style="125" hidden="1" customWidth="1"/>
    <col min="5854" max="5854" width="11.5546875" style="125" customWidth="1"/>
    <col min="5855" max="5855" width="11" style="125" customWidth="1"/>
    <col min="5856" max="5856" width="13.109375" style="125" customWidth="1"/>
    <col min="5857" max="5857" width="13.88671875" style="125" customWidth="1"/>
    <col min="5858" max="5858" width="13.33203125" style="125" customWidth="1"/>
    <col min="5859" max="5859" width="16.109375" style="125" customWidth="1"/>
    <col min="5860" max="5862" width="7.109375" style="125" customWidth="1"/>
    <col min="5863" max="5863" width="8.5546875" style="125" customWidth="1"/>
    <col min="5864" max="5864" width="12.44140625" style="125" customWidth="1"/>
    <col min="5865" max="5865" width="12.6640625" style="125" customWidth="1"/>
    <col min="5866" max="5866" width="13.88671875" style="125" customWidth="1"/>
    <col min="5867" max="5867" width="23.33203125" style="125" customWidth="1"/>
    <col min="5868" max="5868" width="11.5546875" style="125" customWidth="1"/>
    <col min="5869" max="5869" width="10.109375" style="125" customWidth="1"/>
    <col min="5870" max="5870" width="10.88671875" style="125" customWidth="1"/>
    <col min="5871" max="5871" width="12.5546875" style="125" customWidth="1"/>
    <col min="5872" max="5872" width="14.33203125" style="125" customWidth="1"/>
    <col min="5873" max="5873" width="12.5546875" style="125" customWidth="1"/>
    <col min="5874" max="5874" width="17.33203125" style="125" customWidth="1"/>
    <col min="5875" max="5875" width="18.88671875" style="125" customWidth="1"/>
    <col min="5876" max="5876" width="15.109375" style="125" customWidth="1"/>
    <col min="5877" max="5877" width="17.6640625" style="125" customWidth="1"/>
    <col min="5878" max="5878" width="23.109375" style="125" customWidth="1"/>
    <col min="5879" max="5879" width="27.44140625" style="125" customWidth="1"/>
    <col min="5880" max="5880" width="13.33203125" style="125" customWidth="1"/>
    <col min="5881" max="5881" width="12.6640625" style="125" customWidth="1"/>
    <col min="5882" max="5882" width="13.88671875" style="125" customWidth="1"/>
    <col min="5883" max="5891" width="11.44140625" style="125"/>
    <col min="5892" max="5892" width="14.109375" style="125" customWidth="1"/>
    <col min="5893" max="5893" width="13.33203125" style="125" customWidth="1"/>
    <col min="5894" max="5894" width="13.88671875" style="125" customWidth="1"/>
    <col min="5895" max="5895" width="16.5546875" style="125" customWidth="1"/>
    <col min="5896" max="5896" width="11.44140625" style="125"/>
    <col min="5897" max="5897" width="15" style="125" customWidth="1"/>
    <col min="5898" max="5898" width="14.88671875" style="125" customWidth="1"/>
    <col min="5899" max="5899" width="12.6640625" style="125" customWidth="1"/>
    <col min="5900" max="5900" width="11.44140625" style="125"/>
    <col min="5901" max="5901" width="15.6640625" style="125" customWidth="1"/>
    <col min="5902" max="5902" width="14.6640625" style="125" customWidth="1"/>
    <col min="5903" max="6087" width="11.44140625" style="125"/>
    <col min="6088" max="6088" width="10.44140625" style="125" customWidth="1"/>
    <col min="6089" max="6089" width="17.6640625" style="125" customWidth="1"/>
    <col min="6090" max="6090" width="0" style="125" hidden="1" customWidth="1"/>
    <col min="6091" max="6091" width="23.5546875" style="125" customWidth="1"/>
    <col min="6092" max="6092" width="25.88671875" style="125" customWidth="1"/>
    <col min="6093" max="6093" width="44" style="125" customWidth="1"/>
    <col min="6094" max="6094" width="21.6640625" style="125" customWidth="1"/>
    <col min="6095" max="6095" width="11.88671875" style="125" customWidth="1"/>
    <col min="6096" max="6096" width="9.88671875" style="125" customWidth="1"/>
    <col min="6097" max="6097" width="10" style="125" customWidth="1"/>
    <col min="6098" max="6098" width="21.109375" style="125" customWidth="1"/>
    <col min="6099" max="6109" width="0" style="125" hidden="1" customWidth="1"/>
    <col min="6110" max="6110" width="11.5546875" style="125" customWidth="1"/>
    <col min="6111" max="6111" width="11" style="125" customWidth="1"/>
    <col min="6112" max="6112" width="13.109375" style="125" customWidth="1"/>
    <col min="6113" max="6113" width="13.88671875" style="125" customWidth="1"/>
    <col min="6114" max="6114" width="13.33203125" style="125" customWidth="1"/>
    <col min="6115" max="6115" width="16.109375" style="125" customWidth="1"/>
    <col min="6116" max="6118" width="7.109375" style="125" customWidth="1"/>
    <col min="6119" max="6119" width="8.5546875" style="125" customWidth="1"/>
    <col min="6120" max="6120" width="12.44140625" style="125" customWidth="1"/>
    <col min="6121" max="6121" width="12.6640625" style="125" customWidth="1"/>
    <col min="6122" max="6122" width="13.88671875" style="125" customWidth="1"/>
    <col min="6123" max="6123" width="23.33203125" style="125" customWidth="1"/>
    <col min="6124" max="6124" width="11.5546875" style="125" customWidth="1"/>
    <col min="6125" max="6125" width="10.109375" style="125" customWidth="1"/>
    <col min="6126" max="6126" width="10.88671875" style="125" customWidth="1"/>
    <col min="6127" max="6127" width="12.5546875" style="125" customWidth="1"/>
    <col min="6128" max="6128" width="14.33203125" style="125" customWidth="1"/>
    <col min="6129" max="6129" width="12.5546875" style="125" customWidth="1"/>
    <col min="6130" max="6130" width="17.33203125" style="125" customWidth="1"/>
    <col min="6131" max="6131" width="18.88671875" style="125" customWidth="1"/>
    <col min="6132" max="6132" width="15.109375" style="125" customWidth="1"/>
    <col min="6133" max="6133" width="17.6640625" style="125" customWidth="1"/>
    <col min="6134" max="6134" width="23.109375" style="125" customWidth="1"/>
    <col min="6135" max="6135" width="27.44140625" style="125" customWidth="1"/>
    <col min="6136" max="6136" width="13.33203125" style="125" customWidth="1"/>
    <col min="6137" max="6137" width="12.6640625" style="125" customWidth="1"/>
    <col min="6138" max="6138" width="13.88671875" style="125" customWidth="1"/>
    <col min="6139" max="6147" width="11.44140625" style="125"/>
    <col min="6148" max="6148" width="14.109375" style="125" customWidth="1"/>
    <col min="6149" max="6149" width="13.33203125" style="125" customWidth="1"/>
    <col min="6150" max="6150" width="13.88671875" style="125" customWidth="1"/>
    <col min="6151" max="6151" width="16.5546875" style="125" customWidth="1"/>
    <col min="6152" max="6152" width="11.44140625" style="125"/>
    <col min="6153" max="6153" width="15" style="125" customWidth="1"/>
    <col min="6154" max="6154" width="14.88671875" style="125" customWidth="1"/>
    <col min="6155" max="6155" width="12.6640625" style="125" customWidth="1"/>
    <col min="6156" max="6156" width="11.44140625" style="125"/>
    <col min="6157" max="6157" width="15.6640625" style="125" customWidth="1"/>
    <col min="6158" max="6158" width="14.6640625" style="125" customWidth="1"/>
    <col min="6159" max="6343" width="11.44140625" style="125"/>
    <col min="6344" max="6344" width="10.44140625" style="125" customWidth="1"/>
    <col min="6345" max="6345" width="17.6640625" style="125" customWidth="1"/>
    <col min="6346" max="6346" width="0" style="125" hidden="1" customWidth="1"/>
    <col min="6347" max="6347" width="23.5546875" style="125" customWidth="1"/>
    <col min="6348" max="6348" width="25.88671875" style="125" customWidth="1"/>
    <col min="6349" max="6349" width="44" style="125" customWidth="1"/>
    <col min="6350" max="6350" width="21.6640625" style="125" customWidth="1"/>
    <col min="6351" max="6351" width="11.88671875" style="125" customWidth="1"/>
    <col min="6352" max="6352" width="9.88671875" style="125" customWidth="1"/>
    <col min="6353" max="6353" width="10" style="125" customWidth="1"/>
    <col min="6354" max="6354" width="21.109375" style="125" customWidth="1"/>
    <col min="6355" max="6365" width="0" style="125" hidden="1" customWidth="1"/>
    <col min="6366" max="6366" width="11.5546875" style="125" customWidth="1"/>
    <col min="6367" max="6367" width="11" style="125" customWidth="1"/>
    <col min="6368" max="6368" width="13.109375" style="125" customWidth="1"/>
    <col min="6369" max="6369" width="13.88671875" style="125" customWidth="1"/>
    <col min="6370" max="6370" width="13.33203125" style="125" customWidth="1"/>
    <col min="6371" max="6371" width="16.109375" style="125" customWidth="1"/>
    <col min="6372" max="6374" width="7.109375" style="125" customWidth="1"/>
    <col min="6375" max="6375" width="8.5546875" style="125" customWidth="1"/>
    <col min="6376" max="6376" width="12.44140625" style="125" customWidth="1"/>
    <col min="6377" max="6377" width="12.6640625" style="125" customWidth="1"/>
    <col min="6378" max="6378" width="13.88671875" style="125" customWidth="1"/>
    <col min="6379" max="6379" width="23.33203125" style="125" customWidth="1"/>
    <col min="6380" max="6380" width="11.5546875" style="125" customWidth="1"/>
    <col min="6381" max="6381" width="10.109375" style="125" customWidth="1"/>
    <col min="6382" max="6382" width="10.88671875" style="125" customWidth="1"/>
    <col min="6383" max="6383" width="12.5546875" style="125" customWidth="1"/>
    <col min="6384" max="6384" width="14.33203125" style="125" customWidth="1"/>
    <col min="6385" max="6385" width="12.5546875" style="125" customWidth="1"/>
    <col min="6386" max="6386" width="17.33203125" style="125" customWidth="1"/>
    <col min="6387" max="6387" width="18.88671875" style="125" customWidth="1"/>
    <col min="6388" max="6388" width="15.109375" style="125" customWidth="1"/>
    <col min="6389" max="6389" width="17.6640625" style="125" customWidth="1"/>
    <col min="6390" max="6390" width="23.109375" style="125" customWidth="1"/>
    <col min="6391" max="6391" width="27.44140625" style="125" customWidth="1"/>
    <col min="6392" max="6392" width="13.33203125" style="125" customWidth="1"/>
    <col min="6393" max="6393" width="12.6640625" style="125" customWidth="1"/>
    <col min="6394" max="6394" width="13.88671875" style="125" customWidth="1"/>
    <col min="6395" max="6403" width="11.44140625" style="125"/>
    <col min="6404" max="6404" width="14.109375" style="125" customWidth="1"/>
    <col min="6405" max="6405" width="13.33203125" style="125" customWidth="1"/>
    <col min="6406" max="6406" width="13.88671875" style="125" customWidth="1"/>
    <col min="6407" max="6407" width="16.5546875" style="125" customWidth="1"/>
    <col min="6408" max="6408" width="11.44140625" style="125"/>
    <col min="6409" max="6409" width="15" style="125" customWidth="1"/>
    <col min="6410" max="6410" width="14.88671875" style="125" customWidth="1"/>
    <col min="6411" max="6411" width="12.6640625" style="125" customWidth="1"/>
    <col min="6412" max="6412" width="11.44140625" style="125"/>
    <col min="6413" max="6413" width="15.6640625" style="125" customWidth="1"/>
    <col min="6414" max="6414" width="14.6640625" style="125" customWidth="1"/>
    <col min="6415" max="6599" width="11.44140625" style="125"/>
    <col min="6600" max="6600" width="10.44140625" style="125" customWidth="1"/>
    <col min="6601" max="6601" width="17.6640625" style="125" customWidth="1"/>
    <col min="6602" max="6602" width="0" style="125" hidden="1" customWidth="1"/>
    <col min="6603" max="6603" width="23.5546875" style="125" customWidth="1"/>
    <col min="6604" max="6604" width="25.88671875" style="125" customWidth="1"/>
    <col min="6605" max="6605" width="44" style="125" customWidth="1"/>
    <col min="6606" max="6606" width="21.6640625" style="125" customWidth="1"/>
    <col min="6607" max="6607" width="11.88671875" style="125" customWidth="1"/>
    <col min="6608" max="6608" width="9.88671875" style="125" customWidth="1"/>
    <col min="6609" max="6609" width="10" style="125" customWidth="1"/>
    <col min="6610" max="6610" width="21.109375" style="125" customWidth="1"/>
    <col min="6611" max="6621" width="0" style="125" hidden="1" customWidth="1"/>
    <col min="6622" max="6622" width="11.5546875" style="125" customWidth="1"/>
    <col min="6623" max="6623" width="11" style="125" customWidth="1"/>
    <col min="6624" max="6624" width="13.109375" style="125" customWidth="1"/>
    <col min="6625" max="6625" width="13.88671875" style="125" customWidth="1"/>
    <col min="6626" max="6626" width="13.33203125" style="125" customWidth="1"/>
    <col min="6627" max="6627" width="16.109375" style="125" customWidth="1"/>
    <col min="6628" max="6630" width="7.109375" style="125" customWidth="1"/>
    <col min="6631" max="6631" width="8.5546875" style="125" customWidth="1"/>
    <col min="6632" max="6632" width="12.44140625" style="125" customWidth="1"/>
    <col min="6633" max="6633" width="12.6640625" style="125" customWidth="1"/>
    <col min="6634" max="6634" width="13.88671875" style="125" customWidth="1"/>
    <col min="6635" max="6635" width="23.33203125" style="125" customWidth="1"/>
    <col min="6636" max="6636" width="11.5546875" style="125" customWidth="1"/>
    <col min="6637" max="6637" width="10.109375" style="125" customWidth="1"/>
    <col min="6638" max="6638" width="10.88671875" style="125" customWidth="1"/>
    <col min="6639" max="6639" width="12.5546875" style="125" customWidth="1"/>
    <col min="6640" max="6640" width="14.33203125" style="125" customWidth="1"/>
    <col min="6641" max="6641" width="12.5546875" style="125" customWidth="1"/>
    <col min="6642" max="6642" width="17.33203125" style="125" customWidth="1"/>
    <col min="6643" max="6643" width="18.88671875" style="125" customWidth="1"/>
    <col min="6644" max="6644" width="15.109375" style="125" customWidth="1"/>
    <col min="6645" max="6645" width="17.6640625" style="125" customWidth="1"/>
    <col min="6646" max="6646" width="23.109375" style="125" customWidth="1"/>
    <col min="6647" max="6647" width="27.44140625" style="125" customWidth="1"/>
    <col min="6648" max="6648" width="13.33203125" style="125" customWidth="1"/>
    <col min="6649" max="6649" width="12.6640625" style="125" customWidth="1"/>
    <col min="6650" max="6650" width="13.88671875" style="125" customWidth="1"/>
    <col min="6651" max="6659" width="11.44140625" style="125"/>
    <col min="6660" max="6660" width="14.109375" style="125" customWidth="1"/>
    <col min="6661" max="6661" width="13.33203125" style="125" customWidth="1"/>
    <col min="6662" max="6662" width="13.88671875" style="125" customWidth="1"/>
    <col min="6663" max="6663" width="16.5546875" style="125" customWidth="1"/>
    <col min="6664" max="6664" width="11.44140625" style="125"/>
    <col min="6665" max="6665" width="15" style="125" customWidth="1"/>
    <col min="6666" max="6666" width="14.88671875" style="125" customWidth="1"/>
    <col min="6667" max="6667" width="12.6640625" style="125" customWidth="1"/>
    <col min="6668" max="6668" width="11.44140625" style="125"/>
    <col min="6669" max="6669" width="15.6640625" style="125" customWidth="1"/>
    <col min="6670" max="6670" width="14.6640625" style="125" customWidth="1"/>
    <col min="6671" max="6855" width="11.44140625" style="125"/>
    <col min="6856" max="6856" width="10.44140625" style="125" customWidth="1"/>
    <col min="6857" max="6857" width="17.6640625" style="125" customWidth="1"/>
    <col min="6858" max="6858" width="0" style="125" hidden="1" customWidth="1"/>
    <col min="6859" max="6859" width="23.5546875" style="125" customWidth="1"/>
    <col min="6860" max="6860" width="25.88671875" style="125" customWidth="1"/>
    <col min="6861" max="6861" width="44" style="125" customWidth="1"/>
    <col min="6862" max="6862" width="21.6640625" style="125" customWidth="1"/>
    <col min="6863" max="6863" width="11.88671875" style="125" customWidth="1"/>
    <col min="6864" max="6864" width="9.88671875" style="125" customWidth="1"/>
    <col min="6865" max="6865" width="10" style="125" customWidth="1"/>
    <col min="6866" max="6866" width="21.109375" style="125" customWidth="1"/>
    <col min="6867" max="6877" width="0" style="125" hidden="1" customWidth="1"/>
    <col min="6878" max="6878" width="11.5546875" style="125" customWidth="1"/>
    <col min="6879" max="6879" width="11" style="125" customWidth="1"/>
    <col min="6880" max="6880" width="13.109375" style="125" customWidth="1"/>
    <col min="6881" max="6881" width="13.88671875" style="125" customWidth="1"/>
    <col min="6882" max="6882" width="13.33203125" style="125" customWidth="1"/>
    <col min="6883" max="6883" width="16.109375" style="125" customWidth="1"/>
    <col min="6884" max="6886" width="7.109375" style="125" customWidth="1"/>
    <col min="6887" max="6887" width="8.5546875" style="125" customWidth="1"/>
    <col min="6888" max="6888" width="12.44140625" style="125" customWidth="1"/>
    <col min="6889" max="6889" width="12.6640625" style="125" customWidth="1"/>
    <col min="6890" max="6890" width="13.88671875" style="125" customWidth="1"/>
    <col min="6891" max="6891" width="23.33203125" style="125" customWidth="1"/>
    <col min="6892" max="6892" width="11.5546875" style="125" customWidth="1"/>
    <col min="6893" max="6893" width="10.109375" style="125" customWidth="1"/>
    <col min="6894" max="6894" width="10.88671875" style="125" customWidth="1"/>
    <col min="6895" max="6895" width="12.5546875" style="125" customWidth="1"/>
    <col min="6896" max="6896" width="14.33203125" style="125" customWidth="1"/>
    <col min="6897" max="6897" width="12.5546875" style="125" customWidth="1"/>
    <col min="6898" max="6898" width="17.33203125" style="125" customWidth="1"/>
    <col min="6899" max="6899" width="18.88671875" style="125" customWidth="1"/>
    <col min="6900" max="6900" width="15.109375" style="125" customWidth="1"/>
    <col min="6901" max="6901" width="17.6640625" style="125" customWidth="1"/>
    <col min="6902" max="6902" width="23.109375" style="125" customWidth="1"/>
    <col min="6903" max="6903" width="27.44140625" style="125" customWidth="1"/>
    <col min="6904" max="6904" width="13.33203125" style="125" customWidth="1"/>
    <col min="6905" max="6905" width="12.6640625" style="125" customWidth="1"/>
    <col min="6906" max="6906" width="13.88671875" style="125" customWidth="1"/>
    <col min="6907" max="6915" width="11.44140625" style="125"/>
    <col min="6916" max="6916" width="14.109375" style="125" customWidth="1"/>
    <col min="6917" max="6917" width="13.33203125" style="125" customWidth="1"/>
    <col min="6918" max="6918" width="13.88671875" style="125" customWidth="1"/>
    <col min="6919" max="6919" width="16.5546875" style="125" customWidth="1"/>
    <col min="6920" max="6920" width="11.44140625" style="125"/>
    <col min="6921" max="6921" width="15" style="125" customWidth="1"/>
    <col min="6922" max="6922" width="14.88671875" style="125" customWidth="1"/>
    <col min="6923" max="6923" width="12.6640625" style="125" customWidth="1"/>
    <col min="6924" max="6924" width="11.44140625" style="125"/>
    <col min="6925" max="6925" width="15.6640625" style="125" customWidth="1"/>
    <col min="6926" max="6926" width="14.6640625" style="125" customWidth="1"/>
    <col min="6927" max="7111" width="11.44140625" style="125"/>
    <col min="7112" max="7112" width="10.44140625" style="125" customWidth="1"/>
    <col min="7113" max="7113" width="17.6640625" style="125" customWidth="1"/>
    <col min="7114" max="7114" width="0" style="125" hidden="1" customWidth="1"/>
    <col min="7115" max="7115" width="23.5546875" style="125" customWidth="1"/>
    <col min="7116" max="7116" width="25.88671875" style="125" customWidth="1"/>
    <col min="7117" max="7117" width="44" style="125" customWidth="1"/>
    <col min="7118" max="7118" width="21.6640625" style="125" customWidth="1"/>
    <col min="7119" max="7119" width="11.88671875" style="125" customWidth="1"/>
    <col min="7120" max="7120" width="9.88671875" style="125" customWidth="1"/>
    <col min="7121" max="7121" width="10" style="125" customWidth="1"/>
    <col min="7122" max="7122" width="21.109375" style="125" customWidth="1"/>
    <col min="7123" max="7133" width="0" style="125" hidden="1" customWidth="1"/>
    <col min="7134" max="7134" width="11.5546875" style="125" customWidth="1"/>
    <col min="7135" max="7135" width="11" style="125" customWidth="1"/>
    <col min="7136" max="7136" width="13.109375" style="125" customWidth="1"/>
    <col min="7137" max="7137" width="13.88671875" style="125" customWidth="1"/>
    <col min="7138" max="7138" width="13.33203125" style="125" customWidth="1"/>
    <col min="7139" max="7139" width="16.109375" style="125" customWidth="1"/>
    <col min="7140" max="7142" width="7.109375" style="125" customWidth="1"/>
    <col min="7143" max="7143" width="8.5546875" style="125" customWidth="1"/>
    <col min="7144" max="7144" width="12.44140625" style="125" customWidth="1"/>
    <col min="7145" max="7145" width="12.6640625" style="125" customWidth="1"/>
    <col min="7146" max="7146" width="13.88671875" style="125" customWidth="1"/>
    <col min="7147" max="7147" width="23.33203125" style="125" customWidth="1"/>
    <col min="7148" max="7148" width="11.5546875" style="125" customWidth="1"/>
    <col min="7149" max="7149" width="10.109375" style="125" customWidth="1"/>
    <col min="7150" max="7150" width="10.88671875" style="125" customWidth="1"/>
    <col min="7151" max="7151" width="12.5546875" style="125" customWidth="1"/>
    <col min="7152" max="7152" width="14.33203125" style="125" customWidth="1"/>
    <col min="7153" max="7153" width="12.5546875" style="125" customWidth="1"/>
    <col min="7154" max="7154" width="17.33203125" style="125" customWidth="1"/>
    <col min="7155" max="7155" width="18.88671875" style="125" customWidth="1"/>
    <col min="7156" max="7156" width="15.109375" style="125" customWidth="1"/>
    <col min="7157" max="7157" width="17.6640625" style="125" customWidth="1"/>
    <col min="7158" max="7158" width="23.109375" style="125" customWidth="1"/>
    <col min="7159" max="7159" width="27.44140625" style="125" customWidth="1"/>
    <col min="7160" max="7160" width="13.33203125" style="125" customWidth="1"/>
    <col min="7161" max="7161" width="12.6640625" style="125" customWidth="1"/>
    <col min="7162" max="7162" width="13.88671875" style="125" customWidth="1"/>
    <col min="7163" max="7171" width="11.44140625" style="125"/>
    <col min="7172" max="7172" width="14.109375" style="125" customWidth="1"/>
    <col min="7173" max="7173" width="13.33203125" style="125" customWidth="1"/>
    <col min="7174" max="7174" width="13.88671875" style="125" customWidth="1"/>
    <col min="7175" max="7175" width="16.5546875" style="125" customWidth="1"/>
    <col min="7176" max="7176" width="11.44140625" style="125"/>
    <col min="7177" max="7177" width="15" style="125" customWidth="1"/>
    <col min="7178" max="7178" width="14.88671875" style="125" customWidth="1"/>
    <col min="7179" max="7179" width="12.6640625" style="125" customWidth="1"/>
    <col min="7180" max="7180" width="11.44140625" style="125"/>
    <col min="7181" max="7181" width="15.6640625" style="125" customWidth="1"/>
    <col min="7182" max="7182" width="14.6640625" style="125" customWidth="1"/>
    <col min="7183" max="7367" width="11.44140625" style="125"/>
    <col min="7368" max="7368" width="10.44140625" style="125" customWidth="1"/>
    <col min="7369" max="7369" width="17.6640625" style="125" customWidth="1"/>
    <col min="7370" max="7370" width="0" style="125" hidden="1" customWidth="1"/>
    <col min="7371" max="7371" width="23.5546875" style="125" customWidth="1"/>
    <col min="7372" max="7372" width="25.88671875" style="125" customWidth="1"/>
    <col min="7373" max="7373" width="44" style="125" customWidth="1"/>
    <col min="7374" max="7374" width="21.6640625" style="125" customWidth="1"/>
    <col min="7375" max="7375" width="11.88671875" style="125" customWidth="1"/>
    <col min="7376" max="7376" width="9.88671875" style="125" customWidth="1"/>
    <col min="7377" max="7377" width="10" style="125" customWidth="1"/>
    <col min="7378" max="7378" width="21.109375" style="125" customWidth="1"/>
    <col min="7379" max="7389" width="0" style="125" hidden="1" customWidth="1"/>
    <col min="7390" max="7390" width="11.5546875" style="125" customWidth="1"/>
    <col min="7391" max="7391" width="11" style="125" customWidth="1"/>
    <col min="7392" max="7392" width="13.109375" style="125" customWidth="1"/>
    <col min="7393" max="7393" width="13.88671875" style="125" customWidth="1"/>
    <col min="7394" max="7394" width="13.33203125" style="125" customWidth="1"/>
    <col min="7395" max="7395" width="16.109375" style="125" customWidth="1"/>
    <col min="7396" max="7398" width="7.109375" style="125" customWidth="1"/>
    <col min="7399" max="7399" width="8.5546875" style="125" customWidth="1"/>
    <col min="7400" max="7400" width="12.44140625" style="125" customWidth="1"/>
    <col min="7401" max="7401" width="12.6640625" style="125" customWidth="1"/>
    <col min="7402" max="7402" width="13.88671875" style="125" customWidth="1"/>
    <col min="7403" max="7403" width="23.33203125" style="125" customWidth="1"/>
    <col min="7404" max="7404" width="11.5546875" style="125" customWidth="1"/>
    <col min="7405" max="7405" width="10.109375" style="125" customWidth="1"/>
    <col min="7406" max="7406" width="10.88671875" style="125" customWidth="1"/>
    <col min="7407" max="7407" width="12.5546875" style="125" customWidth="1"/>
    <col min="7408" max="7408" width="14.33203125" style="125" customWidth="1"/>
    <col min="7409" max="7409" width="12.5546875" style="125" customWidth="1"/>
    <col min="7410" max="7410" width="17.33203125" style="125" customWidth="1"/>
    <col min="7411" max="7411" width="18.88671875" style="125" customWidth="1"/>
    <col min="7412" max="7412" width="15.109375" style="125" customWidth="1"/>
    <col min="7413" max="7413" width="17.6640625" style="125" customWidth="1"/>
    <col min="7414" max="7414" width="23.109375" style="125" customWidth="1"/>
    <col min="7415" max="7415" width="27.44140625" style="125" customWidth="1"/>
    <col min="7416" max="7416" width="13.33203125" style="125" customWidth="1"/>
    <col min="7417" max="7417" width="12.6640625" style="125" customWidth="1"/>
    <col min="7418" max="7418" width="13.88671875" style="125" customWidth="1"/>
    <col min="7419" max="7427" width="11.44140625" style="125"/>
    <col min="7428" max="7428" width="14.109375" style="125" customWidth="1"/>
    <col min="7429" max="7429" width="13.33203125" style="125" customWidth="1"/>
    <col min="7430" max="7430" width="13.88671875" style="125" customWidth="1"/>
    <col min="7431" max="7431" width="16.5546875" style="125" customWidth="1"/>
    <col min="7432" max="7432" width="11.44140625" style="125"/>
    <col min="7433" max="7433" width="15" style="125" customWidth="1"/>
    <col min="7434" max="7434" width="14.88671875" style="125" customWidth="1"/>
    <col min="7435" max="7435" width="12.6640625" style="125" customWidth="1"/>
    <col min="7436" max="7436" width="11.44140625" style="125"/>
    <col min="7437" max="7437" width="15.6640625" style="125" customWidth="1"/>
    <col min="7438" max="7438" width="14.6640625" style="125" customWidth="1"/>
    <col min="7439" max="7623" width="11.44140625" style="125"/>
    <col min="7624" max="7624" width="10.44140625" style="125" customWidth="1"/>
    <col min="7625" max="7625" width="17.6640625" style="125" customWidth="1"/>
    <col min="7626" max="7626" width="0" style="125" hidden="1" customWidth="1"/>
    <col min="7627" max="7627" width="23.5546875" style="125" customWidth="1"/>
    <col min="7628" max="7628" width="25.88671875" style="125" customWidth="1"/>
    <col min="7629" max="7629" width="44" style="125" customWidth="1"/>
    <col min="7630" max="7630" width="21.6640625" style="125" customWidth="1"/>
    <col min="7631" max="7631" width="11.88671875" style="125" customWidth="1"/>
    <col min="7632" max="7632" width="9.88671875" style="125" customWidth="1"/>
    <col min="7633" max="7633" width="10" style="125" customWidth="1"/>
    <col min="7634" max="7634" width="21.109375" style="125" customWidth="1"/>
    <col min="7635" max="7645" width="0" style="125" hidden="1" customWidth="1"/>
    <col min="7646" max="7646" width="11.5546875" style="125" customWidth="1"/>
    <col min="7647" max="7647" width="11" style="125" customWidth="1"/>
    <col min="7648" max="7648" width="13.109375" style="125" customWidth="1"/>
    <col min="7649" max="7649" width="13.88671875" style="125" customWidth="1"/>
    <col min="7650" max="7650" width="13.33203125" style="125" customWidth="1"/>
    <col min="7651" max="7651" width="16.109375" style="125" customWidth="1"/>
    <col min="7652" max="7654" width="7.109375" style="125" customWidth="1"/>
    <col min="7655" max="7655" width="8.5546875" style="125" customWidth="1"/>
    <col min="7656" max="7656" width="12.44140625" style="125" customWidth="1"/>
    <col min="7657" max="7657" width="12.6640625" style="125" customWidth="1"/>
    <col min="7658" max="7658" width="13.88671875" style="125" customWidth="1"/>
    <col min="7659" max="7659" width="23.33203125" style="125" customWidth="1"/>
    <col min="7660" max="7660" width="11.5546875" style="125" customWidth="1"/>
    <col min="7661" max="7661" width="10.109375" style="125" customWidth="1"/>
    <col min="7662" max="7662" width="10.88671875" style="125" customWidth="1"/>
    <col min="7663" max="7663" width="12.5546875" style="125" customWidth="1"/>
    <col min="7664" max="7664" width="14.33203125" style="125" customWidth="1"/>
    <col min="7665" max="7665" width="12.5546875" style="125" customWidth="1"/>
    <col min="7666" max="7666" width="17.33203125" style="125" customWidth="1"/>
    <col min="7667" max="7667" width="18.88671875" style="125" customWidth="1"/>
    <col min="7668" max="7668" width="15.109375" style="125" customWidth="1"/>
    <col min="7669" max="7669" width="17.6640625" style="125" customWidth="1"/>
    <col min="7670" max="7670" width="23.109375" style="125" customWidth="1"/>
    <col min="7671" max="7671" width="27.44140625" style="125" customWidth="1"/>
    <col min="7672" max="7672" width="13.33203125" style="125" customWidth="1"/>
    <col min="7673" max="7673" width="12.6640625" style="125" customWidth="1"/>
    <col min="7674" max="7674" width="13.88671875" style="125" customWidth="1"/>
    <col min="7675" max="7683" width="11.44140625" style="125"/>
    <col min="7684" max="7684" width="14.109375" style="125" customWidth="1"/>
    <col min="7685" max="7685" width="13.33203125" style="125" customWidth="1"/>
    <col min="7686" max="7686" width="13.88671875" style="125" customWidth="1"/>
    <col min="7687" max="7687" width="16.5546875" style="125" customWidth="1"/>
    <col min="7688" max="7688" width="11.44140625" style="125"/>
    <col min="7689" max="7689" width="15" style="125" customWidth="1"/>
    <col min="7690" max="7690" width="14.88671875" style="125" customWidth="1"/>
    <col min="7691" max="7691" width="12.6640625" style="125" customWidth="1"/>
    <col min="7692" max="7692" width="11.44140625" style="125"/>
    <col min="7693" max="7693" width="15.6640625" style="125" customWidth="1"/>
    <col min="7694" max="7694" width="14.6640625" style="125" customWidth="1"/>
    <col min="7695" max="7879" width="11.44140625" style="125"/>
    <col min="7880" max="7880" width="10.44140625" style="125" customWidth="1"/>
    <col min="7881" max="7881" width="17.6640625" style="125" customWidth="1"/>
    <col min="7882" max="7882" width="0" style="125" hidden="1" customWidth="1"/>
    <col min="7883" max="7883" width="23.5546875" style="125" customWidth="1"/>
    <col min="7884" max="7884" width="25.88671875" style="125" customWidth="1"/>
    <col min="7885" max="7885" width="44" style="125" customWidth="1"/>
    <col min="7886" max="7886" width="21.6640625" style="125" customWidth="1"/>
    <col min="7887" max="7887" width="11.88671875" style="125" customWidth="1"/>
    <col min="7888" max="7888" width="9.88671875" style="125" customWidth="1"/>
    <col min="7889" max="7889" width="10" style="125" customWidth="1"/>
    <col min="7890" max="7890" width="21.109375" style="125" customWidth="1"/>
    <col min="7891" max="7901" width="0" style="125" hidden="1" customWidth="1"/>
    <col min="7902" max="7902" width="11.5546875" style="125" customWidth="1"/>
    <col min="7903" max="7903" width="11" style="125" customWidth="1"/>
    <col min="7904" max="7904" width="13.109375" style="125" customWidth="1"/>
    <col min="7905" max="7905" width="13.88671875" style="125" customWidth="1"/>
    <col min="7906" max="7906" width="13.33203125" style="125" customWidth="1"/>
    <col min="7907" max="7907" width="16.109375" style="125" customWidth="1"/>
    <col min="7908" max="7910" width="7.109375" style="125" customWidth="1"/>
    <col min="7911" max="7911" width="8.5546875" style="125" customWidth="1"/>
    <col min="7912" max="7912" width="12.44140625" style="125" customWidth="1"/>
    <col min="7913" max="7913" width="12.6640625" style="125" customWidth="1"/>
    <col min="7914" max="7914" width="13.88671875" style="125" customWidth="1"/>
    <col min="7915" max="7915" width="23.33203125" style="125" customWidth="1"/>
    <col min="7916" max="7916" width="11.5546875" style="125" customWidth="1"/>
    <col min="7917" max="7917" width="10.109375" style="125" customWidth="1"/>
    <col min="7918" max="7918" width="10.88671875" style="125" customWidth="1"/>
    <col min="7919" max="7919" width="12.5546875" style="125" customWidth="1"/>
    <col min="7920" max="7920" width="14.33203125" style="125" customWidth="1"/>
    <col min="7921" max="7921" width="12.5546875" style="125" customWidth="1"/>
    <col min="7922" max="7922" width="17.33203125" style="125" customWidth="1"/>
    <col min="7923" max="7923" width="18.88671875" style="125" customWidth="1"/>
    <col min="7924" max="7924" width="15.109375" style="125" customWidth="1"/>
    <col min="7925" max="7925" width="17.6640625" style="125" customWidth="1"/>
    <col min="7926" max="7926" width="23.109375" style="125" customWidth="1"/>
    <col min="7927" max="7927" width="27.44140625" style="125" customWidth="1"/>
    <col min="7928" max="7928" width="13.33203125" style="125" customWidth="1"/>
    <col min="7929" max="7929" width="12.6640625" style="125" customWidth="1"/>
    <col min="7930" max="7930" width="13.88671875" style="125" customWidth="1"/>
    <col min="7931" max="7939" width="11.44140625" style="125"/>
    <col min="7940" max="7940" width="14.109375" style="125" customWidth="1"/>
    <col min="7941" max="7941" width="13.33203125" style="125" customWidth="1"/>
    <col min="7942" max="7942" width="13.88671875" style="125" customWidth="1"/>
    <col min="7943" max="7943" width="16.5546875" style="125" customWidth="1"/>
    <col min="7944" max="7944" width="11.44140625" style="125"/>
    <col min="7945" max="7945" width="15" style="125" customWidth="1"/>
    <col min="7946" max="7946" width="14.88671875" style="125" customWidth="1"/>
    <col min="7947" max="7947" width="12.6640625" style="125" customWidth="1"/>
    <col min="7948" max="7948" width="11.44140625" style="125"/>
    <col min="7949" max="7949" width="15.6640625" style="125" customWidth="1"/>
    <col min="7950" max="7950" width="14.6640625" style="125" customWidth="1"/>
    <col min="7951" max="8135" width="11.44140625" style="125"/>
    <col min="8136" max="8136" width="10.44140625" style="125" customWidth="1"/>
    <col min="8137" max="8137" width="17.6640625" style="125" customWidth="1"/>
    <col min="8138" max="8138" width="0" style="125" hidden="1" customWidth="1"/>
    <col min="8139" max="8139" width="23.5546875" style="125" customWidth="1"/>
    <col min="8140" max="8140" width="25.88671875" style="125" customWidth="1"/>
    <col min="8141" max="8141" width="44" style="125" customWidth="1"/>
    <col min="8142" max="8142" width="21.6640625" style="125" customWidth="1"/>
    <col min="8143" max="8143" width="11.88671875" style="125" customWidth="1"/>
    <col min="8144" max="8144" width="9.88671875" style="125" customWidth="1"/>
    <col min="8145" max="8145" width="10" style="125" customWidth="1"/>
    <col min="8146" max="8146" width="21.109375" style="125" customWidth="1"/>
    <col min="8147" max="8157" width="0" style="125" hidden="1" customWidth="1"/>
    <col min="8158" max="8158" width="11.5546875" style="125" customWidth="1"/>
    <col min="8159" max="8159" width="11" style="125" customWidth="1"/>
    <col min="8160" max="8160" width="13.109375" style="125" customWidth="1"/>
    <col min="8161" max="8161" width="13.88671875" style="125" customWidth="1"/>
    <col min="8162" max="8162" width="13.33203125" style="125" customWidth="1"/>
    <col min="8163" max="8163" width="16.109375" style="125" customWidth="1"/>
    <col min="8164" max="8166" width="7.109375" style="125" customWidth="1"/>
    <col min="8167" max="8167" width="8.5546875" style="125" customWidth="1"/>
    <col min="8168" max="8168" width="12.44140625" style="125" customWidth="1"/>
    <col min="8169" max="8169" width="12.6640625" style="125" customWidth="1"/>
    <col min="8170" max="8170" width="13.88671875" style="125" customWidth="1"/>
    <col min="8171" max="8171" width="23.33203125" style="125" customWidth="1"/>
    <col min="8172" max="8172" width="11.5546875" style="125" customWidth="1"/>
    <col min="8173" max="8173" width="10.109375" style="125" customWidth="1"/>
    <col min="8174" max="8174" width="10.88671875" style="125" customWidth="1"/>
    <col min="8175" max="8175" width="12.5546875" style="125" customWidth="1"/>
    <col min="8176" max="8176" width="14.33203125" style="125" customWidth="1"/>
    <col min="8177" max="8177" width="12.5546875" style="125" customWidth="1"/>
    <col min="8178" max="8178" width="17.33203125" style="125" customWidth="1"/>
    <col min="8179" max="8179" width="18.88671875" style="125" customWidth="1"/>
    <col min="8180" max="8180" width="15.109375" style="125" customWidth="1"/>
    <col min="8181" max="8181" width="17.6640625" style="125" customWidth="1"/>
    <col min="8182" max="8182" width="23.109375" style="125" customWidth="1"/>
    <col min="8183" max="8183" width="27.44140625" style="125" customWidth="1"/>
    <col min="8184" max="8184" width="13.33203125" style="125" customWidth="1"/>
    <col min="8185" max="8185" width="12.6640625" style="125" customWidth="1"/>
    <col min="8186" max="8186" width="13.88671875" style="125" customWidth="1"/>
    <col min="8187" max="8195" width="11.44140625" style="125"/>
    <col min="8196" max="8196" width="14.109375" style="125" customWidth="1"/>
    <col min="8197" max="8197" width="13.33203125" style="125" customWidth="1"/>
    <col min="8198" max="8198" width="13.88671875" style="125" customWidth="1"/>
    <col min="8199" max="8199" width="16.5546875" style="125" customWidth="1"/>
    <col min="8200" max="8200" width="11.44140625" style="125"/>
    <col min="8201" max="8201" width="15" style="125" customWidth="1"/>
    <col min="8202" max="8202" width="14.88671875" style="125" customWidth="1"/>
    <col min="8203" max="8203" width="12.6640625" style="125" customWidth="1"/>
    <col min="8204" max="8204" width="11.44140625" style="125"/>
    <col min="8205" max="8205" width="15.6640625" style="125" customWidth="1"/>
    <col min="8206" max="8206" width="14.6640625" style="125" customWidth="1"/>
    <col min="8207" max="8391" width="11.44140625" style="125"/>
    <col min="8392" max="8392" width="10.44140625" style="125" customWidth="1"/>
    <col min="8393" max="8393" width="17.6640625" style="125" customWidth="1"/>
    <col min="8394" max="8394" width="0" style="125" hidden="1" customWidth="1"/>
    <col min="8395" max="8395" width="23.5546875" style="125" customWidth="1"/>
    <col min="8396" max="8396" width="25.88671875" style="125" customWidth="1"/>
    <col min="8397" max="8397" width="44" style="125" customWidth="1"/>
    <col min="8398" max="8398" width="21.6640625" style="125" customWidth="1"/>
    <col min="8399" max="8399" width="11.88671875" style="125" customWidth="1"/>
    <col min="8400" max="8400" width="9.88671875" style="125" customWidth="1"/>
    <col min="8401" max="8401" width="10" style="125" customWidth="1"/>
    <col min="8402" max="8402" width="21.109375" style="125" customWidth="1"/>
    <col min="8403" max="8413" width="0" style="125" hidden="1" customWidth="1"/>
    <col min="8414" max="8414" width="11.5546875" style="125" customWidth="1"/>
    <col min="8415" max="8415" width="11" style="125" customWidth="1"/>
    <col min="8416" max="8416" width="13.109375" style="125" customWidth="1"/>
    <col min="8417" max="8417" width="13.88671875" style="125" customWidth="1"/>
    <col min="8418" max="8418" width="13.33203125" style="125" customWidth="1"/>
    <col min="8419" max="8419" width="16.109375" style="125" customWidth="1"/>
    <col min="8420" max="8422" width="7.109375" style="125" customWidth="1"/>
    <col min="8423" max="8423" width="8.5546875" style="125" customWidth="1"/>
    <col min="8424" max="8424" width="12.44140625" style="125" customWidth="1"/>
    <col min="8425" max="8425" width="12.6640625" style="125" customWidth="1"/>
    <col min="8426" max="8426" width="13.88671875" style="125" customWidth="1"/>
    <col min="8427" max="8427" width="23.33203125" style="125" customWidth="1"/>
    <col min="8428" max="8428" width="11.5546875" style="125" customWidth="1"/>
    <col min="8429" max="8429" width="10.109375" style="125" customWidth="1"/>
    <col min="8430" max="8430" width="10.88671875" style="125" customWidth="1"/>
    <col min="8431" max="8431" width="12.5546875" style="125" customWidth="1"/>
    <col min="8432" max="8432" width="14.33203125" style="125" customWidth="1"/>
    <col min="8433" max="8433" width="12.5546875" style="125" customWidth="1"/>
    <col min="8434" max="8434" width="17.33203125" style="125" customWidth="1"/>
    <col min="8435" max="8435" width="18.88671875" style="125" customWidth="1"/>
    <col min="8436" max="8436" width="15.109375" style="125" customWidth="1"/>
    <col min="8437" max="8437" width="17.6640625" style="125" customWidth="1"/>
    <col min="8438" max="8438" width="23.109375" style="125" customWidth="1"/>
    <col min="8439" max="8439" width="27.44140625" style="125" customWidth="1"/>
    <col min="8440" max="8440" width="13.33203125" style="125" customWidth="1"/>
    <col min="8441" max="8441" width="12.6640625" style="125" customWidth="1"/>
    <col min="8442" max="8442" width="13.88671875" style="125" customWidth="1"/>
    <col min="8443" max="8451" width="11.44140625" style="125"/>
    <col min="8452" max="8452" width="14.109375" style="125" customWidth="1"/>
    <col min="8453" max="8453" width="13.33203125" style="125" customWidth="1"/>
    <col min="8454" max="8454" width="13.88671875" style="125" customWidth="1"/>
    <col min="8455" max="8455" width="16.5546875" style="125" customWidth="1"/>
    <col min="8456" max="8456" width="11.44140625" style="125"/>
    <col min="8457" max="8457" width="15" style="125" customWidth="1"/>
    <col min="8458" max="8458" width="14.88671875" style="125" customWidth="1"/>
    <col min="8459" max="8459" width="12.6640625" style="125" customWidth="1"/>
    <col min="8460" max="8460" width="11.44140625" style="125"/>
    <col min="8461" max="8461" width="15.6640625" style="125" customWidth="1"/>
    <col min="8462" max="8462" width="14.6640625" style="125" customWidth="1"/>
    <col min="8463" max="8647" width="11.44140625" style="125"/>
    <col min="8648" max="8648" width="10.44140625" style="125" customWidth="1"/>
    <col min="8649" max="8649" width="17.6640625" style="125" customWidth="1"/>
    <col min="8650" max="8650" width="0" style="125" hidden="1" customWidth="1"/>
    <col min="8651" max="8651" width="23.5546875" style="125" customWidth="1"/>
    <col min="8652" max="8652" width="25.88671875" style="125" customWidth="1"/>
    <col min="8653" max="8653" width="44" style="125" customWidth="1"/>
    <col min="8654" max="8654" width="21.6640625" style="125" customWidth="1"/>
    <col min="8655" max="8655" width="11.88671875" style="125" customWidth="1"/>
    <col min="8656" max="8656" width="9.88671875" style="125" customWidth="1"/>
    <col min="8657" max="8657" width="10" style="125" customWidth="1"/>
    <col min="8658" max="8658" width="21.109375" style="125" customWidth="1"/>
    <col min="8659" max="8669" width="0" style="125" hidden="1" customWidth="1"/>
    <col min="8670" max="8670" width="11.5546875" style="125" customWidth="1"/>
    <col min="8671" max="8671" width="11" style="125" customWidth="1"/>
    <col min="8672" max="8672" width="13.109375" style="125" customWidth="1"/>
    <col min="8673" max="8673" width="13.88671875" style="125" customWidth="1"/>
    <col min="8674" max="8674" width="13.33203125" style="125" customWidth="1"/>
    <col min="8675" max="8675" width="16.109375" style="125" customWidth="1"/>
    <col min="8676" max="8678" width="7.109375" style="125" customWidth="1"/>
    <col min="8679" max="8679" width="8.5546875" style="125" customWidth="1"/>
    <col min="8680" max="8680" width="12.44140625" style="125" customWidth="1"/>
    <col min="8681" max="8681" width="12.6640625" style="125" customWidth="1"/>
    <col min="8682" max="8682" width="13.88671875" style="125" customWidth="1"/>
    <col min="8683" max="8683" width="23.33203125" style="125" customWidth="1"/>
    <col min="8684" max="8684" width="11.5546875" style="125" customWidth="1"/>
    <col min="8685" max="8685" width="10.109375" style="125" customWidth="1"/>
    <col min="8686" max="8686" width="10.88671875" style="125" customWidth="1"/>
    <col min="8687" max="8687" width="12.5546875" style="125" customWidth="1"/>
    <col min="8688" max="8688" width="14.33203125" style="125" customWidth="1"/>
    <col min="8689" max="8689" width="12.5546875" style="125" customWidth="1"/>
    <col min="8690" max="8690" width="17.33203125" style="125" customWidth="1"/>
    <col min="8691" max="8691" width="18.88671875" style="125" customWidth="1"/>
    <col min="8692" max="8692" width="15.109375" style="125" customWidth="1"/>
    <col min="8693" max="8693" width="17.6640625" style="125" customWidth="1"/>
    <col min="8694" max="8694" width="23.109375" style="125" customWidth="1"/>
    <col min="8695" max="8695" width="27.44140625" style="125" customWidth="1"/>
    <col min="8696" max="8696" width="13.33203125" style="125" customWidth="1"/>
    <col min="8697" max="8697" width="12.6640625" style="125" customWidth="1"/>
    <col min="8698" max="8698" width="13.88671875" style="125" customWidth="1"/>
    <col min="8699" max="8707" width="11.44140625" style="125"/>
    <col min="8708" max="8708" width="14.109375" style="125" customWidth="1"/>
    <col min="8709" max="8709" width="13.33203125" style="125" customWidth="1"/>
    <col min="8710" max="8710" width="13.88671875" style="125" customWidth="1"/>
    <col min="8711" max="8711" width="16.5546875" style="125" customWidth="1"/>
    <col min="8712" max="8712" width="11.44140625" style="125"/>
    <col min="8713" max="8713" width="15" style="125" customWidth="1"/>
    <col min="8714" max="8714" width="14.88671875" style="125" customWidth="1"/>
    <col min="8715" max="8715" width="12.6640625" style="125" customWidth="1"/>
    <col min="8716" max="8716" width="11.44140625" style="125"/>
    <col min="8717" max="8717" width="15.6640625" style="125" customWidth="1"/>
    <col min="8718" max="8718" width="14.6640625" style="125" customWidth="1"/>
    <col min="8719" max="8903" width="11.44140625" style="125"/>
    <col min="8904" max="8904" width="10.44140625" style="125" customWidth="1"/>
    <col min="8905" max="8905" width="17.6640625" style="125" customWidth="1"/>
    <col min="8906" max="8906" width="0" style="125" hidden="1" customWidth="1"/>
    <col min="8907" max="8907" width="23.5546875" style="125" customWidth="1"/>
    <col min="8908" max="8908" width="25.88671875" style="125" customWidth="1"/>
    <col min="8909" max="8909" width="44" style="125" customWidth="1"/>
    <col min="8910" max="8910" width="21.6640625" style="125" customWidth="1"/>
    <col min="8911" max="8911" width="11.88671875" style="125" customWidth="1"/>
    <col min="8912" max="8912" width="9.88671875" style="125" customWidth="1"/>
    <col min="8913" max="8913" width="10" style="125" customWidth="1"/>
    <col min="8914" max="8914" width="21.109375" style="125" customWidth="1"/>
    <col min="8915" max="8925" width="0" style="125" hidden="1" customWidth="1"/>
    <col min="8926" max="8926" width="11.5546875" style="125" customWidth="1"/>
    <col min="8927" max="8927" width="11" style="125" customWidth="1"/>
    <col min="8928" max="8928" width="13.109375" style="125" customWidth="1"/>
    <col min="8929" max="8929" width="13.88671875" style="125" customWidth="1"/>
    <col min="8930" max="8930" width="13.33203125" style="125" customWidth="1"/>
    <col min="8931" max="8931" width="16.109375" style="125" customWidth="1"/>
    <col min="8932" max="8934" width="7.109375" style="125" customWidth="1"/>
    <col min="8935" max="8935" width="8.5546875" style="125" customWidth="1"/>
    <col min="8936" max="8936" width="12.44140625" style="125" customWidth="1"/>
    <col min="8937" max="8937" width="12.6640625" style="125" customWidth="1"/>
    <col min="8938" max="8938" width="13.88671875" style="125" customWidth="1"/>
    <col min="8939" max="8939" width="23.33203125" style="125" customWidth="1"/>
    <col min="8940" max="8940" width="11.5546875" style="125" customWidth="1"/>
    <col min="8941" max="8941" width="10.109375" style="125" customWidth="1"/>
    <col min="8942" max="8942" width="10.88671875" style="125" customWidth="1"/>
    <col min="8943" max="8943" width="12.5546875" style="125" customWidth="1"/>
    <col min="8944" max="8944" width="14.33203125" style="125" customWidth="1"/>
    <col min="8945" max="8945" width="12.5546875" style="125" customWidth="1"/>
    <col min="8946" max="8946" width="17.33203125" style="125" customWidth="1"/>
    <col min="8947" max="8947" width="18.88671875" style="125" customWidth="1"/>
    <col min="8948" max="8948" width="15.109375" style="125" customWidth="1"/>
    <col min="8949" max="8949" width="17.6640625" style="125" customWidth="1"/>
    <col min="8950" max="8950" width="23.109375" style="125" customWidth="1"/>
    <col min="8951" max="8951" width="27.44140625" style="125" customWidth="1"/>
    <col min="8952" max="8952" width="13.33203125" style="125" customWidth="1"/>
    <col min="8953" max="8953" width="12.6640625" style="125" customWidth="1"/>
    <col min="8954" max="8954" width="13.88671875" style="125" customWidth="1"/>
    <col min="8955" max="8963" width="11.44140625" style="125"/>
    <col min="8964" max="8964" width="14.109375" style="125" customWidth="1"/>
    <col min="8965" max="8965" width="13.33203125" style="125" customWidth="1"/>
    <col min="8966" max="8966" width="13.88671875" style="125" customWidth="1"/>
    <col min="8967" max="8967" width="16.5546875" style="125" customWidth="1"/>
    <col min="8968" max="8968" width="11.44140625" style="125"/>
    <col min="8969" max="8969" width="15" style="125" customWidth="1"/>
    <col min="8970" max="8970" width="14.88671875" style="125" customWidth="1"/>
    <col min="8971" max="8971" width="12.6640625" style="125" customWidth="1"/>
    <col min="8972" max="8972" width="11.44140625" style="125"/>
    <col min="8973" max="8973" width="15.6640625" style="125" customWidth="1"/>
    <col min="8974" max="8974" width="14.6640625" style="125" customWidth="1"/>
    <col min="8975" max="9159" width="11.44140625" style="125"/>
    <col min="9160" max="9160" width="10.44140625" style="125" customWidth="1"/>
    <col min="9161" max="9161" width="17.6640625" style="125" customWidth="1"/>
    <col min="9162" max="9162" width="0" style="125" hidden="1" customWidth="1"/>
    <col min="9163" max="9163" width="23.5546875" style="125" customWidth="1"/>
    <col min="9164" max="9164" width="25.88671875" style="125" customWidth="1"/>
    <col min="9165" max="9165" width="44" style="125" customWidth="1"/>
    <col min="9166" max="9166" width="21.6640625" style="125" customWidth="1"/>
    <col min="9167" max="9167" width="11.88671875" style="125" customWidth="1"/>
    <col min="9168" max="9168" width="9.88671875" style="125" customWidth="1"/>
    <col min="9169" max="9169" width="10" style="125" customWidth="1"/>
    <col min="9170" max="9170" width="21.109375" style="125" customWidth="1"/>
    <col min="9171" max="9181" width="0" style="125" hidden="1" customWidth="1"/>
    <col min="9182" max="9182" width="11.5546875" style="125" customWidth="1"/>
    <col min="9183" max="9183" width="11" style="125" customWidth="1"/>
    <col min="9184" max="9184" width="13.109375" style="125" customWidth="1"/>
    <col min="9185" max="9185" width="13.88671875" style="125" customWidth="1"/>
    <col min="9186" max="9186" width="13.33203125" style="125" customWidth="1"/>
    <col min="9187" max="9187" width="16.109375" style="125" customWidth="1"/>
    <col min="9188" max="9190" width="7.109375" style="125" customWidth="1"/>
    <col min="9191" max="9191" width="8.5546875" style="125" customWidth="1"/>
    <col min="9192" max="9192" width="12.44140625" style="125" customWidth="1"/>
    <col min="9193" max="9193" width="12.6640625" style="125" customWidth="1"/>
    <col min="9194" max="9194" width="13.88671875" style="125" customWidth="1"/>
    <col min="9195" max="9195" width="23.33203125" style="125" customWidth="1"/>
    <col min="9196" max="9196" width="11.5546875" style="125" customWidth="1"/>
    <col min="9197" max="9197" width="10.109375" style="125" customWidth="1"/>
    <col min="9198" max="9198" width="10.88671875" style="125" customWidth="1"/>
    <col min="9199" max="9199" width="12.5546875" style="125" customWidth="1"/>
    <col min="9200" max="9200" width="14.33203125" style="125" customWidth="1"/>
    <col min="9201" max="9201" width="12.5546875" style="125" customWidth="1"/>
    <col min="9202" max="9202" width="17.33203125" style="125" customWidth="1"/>
    <col min="9203" max="9203" width="18.88671875" style="125" customWidth="1"/>
    <col min="9204" max="9204" width="15.109375" style="125" customWidth="1"/>
    <col min="9205" max="9205" width="17.6640625" style="125" customWidth="1"/>
    <col min="9206" max="9206" width="23.109375" style="125" customWidth="1"/>
    <col min="9207" max="9207" width="27.44140625" style="125" customWidth="1"/>
    <col min="9208" max="9208" width="13.33203125" style="125" customWidth="1"/>
    <col min="9209" max="9209" width="12.6640625" style="125" customWidth="1"/>
    <col min="9210" max="9210" width="13.88671875" style="125" customWidth="1"/>
    <col min="9211" max="9219" width="11.44140625" style="125"/>
    <col min="9220" max="9220" width="14.109375" style="125" customWidth="1"/>
    <col min="9221" max="9221" width="13.33203125" style="125" customWidth="1"/>
    <col min="9222" max="9222" width="13.88671875" style="125" customWidth="1"/>
    <col min="9223" max="9223" width="16.5546875" style="125" customWidth="1"/>
    <col min="9224" max="9224" width="11.44140625" style="125"/>
    <col min="9225" max="9225" width="15" style="125" customWidth="1"/>
    <col min="9226" max="9226" width="14.88671875" style="125" customWidth="1"/>
    <col min="9227" max="9227" width="12.6640625" style="125" customWidth="1"/>
    <col min="9228" max="9228" width="11.44140625" style="125"/>
    <col min="9229" max="9229" width="15.6640625" style="125" customWidth="1"/>
    <col min="9230" max="9230" width="14.6640625" style="125" customWidth="1"/>
    <col min="9231" max="9415" width="11.44140625" style="125"/>
    <col min="9416" max="9416" width="10.44140625" style="125" customWidth="1"/>
    <col min="9417" max="9417" width="17.6640625" style="125" customWidth="1"/>
    <col min="9418" max="9418" width="0" style="125" hidden="1" customWidth="1"/>
    <col min="9419" max="9419" width="23.5546875" style="125" customWidth="1"/>
    <col min="9420" max="9420" width="25.88671875" style="125" customWidth="1"/>
    <col min="9421" max="9421" width="44" style="125" customWidth="1"/>
    <col min="9422" max="9422" width="21.6640625" style="125" customWidth="1"/>
    <col min="9423" max="9423" width="11.88671875" style="125" customWidth="1"/>
    <col min="9424" max="9424" width="9.88671875" style="125" customWidth="1"/>
    <col min="9425" max="9425" width="10" style="125" customWidth="1"/>
    <col min="9426" max="9426" width="21.109375" style="125" customWidth="1"/>
    <col min="9427" max="9437" width="0" style="125" hidden="1" customWidth="1"/>
    <col min="9438" max="9438" width="11.5546875" style="125" customWidth="1"/>
    <col min="9439" max="9439" width="11" style="125" customWidth="1"/>
    <col min="9440" max="9440" width="13.109375" style="125" customWidth="1"/>
    <col min="9441" max="9441" width="13.88671875" style="125" customWidth="1"/>
    <col min="9442" max="9442" width="13.33203125" style="125" customWidth="1"/>
    <col min="9443" max="9443" width="16.109375" style="125" customWidth="1"/>
    <col min="9444" max="9446" width="7.109375" style="125" customWidth="1"/>
    <col min="9447" max="9447" width="8.5546875" style="125" customWidth="1"/>
    <col min="9448" max="9448" width="12.44140625" style="125" customWidth="1"/>
    <col min="9449" max="9449" width="12.6640625" style="125" customWidth="1"/>
    <col min="9450" max="9450" width="13.88671875" style="125" customWidth="1"/>
    <col min="9451" max="9451" width="23.33203125" style="125" customWidth="1"/>
    <col min="9452" max="9452" width="11.5546875" style="125" customWidth="1"/>
    <col min="9453" max="9453" width="10.109375" style="125" customWidth="1"/>
    <col min="9454" max="9454" width="10.88671875" style="125" customWidth="1"/>
    <col min="9455" max="9455" width="12.5546875" style="125" customWidth="1"/>
    <col min="9456" max="9456" width="14.33203125" style="125" customWidth="1"/>
    <col min="9457" max="9457" width="12.5546875" style="125" customWidth="1"/>
    <col min="9458" max="9458" width="17.33203125" style="125" customWidth="1"/>
    <col min="9459" max="9459" width="18.88671875" style="125" customWidth="1"/>
    <col min="9460" max="9460" width="15.109375" style="125" customWidth="1"/>
    <col min="9461" max="9461" width="17.6640625" style="125" customWidth="1"/>
    <col min="9462" max="9462" width="23.109375" style="125" customWidth="1"/>
    <col min="9463" max="9463" width="27.44140625" style="125" customWidth="1"/>
    <col min="9464" max="9464" width="13.33203125" style="125" customWidth="1"/>
    <col min="9465" max="9465" width="12.6640625" style="125" customWidth="1"/>
    <col min="9466" max="9466" width="13.88671875" style="125" customWidth="1"/>
    <col min="9467" max="9475" width="11.44140625" style="125"/>
    <col min="9476" max="9476" width="14.109375" style="125" customWidth="1"/>
    <col min="9477" max="9477" width="13.33203125" style="125" customWidth="1"/>
    <col min="9478" max="9478" width="13.88671875" style="125" customWidth="1"/>
    <col min="9479" max="9479" width="16.5546875" style="125" customWidth="1"/>
    <col min="9480" max="9480" width="11.44140625" style="125"/>
    <col min="9481" max="9481" width="15" style="125" customWidth="1"/>
    <col min="9482" max="9482" width="14.88671875" style="125" customWidth="1"/>
    <col min="9483" max="9483" width="12.6640625" style="125" customWidth="1"/>
    <col min="9484" max="9484" width="11.44140625" style="125"/>
    <col min="9485" max="9485" width="15.6640625" style="125" customWidth="1"/>
    <col min="9486" max="9486" width="14.6640625" style="125" customWidth="1"/>
    <col min="9487" max="9671" width="11.44140625" style="125"/>
    <col min="9672" max="9672" width="10.44140625" style="125" customWidth="1"/>
    <col min="9673" max="9673" width="17.6640625" style="125" customWidth="1"/>
    <col min="9674" max="9674" width="0" style="125" hidden="1" customWidth="1"/>
    <col min="9675" max="9675" width="23.5546875" style="125" customWidth="1"/>
    <col min="9676" max="9676" width="25.88671875" style="125" customWidth="1"/>
    <col min="9677" max="9677" width="44" style="125" customWidth="1"/>
    <col min="9678" max="9678" width="21.6640625" style="125" customWidth="1"/>
    <col min="9679" max="9679" width="11.88671875" style="125" customWidth="1"/>
    <col min="9680" max="9680" width="9.88671875" style="125" customWidth="1"/>
    <col min="9681" max="9681" width="10" style="125" customWidth="1"/>
    <col min="9682" max="9682" width="21.109375" style="125" customWidth="1"/>
    <col min="9683" max="9693" width="0" style="125" hidden="1" customWidth="1"/>
    <col min="9694" max="9694" width="11.5546875" style="125" customWidth="1"/>
    <col min="9695" max="9695" width="11" style="125" customWidth="1"/>
    <col min="9696" max="9696" width="13.109375" style="125" customWidth="1"/>
    <col min="9697" max="9697" width="13.88671875" style="125" customWidth="1"/>
    <col min="9698" max="9698" width="13.33203125" style="125" customWidth="1"/>
    <col min="9699" max="9699" width="16.109375" style="125" customWidth="1"/>
    <col min="9700" max="9702" width="7.109375" style="125" customWidth="1"/>
    <col min="9703" max="9703" width="8.5546875" style="125" customWidth="1"/>
    <col min="9704" max="9704" width="12.44140625" style="125" customWidth="1"/>
    <col min="9705" max="9705" width="12.6640625" style="125" customWidth="1"/>
    <col min="9706" max="9706" width="13.88671875" style="125" customWidth="1"/>
    <col min="9707" max="9707" width="23.33203125" style="125" customWidth="1"/>
    <col min="9708" max="9708" width="11.5546875" style="125" customWidth="1"/>
    <col min="9709" max="9709" width="10.109375" style="125" customWidth="1"/>
    <col min="9710" max="9710" width="10.88671875" style="125" customWidth="1"/>
    <col min="9711" max="9711" width="12.5546875" style="125" customWidth="1"/>
    <col min="9712" max="9712" width="14.33203125" style="125" customWidth="1"/>
    <col min="9713" max="9713" width="12.5546875" style="125" customWidth="1"/>
    <col min="9714" max="9714" width="17.33203125" style="125" customWidth="1"/>
    <col min="9715" max="9715" width="18.88671875" style="125" customWidth="1"/>
    <col min="9716" max="9716" width="15.109375" style="125" customWidth="1"/>
    <col min="9717" max="9717" width="17.6640625" style="125" customWidth="1"/>
    <col min="9718" max="9718" width="23.109375" style="125" customWidth="1"/>
    <col min="9719" max="9719" width="27.44140625" style="125" customWidth="1"/>
    <col min="9720" max="9720" width="13.33203125" style="125" customWidth="1"/>
    <col min="9721" max="9721" width="12.6640625" style="125" customWidth="1"/>
    <col min="9722" max="9722" width="13.88671875" style="125" customWidth="1"/>
    <col min="9723" max="9731" width="11.44140625" style="125"/>
    <col min="9732" max="9732" width="14.109375" style="125" customWidth="1"/>
    <col min="9733" max="9733" width="13.33203125" style="125" customWidth="1"/>
    <col min="9734" max="9734" width="13.88671875" style="125" customWidth="1"/>
    <col min="9735" max="9735" width="16.5546875" style="125" customWidth="1"/>
    <col min="9736" max="9736" width="11.44140625" style="125"/>
    <col min="9737" max="9737" width="15" style="125" customWidth="1"/>
    <col min="9738" max="9738" width="14.88671875" style="125" customWidth="1"/>
    <col min="9739" max="9739" width="12.6640625" style="125" customWidth="1"/>
    <col min="9740" max="9740" width="11.44140625" style="125"/>
    <col min="9741" max="9741" width="15.6640625" style="125" customWidth="1"/>
    <col min="9742" max="9742" width="14.6640625" style="125" customWidth="1"/>
    <col min="9743" max="9927" width="11.44140625" style="125"/>
    <col min="9928" max="9928" width="10.44140625" style="125" customWidth="1"/>
    <col min="9929" max="9929" width="17.6640625" style="125" customWidth="1"/>
    <col min="9930" max="9930" width="0" style="125" hidden="1" customWidth="1"/>
    <col min="9931" max="9931" width="23.5546875" style="125" customWidth="1"/>
    <col min="9932" max="9932" width="25.88671875" style="125" customWidth="1"/>
    <col min="9933" max="9933" width="44" style="125" customWidth="1"/>
    <col min="9934" max="9934" width="21.6640625" style="125" customWidth="1"/>
    <col min="9935" max="9935" width="11.88671875" style="125" customWidth="1"/>
    <col min="9936" max="9936" width="9.88671875" style="125" customWidth="1"/>
    <col min="9937" max="9937" width="10" style="125" customWidth="1"/>
    <col min="9938" max="9938" width="21.109375" style="125" customWidth="1"/>
    <col min="9939" max="9949" width="0" style="125" hidden="1" customWidth="1"/>
    <col min="9950" max="9950" width="11.5546875" style="125" customWidth="1"/>
    <col min="9951" max="9951" width="11" style="125" customWidth="1"/>
    <col min="9952" max="9952" width="13.109375" style="125" customWidth="1"/>
    <col min="9953" max="9953" width="13.88671875" style="125" customWidth="1"/>
    <col min="9954" max="9954" width="13.33203125" style="125" customWidth="1"/>
    <col min="9955" max="9955" width="16.109375" style="125" customWidth="1"/>
    <col min="9956" max="9958" width="7.109375" style="125" customWidth="1"/>
    <col min="9959" max="9959" width="8.5546875" style="125" customWidth="1"/>
    <col min="9960" max="9960" width="12.44140625" style="125" customWidth="1"/>
    <col min="9961" max="9961" width="12.6640625" style="125" customWidth="1"/>
    <col min="9962" max="9962" width="13.88671875" style="125" customWidth="1"/>
    <col min="9963" max="9963" width="23.33203125" style="125" customWidth="1"/>
    <col min="9964" max="9964" width="11.5546875" style="125" customWidth="1"/>
    <col min="9965" max="9965" width="10.109375" style="125" customWidth="1"/>
    <col min="9966" max="9966" width="10.88671875" style="125" customWidth="1"/>
    <col min="9967" max="9967" width="12.5546875" style="125" customWidth="1"/>
    <col min="9968" max="9968" width="14.33203125" style="125" customWidth="1"/>
    <col min="9969" max="9969" width="12.5546875" style="125" customWidth="1"/>
    <col min="9970" max="9970" width="17.33203125" style="125" customWidth="1"/>
    <col min="9971" max="9971" width="18.88671875" style="125" customWidth="1"/>
    <col min="9972" max="9972" width="15.109375" style="125" customWidth="1"/>
    <col min="9973" max="9973" width="17.6640625" style="125" customWidth="1"/>
    <col min="9974" max="9974" width="23.109375" style="125" customWidth="1"/>
    <col min="9975" max="9975" width="27.44140625" style="125" customWidth="1"/>
    <col min="9976" max="9976" width="13.33203125" style="125" customWidth="1"/>
    <col min="9977" max="9977" width="12.6640625" style="125" customWidth="1"/>
    <col min="9978" max="9978" width="13.88671875" style="125" customWidth="1"/>
    <col min="9979" max="9987" width="11.44140625" style="125"/>
    <col min="9988" max="9988" width="14.109375" style="125" customWidth="1"/>
    <col min="9989" max="9989" width="13.33203125" style="125" customWidth="1"/>
    <col min="9990" max="9990" width="13.88671875" style="125" customWidth="1"/>
    <col min="9991" max="9991" width="16.5546875" style="125" customWidth="1"/>
    <col min="9992" max="9992" width="11.44140625" style="125"/>
    <col min="9993" max="9993" width="15" style="125" customWidth="1"/>
    <col min="9994" max="9994" width="14.88671875" style="125" customWidth="1"/>
    <col min="9995" max="9995" width="12.6640625" style="125" customWidth="1"/>
    <col min="9996" max="9996" width="11.44140625" style="125"/>
    <col min="9997" max="9997" width="15.6640625" style="125" customWidth="1"/>
    <col min="9998" max="9998" width="14.6640625" style="125" customWidth="1"/>
    <col min="9999" max="10183" width="11.44140625" style="125"/>
    <col min="10184" max="10184" width="10.44140625" style="125" customWidth="1"/>
    <col min="10185" max="10185" width="17.6640625" style="125" customWidth="1"/>
    <col min="10186" max="10186" width="0" style="125" hidden="1" customWidth="1"/>
    <col min="10187" max="10187" width="23.5546875" style="125" customWidth="1"/>
    <col min="10188" max="10188" width="25.88671875" style="125" customWidth="1"/>
    <col min="10189" max="10189" width="44" style="125" customWidth="1"/>
    <col min="10190" max="10190" width="21.6640625" style="125" customWidth="1"/>
    <col min="10191" max="10191" width="11.88671875" style="125" customWidth="1"/>
    <col min="10192" max="10192" width="9.88671875" style="125" customWidth="1"/>
    <col min="10193" max="10193" width="10" style="125" customWidth="1"/>
    <col min="10194" max="10194" width="21.109375" style="125" customWidth="1"/>
    <col min="10195" max="10205" width="0" style="125" hidden="1" customWidth="1"/>
    <col min="10206" max="10206" width="11.5546875" style="125" customWidth="1"/>
    <col min="10207" max="10207" width="11" style="125" customWidth="1"/>
    <col min="10208" max="10208" width="13.109375" style="125" customWidth="1"/>
    <col min="10209" max="10209" width="13.88671875" style="125" customWidth="1"/>
    <col min="10210" max="10210" width="13.33203125" style="125" customWidth="1"/>
    <col min="10211" max="10211" width="16.109375" style="125" customWidth="1"/>
    <col min="10212" max="10214" width="7.109375" style="125" customWidth="1"/>
    <col min="10215" max="10215" width="8.5546875" style="125" customWidth="1"/>
    <col min="10216" max="10216" width="12.44140625" style="125" customWidth="1"/>
    <col min="10217" max="10217" width="12.6640625" style="125" customWidth="1"/>
    <col min="10218" max="10218" width="13.88671875" style="125" customWidth="1"/>
    <col min="10219" max="10219" width="23.33203125" style="125" customWidth="1"/>
    <col min="10220" max="10220" width="11.5546875" style="125" customWidth="1"/>
    <col min="10221" max="10221" width="10.109375" style="125" customWidth="1"/>
    <col min="10222" max="10222" width="10.88671875" style="125" customWidth="1"/>
    <col min="10223" max="10223" width="12.5546875" style="125" customWidth="1"/>
    <col min="10224" max="10224" width="14.33203125" style="125" customWidth="1"/>
    <col min="10225" max="10225" width="12.5546875" style="125" customWidth="1"/>
    <col min="10226" max="10226" width="17.33203125" style="125" customWidth="1"/>
    <col min="10227" max="10227" width="18.88671875" style="125" customWidth="1"/>
    <col min="10228" max="10228" width="15.109375" style="125" customWidth="1"/>
    <col min="10229" max="10229" width="17.6640625" style="125" customWidth="1"/>
    <col min="10230" max="10230" width="23.109375" style="125" customWidth="1"/>
    <col min="10231" max="10231" width="27.44140625" style="125" customWidth="1"/>
    <col min="10232" max="10232" width="13.33203125" style="125" customWidth="1"/>
    <col min="10233" max="10233" width="12.6640625" style="125" customWidth="1"/>
    <col min="10234" max="10234" width="13.88671875" style="125" customWidth="1"/>
    <col min="10235" max="10243" width="11.44140625" style="125"/>
    <col min="10244" max="10244" width="14.109375" style="125" customWidth="1"/>
    <col min="10245" max="10245" width="13.33203125" style="125" customWidth="1"/>
    <col min="10246" max="10246" width="13.88671875" style="125" customWidth="1"/>
    <col min="10247" max="10247" width="16.5546875" style="125" customWidth="1"/>
    <col min="10248" max="10248" width="11.44140625" style="125"/>
    <col min="10249" max="10249" width="15" style="125" customWidth="1"/>
    <col min="10250" max="10250" width="14.88671875" style="125" customWidth="1"/>
    <col min="10251" max="10251" width="12.6640625" style="125" customWidth="1"/>
    <col min="10252" max="10252" width="11.44140625" style="125"/>
    <col min="10253" max="10253" width="15.6640625" style="125" customWidth="1"/>
    <col min="10254" max="10254" width="14.6640625" style="125" customWidth="1"/>
    <col min="10255" max="10439" width="11.44140625" style="125"/>
    <col min="10440" max="10440" width="10.44140625" style="125" customWidth="1"/>
    <col min="10441" max="10441" width="17.6640625" style="125" customWidth="1"/>
    <col min="10442" max="10442" width="0" style="125" hidden="1" customWidth="1"/>
    <col min="10443" max="10443" width="23.5546875" style="125" customWidth="1"/>
    <col min="10444" max="10444" width="25.88671875" style="125" customWidth="1"/>
    <col min="10445" max="10445" width="44" style="125" customWidth="1"/>
    <col min="10446" max="10446" width="21.6640625" style="125" customWidth="1"/>
    <col min="10447" max="10447" width="11.88671875" style="125" customWidth="1"/>
    <col min="10448" max="10448" width="9.88671875" style="125" customWidth="1"/>
    <col min="10449" max="10449" width="10" style="125" customWidth="1"/>
    <col min="10450" max="10450" width="21.109375" style="125" customWidth="1"/>
    <col min="10451" max="10461" width="0" style="125" hidden="1" customWidth="1"/>
    <col min="10462" max="10462" width="11.5546875" style="125" customWidth="1"/>
    <col min="10463" max="10463" width="11" style="125" customWidth="1"/>
    <col min="10464" max="10464" width="13.109375" style="125" customWidth="1"/>
    <col min="10465" max="10465" width="13.88671875" style="125" customWidth="1"/>
    <col min="10466" max="10466" width="13.33203125" style="125" customWidth="1"/>
    <col min="10467" max="10467" width="16.109375" style="125" customWidth="1"/>
    <col min="10468" max="10470" width="7.109375" style="125" customWidth="1"/>
    <col min="10471" max="10471" width="8.5546875" style="125" customWidth="1"/>
    <col min="10472" max="10472" width="12.44140625" style="125" customWidth="1"/>
    <col min="10473" max="10473" width="12.6640625" style="125" customWidth="1"/>
    <col min="10474" max="10474" width="13.88671875" style="125" customWidth="1"/>
    <col min="10475" max="10475" width="23.33203125" style="125" customWidth="1"/>
    <col min="10476" max="10476" width="11.5546875" style="125" customWidth="1"/>
    <col min="10477" max="10477" width="10.109375" style="125" customWidth="1"/>
    <col min="10478" max="10478" width="10.88671875" style="125" customWidth="1"/>
    <col min="10479" max="10479" width="12.5546875" style="125" customWidth="1"/>
    <col min="10480" max="10480" width="14.33203125" style="125" customWidth="1"/>
    <col min="10481" max="10481" width="12.5546875" style="125" customWidth="1"/>
    <col min="10482" max="10482" width="17.33203125" style="125" customWidth="1"/>
    <col min="10483" max="10483" width="18.88671875" style="125" customWidth="1"/>
    <col min="10484" max="10484" width="15.109375" style="125" customWidth="1"/>
    <col min="10485" max="10485" width="17.6640625" style="125" customWidth="1"/>
    <col min="10486" max="10486" width="23.109375" style="125" customWidth="1"/>
    <col min="10487" max="10487" width="27.44140625" style="125" customWidth="1"/>
    <col min="10488" max="10488" width="13.33203125" style="125" customWidth="1"/>
    <col min="10489" max="10489" width="12.6640625" style="125" customWidth="1"/>
    <col min="10490" max="10490" width="13.88671875" style="125" customWidth="1"/>
    <col min="10491" max="10499" width="11.44140625" style="125"/>
    <col min="10500" max="10500" width="14.109375" style="125" customWidth="1"/>
    <col min="10501" max="10501" width="13.33203125" style="125" customWidth="1"/>
    <col min="10502" max="10502" width="13.88671875" style="125" customWidth="1"/>
    <col min="10503" max="10503" width="16.5546875" style="125" customWidth="1"/>
    <col min="10504" max="10504" width="11.44140625" style="125"/>
    <col min="10505" max="10505" width="15" style="125" customWidth="1"/>
    <col min="10506" max="10506" width="14.88671875" style="125" customWidth="1"/>
    <col min="10507" max="10507" width="12.6640625" style="125" customWidth="1"/>
    <col min="10508" max="10508" width="11.44140625" style="125"/>
    <col min="10509" max="10509" width="15.6640625" style="125" customWidth="1"/>
    <col min="10510" max="10510" width="14.6640625" style="125" customWidth="1"/>
    <col min="10511" max="10695" width="11.44140625" style="125"/>
    <col min="10696" max="10696" width="10.44140625" style="125" customWidth="1"/>
    <col min="10697" max="10697" width="17.6640625" style="125" customWidth="1"/>
    <col min="10698" max="10698" width="0" style="125" hidden="1" customWidth="1"/>
    <col min="10699" max="10699" width="23.5546875" style="125" customWidth="1"/>
    <col min="10700" max="10700" width="25.88671875" style="125" customWidth="1"/>
    <col min="10701" max="10701" width="44" style="125" customWidth="1"/>
    <col min="10702" max="10702" width="21.6640625" style="125" customWidth="1"/>
    <col min="10703" max="10703" width="11.88671875" style="125" customWidth="1"/>
    <col min="10704" max="10704" width="9.88671875" style="125" customWidth="1"/>
    <col min="10705" max="10705" width="10" style="125" customWidth="1"/>
    <col min="10706" max="10706" width="21.109375" style="125" customWidth="1"/>
    <col min="10707" max="10717" width="0" style="125" hidden="1" customWidth="1"/>
    <col min="10718" max="10718" width="11.5546875" style="125" customWidth="1"/>
    <col min="10719" max="10719" width="11" style="125" customWidth="1"/>
    <col min="10720" max="10720" width="13.109375" style="125" customWidth="1"/>
    <col min="10721" max="10721" width="13.88671875" style="125" customWidth="1"/>
    <col min="10722" max="10722" width="13.33203125" style="125" customWidth="1"/>
    <col min="10723" max="10723" width="16.109375" style="125" customWidth="1"/>
    <col min="10724" max="10726" width="7.109375" style="125" customWidth="1"/>
    <col min="10727" max="10727" width="8.5546875" style="125" customWidth="1"/>
    <col min="10728" max="10728" width="12.44140625" style="125" customWidth="1"/>
    <col min="10729" max="10729" width="12.6640625" style="125" customWidth="1"/>
    <col min="10730" max="10730" width="13.88671875" style="125" customWidth="1"/>
    <col min="10731" max="10731" width="23.33203125" style="125" customWidth="1"/>
    <col min="10732" max="10732" width="11.5546875" style="125" customWidth="1"/>
    <col min="10733" max="10733" width="10.109375" style="125" customWidth="1"/>
    <col min="10734" max="10734" width="10.88671875" style="125" customWidth="1"/>
    <col min="10735" max="10735" width="12.5546875" style="125" customWidth="1"/>
    <col min="10736" max="10736" width="14.33203125" style="125" customWidth="1"/>
    <col min="10737" max="10737" width="12.5546875" style="125" customWidth="1"/>
    <col min="10738" max="10738" width="17.33203125" style="125" customWidth="1"/>
    <col min="10739" max="10739" width="18.88671875" style="125" customWidth="1"/>
    <col min="10740" max="10740" width="15.109375" style="125" customWidth="1"/>
    <col min="10741" max="10741" width="17.6640625" style="125" customWidth="1"/>
    <col min="10742" max="10742" width="23.109375" style="125" customWidth="1"/>
    <col min="10743" max="10743" width="27.44140625" style="125" customWidth="1"/>
    <col min="10744" max="10744" width="13.33203125" style="125" customWidth="1"/>
    <col min="10745" max="10745" width="12.6640625" style="125" customWidth="1"/>
    <col min="10746" max="10746" width="13.88671875" style="125" customWidth="1"/>
    <col min="10747" max="10755" width="11.44140625" style="125"/>
    <col min="10756" max="10756" width="14.109375" style="125" customWidth="1"/>
    <col min="10757" max="10757" width="13.33203125" style="125" customWidth="1"/>
    <col min="10758" max="10758" width="13.88671875" style="125" customWidth="1"/>
    <col min="10759" max="10759" width="16.5546875" style="125" customWidth="1"/>
    <col min="10760" max="10760" width="11.44140625" style="125"/>
    <col min="10761" max="10761" width="15" style="125" customWidth="1"/>
    <col min="10762" max="10762" width="14.88671875" style="125" customWidth="1"/>
    <col min="10763" max="10763" width="12.6640625" style="125" customWidth="1"/>
    <col min="10764" max="10764" width="11.44140625" style="125"/>
    <col min="10765" max="10765" width="15.6640625" style="125" customWidth="1"/>
    <col min="10766" max="10766" width="14.6640625" style="125" customWidth="1"/>
    <col min="10767" max="10951" width="11.44140625" style="125"/>
    <col min="10952" max="10952" width="10.44140625" style="125" customWidth="1"/>
    <col min="10953" max="10953" width="17.6640625" style="125" customWidth="1"/>
    <col min="10954" max="10954" width="0" style="125" hidden="1" customWidth="1"/>
    <col min="10955" max="10955" width="23.5546875" style="125" customWidth="1"/>
    <col min="10956" max="10956" width="25.88671875" style="125" customWidth="1"/>
    <col min="10957" max="10957" width="44" style="125" customWidth="1"/>
    <col min="10958" max="10958" width="21.6640625" style="125" customWidth="1"/>
    <col min="10959" max="10959" width="11.88671875" style="125" customWidth="1"/>
    <col min="10960" max="10960" width="9.88671875" style="125" customWidth="1"/>
    <col min="10961" max="10961" width="10" style="125" customWidth="1"/>
    <col min="10962" max="10962" width="21.109375" style="125" customWidth="1"/>
    <col min="10963" max="10973" width="0" style="125" hidden="1" customWidth="1"/>
    <col min="10974" max="10974" width="11.5546875" style="125" customWidth="1"/>
    <col min="10975" max="10975" width="11" style="125" customWidth="1"/>
    <col min="10976" max="10976" width="13.109375" style="125" customWidth="1"/>
    <col min="10977" max="10977" width="13.88671875" style="125" customWidth="1"/>
    <col min="10978" max="10978" width="13.33203125" style="125" customWidth="1"/>
    <col min="10979" max="10979" width="16.109375" style="125" customWidth="1"/>
    <col min="10980" max="10982" width="7.109375" style="125" customWidth="1"/>
    <col min="10983" max="10983" width="8.5546875" style="125" customWidth="1"/>
    <col min="10984" max="10984" width="12.44140625" style="125" customWidth="1"/>
    <col min="10985" max="10985" width="12.6640625" style="125" customWidth="1"/>
    <col min="10986" max="10986" width="13.88671875" style="125" customWidth="1"/>
    <col min="10987" max="10987" width="23.33203125" style="125" customWidth="1"/>
    <col min="10988" max="10988" width="11.5546875" style="125" customWidth="1"/>
    <col min="10989" max="10989" width="10.109375" style="125" customWidth="1"/>
    <col min="10990" max="10990" width="10.88671875" style="125" customWidth="1"/>
    <col min="10991" max="10991" width="12.5546875" style="125" customWidth="1"/>
    <col min="10992" max="10992" width="14.33203125" style="125" customWidth="1"/>
    <col min="10993" max="10993" width="12.5546875" style="125" customWidth="1"/>
    <col min="10994" max="10994" width="17.33203125" style="125" customWidth="1"/>
    <col min="10995" max="10995" width="18.88671875" style="125" customWidth="1"/>
    <col min="10996" max="10996" width="15.109375" style="125" customWidth="1"/>
    <col min="10997" max="10997" width="17.6640625" style="125" customWidth="1"/>
    <col min="10998" max="10998" width="23.109375" style="125" customWidth="1"/>
    <col min="10999" max="10999" width="27.44140625" style="125" customWidth="1"/>
    <col min="11000" max="11000" width="13.33203125" style="125" customWidth="1"/>
    <col min="11001" max="11001" width="12.6640625" style="125" customWidth="1"/>
    <col min="11002" max="11002" width="13.88671875" style="125" customWidth="1"/>
    <col min="11003" max="11011" width="11.44140625" style="125"/>
    <col min="11012" max="11012" width="14.109375" style="125" customWidth="1"/>
    <col min="11013" max="11013" width="13.33203125" style="125" customWidth="1"/>
    <col min="11014" max="11014" width="13.88671875" style="125" customWidth="1"/>
    <col min="11015" max="11015" width="16.5546875" style="125" customWidth="1"/>
    <col min="11016" max="11016" width="11.44140625" style="125"/>
    <col min="11017" max="11017" width="15" style="125" customWidth="1"/>
    <col min="11018" max="11018" width="14.88671875" style="125" customWidth="1"/>
    <col min="11019" max="11019" width="12.6640625" style="125" customWidth="1"/>
    <col min="11020" max="11020" width="11.44140625" style="125"/>
    <col min="11021" max="11021" width="15.6640625" style="125" customWidth="1"/>
    <col min="11022" max="11022" width="14.6640625" style="125" customWidth="1"/>
    <col min="11023" max="11207" width="11.44140625" style="125"/>
    <col min="11208" max="11208" width="10.44140625" style="125" customWidth="1"/>
    <col min="11209" max="11209" width="17.6640625" style="125" customWidth="1"/>
    <col min="11210" max="11210" width="0" style="125" hidden="1" customWidth="1"/>
    <col min="11211" max="11211" width="23.5546875" style="125" customWidth="1"/>
    <col min="11212" max="11212" width="25.88671875" style="125" customWidth="1"/>
    <col min="11213" max="11213" width="44" style="125" customWidth="1"/>
    <col min="11214" max="11214" width="21.6640625" style="125" customWidth="1"/>
    <col min="11215" max="11215" width="11.88671875" style="125" customWidth="1"/>
    <col min="11216" max="11216" width="9.88671875" style="125" customWidth="1"/>
    <col min="11217" max="11217" width="10" style="125" customWidth="1"/>
    <col min="11218" max="11218" width="21.109375" style="125" customWidth="1"/>
    <col min="11219" max="11229" width="0" style="125" hidden="1" customWidth="1"/>
    <col min="11230" max="11230" width="11.5546875" style="125" customWidth="1"/>
    <col min="11231" max="11231" width="11" style="125" customWidth="1"/>
    <col min="11232" max="11232" width="13.109375" style="125" customWidth="1"/>
    <col min="11233" max="11233" width="13.88671875" style="125" customWidth="1"/>
    <col min="11234" max="11234" width="13.33203125" style="125" customWidth="1"/>
    <col min="11235" max="11235" width="16.109375" style="125" customWidth="1"/>
    <col min="11236" max="11238" width="7.109375" style="125" customWidth="1"/>
    <col min="11239" max="11239" width="8.5546875" style="125" customWidth="1"/>
    <col min="11240" max="11240" width="12.44140625" style="125" customWidth="1"/>
    <col min="11241" max="11241" width="12.6640625" style="125" customWidth="1"/>
    <col min="11242" max="11242" width="13.88671875" style="125" customWidth="1"/>
    <col min="11243" max="11243" width="23.33203125" style="125" customWidth="1"/>
    <col min="11244" max="11244" width="11.5546875" style="125" customWidth="1"/>
    <col min="11245" max="11245" width="10.109375" style="125" customWidth="1"/>
    <col min="11246" max="11246" width="10.88671875" style="125" customWidth="1"/>
    <col min="11247" max="11247" width="12.5546875" style="125" customWidth="1"/>
    <col min="11248" max="11248" width="14.33203125" style="125" customWidth="1"/>
    <col min="11249" max="11249" width="12.5546875" style="125" customWidth="1"/>
    <col min="11250" max="11250" width="17.33203125" style="125" customWidth="1"/>
    <col min="11251" max="11251" width="18.88671875" style="125" customWidth="1"/>
    <col min="11252" max="11252" width="15.109375" style="125" customWidth="1"/>
    <col min="11253" max="11253" width="17.6640625" style="125" customWidth="1"/>
    <col min="11254" max="11254" width="23.109375" style="125" customWidth="1"/>
    <col min="11255" max="11255" width="27.44140625" style="125" customWidth="1"/>
    <col min="11256" max="11256" width="13.33203125" style="125" customWidth="1"/>
    <col min="11257" max="11257" width="12.6640625" style="125" customWidth="1"/>
    <col min="11258" max="11258" width="13.88671875" style="125" customWidth="1"/>
    <col min="11259" max="11267" width="11.44140625" style="125"/>
    <col min="11268" max="11268" width="14.109375" style="125" customWidth="1"/>
    <col min="11269" max="11269" width="13.33203125" style="125" customWidth="1"/>
    <col min="11270" max="11270" width="13.88671875" style="125" customWidth="1"/>
    <col min="11271" max="11271" width="16.5546875" style="125" customWidth="1"/>
    <col min="11272" max="11272" width="11.44140625" style="125"/>
    <col min="11273" max="11273" width="15" style="125" customWidth="1"/>
    <col min="11274" max="11274" width="14.88671875" style="125" customWidth="1"/>
    <col min="11275" max="11275" width="12.6640625" style="125" customWidth="1"/>
    <col min="11276" max="11276" width="11.44140625" style="125"/>
    <col min="11277" max="11277" width="15.6640625" style="125" customWidth="1"/>
    <col min="11278" max="11278" width="14.6640625" style="125" customWidth="1"/>
    <col min="11279" max="11463" width="11.44140625" style="125"/>
    <col min="11464" max="11464" width="10.44140625" style="125" customWidth="1"/>
    <col min="11465" max="11465" width="17.6640625" style="125" customWidth="1"/>
    <col min="11466" max="11466" width="0" style="125" hidden="1" customWidth="1"/>
    <col min="11467" max="11467" width="23.5546875" style="125" customWidth="1"/>
    <col min="11468" max="11468" width="25.88671875" style="125" customWidth="1"/>
    <col min="11469" max="11469" width="44" style="125" customWidth="1"/>
    <col min="11470" max="11470" width="21.6640625" style="125" customWidth="1"/>
    <col min="11471" max="11471" width="11.88671875" style="125" customWidth="1"/>
    <col min="11472" max="11472" width="9.88671875" style="125" customWidth="1"/>
    <col min="11473" max="11473" width="10" style="125" customWidth="1"/>
    <col min="11474" max="11474" width="21.109375" style="125" customWidth="1"/>
    <col min="11475" max="11485" width="0" style="125" hidden="1" customWidth="1"/>
    <col min="11486" max="11486" width="11.5546875" style="125" customWidth="1"/>
    <col min="11487" max="11487" width="11" style="125" customWidth="1"/>
    <col min="11488" max="11488" width="13.109375" style="125" customWidth="1"/>
    <col min="11489" max="11489" width="13.88671875" style="125" customWidth="1"/>
    <col min="11490" max="11490" width="13.33203125" style="125" customWidth="1"/>
    <col min="11491" max="11491" width="16.109375" style="125" customWidth="1"/>
    <col min="11492" max="11494" width="7.109375" style="125" customWidth="1"/>
    <col min="11495" max="11495" width="8.5546875" style="125" customWidth="1"/>
    <col min="11496" max="11496" width="12.44140625" style="125" customWidth="1"/>
    <col min="11497" max="11497" width="12.6640625" style="125" customWidth="1"/>
    <col min="11498" max="11498" width="13.88671875" style="125" customWidth="1"/>
    <col min="11499" max="11499" width="23.33203125" style="125" customWidth="1"/>
    <col min="11500" max="11500" width="11.5546875" style="125" customWidth="1"/>
    <col min="11501" max="11501" width="10.109375" style="125" customWidth="1"/>
    <col min="11502" max="11502" width="10.88671875" style="125" customWidth="1"/>
    <col min="11503" max="11503" width="12.5546875" style="125" customWidth="1"/>
    <col min="11504" max="11504" width="14.33203125" style="125" customWidth="1"/>
    <col min="11505" max="11505" width="12.5546875" style="125" customWidth="1"/>
    <col min="11506" max="11506" width="17.33203125" style="125" customWidth="1"/>
    <col min="11507" max="11507" width="18.88671875" style="125" customWidth="1"/>
    <col min="11508" max="11508" width="15.109375" style="125" customWidth="1"/>
    <col min="11509" max="11509" width="17.6640625" style="125" customWidth="1"/>
    <col min="11510" max="11510" width="23.109375" style="125" customWidth="1"/>
    <col min="11511" max="11511" width="27.44140625" style="125" customWidth="1"/>
    <col min="11512" max="11512" width="13.33203125" style="125" customWidth="1"/>
    <col min="11513" max="11513" width="12.6640625" style="125" customWidth="1"/>
    <col min="11514" max="11514" width="13.88671875" style="125" customWidth="1"/>
    <col min="11515" max="11523" width="11.44140625" style="125"/>
    <col min="11524" max="11524" width="14.109375" style="125" customWidth="1"/>
    <col min="11525" max="11525" width="13.33203125" style="125" customWidth="1"/>
    <col min="11526" max="11526" width="13.88671875" style="125" customWidth="1"/>
    <col min="11527" max="11527" width="16.5546875" style="125" customWidth="1"/>
    <col min="11528" max="11528" width="11.44140625" style="125"/>
    <col min="11529" max="11529" width="15" style="125" customWidth="1"/>
    <col min="11530" max="11530" width="14.88671875" style="125" customWidth="1"/>
    <col min="11531" max="11531" width="12.6640625" style="125" customWidth="1"/>
    <col min="11532" max="11532" width="11.44140625" style="125"/>
    <col min="11533" max="11533" width="15.6640625" style="125" customWidth="1"/>
    <col min="11534" max="11534" width="14.6640625" style="125" customWidth="1"/>
    <col min="11535" max="11719" width="11.44140625" style="125"/>
    <col min="11720" max="11720" width="10.44140625" style="125" customWidth="1"/>
    <col min="11721" max="11721" width="17.6640625" style="125" customWidth="1"/>
    <col min="11722" max="11722" width="0" style="125" hidden="1" customWidth="1"/>
    <col min="11723" max="11723" width="23.5546875" style="125" customWidth="1"/>
    <col min="11724" max="11724" width="25.88671875" style="125" customWidth="1"/>
    <col min="11725" max="11725" width="44" style="125" customWidth="1"/>
    <col min="11726" max="11726" width="21.6640625" style="125" customWidth="1"/>
    <col min="11727" max="11727" width="11.88671875" style="125" customWidth="1"/>
    <col min="11728" max="11728" width="9.88671875" style="125" customWidth="1"/>
    <col min="11729" max="11729" width="10" style="125" customWidth="1"/>
    <col min="11730" max="11730" width="21.109375" style="125" customWidth="1"/>
    <col min="11731" max="11741" width="0" style="125" hidden="1" customWidth="1"/>
    <col min="11742" max="11742" width="11.5546875" style="125" customWidth="1"/>
    <col min="11743" max="11743" width="11" style="125" customWidth="1"/>
    <col min="11744" max="11744" width="13.109375" style="125" customWidth="1"/>
    <col min="11745" max="11745" width="13.88671875" style="125" customWidth="1"/>
    <col min="11746" max="11746" width="13.33203125" style="125" customWidth="1"/>
    <col min="11747" max="11747" width="16.109375" style="125" customWidth="1"/>
    <col min="11748" max="11750" width="7.109375" style="125" customWidth="1"/>
    <col min="11751" max="11751" width="8.5546875" style="125" customWidth="1"/>
    <col min="11752" max="11752" width="12.44140625" style="125" customWidth="1"/>
    <col min="11753" max="11753" width="12.6640625" style="125" customWidth="1"/>
    <col min="11754" max="11754" width="13.88671875" style="125" customWidth="1"/>
    <col min="11755" max="11755" width="23.33203125" style="125" customWidth="1"/>
    <col min="11756" max="11756" width="11.5546875" style="125" customWidth="1"/>
    <col min="11757" max="11757" width="10.109375" style="125" customWidth="1"/>
    <col min="11758" max="11758" width="10.88671875" style="125" customWidth="1"/>
    <col min="11759" max="11759" width="12.5546875" style="125" customWidth="1"/>
    <col min="11760" max="11760" width="14.33203125" style="125" customWidth="1"/>
    <col min="11761" max="11761" width="12.5546875" style="125" customWidth="1"/>
    <col min="11762" max="11762" width="17.33203125" style="125" customWidth="1"/>
    <col min="11763" max="11763" width="18.88671875" style="125" customWidth="1"/>
    <col min="11764" max="11764" width="15.109375" style="125" customWidth="1"/>
    <col min="11765" max="11765" width="17.6640625" style="125" customWidth="1"/>
    <col min="11766" max="11766" width="23.109375" style="125" customWidth="1"/>
    <col min="11767" max="11767" width="27.44140625" style="125" customWidth="1"/>
    <col min="11768" max="11768" width="13.33203125" style="125" customWidth="1"/>
    <col min="11769" max="11769" width="12.6640625" style="125" customWidth="1"/>
    <col min="11770" max="11770" width="13.88671875" style="125" customWidth="1"/>
    <col min="11771" max="11779" width="11.44140625" style="125"/>
    <col min="11780" max="11780" width="14.109375" style="125" customWidth="1"/>
    <col min="11781" max="11781" width="13.33203125" style="125" customWidth="1"/>
    <col min="11782" max="11782" width="13.88671875" style="125" customWidth="1"/>
    <col min="11783" max="11783" width="16.5546875" style="125" customWidth="1"/>
    <col min="11784" max="11784" width="11.44140625" style="125"/>
    <col min="11785" max="11785" width="15" style="125" customWidth="1"/>
    <col min="11786" max="11786" width="14.88671875" style="125" customWidth="1"/>
    <col min="11787" max="11787" width="12.6640625" style="125" customWidth="1"/>
    <col min="11788" max="11788" width="11.44140625" style="125"/>
    <col min="11789" max="11789" width="15.6640625" style="125" customWidth="1"/>
    <col min="11790" max="11790" width="14.6640625" style="125" customWidth="1"/>
    <col min="11791" max="11975" width="11.44140625" style="125"/>
    <col min="11976" max="11976" width="10.44140625" style="125" customWidth="1"/>
    <col min="11977" max="11977" width="17.6640625" style="125" customWidth="1"/>
    <col min="11978" max="11978" width="0" style="125" hidden="1" customWidth="1"/>
    <col min="11979" max="11979" width="23.5546875" style="125" customWidth="1"/>
    <col min="11980" max="11980" width="25.88671875" style="125" customWidth="1"/>
    <col min="11981" max="11981" width="44" style="125" customWidth="1"/>
    <col min="11982" max="11982" width="21.6640625" style="125" customWidth="1"/>
    <col min="11983" max="11983" width="11.88671875" style="125" customWidth="1"/>
    <col min="11984" max="11984" width="9.88671875" style="125" customWidth="1"/>
    <col min="11985" max="11985" width="10" style="125" customWidth="1"/>
    <col min="11986" max="11986" width="21.109375" style="125" customWidth="1"/>
    <col min="11987" max="11997" width="0" style="125" hidden="1" customWidth="1"/>
    <col min="11998" max="11998" width="11.5546875" style="125" customWidth="1"/>
    <col min="11999" max="11999" width="11" style="125" customWidth="1"/>
    <col min="12000" max="12000" width="13.109375" style="125" customWidth="1"/>
    <col min="12001" max="12001" width="13.88671875" style="125" customWidth="1"/>
    <col min="12002" max="12002" width="13.33203125" style="125" customWidth="1"/>
    <col min="12003" max="12003" width="16.109375" style="125" customWidth="1"/>
    <col min="12004" max="12006" width="7.109375" style="125" customWidth="1"/>
    <col min="12007" max="12007" width="8.5546875" style="125" customWidth="1"/>
    <col min="12008" max="12008" width="12.44140625" style="125" customWidth="1"/>
    <col min="12009" max="12009" width="12.6640625" style="125" customWidth="1"/>
    <col min="12010" max="12010" width="13.88671875" style="125" customWidth="1"/>
    <col min="12011" max="12011" width="23.33203125" style="125" customWidth="1"/>
    <col min="12012" max="12012" width="11.5546875" style="125" customWidth="1"/>
    <col min="12013" max="12013" width="10.109375" style="125" customWidth="1"/>
    <col min="12014" max="12014" width="10.88671875" style="125" customWidth="1"/>
    <col min="12015" max="12015" width="12.5546875" style="125" customWidth="1"/>
    <col min="12016" max="12016" width="14.33203125" style="125" customWidth="1"/>
    <col min="12017" max="12017" width="12.5546875" style="125" customWidth="1"/>
    <col min="12018" max="12018" width="17.33203125" style="125" customWidth="1"/>
    <col min="12019" max="12019" width="18.88671875" style="125" customWidth="1"/>
    <col min="12020" max="12020" width="15.109375" style="125" customWidth="1"/>
    <col min="12021" max="12021" width="17.6640625" style="125" customWidth="1"/>
    <col min="12022" max="12022" width="23.109375" style="125" customWidth="1"/>
    <col min="12023" max="12023" width="27.44140625" style="125" customWidth="1"/>
    <col min="12024" max="12024" width="13.33203125" style="125" customWidth="1"/>
    <col min="12025" max="12025" width="12.6640625" style="125" customWidth="1"/>
    <col min="12026" max="12026" width="13.88671875" style="125" customWidth="1"/>
    <col min="12027" max="12035" width="11.44140625" style="125"/>
    <col min="12036" max="12036" width="14.109375" style="125" customWidth="1"/>
    <col min="12037" max="12037" width="13.33203125" style="125" customWidth="1"/>
    <col min="12038" max="12038" width="13.88671875" style="125" customWidth="1"/>
    <col min="12039" max="12039" width="16.5546875" style="125" customWidth="1"/>
    <col min="12040" max="12040" width="11.44140625" style="125"/>
    <col min="12041" max="12041" width="15" style="125" customWidth="1"/>
    <col min="12042" max="12042" width="14.88671875" style="125" customWidth="1"/>
    <col min="12043" max="12043" width="12.6640625" style="125" customWidth="1"/>
    <col min="12044" max="12044" width="11.44140625" style="125"/>
    <col min="12045" max="12045" width="15.6640625" style="125" customWidth="1"/>
    <col min="12046" max="12046" width="14.6640625" style="125" customWidth="1"/>
    <col min="12047" max="12231" width="11.44140625" style="125"/>
    <col min="12232" max="12232" width="10.44140625" style="125" customWidth="1"/>
    <col min="12233" max="12233" width="17.6640625" style="125" customWidth="1"/>
    <col min="12234" max="12234" width="0" style="125" hidden="1" customWidth="1"/>
    <col min="12235" max="12235" width="23.5546875" style="125" customWidth="1"/>
    <col min="12236" max="12236" width="25.88671875" style="125" customWidth="1"/>
    <col min="12237" max="12237" width="44" style="125" customWidth="1"/>
    <col min="12238" max="12238" width="21.6640625" style="125" customWidth="1"/>
    <col min="12239" max="12239" width="11.88671875" style="125" customWidth="1"/>
    <col min="12240" max="12240" width="9.88671875" style="125" customWidth="1"/>
    <col min="12241" max="12241" width="10" style="125" customWidth="1"/>
    <col min="12242" max="12242" width="21.109375" style="125" customWidth="1"/>
    <col min="12243" max="12253" width="0" style="125" hidden="1" customWidth="1"/>
    <col min="12254" max="12254" width="11.5546875" style="125" customWidth="1"/>
    <col min="12255" max="12255" width="11" style="125" customWidth="1"/>
    <col min="12256" max="12256" width="13.109375" style="125" customWidth="1"/>
    <col min="12257" max="12257" width="13.88671875" style="125" customWidth="1"/>
    <col min="12258" max="12258" width="13.33203125" style="125" customWidth="1"/>
    <col min="12259" max="12259" width="16.109375" style="125" customWidth="1"/>
    <col min="12260" max="12262" width="7.109375" style="125" customWidth="1"/>
    <col min="12263" max="12263" width="8.5546875" style="125" customWidth="1"/>
    <col min="12264" max="12264" width="12.44140625" style="125" customWidth="1"/>
    <col min="12265" max="12265" width="12.6640625" style="125" customWidth="1"/>
    <col min="12266" max="12266" width="13.88671875" style="125" customWidth="1"/>
    <col min="12267" max="12267" width="23.33203125" style="125" customWidth="1"/>
    <col min="12268" max="12268" width="11.5546875" style="125" customWidth="1"/>
    <col min="12269" max="12269" width="10.109375" style="125" customWidth="1"/>
    <col min="12270" max="12270" width="10.88671875" style="125" customWidth="1"/>
    <col min="12271" max="12271" width="12.5546875" style="125" customWidth="1"/>
    <col min="12272" max="12272" width="14.33203125" style="125" customWidth="1"/>
    <col min="12273" max="12273" width="12.5546875" style="125" customWidth="1"/>
    <col min="12274" max="12274" width="17.33203125" style="125" customWidth="1"/>
    <col min="12275" max="12275" width="18.88671875" style="125" customWidth="1"/>
    <col min="12276" max="12276" width="15.109375" style="125" customWidth="1"/>
    <col min="12277" max="12277" width="17.6640625" style="125" customWidth="1"/>
    <col min="12278" max="12278" width="23.109375" style="125" customWidth="1"/>
    <col min="12279" max="12279" width="27.44140625" style="125" customWidth="1"/>
    <col min="12280" max="12280" width="13.33203125" style="125" customWidth="1"/>
    <col min="12281" max="12281" width="12.6640625" style="125" customWidth="1"/>
    <col min="12282" max="12282" width="13.88671875" style="125" customWidth="1"/>
    <col min="12283" max="12291" width="11.44140625" style="125"/>
    <col min="12292" max="12292" width="14.109375" style="125" customWidth="1"/>
    <col min="12293" max="12293" width="13.33203125" style="125" customWidth="1"/>
    <col min="12294" max="12294" width="13.88671875" style="125" customWidth="1"/>
    <col min="12295" max="12295" width="16.5546875" style="125" customWidth="1"/>
    <col min="12296" max="12296" width="11.44140625" style="125"/>
    <col min="12297" max="12297" width="15" style="125" customWidth="1"/>
    <col min="12298" max="12298" width="14.88671875" style="125" customWidth="1"/>
    <col min="12299" max="12299" width="12.6640625" style="125" customWidth="1"/>
    <col min="12300" max="12300" width="11.44140625" style="125"/>
    <col min="12301" max="12301" width="15.6640625" style="125" customWidth="1"/>
    <col min="12302" max="12302" width="14.6640625" style="125" customWidth="1"/>
    <col min="12303" max="12487" width="11.44140625" style="125"/>
    <col min="12488" max="12488" width="10.44140625" style="125" customWidth="1"/>
    <col min="12489" max="12489" width="17.6640625" style="125" customWidth="1"/>
    <col min="12490" max="12490" width="0" style="125" hidden="1" customWidth="1"/>
    <col min="12491" max="12491" width="23.5546875" style="125" customWidth="1"/>
    <col min="12492" max="12492" width="25.88671875" style="125" customWidth="1"/>
    <col min="12493" max="12493" width="44" style="125" customWidth="1"/>
    <col min="12494" max="12494" width="21.6640625" style="125" customWidth="1"/>
    <col min="12495" max="12495" width="11.88671875" style="125" customWidth="1"/>
    <col min="12496" max="12496" width="9.88671875" style="125" customWidth="1"/>
    <col min="12497" max="12497" width="10" style="125" customWidth="1"/>
    <col min="12498" max="12498" width="21.109375" style="125" customWidth="1"/>
    <col min="12499" max="12509" width="0" style="125" hidden="1" customWidth="1"/>
    <col min="12510" max="12510" width="11.5546875" style="125" customWidth="1"/>
    <col min="12511" max="12511" width="11" style="125" customWidth="1"/>
    <col min="12512" max="12512" width="13.109375" style="125" customWidth="1"/>
    <col min="12513" max="12513" width="13.88671875" style="125" customWidth="1"/>
    <col min="12514" max="12514" width="13.33203125" style="125" customWidth="1"/>
    <col min="12515" max="12515" width="16.109375" style="125" customWidth="1"/>
    <col min="12516" max="12518" width="7.109375" style="125" customWidth="1"/>
    <col min="12519" max="12519" width="8.5546875" style="125" customWidth="1"/>
    <col min="12520" max="12520" width="12.44140625" style="125" customWidth="1"/>
    <col min="12521" max="12521" width="12.6640625" style="125" customWidth="1"/>
    <col min="12522" max="12522" width="13.88671875" style="125" customWidth="1"/>
    <col min="12523" max="12523" width="23.33203125" style="125" customWidth="1"/>
    <col min="12524" max="12524" width="11.5546875" style="125" customWidth="1"/>
    <col min="12525" max="12525" width="10.109375" style="125" customWidth="1"/>
    <col min="12526" max="12526" width="10.88671875" style="125" customWidth="1"/>
    <col min="12527" max="12527" width="12.5546875" style="125" customWidth="1"/>
    <col min="12528" max="12528" width="14.33203125" style="125" customWidth="1"/>
    <col min="12529" max="12529" width="12.5546875" style="125" customWidth="1"/>
    <col min="12530" max="12530" width="17.33203125" style="125" customWidth="1"/>
    <col min="12531" max="12531" width="18.88671875" style="125" customWidth="1"/>
    <col min="12532" max="12532" width="15.109375" style="125" customWidth="1"/>
    <col min="12533" max="12533" width="17.6640625" style="125" customWidth="1"/>
    <col min="12534" max="12534" width="23.109375" style="125" customWidth="1"/>
    <col min="12535" max="12535" width="27.44140625" style="125" customWidth="1"/>
    <col min="12536" max="12536" width="13.33203125" style="125" customWidth="1"/>
    <col min="12537" max="12537" width="12.6640625" style="125" customWidth="1"/>
    <col min="12538" max="12538" width="13.88671875" style="125" customWidth="1"/>
    <col min="12539" max="12547" width="11.44140625" style="125"/>
    <col min="12548" max="12548" width="14.109375" style="125" customWidth="1"/>
    <col min="12549" max="12549" width="13.33203125" style="125" customWidth="1"/>
    <col min="12550" max="12550" width="13.88671875" style="125" customWidth="1"/>
    <col min="12551" max="12551" width="16.5546875" style="125" customWidth="1"/>
    <col min="12552" max="12552" width="11.44140625" style="125"/>
    <col min="12553" max="12553" width="15" style="125" customWidth="1"/>
    <col min="12554" max="12554" width="14.88671875" style="125" customWidth="1"/>
    <col min="12555" max="12555" width="12.6640625" style="125" customWidth="1"/>
    <col min="12556" max="12556" width="11.44140625" style="125"/>
    <col min="12557" max="12557" width="15.6640625" style="125" customWidth="1"/>
    <col min="12558" max="12558" width="14.6640625" style="125" customWidth="1"/>
    <col min="12559" max="12743" width="11.44140625" style="125"/>
    <col min="12744" max="12744" width="10.44140625" style="125" customWidth="1"/>
    <col min="12745" max="12745" width="17.6640625" style="125" customWidth="1"/>
    <col min="12746" max="12746" width="0" style="125" hidden="1" customWidth="1"/>
    <col min="12747" max="12747" width="23.5546875" style="125" customWidth="1"/>
    <col min="12748" max="12748" width="25.88671875" style="125" customWidth="1"/>
    <col min="12749" max="12749" width="44" style="125" customWidth="1"/>
    <col min="12750" max="12750" width="21.6640625" style="125" customWidth="1"/>
    <col min="12751" max="12751" width="11.88671875" style="125" customWidth="1"/>
    <col min="12752" max="12752" width="9.88671875" style="125" customWidth="1"/>
    <col min="12753" max="12753" width="10" style="125" customWidth="1"/>
    <col min="12754" max="12754" width="21.109375" style="125" customWidth="1"/>
    <col min="12755" max="12765" width="0" style="125" hidden="1" customWidth="1"/>
    <col min="12766" max="12766" width="11.5546875" style="125" customWidth="1"/>
    <col min="12767" max="12767" width="11" style="125" customWidth="1"/>
    <col min="12768" max="12768" width="13.109375" style="125" customWidth="1"/>
    <col min="12769" max="12769" width="13.88671875" style="125" customWidth="1"/>
    <col min="12770" max="12770" width="13.33203125" style="125" customWidth="1"/>
    <col min="12771" max="12771" width="16.109375" style="125" customWidth="1"/>
    <col min="12772" max="12774" width="7.109375" style="125" customWidth="1"/>
    <col min="12775" max="12775" width="8.5546875" style="125" customWidth="1"/>
    <col min="12776" max="12776" width="12.44140625" style="125" customWidth="1"/>
    <col min="12777" max="12777" width="12.6640625" style="125" customWidth="1"/>
    <col min="12778" max="12778" width="13.88671875" style="125" customWidth="1"/>
    <col min="12779" max="12779" width="23.33203125" style="125" customWidth="1"/>
    <col min="12780" max="12780" width="11.5546875" style="125" customWidth="1"/>
    <col min="12781" max="12781" width="10.109375" style="125" customWidth="1"/>
    <col min="12782" max="12782" width="10.88671875" style="125" customWidth="1"/>
    <col min="12783" max="12783" width="12.5546875" style="125" customWidth="1"/>
    <col min="12784" max="12784" width="14.33203125" style="125" customWidth="1"/>
    <col min="12785" max="12785" width="12.5546875" style="125" customWidth="1"/>
    <col min="12786" max="12786" width="17.33203125" style="125" customWidth="1"/>
    <col min="12787" max="12787" width="18.88671875" style="125" customWidth="1"/>
    <col min="12788" max="12788" width="15.109375" style="125" customWidth="1"/>
    <col min="12789" max="12789" width="17.6640625" style="125" customWidth="1"/>
    <col min="12790" max="12790" width="23.109375" style="125" customWidth="1"/>
    <col min="12791" max="12791" width="27.44140625" style="125" customWidth="1"/>
    <col min="12792" max="12792" width="13.33203125" style="125" customWidth="1"/>
    <col min="12793" max="12793" width="12.6640625" style="125" customWidth="1"/>
    <col min="12794" max="12794" width="13.88671875" style="125" customWidth="1"/>
    <col min="12795" max="12803" width="11.44140625" style="125"/>
    <col min="12804" max="12804" width="14.109375" style="125" customWidth="1"/>
    <col min="12805" max="12805" width="13.33203125" style="125" customWidth="1"/>
    <col min="12806" max="12806" width="13.88671875" style="125" customWidth="1"/>
    <col min="12807" max="12807" width="16.5546875" style="125" customWidth="1"/>
    <col min="12808" max="12808" width="11.44140625" style="125"/>
    <col min="12809" max="12809" width="15" style="125" customWidth="1"/>
    <col min="12810" max="12810" width="14.88671875" style="125" customWidth="1"/>
    <col min="12811" max="12811" width="12.6640625" style="125" customWidth="1"/>
    <col min="12812" max="12812" width="11.44140625" style="125"/>
    <col min="12813" max="12813" width="15.6640625" style="125" customWidth="1"/>
    <col min="12814" max="12814" width="14.6640625" style="125" customWidth="1"/>
    <col min="12815" max="12999" width="11.44140625" style="125"/>
    <col min="13000" max="13000" width="10.44140625" style="125" customWidth="1"/>
    <col min="13001" max="13001" width="17.6640625" style="125" customWidth="1"/>
    <col min="13002" max="13002" width="0" style="125" hidden="1" customWidth="1"/>
    <col min="13003" max="13003" width="23.5546875" style="125" customWidth="1"/>
    <col min="13004" max="13004" width="25.88671875" style="125" customWidth="1"/>
    <col min="13005" max="13005" width="44" style="125" customWidth="1"/>
    <col min="13006" max="13006" width="21.6640625" style="125" customWidth="1"/>
    <col min="13007" max="13007" width="11.88671875" style="125" customWidth="1"/>
    <col min="13008" max="13008" width="9.88671875" style="125" customWidth="1"/>
    <col min="13009" max="13009" width="10" style="125" customWidth="1"/>
    <col min="13010" max="13010" width="21.109375" style="125" customWidth="1"/>
    <col min="13011" max="13021" width="0" style="125" hidden="1" customWidth="1"/>
    <col min="13022" max="13022" width="11.5546875" style="125" customWidth="1"/>
    <col min="13023" max="13023" width="11" style="125" customWidth="1"/>
    <col min="13024" max="13024" width="13.109375" style="125" customWidth="1"/>
    <col min="13025" max="13025" width="13.88671875" style="125" customWidth="1"/>
    <col min="13026" max="13026" width="13.33203125" style="125" customWidth="1"/>
    <col min="13027" max="13027" width="16.109375" style="125" customWidth="1"/>
    <col min="13028" max="13030" width="7.109375" style="125" customWidth="1"/>
    <col min="13031" max="13031" width="8.5546875" style="125" customWidth="1"/>
    <col min="13032" max="13032" width="12.44140625" style="125" customWidth="1"/>
    <col min="13033" max="13033" width="12.6640625" style="125" customWidth="1"/>
    <col min="13034" max="13034" width="13.88671875" style="125" customWidth="1"/>
    <col min="13035" max="13035" width="23.33203125" style="125" customWidth="1"/>
    <col min="13036" max="13036" width="11.5546875" style="125" customWidth="1"/>
    <col min="13037" max="13037" width="10.109375" style="125" customWidth="1"/>
    <col min="13038" max="13038" width="10.88671875" style="125" customWidth="1"/>
    <col min="13039" max="13039" width="12.5546875" style="125" customWidth="1"/>
    <col min="13040" max="13040" width="14.33203125" style="125" customWidth="1"/>
    <col min="13041" max="13041" width="12.5546875" style="125" customWidth="1"/>
    <col min="13042" max="13042" width="17.33203125" style="125" customWidth="1"/>
    <col min="13043" max="13043" width="18.88671875" style="125" customWidth="1"/>
    <col min="13044" max="13044" width="15.109375" style="125" customWidth="1"/>
    <col min="13045" max="13045" width="17.6640625" style="125" customWidth="1"/>
    <col min="13046" max="13046" width="23.109375" style="125" customWidth="1"/>
    <col min="13047" max="13047" width="27.44140625" style="125" customWidth="1"/>
    <col min="13048" max="13048" width="13.33203125" style="125" customWidth="1"/>
    <col min="13049" max="13049" width="12.6640625" style="125" customWidth="1"/>
    <col min="13050" max="13050" width="13.88671875" style="125" customWidth="1"/>
    <col min="13051" max="13059" width="11.44140625" style="125"/>
    <col min="13060" max="13060" width="14.109375" style="125" customWidth="1"/>
    <col min="13061" max="13061" width="13.33203125" style="125" customWidth="1"/>
    <col min="13062" max="13062" width="13.88671875" style="125" customWidth="1"/>
    <col min="13063" max="13063" width="16.5546875" style="125" customWidth="1"/>
    <col min="13064" max="13064" width="11.44140625" style="125"/>
    <col min="13065" max="13065" width="15" style="125" customWidth="1"/>
    <col min="13066" max="13066" width="14.88671875" style="125" customWidth="1"/>
    <col min="13067" max="13067" width="12.6640625" style="125" customWidth="1"/>
    <col min="13068" max="13068" width="11.44140625" style="125"/>
    <col min="13069" max="13069" width="15.6640625" style="125" customWidth="1"/>
    <col min="13070" max="13070" width="14.6640625" style="125" customWidth="1"/>
    <col min="13071" max="13255" width="11.44140625" style="125"/>
    <col min="13256" max="13256" width="10.44140625" style="125" customWidth="1"/>
    <col min="13257" max="13257" width="17.6640625" style="125" customWidth="1"/>
    <col min="13258" max="13258" width="0" style="125" hidden="1" customWidth="1"/>
    <col min="13259" max="13259" width="23.5546875" style="125" customWidth="1"/>
    <col min="13260" max="13260" width="25.88671875" style="125" customWidth="1"/>
    <col min="13261" max="13261" width="44" style="125" customWidth="1"/>
    <col min="13262" max="13262" width="21.6640625" style="125" customWidth="1"/>
    <col min="13263" max="13263" width="11.88671875" style="125" customWidth="1"/>
    <col min="13264" max="13264" width="9.88671875" style="125" customWidth="1"/>
    <col min="13265" max="13265" width="10" style="125" customWidth="1"/>
    <col min="13266" max="13266" width="21.109375" style="125" customWidth="1"/>
    <col min="13267" max="13277" width="0" style="125" hidden="1" customWidth="1"/>
    <col min="13278" max="13278" width="11.5546875" style="125" customWidth="1"/>
    <col min="13279" max="13279" width="11" style="125" customWidth="1"/>
    <col min="13280" max="13280" width="13.109375" style="125" customWidth="1"/>
    <col min="13281" max="13281" width="13.88671875" style="125" customWidth="1"/>
    <col min="13282" max="13282" width="13.33203125" style="125" customWidth="1"/>
    <col min="13283" max="13283" width="16.109375" style="125" customWidth="1"/>
    <col min="13284" max="13286" width="7.109375" style="125" customWidth="1"/>
    <col min="13287" max="13287" width="8.5546875" style="125" customWidth="1"/>
    <col min="13288" max="13288" width="12.44140625" style="125" customWidth="1"/>
    <col min="13289" max="13289" width="12.6640625" style="125" customWidth="1"/>
    <col min="13290" max="13290" width="13.88671875" style="125" customWidth="1"/>
    <col min="13291" max="13291" width="23.33203125" style="125" customWidth="1"/>
    <col min="13292" max="13292" width="11.5546875" style="125" customWidth="1"/>
    <col min="13293" max="13293" width="10.109375" style="125" customWidth="1"/>
    <col min="13294" max="13294" width="10.88671875" style="125" customWidth="1"/>
    <col min="13295" max="13295" width="12.5546875" style="125" customWidth="1"/>
    <col min="13296" max="13296" width="14.33203125" style="125" customWidth="1"/>
    <col min="13297" max="13297" width="12.5546875" style="125" customWidth="1"/>
    <col min="13298" max="13298" width="17.33203125" style="125" customWidth="1"/>
    <col min="13299" max="13299" width="18.88671875" style="125" customWidth="1"/>
    <col min="13300" max="13300" width="15.109375" style="125" customWidth="1"/>
    <col min="13301" max="13301" width="17.6640625" style="125" customWidth="1"/>
    <col min="13302" max="13302" width="23.109375" style="125" customWidth="1"/>
    <col min="13303" max="13303" width="27.44140625" style="125" customWidth="1"/>
    <col min="13304" max="13304" width="13.33203125" style="125" customWidth="1"/>
    <col min="13305" max="13305" width="12.6640625" style="125" customWidth="1"/>
    <col min="13306" max="13306" width="13.88671875" style="125" customWidth="1"/>
    <col min="13307" max="13315" width="11.44140625" style="125"/>
    <col min="13316" max="13316" width="14.109375" style="125" customWidth="1"/>
    <col min="13317" max="13317" width="13.33203125" style="125" customWidth="1"/>
    <col min="13318" max="13318" width="13.88671875" style="125" customWidth="1"/>
    <col min="13319" max="13319" width="16.5546875" style="125" customWidth="1"/>
    <col min="13320" max="13320" width="11.44140625" style="125"/>
    <col min="13321" max="13321" width="15" style="125" customWidth="1"/>
    <col min="13322" max="13322" width="14.88671875" style="125" customWidth="1"/>
    <col min="13323" max="13323" width="12.6640625" style="125" customWidth="1"/>
    <col min="13324" max="13324" width="11.44140625" style="125"/>
    <col min="13325" max="13325" width="15.6640625" style="125" customWidth="1"/>
    <col min="13326" max="13326" width="14.6640625" style="125" customWidth="1"/>
    <col min="13327" max="13511" width="11.44140625" style="125"/>
    <col min="13512" max="13512" width="10.44140625" style="125" customWidth="1"/>
    <col min="13513" max="13513" width="17.6640625" style="125" customWidth="1"/>
    <col min="13514" max="13514" width="0" style="125" hidden="1" customWidth="1"/>
    <col min="13515" max="13515" width="23.5546875" style="125" customWidth="1"/>
    <col min="13516" max="13516" width="25.88671875" style="125" customWidth="1"/>
    <col min="13517" max="13517" width="44" style="125" customWidth="1"/>
    <col min="13518" max="13518" width="21.6640625" style="125" customWidth="1"/>
    <col min="13519" max="13519" width="11.88671875" style="125" customWidth="1"/>
    <col min="13520" max="13520" width="9.88671875" style="125" customWidth="1"/>
    <col min="13521" max="13521" width="10" style="125" customWidth="1"/>
    <col min="13522" max="13522" width="21.109375" style="125" customWidth="1"/>
    <col min="13523" max="13533" width="0" style="125" hidden="1" customWidth="1"/>
    <col min="13534" max="13534" width="11.5546875" style="125" customWidth="1"/>
    <col min="13535" max="13535" width="11" style="125" customWidth="1"/>
    <col min="13536" max="13536" width="13.109375" style="125" customWidth="1"/>
    <col min="13537" max="13537" width="13.88671875" style="125" customWidth="1"/>
    <col min="13538" max="13538" width="13.33203125" style="125" customWidth="1"/>
    <col min="13539" max="13539" width="16.109375" style="125" customWidth="1"/>
    <col min="13540" max="13542" width="7.109375" style="125" customWidth="1"/>
    <col min="13543" max="13543" width="8.5546875" style="125" customWidth="1"/>
    <col min="13544" max="13544" width="12.44140625" style="125" customWidth="1"/>
    <col min="13545" max="13545" width="12.6640625" style="125" customWidth="1"/>
    <col min="13546" max="13546" width="13.88671875" style="125" customWidth="1"/>
    <col min="13547" max="13547" width="23.33203125" style="125" customWidth="1"/>
    <col min="13548" max="13548" width="11.5546875" style="125" customWidth="1"/>
    <col min="13549" max="13549" width="10.109375" style="125" customWidth="1"/>
    <col min="13550" max="13550" width="10.88671875" style="125" customWidth="1"/>
    <col min="13551" max="13551" width="12.5546875" style="125" customWidth="1"/>
    <col min="13552" max="13552" width="14.33203125" style="125" customWidth="1"/>
    <col min="13553" max="13553" width="12.5546875" style="125" customWidth="1"/>
    <col min="13554" max="13554" width="17.33203125" style="125" customWidth="1"/>
    <col min="13555" max="13555" width="18.88671875" style="125" customWidth="1"/>
    <col min="13556" max="13556" width="15.109375" style="125" customWidth="1"/>
    <col min="13557" max="13557" width="17.6640625" style="125" customWidth="1"/>
    <col min="13558" max="13558" width="23.109375" style="125" customWidth="1"/>
    <col min="13559" max="13559" width="27.44140625" style="125" customWidth="1"/>
    <col min="13560" max="13560" width="13.33203125" style="125" customWidth="1"/>
    <col min="13561" max="13561" width="12.6640625" style="125" customWidth="1"/>
    <col min="13562" max="13562" width="13.88671875" style="125" customWidth="1"/>
    <col min="13563" max="13571" width="11.44140625" style="125"/>
    <col min="13572" max="13572" width="14.109375" style="125" customWidth="1"/>
    <col min="13573" max="13573" width="13.33203125" style="125" customWidth="1"/>
    <col min="13574" max="13574" width="13.88671875" style="125" customWidth="1"/>
    <col min="13575" max="13575" width="16.5546875" style="125" customWidth="1"/>
    <col min="13576" max="13576" width="11.44140625" style="125"/>
    <col min="13577" max="13577" width="15" style="125" customWidth="1"/>
    <col min="13578" max="13578" width="14.88671875" style="125" customWidth="1"/>
    <col min="13579" max="13579" width="12.6640625" style="125" customWidth="1"/>
    <col min="13580" max="13580" width="11.44140625" style="125"/>
    <col min="13581" max="13581" width="15.6640625" style="125" customWidth="1"/>
    <col min="13582" max="13582" width="14.6640625" style="125" customWidth="1"/>
    <col min="13583" max="13767" width="11.44140625" style="125"/>
    <col min="13768" max="13768" width="10.44140625" style="125" customWidth="1"/>
    <col min="13769" max="13769" width="17.6640625" style="125" customWidth="1"/>
    <col min="13770" max="13770" width="0" style="125" hidden="1" customWidth="1"/>
    <col min="13771" max="13771" width="23.5546875" style="125" customWidth="1"/>
    <col min="13772" max="13772" width="25.88671875" style="125" customWidth="1"/>
    <col min="13773" max="13773" width="44" style="125" customWidth="1"/>
    <col min="13774" max="13774" width="21.6640625" style="125" customWidth="1"/>
    <col min="13775" max="13775" width="11.88671875" style="125" customWidth="1"/>
    <col min="13776" max="13776" width="9.88671875" style="125" customWidth="1"/>
    <col min="13777" max="13777" width="10" style="125" customWidth="1"/>
    <col min="13778" max="13778" width="21.109375" style="125" customWidth="1"/>
    <col min="13779" max="13789" width="0" style="125" hidden="1" customWidth="1"/>
    <col min="13790" max="13790" width="11.5546875" style="125" customWidth="1"/>
    <col min="13791" max="13791" width="11" style="125" customWidth="1"/>
    <col min="13792" max="13792" width="13.109375" style="125" customWidth="1"/>
    <col min="13793" max="13793" width="13.88671875" style="125" customWidth="1"/>
    <col min="13794" max="13794" width="13.33203125" style="125" customWidth="1"/>
    <col min="13795" max="13795" width="16.109375" style="125" customWidth="1"/>
    <col min="13796" max="13798" width="7.109375" style="125" customWidth="1"/>
    <col min="13799" max="13799" width="8.5546875" style="125" customWidth="1"/>
    <col min="13800" max="13800" width="12.44140625" style="125" customWidth="1"/>
    <col min="13801" max="13801" width="12.6640625" style="125" customWidth="1"/>
    <col min="13802" max="13802" width="13.88671875" style="125" customWidth="1"/>
    <col min="13803" max="13803" width="23.33203125" style="125" customWidth="1"/>
    <col min="13804" max="13804" width="11.5546875" style="125" customWidth="1"/>
    <col min="13805" max="13805" width="10.109375" style="125" customWidth="1"/>
    <col min="13806" max="13806" width="10.88671875" style="125" customWidth="1"/>
    <col min="13807" max="13807" width="12.5546875" style="125" customWidth="1"/>
    <col min="13808" max="13808" width="14.33203125" style="125" customWidth="1"/>
    <col min="13809" max="13809" width="12.5546875" style="125" customWidth="1"/>
    <col min="13810" max="13810" width="17.33203125" style="125" customWidth="1"/>
    <col min="13811" max="13811" width="18.88671875" style="125" customWidth="1"/>
    <col min="13812" max="13812" width="15.109375" style="125" customWidth="1"/>
    <col min="13813" max="13813" width="17.6640625" style="125" customWidth="1"/>
    <col min="13814" max="13814" width="23.109375" style="125" customWidth="1"/>
    <col min="13815" max="13815" width="27.44140625" style="125" customWidth="1"/>
    <col min="13816" max="13816" width="13.33203125" style="125" customWidth="1"/>
    <col min="13817" max="13817" width="12.6640625" style="125" customWidth="1"/>
    <col min="13818" max="13818" width="13.88671875" style="125" customWidth="1"/>
    <col min="13819" max="13827" width="11.44140625" style="125"/>
    <col min="13828" max="13828" width="14.109375" style="125" customWidth="1"/>
    <col min="13829" max="13829" width="13.33203125" style="125" customWidth="1"/>
    <col min="13830" max="13830" width="13.88671875" style="125" customWidth="1"/>
    <col min="13831" max="13831" width="16.5546875" style="125" customWidth="1"/>
    <col min="13832" max="13832" width="11.44140625" style="125"/>
    <col min="13833" max="13833" width="15" style="125" customWidth="1"/>
    <col min="13834" max="13834" width="14.88671875" style="125" customWidth="1"/>
    <col min="13835" max="13835" width="12.6640625" style="125" customWidth="1"/>
    <col min="13836" max="13836" width="11.44140625" style="125"/>
    <col min="13837" max="13837" width="15.6640625" style="125" customWidth="1"/>
    <col min="13838" max="13838" width="14.6640625" style="125" customWidth="1"/>
    <col min="13839" max="14023" width="11.44140625" style="125"/>
    <col min="14024" max="14024" width="10.44140625" style="125" customWidth="1"/>
    <col min="14025" max="14025" width="17.6640625" style="125" customWidth="1"/>
    <col min="14026" max="14026" width="0" style="125" hidden="1" customWidth="1"/>
    <col min="14027" max="14027" width="23.5546875" style="125" customWidth="1"/>
    <col min="14028" max="14028" width="25.88671875" style="125" customWidth="1"/>
    <col min="14029" max="14029" width="44" style="125" customWidth="1"/>
    <col min="14030" max="14030" width="21.6640625" style="125" customWidth="1"/>
    <col min="14031" max="14031" width="11.88671875" style="125" customWidth="1"/>
    <col min="14032" max="14032" width="9.88671875" style="125" customWidth="1"/>
    <col min="14033" max="14033" width="10" style="125" customWidth="1"/>
    <col min="14034" max="14034" width="21.109375" style="125" customWidth="1"/>
    <col min="14035" max="14045" width="0" style="125" hidden="1" customWidth="1"/>
    <col min="14046" max="14046" width="11.5546875" style="125" customWidth="1"/>
    <col min="14047" max="14047" width="11" style="125" customWidth="1"/>
    <col min="14048" max="14048" width="13.109375" style="125" customWidth="1"/>
    <col min="14049" max="14049" width="13.88671875" style="125" customWidth="1"/>
    <col min="14050" max="14050" width="13.33203125" style="125" customWidth="1"/>
    <col min="14051" max="14051" width="16.109375" style="125" customWidth="1"/>
    <col min="14052" max="14054" width="7.109375" style="125" customWidth="1"/>
    <col min="14055" max="14055" width="8.5546875" style="125" customWidth="1"/>
    <col min="14056" max="14056" width="12.44140625" style="125" customWidth="1"/>
    <col min="14057" max="14057" width="12.6640625" style="125" customWidth="1"/>
    <col min="14058" max="14058" width="13.88671875" style="125" customWidth="1"/>
    <col min="14059" max="14059" width="23.33203125" style="125" customWidth="1"/>
    <col min="14060" max="14060" width="11.5546875" style="125" customWidth="1"/>
    <col min="14061" max="14061" width="10.109375" style="125" customWidth="1"/>
    <col min="14062" max="14062" width="10.88671875" style="125" customWidth="1"/>
    <col min="14063" max="14063" width="12.5546875" style="125" customWidth="1"/>
    <col min="14064" max="14064" width="14.33203125" style="125" customWidth="1"/>
    <col min="14065" max="14065" width="12.5546875" style="125" customWidth="1"/>
    <col min="14066" max="14066" width="17.33203125" style="125" customWidth="1"/>
    <col min="14067" max="14067" width="18.88671875" style="125" customWidth="1"/>
    <col min="14068" max="14068" width="15.109375" style="125" customWidth="1"/>
    <col min="14069" max="14069" width="17.6640625" style="125" customWidth="1"/>
    <col min="14070" max="14070" width="23.109375" style="125" customWidth="1"/>
    <col min="14071" max="14071" width="27.44140625" style="125" customWidth="1"/>
    <col min="14072" max="14072" width="13.33203125" style="125" customWidth="1"/>
    <col min="14073" max="14073" width="12.6640625" style="125" customWidth="1"/>
    <col min="14074" max="14074" width="13.88671875" style="125" customWidth="1"/>
    <col min="14075" max="14083" width="11.44140625" style="125"/>
    <col min="14084" max="14084" width="14.109375" style="125" customWidth="1"/>
    <col min="14085" max="14085" width="13.33203125" style="125" customWidth="1"/>
    <col min="14086" max="14086" width="13.88671875" style="125" customWidth="1"/>
    <col min="14087" max="14087" width="16.5546875" style="125" customWidth="1"/>
    <col min="14088" max="14088" width="11.44140625" style="125"/>
    <col min="14089" max="14089" width="15" style="125" customWidth="1"/>
    <col min="14090" max="14090" width="14.88671875" style="125" customWidth="1"/>
    <col min="14091" max="14091" width="12.6640625" style="125" customWidth="1"/>
    <col min="14092" max="14092" width="11.44140625" style="125"/>
    <col min="14093" max="14093" width="15.6640625" style="125" customWidth="1"/>
    <col min="14094" max="14094" width="14.6640625" style="125" customWidth="1"/>
    <col min="14095" max="14279" width="11.44140625" style="125"/>
    <col min="14280" max="14280" width="10.44140625" style="125" customWidth="1"/>
    <col min="14281" max="14281" width="17.6640625" style="125" customWidth="1"/>
    <col min="14282" max="14282" width="0" style="125" hidden="1" customWidth="1"/>
    <col min="14283" max="14283" width="23.5546875" style="125" customWidth="1"/>
    <col min="14284" max="14284" width="25.88671875" style="125" customWidth="1"/>
    <col min="14285" max="14285" width="44" style="125" customWidth="1"/>
    <col min="14286" max="14286" width="21.6640625" style="125" customWidth="1"/>
    <col min="14287" max="14287" width="11.88671875" style="125" customWidth="1"/>
    <col min="14288" max="14288" width="9.88671875" style="125" customWidth="1"/>
    <col min="14289" max="14289" width="10" style="125" customWidth="1"/>
    <col min="14290" max="14290" width="21.109375" style="125" customWidth="1"/>
    <col min="14291" max="14301" width="0" style="125" hidden="1" customWidth="1"/>
    <col min="14302" max="14302" width="11.5546875" style="125" customWidth="1"/>
    <col min="14303" max="14303" width="11" style="125" customWidth="1"/>
    <col min="14304" max="14304" width="13.109375" style="125" customWidth="1"/>
    <col min="14305" max="14305" width="13.88671875" style="125" customWidth="1"/>
    <col min="14306" max="14306" width="13.33203125" style="125" customWidth="1"/>
    <col min="14307" max="14307" width="16.109375" style="125" customWidth="1"/>
    <col min="14308" max="14310" width="7.109375" style="125" customWidth="1"/>
    <col min="14311" max="14311" width="8.5546875" style="125" customWidth="1"/>
    <col min="14312" max="14312" width="12.44140625" style="125" customWidth="1"/>
    <col min="14313" max="14313" width="12.6640625" style="125" customWidth="1"/>
    <col min="14314" max="14314" width="13.88671875" style="125" customWidth="1"/>
    <col min="14315" max="14315" width="23.33203125" style="125" customWidth="1"/>
    <col min="14316" max="14316" width="11.5546875" style="125" customWidth="1"/>
    <col min="14317" max="14317" width="10.109375" style="125" customWidth="1"/>
    <col min="14318" max="14318" width="10.88671875" style="125" customWidth="1"/>
    <col min="14319" max="14319" width="12.5546875" style="125" customWidth="1"/>
    <col min="14320" max="14320" width="14.33203125" style="125" customWidth="1"/>
    <col min="14321" max="14321" width="12.5546875" style="125" customWidth="1"/>
    <col min="14322" max="14322" width="17.33203125" style="125" customWidth="1"/>
    <col min="14323" max="14323" width="18.88671875" style="125" customWidth="1"/>
    <col min="14324" max="14324" width="15.109375" style="125" customWidth="1"/>
    <col min="14325" max="14325" width="17.6640625" style="125" customWidth="1"/>
    <col min="14326" max="14326" width="23.109375" style="125" customWidth="1"/>
    <col min="14327" max="14327" width="27.44140625" style="125" customWidth="1"/>
    <col min="14328" max="14328" width="13.33203125" style="125" customWidth="1"/>
    <col min="14329" max="14329" width="12.6640625" style="125" customWidth="1"/>
    <col min="14330" max="14330" width="13.88671875" style="125" customWidth="1"/>
    <col min="14331" max="14339" width="11.44140625" style="125"/>
    <col min="14340" max="14340" width="14.109375" style="125" customWidth="1"/>
    <col min="14341" max="14341" width="13.33203125" style="125" customWidth="1"/>
    <col min="14342" max="14342" width="13.88671875" style="125" customWidth="1"/>
    <col min="14343" max="14343" width="16.5546875" style="125" customWidth="1"/>
    <col min="14344" max="14344" width="11.44140625" style="125"/>
    <col min="14345" max="14345" width="15" style="125" customWidth="1"/>
    <col min="14346" max="14346" width="14.88671875" style="125" customWidth="1"/>
    <col min="14347" max="14347" width="12.6640625" style="125" customWidth="1"/>
    <col min="14348" max="14348" width="11.44140625" style="125"/>
    <col min="14349" max="14349" width="15.6640625" style="125" customWidth="1"/>
    <col min="14350" max="14350" width="14.6640625" style="125" customWidth="1"/>
    <col min="14351" max="14535" width="11.44140625" style="125"/>
    <col min="14536" max="14536" width="10.44140625" style="125" customWidth="1"/>
    <col min="14537" max="14537" width="17.6640625" style="125" customWidth="1"/>
    <col min="14538" max="14538" width="0" style="125" hidden="1" customWidth="1"/>
    <col min="14539" max="14539" width="23.5546875" style="125" customWidth="1"/>
    <col min="14540" max="14540" width="25.88671875" style="125" customWidth="1"/>
    <col min="14541" max="14541" width="44" style="125" customWidth="1"/>
    <col min="14542" max="14542" width="21.6640625" style="125" customWidth="1"/>
    <col min="14543" max="14543" width="11.88671875" style="125" customWidth="1"/>
    <col min="14544" max="14544" width="9.88671875" style="125" customWidth="1"/>
    <col min="14545" max="14545" width="10" style="125" customWidth="1"/>
    <col min="14546" max="14546" width="21.109375" style="125" customWidth="1"/>
    <col min="14547" max="14557" width="0" style="125" hidden="1" customWidth="1"/>
    <col min="14558" max="14558" width="11.5546875" style="125" customWidth="1"/>
    <col min="14559" max="14559" width="11" style="125" customWidth="1"/>
    <col min="14560" max="14560" width="13.109375" style="125" customWidth="1"/>
    <col min="14561" max="14561" width="13.88671875" style="125" customWidth="1"/>
    <col min="14562" max="14562" width="13.33203125" style="125" customWidth="1"/>
    <col min="14563" max="14563" width="16.109375" style="125" customWidth="1"/>
    <col min="14564" max="14566" width="7.109375" style="125" customWidth="1"/>
    <col min="14567" max="14567" width="8.5546875" style="125" customWidth="1"/>
    <col min="14568" max="14568" width="12.44140625" style="125" customWidth="1"/>
    <col min="14569" max="14569" width="12.6640625" style="125" customWidth="1"/>
    <col min="14570" max="14570" width="13.88671875" style="125" customWidth="1"/>
    <col min="14571" max="14571" width="23.33203125" style="125" customWidth="1"/>
    <col min="14572" max="14572" width="11.5546875" style="125" customWidth="1"/>
    <col min="14573" max="14573" width="10.109375" style="125" customWidth="1"/>
    <col min="14574" max="14574" width="10.88671875" style="125" customWidth="1"/>
    <col min="14575" max="14575" width="12.5546875" style="125" customWidth="1"/>
    <col min="14576" max="14576" width="14.33203125" style="125" customWidth="1"/>
    <col min="14577" max="14577" width="12.5546875" style="125" customWidth="1"/>
    <col min="14578" max="14578" width="17.33203125" style="125" customWidth="1"/>
    <col min="14579" max="14579" width="18.88671875" style="125" customWidth="1"/>
    <col min="14580" max="14580" width="15.109375" style="125" customWidth="1"/>
    <col min="14581" max="14581" width="17.6640625" style="125" customWidth="1"/>
    <col min="14582" max="14582" width="23.109375" style="125" customWidth="1"/>
    <col min="14583" max="14583" width="27.44140625" style="125" customWidth="1"/>
    <col min="14584" max="14584" width="13.33203125" style="125" customWidth="1"/>
    <col min="14585" max="14585" width="12.6640625" style="125" customWidth="1"/>
    <col min="14586" max="14586" width="13.88671875" style="125" customWidth="1"/>
    <col min="14587" max="14595" width="11.44140625" style="125"/>
    <col min="14596" max="14596" width="14.109375" style="125" customWidth="1"/>
    <col min="14597" max="14597" width="13.33203125" style="125" customWidth="1"/>
    <col min="14598" max="14598" width="13.88671875" style="125" customWidth="1"/>
    <col min="14599" max="14599" width="16.5546875" style="125" customWidth="1"/>
    <col min="14600" max="14600" width="11.44140625" style="125"/>
    <col min="14601" max="14601" width="15" style="125" customWidth="1"/>
    <col min="14602" max="14602" width="14.88671875" style="125" customWidth="1"/>
    <col min="14603" max="14603" width="12.6640625" style="125" customWidth="1"/>
    <col min="14604" max="14604" width="11.44140625" style="125"/>
    <col min="14605" max="14605" width="15.6640625" style="125" customWidth="1"/>
    <col min="14606" max="14606" width="14.6640625" style="125" customWidth="1"/>
    <col min="14607" max="14791" width="11.44140625" style="125"/>
    <col min="14792" max="14792" width="10.44140625" style="125" customWidth="1"/>
    <col min="14793" max="14793" width="17.6640625" style="125" customWidth="1"/>
    <col min="14794" max="14794" width="0" style="125" hidden="1" customWidth="1"/>
    <col min="14795" max="14795" width="23.5546875" style="125" customWidth="1"/>
    <col min="14796" max="14796" width="25.88671875" style="125" customWidth="1"/>
    <col min="14797" max="14797" width="44" style="125" customWidth="1"/>
    <col min="14798" max="14798" width="21.6640625" style="125" customWidth="1"/>
    <col min="14799" max="14799" width="11.88671875" style="125" customWidth="1"/>
    <col min="14800" max="14800" width="9.88671875" style="125" customWidth="1"/>
    <col min="14801" max="14801" width="10" style="125" customWidth="1"/>
    <col min="14802" max="14802" width="21.109375" style="125" customWidth="1"/>
    <col min="14803" max="14813" width="0" style="125" hidden="1" customWidth="1"/>
    <col min="14814" max="14814" width="11.5546875" style="125" customWidth="1"/>
    <col min="14815" max="14815" width="11" style="125" customWidth="1"/>
    <col min="14816" max="14816" width="13.109375" style="125" customWidth="1"/>
    <col min="14817" max="14817" width="13.88671875" style="125" customWidth="1"/>
    <col min="14818" max="14818" width="13.33203125" style="125" customWidth="1"/>
    <col min="14819" max="14819" width="16.109375" style="125" customWidth="1"/>
    <col min="14820" max="14822" width="7.109375" style="125" customWidth="1"/>
    <col min="14823" max="14823" width="8.5546875" style="125" customWidth="1"/>
    <col min="14824" max="14824" width="12.44140625" style="125" customWidth="1"/>
    <col min="14825" max="14825" width="12.6640625" style="125" customWidth="1"/>
    <col min="14826" max="14826" width="13.88671875" style="125" customWidth="1"/>
    <col min="14827" max="14827" width="23.33203125" style="125" customWidth="1"/>
    <col min="14828" max="14828" width="11.5546875" style="125" customWidth="1"/>
    <col min="14829" max="14829" width="10.109375" style="125" customWidth="1"/>
    <col min="14830" max="14830" width="10.88671875" style="125" customWidth="1"/>
    <col min="14831" max="14831" width="12.5546875" style="125" customWidth="1"/>
    <col min="14832" max="14832" width="14.33203125" style="125" customWidth="1"/>
    <col min="14833" max="14833" width="12.5546875" style="125" customWidth="1"/>
    <col min="14834" max="14834" width="17.33203125" style="125" customWidth="1"/>
    <col min="14835" max="14835" width="18.88671875" style="125" customWidth="1"/>
    <col min="14836" max="14836" width="15.109375" style="125" customWidth="1"/>
    <col min="14837" max="14837" width="17.6640625" style="125" customWidth="1"/>
    <col min="14838" max="14838" width="23.109375" style="125" customWidth="1"/>
    <col min="14839" max="14839" width="27.44140625" style="125" customWidth="1"/>
    <col min="14840" max="14840" width="13.33203125" style="125" customWidth="1"/>
    <col min="14841" max="14841" width="12.6640625" style="125" customWidth="1"/>
    <col min="14842" max="14842" width="13.88671875" style="125" customWidth="1"/>
    <col min="14843" max="14851" width="11.44140625" style="125"/>
    <col min="14852" max="14852" width="14.109375" style="125" customWidth="1"/>
    <col min="14853" max="14853" width="13.33203125" style="125" customWidth="1"/>
    <col min="14854" max="14854" width="13.88671875" style="125" customWidth="1"/>
    <col min="14855" max="14855" width="16.5546875" style="125" customWidth="1"/>
    <col min="14856" max="14856" width="11.44140625" style="125"/>
    <col min="14857" max="14857" width="15" style="125" customWidth="1"/>
    <col min="14858" max="14858" width="14.88671875" style="125" customWidth="1"/>
    <col min="14859" max="14859" width="12.6640625" style="125" customWidth="1"/>
    <col min="14860" max="14860" width="11.44140625" style="125"/>
    <col min="14861" max="14861" width="15.6640625" style="125" customWidth="1"/>
    <col min="14862" max="14862" width="14.6640625" style="125" customWidth="1"/>
    <col min="14863" max="15047" width="11.44140625" style="125"/>
    <col min="15048" max="15048" width="10.44140625" style="125" customWidth="1"/>
    <col min="15049" max="15049" width="17.6640625" style="125" customWidth="1"/>
    <col min="15050" max="15050" width="0" style="125" hidden="1" customWidth="1"/>
    <col min="15051" max="15051" width="23.5546875" style="125" customWidth="1"/>
    <col min="15052" max="15052" width="25.88671875" style="125" customWidth="1"/>
    <col min="15053" max="15053" width="44" style="125" customWidth="1"/>
    <col min="15054" max="15054" width="21.6640625" style="125" customWidth="1"/>
    <col min="15055" max="15055" width="11.88671875" style="125" customWidth="1"/>
    <col min="15056" max="15056" width="9.88671875" style="125" customWidth="1"/>
    <col min="15057" max="15057" width="10" style="125" customWidth="1"/>
    <col min="15058" max="15058" width="21.109375" style="125" customWidth="1"/>
    <col min="15059" max="15069" width="0" style="125" hidden="1" customWidth="1"/>
    <col min="15070" max="15070" width="11.5546875" style="125" customWidth="1"/>
    <col min="15071" max="15071" width="11" style="125" customWidth="1"/>
    <col min="15072" max="15072" width="13.109375" style="125" customWidth="1"/>
    <col min="15073" max="15073" width="13.88671875" style="125" customWidth="1"/>
    <col min="15074" max="15074" width="13.33203125" style="125" customWidth="1"/>
    <col min="15075" max="15075" width="16.109375" style="125" customWidth="1"/>
    <col min="15076" max="15078" width="7.109375" style="125" customWidth="1"/>
    <col min="15079" max="15079" width="8.5546875" style="125" customWidth="1"/>
    <col min="15080" max="15080" width="12.44140625" style="125" customWidth="1"/>
    <col min="15081" max="15081" width="12.6640625" style="125" customWidth="1"/>
    <col min="15082" max="15082" width="13.88671875" style="125" customWidth="1"/>
    <col min="15083" max="15083" width="23.33203125" style="125" customWidth="1"/>
    <col min="15084" max="15084" width="11.5546875" style="125" customWidth="1"/>
    <col min="15085" max="15085" width="10.109375" style="125" customWidth="1"/>
    <col min="15086" max="15086" width="10.88671875" style="125" customWidth="1"/>
    <col min="15087" max="15087" width="12.5546875" style="125" customWidth="1"/>
    <col min="15088" max="15088" width="14.33203125" style="125" customWidth="1"/>
    <col min="15089" max="15089" width="12.5546875" style="125" customWidth="1"/>
    <col min="15090" max="15090" width="17.33203125" style="125" customWidth="1"/>
    <col min="15091" max="15091" width="18.88671875" style="125" customWidth="1"/>
    <col min="15092" max="15092" width="15.109375" style="125" customWidth="1"/>
    <col min="15093" max="15093" width="17.6640625" style="125" customWidth="1"/>
    <col min="15094" max="15094" width="23.109375" style="125" customWidth="1"/>
    <col min="15095" max="15095" width="27.44140625" style="125" customWidth="1"/>
    <col min="15096" max="15096" width="13.33203125" style="125" customWidth="1"/>
    <col min="15097" max="15097" width="12.6640625" style="125" customWidth="1"/>
    <col min="15098" max="15098" width="13.88671875" style="125" customWidth="1"/>
    <col min="15099" max="15107" width="11.44140625" style="125"/>
    <col min="15108" max="15108" width="14.109375" style="125" customWidth="1"/>
    <col min="15109" max="15109" width="13.33203125" style="125" customWidth="1"/>
    <col min="15110" max="15110" width="13.88671875" style="125" customWidth="1"/>
    <col min="15111" max="15111" width="16.5546875" style="125" customWidth="1"/>
    <col min="15112" max="15112" width="11.44140625" style="125"/>
    <col min="15113" max="15113" width="15" style="125" customWidth="1"/>
    <col min="15114" max="15114" width="14.88671875" style="125" customWidth="1"/>
    <col min="15115" max="15115" width="12.6640625" style="125" customWidth="1"/>
    <col min="15116" max="15116" width="11.44140625" style="125"/>
    <col min="15117" max="15117" width="15.6640625" style="125" customWidth="1"/>
    <col min="15118" max="15118" width="14.6640625" style="125" customWidth="1"/>
    <col min="15119" max="15303" width="11.44140625" style="125"/>
    <col min="15304" max="15304" width="10.44140625" style="125" customWidth="1"/>
    <col min="15305" max="15305" width="17.6640625" style="125" customWidth="1"/>
    <col min="15306" max="15306" width="0" style="125" hidden="1" customWidth="1"/>
    <col min="15307" max="15307" width="23.5546875" style="125" customWidth="1"/>
    <col min="15308" max="15308" width="25.88671875" style="125" customWidth="1"/>
    <col min="15309" max="15309" width="44" style="125" customWidth="1"/>
    <col min="15310" max="15310" width="21.6640625" style="125" customWidth="1"/>
    <col min="15311" max="15311" width="11.88671875" style="125" customWidth="1"/>
    <col min="15312" max="15312" width="9.88671875" style="125" customWidth="1"/>
    <col min="15313" max="15313" width="10" style="125" customWidth="1"/>
    <col min="15314" max="15314" width="21.109375" style="125" customWidth="1"/>
    <col min="15315" max="15325" width="0" style="125" hidden="1" customWidth="1"/>
    <col min="15326" max="15326" width="11.5546875" style="125" customWidth="1"/>
    <col min="15327" max="15327" width="11" style="125" customWidth="1"/>
    <col min="15328" max="15328" width="13.109375" style="125" customWidth="1"/>
    <col min="15329" max="15329" width="13.88671875" style="125" customWidth="1"/>
    <col min="15330" max="15330" width="13.33203125" style="125" customWidth="1"/>
    <col min="15331" max="15331" width="16.109375" style="125" customWidth="1"/>
    <col min="15332" max="15334" width="7.109375" style="125" customWidth="1"/>
    <col min="15335" max="15335" width="8.5546875" style="125" customWidth="1"/>
    <col min="15336" max="15336" width="12.44140625" style="125" customWidth="1"/>
    <col min="15337" max="15337" width="12.6640625" style="125" customWidth="1"/>
    <col min="15338" max="15338" width="13.88671875" style="125" customWidth="1"/>
    <col min="15339" max="15339" width="23.33203125" style="125" customWidth="1"/>
    <col min="15340" max="15340" width="11.5546875" style="125" customWidth="1"/>
    <col min="15341" max="15341" width="10.109375" style="125" customWidth="1"/>
    <col min="15342" max="15342" width="10.88671875" style="125" customWidth="1"/>
    <col min="15343" max="15343" width="12.5546875" style="125" customWidth="1"/>
    <col min="15344" max="15344" width="14.33203125" style="125" customWidth="1"/>
    <col min="15345" max="15345" width="12.5546875" style="125" customWidth="1"/>
    <col min="15346" max="15346" width="17.33203125" style="125" customWidth="1"/>
    <col min="15347" max="15347" width="18.88671875" style="125" customWidth="1"/>
    <col min="15348" max="15348" width="15.109375" style="125" customWidth="1"/>
    <col min="15349" max="15349" width="17.6640625" style="125" customWidth="1"/>
    <col min="15350" max="15350" width="23.109375" style="125" customWidth="1"/>
    <col min="15351" max="15351" width="27.44140625" style="125" customWidth="1"/>
    <col min="15352" max="15352" width="13.33203125" style="125" customWidth="1"/>
    <col min="15353" max="15353" width="12.6640625" style="125" customWidth="1"/>
    <col min="15354" max="15354" width="13.88671875" style="125" customWidth="1"/>
    <col min="15355" max="15363" width="11.44140625" style="125"/>
    <col min="15364" max="15364" width="14.109375" style="125" customWidth="1"/>
    <col min="15365" max="15365" width="13.33203125" style="125" customWidth="1"/>
    <col min="15366" max="15366" width="13.88671875" style="125" customWidth="1"/>
    <col min="15367" max="15367" width="16.5546875" style="125" customWidth="1"/>
    <col min="15368" max="15368" width="11.44140625" style="125"/>
    <col min="15369" max="15369" width="15" style="125" customWidth="1"/>
    <col min="15370" max="15370" width="14.88671875" style="125" customWidth="1"/>
    <col min="15371" max="15371" width="12.6640625" style="125" customWidth="1"/>
    <col min="15372" max="15372" width="11.44140625" style="125"/>
    <col min="15373" max="15373" width="15.6640625" style="125" customWidth="1"/>
    <col min="15374" max="15374" width="14.6640625" style="125" customWidth="1"/>
    <col min="15375" max="15559" width="11.44140625" style="125"/>
    <col min="15560" max="15560" width="10.44140625" style="125" customWidth="1"/>
    <col min="15561" max="15561" width="17.6640625" style="125" customWidth="1"/>
    <col min="15562" max="15562" width="0" style="125" hidden="1" customWidth="1"/>
    <col min="15563" max="15563" width="23.5546875" style="125" customWidth="1"/>
    <col min="15564" max="15564" width="25.88671875" style="125" customWidth="1"/>
    <col min="15565" max="15565" width="44" style="125" customWidth="1"/>
    <col min="15566" max="15566" width="21.6640625" style="125" customWidth="1"/>
    <col min="15567" max="15567" width="11.88671875" style="125" customWidth="1"/>
    <col min="15568" max="15568" width="9.88671875" style="125" customWidth="1"/>
    <col min="15569" max="15569" width="10" style="125" customWidth="1"/>
    <col min="15570" max="15570" width="21.109375" style="125" customWidth="1"/>
    <col min="15571" max="15581" width="0" style="125" hidden="1" customWidth="1"/>
    <col min="15582" max="15582" width="11.5546875" style="125" customWidth="1"/>
    <col min="15583" max="15583" width="11" style="125" customWidth="1"/>
    <col min="15584" max="15584" width="13.109375" style="125" customWidth="1"/>
    <col min="15585" max="15585" width="13.88671875" style="125" customWidth="1"/>
    <col min="15586" max="15586" width="13.33203125" style="125" customWidth="1"/>
    <col min="15587" max="15587" width="16.109375" style="125" customWidth="1"/>
    <col min="15588" max="15590" width="7.109375" style="125" customWidth="1"/>
    <col min="15591" max="15591" width="8.5546875" style="125" customWidth="1"/>
    <col min="15592" max="15592" width="12.44140625" style="125" customWidth="1"/>
    <col min="15593" max="15593" width="12.6640625" style="125" customWidth="1"/>
    <col min="15594" max="15594" width="13.88671875" style="125" customWidth="1"/>
    <col min="15595" max="15595" width="23.33203125" style="125" customWidth="1"/>
    <col min="15596" max="15596" width="11.5546875" style="125" customWidth="1"/>
    <col min="15597" max="15597" width="10.109375" style="125" customWidth="1"/>
    <col min="15598" max="15598" width="10.88671875" style="125" customWidth="1"/>
    <col min="15599" max="15599" width="12.5546875" style="125" customWidth="1"/>
    <col min="15600" max="15600" width="14.33203125" style="125" customWidth="1"/>
    <col min="15601" max="15601" width="12.5546875" style="125" customWidth="1"/>
    <col min="15602" max="15602" width="17.33203125" style="125" customWidth="1"/>
    <col min="15603" max="15603" width="18.88671875" style="125" customWidth="1"/>
    <col min="15604" max="15604" width="15.109375" style="125" customWidth="1"/>
    <col min="15605" max="15605" width="17.6640625" style="125" customWidth="1"/>
    <col min="15606" max="15606" width="23.109375" style="125" customWidth="1"/>
    <col min="15607" max="15607" width="27.44140625" style="125" customWidth="1"/>
    <col min="15608" max="15608" width="13.33203125" style="125" customWidth="1"/>
    <col min="15609" max="15609" width="12.6640625" style="125" customWidth="1"/>
    <col min="15610" max="15610" width="13.88671875" style="125" customWidth="1"/>
    <col min="15611" max="15619" width="11.44140625" style="125"/>
    <col min="15620" max="15620" width="14.109375" style="125" customWidth="1"/>
    <col min="15621" max="15621" width="13.33203125" style="125" customWidth="1"/>
    <col min="15622" max="15622" width="13.88671875" style="125" customWidth="1"/>
    <col min="15623" max="15623" width="16.5546875" style="125" customWidth="1"/>
    <col min="15624" max="15624" width="11.44140625" style="125"/>
    <col min="15625" max="15625" width="15" style="125" customWidth="1"/>
    <col min="15626" max="15626" width="14.88671875" style="125" customWidth="1"/>
    <col min="15627" max="15627" width="12.6640625" style="125" customWidth="1"/>
    <col min="15628" max="15628" width="11.44140625" style="125"/>
    <col min="15629" max="15629" width="15.6640625" style="125" customWidth="1"/>
    <col min="15630" max="15630" width="14.6640625" style="125" customWidth="1"/>
    <col min="15631" max="15815" width="11.44140625" style="125"/>
    <col min="15816" max="15816" width="10.44140625" style="125" customWidth="1"/>
    <col min="15817" max="15817" width="17.6640625" style="125" customWidth="1"/>
    <col min="15818" max="15818" width="0" style="125" hidden="1" customWidth="1"/>
    <col min="15819" max="15819" width="23.5546875" style="125" customWidth="1"/>
    <col min="15820" max="15820" width="25.88671875" style="125" customWidth="1"/>
    <col min="15821" max="15821" width="44" style="125" customWidth="1"/>
    <col min="15822" max="15822" width="21.6640625" style="125" customWidth="1"/>
    <col min="15823" max="15823" width="11.88671875" style="125" customWidth="1"/>
    <col min="15824" max="15824" width="9.88671875" style="125" customWidth="1"/>
    <col min="15825" max="15825" width="10" style="125" customWidth="1"/>
    <col min="15826" max="15826" width="21.109375" style="125" customWidth="1"/>
    <col min="15827" max="15837" width="0" style="125" hidden="1" customWidth="1"/>
    <col min="15838" max="15838" width="11.5546875" style="125" customWidth="1"/>
    <col min="15839" max="15839" width="11" style="125" customWidth="1"/>
    <col min="15840" max="15840" width="13.109375" style="125" customWidth="1"/>
    <col min="15841" max="15841" width="13.88671875" style="125" customWidth="1"/>
    <col min="15842" max="15842" width="13.33203125" style="125" customWidth="1"/>
    <col min="15843" max="15843" width="16.109375" style="125" customWidth="1"/>
    <col min="15844" max="15846" width="7.109375" style="125" customWidth="1"/>
    <col min="15847" max="15847" width="8.5546875" style="125" customWidth="1"/>
    <col min="15848" max="15848" width="12.44140625" style="125" customWidth="1"/>
    <col min="15849" max="15849" width="12.6640625" style="125" customWidth="1"/>
    <col min="15850" max="15850" width="13.88671875" style="125" customWidth="1"/>
    <col min="15851" max="15851" width="23.33203125" style="125" customWidth="1"/>
    <col min="15852" max="15852" width="11.5546875" style="125" customWidth="1"/>
    <col min="15853" max="15853" width="10.109375" style="125" customWidth="1"/>
    <col min="15854" max="15854" width="10.88671875" style="125" customWidth="1"/>
    <col min="15855" max="15855" width="12.5546875" style="125" customWidth="1"/>
    <col min="15856" max="15856" width="14.33203125" style="125" customWidth="1"/>
    <col min="15857" max="15857" width="12.5546875" style="125" customWidth="1"/>
    <col min="15858" max="15858" width="17.33203125" style="125" customWidth="1"/>
    <col min="15859" max="15859" width="18.88671875" style="125" customWidth="1"/>
    <col min="15860" max="15860" width="15.109375" style="125" customWidth="1"/>
    <col min="15861" max="15861" width="17.6640625" style="125" customWidth="1"/>
    <col min="15862" max="15862" width="23.109375" style="125" customWidth="1"/>
    <col min="15863" max="15863" width="27.44140625" style="125" customWidth="1"/>
    <col min="15864" max="15864" width="13.33203125" style="125" customWidth="1"/>
    <col min="15865" max="15865" width="12.6640625" style="125" customWidth="1"/>
    <col min="15866" max="15866" width="13.88671875" style="125" customWidth="1"/>
    <col min="15867" max="15875" width="11.44140625" style="125"/>
    <col min="15876" max="15876" width="14.109375" style="125" customWidth="1"/>
    <col min="15877" max="15877" width="13.33203125" style="125" customWidth="1"/>
    <col min="15878" max="15878" width="13.88671875" style="125" customWidth="1"/>
    <col min="15879" max="15879" width="16.5546875" style="125" customWidth="1"/>
    <col min="15880" max="15880" width="11.44140625" style="125"/>
    <col min="15881" max="15881" width="15" style="125" customWidth="1"/>
    <col min="15882" max="15882" width="14.88671875" style="125" customWidth="1"/>
    <col min="15883" max="15883" width="12.6640625" style="125" customWidth="1"/>
    <col min="15884" max="15884" width="11.44140625" style="125"/>
    <col min="15885" max="15885" width="15.6640625" style="125" customWidth="1"/>
    <col min="15886" max="15886" width="14.6640625" style="125" customWidth="1"/>
    <col min="15887" max="16071" width="11.44140625" style="125"/>
    <col min="16072" max="16072" width="10.44140625" style="125" customWidth="1"/>
    <col min="16073" max="16073" width="17.6640625" style="125" customWidth="1"/>
    <col min="16074" max="16074" width="0" style="125" hidden="1" customWidth="1"/>
    <col min="16075" max="16075" width="23.5546875" style="125" customWidth="1"/>
    <col min="16076" max="16076" width="25.88671875" style="125" customWidth="1"/>
    <col min="16077" max="16077" width="44" style="125" customWidth="1"/>
    <col min="16078" max="16078" width="21.6640625" style="125" customWidth="1"/>
    <col min="16079" max="16079" width="11.88671875" style="125" customWidth="1"/>
    <col min="16080" max="16080" width="9.88671875" style="125" customWidth="1"/>
    <col min="16081" max="16081" width="10" style="125" customWidth="1"/>
    <col min="16082" max="16082" width="21.109375" style="125" customWidth="1"/>
    <col min="16083" max="16093" width="0" style="125" hidden="1" customWidth="1"/>
    <col min="16094" max="16094" width="11.5546875" style="125" customWidth="1"/>
    <col min="16095" max="16095" width="11" style="125" customWidth="1"/>
    <col min="16096" max="16096" width="13.109375" style="125" customWidth="1"/>
    <col min="16097" max="16097" width="13.88671875" style="125" customWidth="1"/>
    <col min="16098" max="16098" width="13.33203125" style="125" customWidth="1"/>
    <col min="16099" max="16099" width="16.109375" style="125" customWidth="1"/>
    <col min="16100" max="16102" width="7.109375" style="125" customWidth="1"/>
    <col min="16103" max="16103" width="8.5546875" style="125" customWidth="1"/>
    <col min="16104" max="16104" width="12.44140625" style="125" customWidth="1"/>
    <col min="16105" max="16105" width="12.6640625" style="125" customWidth="1"/>
    <col min="16106" max="16106" width="13.88671875" style="125" customWidth="1"/>
    <col min="16107" max="16107" width="23.33203125" style="125" customWidth="1"/>
    <col min="16108" max="16108" width="11.5546875" style="125" customWidth="1"/>
    <col min="16109" max="16109" width="10.109375" style="125" customWidth="1"/>
    <col min="16110" max="16110" width="10.88671875" style="125" customWidth="1"/>
    <col min="16111" max="16111" width="12.5546875" style="125" customWidth="1"/>
    <col min="16112" max="16112" width="14.33203125" style="125" customWidth="1"/>
    <col min="16113" max="16113" width="12.5546875" style="125" customWidth="1"/>
    <col min="16114" max="16114" width="17.33203125" style="125" customWidth="1"/>
    <col min="16115" max="16115" width="18.88671875" style="125" customWidth="1"/>
    <col min="16116" max="16116" width="15.109375" style="125" customWidth="1"/>
    <col min="16117" max="16117" width="17.6640625" style="125" customWidth="1"/>
    <col min="16118" max="16118" width="23.109375" style="125" customWidth="1"/>
    <col min="16119" max="16119" width="27.44140625" style="125" customWidth="1"/>
    <col min="16120" max="16120" width="13.33203125" style="125" customWidth="1"/>
    <col min="16121" max="16121" width="12.6640625" style="125" customWidth="1"/>
    <col min="16122" max="16122" width="13.88671875" style="125" customWidth="1"/>
    <col min="16123" max="16131" width="11.44140625" style="125"/>
    <col min="16132" max="16132" width="14.109375" style="125" customWidth="1"/>
    <col min="16133" max="16133" width="13.33203125" style="125" customWidth="1"/>
    <col min="16134" max="16134" width="13.88671875" style="125" customWidth="1"/>
    <col min="16135" max="16135" width="16.5546875" style="125" customWidth="1"/>
    <col min="16136" max="16136" width="11.44140625" style="125"/>
    <col min="16137" max="16137" width="15" style="125" customWidth="1"/>
    <col min="16138" max="16138" width="14.88671875" style="125" customWidth="1"/>
    <col min="16139" max="16139" width="12.6640625" style="125" customWidth="1"/>
    <col min="16140" max="16140" width="11.44140625" style="125"/>
    <col min="16141" max="16141" width="15.6640625" style="125" customWidth="1"/>
    <col min="16142" max="16142" width="14.6640625" style="125" customWidth="1"/>
    <col min="16143" max="16384" width="11.44140625" style="125"/>
  </cols>
  <sheetData>
    <row r="1" spans="2:27" ht="21.75" hidden="1" customHeight="1" x14ac:dyDescent="0.25">
      <c r="B1" s="421"/>
      <c r="C1" s="421"/>
      <c r="D1" s="421"/>
      <c r="E1" s="421"/>
      <c r="F1" s="421"/>
      <c r="G1" s="421"/>
      <c r="H1" s="421"/>
      <c r="I1" s="421"/>
      <c r="J1" s="480"/>
      <c r="Q1" s="125"/>
      <c r="R1" s="125"/>
      <c r="S1" s="125"/>
    </row>
    <row r="2" spans="2:27" ht="10.5" hidden="1" customHeight="1" x14ac:dyDescent="0.25">
      <c r="B2" s="127"/>
      <c r="C2" s="127"/>
      <c r="D2" s="127"/>
      <c r="E2" s="127"/>
      <c r="F2" s="127"/>
      <c r="G2" s="127"/>
      <c r="H2" s="160"/>
      <c r="I2" s="127"/>
      <c r="J2" s="127"/>
      <c r="Q2" s="160"/>
      <c r="R2" s="127"/>
      <c r="S2" s="127"/>
    </row>
    <row r="3" spans="2:27" ht="22.5" hidden="1" customHeight="1" x14ac:dyDescent="0.25">
      <c r="B3" s="127"/>
      <c r="C3" s="127"/>
      <c r="D3" s="127"/>
      <c r="E3" s="127"/>
      <c r="F3" s="127"/>
      <c r="G3" s="127"/>
      <c r="H3" s="160"/>
      <c r="I3" s="127"/>
      <c r="J3" s="127"/>
      <c r="Q3" s="160"/>
      <c r="R3" s="127"/>
      <c r="S3" s="127"/>
    </row>
    <row r="4" spans="2:27" ht="22.5" customHeight="1" x14ac:dyDescent="0.25">
      <c r="B4" s="481" t="s">
        <v>1218</v>
      </c>
      <c r="C4" s="482"/>
      <c r="D4" s="127"/>
      <c r="E4" s="127"/>
      <c r="F4" s="127"/>
      <c r="G4" s="127"/>
      <c r="H4" s="160"/>
      <c r="I4" s="127"/>
      <c r="J4" s="127"/>
      <c r="Q4" s="160"/>
      <c r="R4" s="127"/>
      <c r="S4" s="127"/>
    </row>
    <row r="5" spans="2:27" ht="30.6" customHeight="1" x14ac:dyDescent="0.25">
      <c r="B5" s="161"/>
      <c r="C5" s="162" t="s">
        <v>1219</v>
      </c>
      <c r="D5" s="127"/>
      <c r="E5" s="127"/>
      <c r="F5" s="127"/>
      <c r="G5" s="127"/>
      <c r="H5" s="160"/>
      <c r="I5" s="127"/>
      <c r="J5" s="127"/>
      <c r="Q5" s="160"/>
      <c r="R5" s="127"/>
      <c r="S5" s="127"/>
    </row>
    <row r="6" spans="2:27" ht="22.5" customHeight="1" x14ac:dyDescent="0.25">
      <c r="B6" s="163"/>
      <c r="C6" s="162" t="s">
        <v>1220</v>
      </c>
      <c r="D6" s="127"/>
      <c r="E6" s="127"/>
      <c r="F6" s="127"/>
      <c r="G6" s="127"/>
      <c r="H6" s="160"/>
      <c r="I6" s="127"/>
      <c r="J6" s="127"/>
    </row>
    <row r="7" spans="2:27" ht="22.5" customHeight="1" thickBot="1" x14ac:dyDescent="0.3">
      <c r="B7" s="164"/>
      <c r="C7" s="165" t="s">
        <v>1221</v>
      </c>
      <c r="D7" s="127"/>
      <c r="E7" s="127"/>
      <c r="F7" s="127"/>
      <c r="G7" s="127"/>
      <c r="H7" s="160"/>
      <c r="I7" s="127"/>
      <c r="J7" s="127"/>
      <c r="Q7" s="479" t="s">
        <v>1362</v>
      </c>
      <c r="R7" s="479"/>
      <c r="S7" s="479"/>
      <c r="T7" s="479"/>
      <c r="U7" s="479"/>
      <c r="V7" s="479"/>
      <c r="W7" s="479"/>
      <c r="X7" s="479"/>
      <c r="Y7" s="479"/>
    </row>
    <row r="8" spans="2:27" s="126" customFormat="1" ht="27.75" customHeight="1" x14ac:dyDescent="0.4">
      <c r="B8" s="128"/>
      <c r="C8" s="128"/>
      <c r="D8" s="128"/>
      <c r="E8" s="128"/>
      <c r="F8" s="128"/>
      <c r="G8" s="128"/>
      <c r="H8" s="433" t="s">
        <v>8</v>
      </c>
      <c r="I8" s="433"/>
      <c r="J8" s="433"/>
      <c r="K8" s="433"/>
      <c r="L8" s="433"/>
      <c r="M8" s="487" t="s">
        <v>1364</v>
      </c>
      <c r="N8" s="488"/>
      <c r="O8" s="488"/>
      <c r="P8" s="489"/>
      <c r="Q8" s="433" t="s">
        <v>8</v>
      </c>
      <c r="R8" s="433"/>
      <c r="S8" s="433"/>
      <c r="T8" s="433"/>
      <c r="U8" s="433"/>
      <c r="V8" s="484" t="s">
        <v>1363</v>
      </c>
      <c r="W8" s="485"/>
      <c r="X8" s="485"/>
      <c r="Y8" s="486"/>
      <c r="Z8" s="246"/>
    </row>
    <row r="9" spans="2:27" s="130" customFormat="1" ht="39.75" customHeight="1" x14ac:dyDescent="0.3">
      <c r="B9" s="422" t="s">
        <v>1344</v>
      </c>
      <c r="C9" s="422" t="s">
        <v>1345</v>
      </c>
      <c r="D9" s="399" t="s">
        <v>1347</v>
      </c>
      <c r="E9" s="483" t="s">
        <v>1348</v>
      </c>
      <c r="F9" s="422" t="s">
        <v>1346</v>
      </c>
      <c r="G9" s="399" t="s">
        <v>155</v>
      </c>
      <c r="H9" s="422" t="s">
        <v>1349</v>
      </c>
      <c r="I9" s="422" t="s">
        <v>1350</v>
      </c>
      <c r="J9" s="422"/>
      <c r="K9" s="397" t="s">
        <v>1351</v>
      </c>
      <c r="L9" s="397" t="s">
        <v>1352</v>
      </c>
      <c r="M9" s="461" t="s">
        <v>1056</v>
      </c>
      <c r="N9" s="461" t="s">
        <v>1057</v>
      </c>
      <c r="O9" s="403" t="s">
        <v>1058</v>
      </c>
      <c r="P9" s="403" t="s">
        <v>1059</v>
      </c>
      <c r="Q9" s="422" t="s">
        <v>1349</v>
      </c>
      <c r="R9" s="422" t="s">
        <v>1350</v>
      </c>
      <c r="S9" s="422"/>
      <c r="T9" s="397" t="s">
        <v>1351</v>
      </c>
      <c r="U9" s="397" t="s">
        <v>1352</v>
      </c>
      <c r="V9" s="461" t="s">
        <v>1056</v>
      </c>
      <c r="W9" s="461" t="s">
        <v>1057</v>
      </c>
      <c r="X9" s="462" t="s">
        <v>1058</v>
      </c>
      <c r="Y9" s="462" t="s">
        <v>1059</v>
      </c>
      <c r="Z9" s="459" t="s">
        <v>1366</v>
      </c>
      <c r="AA9" s="459" t="s">
        <v>1365</v>
      </c>
    </row>
    <row r="10" spans="2:27" s="130" customFormat="1" ht="42.75" customHeight="1" x14ac:dyDescent="0.3">
      <c r="B10" s="422"/>
      <c r="C10" s="422"/>
      <c r="D10" s="400"/>
      <c r="E10" s="483"/>
      <c r="F10" s="422"/>
      <c r="G10" s="400"/>
      <c r="H10" s="422"/>
      <c r="I10" s="247" t="s">
        <v>0</v>
      </c>
      <c r="J10" s="247" t="s">
        <v>1</v>
      </c>
      <c r="K10" s="398"/>
      <c r="L10" s="398"/>
      <c r="M10" s="461"/>
      <c r="N10" s="461"/>
      <c r="O10" s="404"/>
      <c r="P10" s="404"/>
      <c r="Q10" s="422"/>
      <c r="R10" s="247" t="s">
        <v>0</v>
      </c>
      <c r="S10" s="247" t="s">
        <v>1</v>
      </c>
      <c r="T10" s="398"/>
      <c r="U10" s="398"/>
      <c r="V10" s="461"/>
      <c r="W10" s="461"/>
      <c r="X10" s="463"/>
      <c r="Y10" s="463"/>
      <c r="Z10" s="460"/>
      <c r="AA10" s="460"/>
    </row>
    <row r="11" spans="2:27" s="126" customFormat="1" ht="37.5" customHeight="1" x14ac:dyDescent="0.25">
      <c r="B11" s="464" t="s">
        <v>9</v>
      </c>
      <c r="C11" s="472" t="s">
        <v>1252</v>
      </c>
      <c r="D11" s="464" t="s">
        <v>1063</v>
      </c>
      <c r="E11" s="215" t="s">
        <v>1304</v>
      </c>
      <c r="F11" s="468" t="s">
        <v>11</v>
      </c>
      <c r="G11" s="475">
        <v>44509</v>
      </c>
      <c r="H11" s="179">
        <v>4.34</v>
      </c>
      <c r="I11" s="19">
        <v>140.30000000000001</v>
      </c>
      <c r="J11" s="19">
        <v>50</v>
      </c>
      <c r="K11" s="132">
        <v>24</v>
      </c>
      <c r="L11" s="132">
        <v>30</v>
      </c>
      <c r="M11" s="113">
        <f>(H11*I11*0.0036*K11)*365</f>
        <v>19202.333472000002</v>
      </c>
      <c r="N11" s="113">
        <f>(H11*J11*0.0036*K11)*365</f>
        <v>6843.3119999999999</v>
      </c>
      <c r="O11" s="129"/>
      <c r="P11" s="129"/>
      <c r="Q11" s="179">
        <v>4.34</v>
      </c>
      <c r="R11" s="19">
        <v>90</v>
      </c>
      <c r="S11" s="19">
        <v>90</v>
      </c>
      <c r="T11" s="132">
        <v>24</v>
      </c>
      <c r="U11" s="132">
        <v>30</v>
      </c>
      <c r="V11" s="113">
        <f>(Q11*R11*0.0036*T11)*365</f>
        <v>12317.961599999999</v>
      </c>
      <c r="W11" s="113">
        <f>(Q11*S11*0.0036*T11)*365</f>
        <v>12317.961599999999</v>
      </c>
      <c r="X11" s="129"/>
      <c r="Y11" s="129"/>
      <c r="Z11" s="129"/>
      <c r="AA11" s="129"/>
    </row>
    <row r="12" spans="2:27" s="126" customFormat="1" ht="37.5" customHeight="1" x14ac:dyDescent="0.25">
      <c r="B12" s="465"/>
      <c r="C12" s="472"/>
      <c r="D12" s="465"/>
      <c r="E12" s="215" t="s">
        <v>145</v>
      </c>
      <c r="F12" s="474"/>
      <c r="G12" s="476"/>
      <c r="H12" s="179">
        <v>1.63</v>
      </c>
      <c r="I12" s="19">
        <v>152.4</v>
      </c>
      <c r="J12" s="19">
        <v>45.71</v>
      </c>
      <c r="K12" s="132">
        <v>24</v>
      </c>
      <c r="L12" s="132">
        <v>30</v>
      </c>
      <c r="M12" s="113">
        <f t="shared" ref="M12:M76" si="0">(H12*I12*0.0036*K12)*365</f>
        <v>7833.9208319999998</v>
      </c>
      <c r="N12" s="113">
        <f t="shared" ref="N12:N76" si="1">(H12*J12*0.0036*K12)*365</f>
        <v>2349.6622127999999</v>
      </c>
      <c r="O12" s="129"/>
      <c r="P12" s="129"/>
      <c r="Q12" s="179">
        <v>1.63</v>
      </c>
      <c r="R12" s="19">
        <v>90</v>
      </c>
      <c r="S12" s="19">
        <v>90</v>
      </c>
      <c r="T12" s="132">
        <v>24</v>
      </c>
      <c r="U12" s="132">
        <v>30</v>
      </c>
      <c r="V12" s="113">
        <f t="shared" ref="V12:V23" si="2">(Q12*R12*0.0036*T12)*365</f>
        <v>4626.3311999999996</v>
      </c>
      <c r="W12" s="113">
        <f t="shared" ref="W12:W23" si="3">(Q12*S12*0.0036*T12)*365</f>
        <v>4626.3311999999996</v>
      </c>
      <c r="X12" s="129"/>
      <c r="Y12" s="129"/>
      <c r="Z12" s="129"/>
      <c r="AA12" s="129"/>
    </row>
    <row r="13" spans="2:27" s="126" customFormat="1" ht="37.5" customHeight="1" x14ac:dyDescent="0.25">
      <c r="B13" s="465"/>
      <c r="C13" s="472"/>
      <c r="D13" s="465"/>
      <c r="E13" s="215" t="s">
        <v>10</v>
      </c>
      <c r="F13" s="474"/>
      <c r="G13" s="476"/>
      <c r="H13" s="179">
        <v>2.36</v>
      </c>
      <c r="I13" s="19">
        <v>175.5</v>
      </c>
      <c r="J13" s="19">
        <v>345</v>
      </c>
      <c r="K13" s="132">
        <v>24</v>
      </c>
      <c r="L13" s="132">
        <v>30</v>
      </c>
      <c r="M13" s="113">
        <f t="shared" si="0"/>
        <v>13061.580479999999</v>
      </c>
      <c r="N13" s="113">
        <f t="shared" si="1"/>
        <v>25676.611199999996</v>
      </c>
      <c r="O13" s="129"/>
      <c r="P13" s="129"/>
      <c r="Q13" s="179">
        <v>2.36</v>
      </c>
      <c r="R13" s="19">
        <v>90</v>
      </c>
      <c r="S13" s="19">
        <v>90</v>
      </c>
      <c r="T13" s="132">
        <v>24</v>
      </c>
      <c r="U13" s="132">
        <v>30</v>
      </c>
      <c r="V13" s="113">
        <f t="shared" si="2"/>
        <v>6698.2463999999982</v>
      </c>
      <c r="W13" s="113">
        <f t="shared" si="3"/>
        <v>6698.2463999999982</v>
      </c>
      <c r="X13" s="129"/>
      <c r="Y13" s="129"/>
      <c r="Z13" s="129"/>
      <c r="AA13" s="129"/>
    </row>
    <row r="14" spans="2:27" s="126" customFormat="1" ht="37.5" customHeight="1" x14ac:dyDescent="0.25">
      <c r="B14" s="465"/>
      <c r="C14" s="472"/>
      <c r="D14" s="465"/>
      <c r="E14" s="215" t="s">
        <v>1039</v>
      </c>
      <c r="F14" s="474"/>
      <c r="G14" s="477"/>
      <c r="H14" s="179">
        <v>0.32</v>
      </c>
      <c r="I14" s="19">
        <v>265.2</v>
      </c>
      <c r="J14" s="19">
        <v>145</v>
      </c>
      <c r="K14" s="132">
        <v>24</v>
      </c>
      <c r="L14" s="132">
        <v>30</v>
      </c>
      <c r="M14" s="113">
        <f t="shared" si="0"/>
        <v>2676.2711040000004</v>
      </c>
      <c r="N14" s="113">
        <f t="shared" si="1"/>
        <v>1463.2704000000001</v>
      </c>
      <c r="O14" s="129"/>
      <c r="P14" s="129"/>
      <c r="Q14" s="179">
        <v>0.32</v>
      </c>
      <c r="R14" s="19">
        <v>90</v>
      </c>
      <c r="S14" s="19">
        <v>90</v>
      </c>
      <c r="T14" s="132">
        <v>24</v>
      </c>
      <c r="U14" s="132">
        <v>30</v>
      </c>
      <c r="V14" s="113">
        <f t="shared" si="2"/>
        <v>908.2367999999999</v>
      </c>
      <c r="W14" s="113">
        <f t="shared" si="3"/>
        <v>908.2367999999999</v>
      </c>
      <c r="X14" s="129"/>
      <c r="Y14" s="129"/>
      <c r="Z14" s="129"/>
      <c r="AA14" s="129"/>
    </row>
    <row r="15" spans="2:27" s="126" customFormat="1" ht="37.5" customHeight="1" x14ac:dyDescent="0.25">
      <c r="B15" s="465"/>
      <c r="C15" s="472"/>
      <c r="D15" s="465"/>
      <c r="E15" s="215" t="s">
        <v>1222</v>
      </c>
      <c r="F15" s="474"/>
      <c r="G15" s="478">
        <v>44149</v>
      </c>
      <c r="H15" s="179">
        <v>4.63</v>
      </c>
      <c r="I15" s="19">
        <v>41.22</v>
      </c>
      <c r="J15" s="19">
        <v>162.5</v>
      </c>
      <c r="K15" s="132">
        <v>24</v>
      </c>
      <c r="L15" s="132">
        <v>30</v>
      </c>
      <c r="M15" s="113">
        <f t="shared" si="0"/>
        <v>6018.6014495999989</v>
      </c>
      <c r="N15" s="113">
        <f t="shared" si="1"/>
        <v>23726.898000000001</v>
      </c>
      <c r="O15" s="129"/>
      <c r="P15" s="129"/>
      <c r="Q15" s="179">
        <v>4.63</v>
      </c>
      <c r="R15" s="19">
        <v>90</v>
      </c>
      <c r="S15" s="19">
        <v>90</v>
      </c>
      <c r="T15" s="132">
        <v>24</v>
      </c>
      <c r="U15" s="132">
        <v>30</v>
      </c>
      <c r="V15" s="113">
        <f t="shared" si="2"/>
        <v>13141.0512</v>
      </c>
      <c r="W15" s="113">
        <f t="shared" si="3"/>
        <v>13141.0512</v>
      </c>
      <c r="X15" s="129"/>
      <c r="Y15" s="129"/>
      <c r="Z15" s="129"/>
      <c r="AA15" s="129"/>
    </row>
    <row r="16" spans="2:27" s="126" customFormat="1" ht="37.5" customHeight="1" x14ac:dyDescent="0.25">
      <c r="B16" s="465"/>
      <c r="C16" s="472"/>
      <c r="D16" s="465"/>
      <c r="E16" s="215" t="s">
        <v>1223</v>
      </c>
      <c r="F16" s="474"/>
      <c r="G16" s="478"/>
      <c r="H16" s="179">
        <v>3.84</v>
      </c>
      <c r="I16" s="19">
        <v>164.6</v>
      </c>
      <c r="J16" s="19">
        <v>102.6</v>
      </c>
      <c r="K16" s="132">
        <v>24</v>
      </c>
      <c r="L16" s="132">
        <v>30</v>
      </c>
      <c r="M16" s="113">
        <f t="shared" si="0"/>
        <v>19932.770304000001</v>
      </c>
      <c r="N16" s="113">
        <f t="shared" si="1"/>
        <v>12424.679423999996</v>
      </c>
      <c r="O16" s="129"/>
      <c r="P16" s="129"/>
      <c r="Q16" s="179">
        <v>3.84</v>
      </c>
      <c r="R16" s="19">
        <v>90</v>
      </c>
      <c r="S16" s="19">
        <v>90</v>
      </c>
      <c r="T16" s="132">
        <v>24</v>
      </c>
      <c r="U16" s="132">
        <v>30</v>
      </c>
      <c r="V16" s="113">
        <f t="shared" si="2"/>
        <v>10898.8416</v>
      </c>
      <c r="W16" s="113">
        <f t="shared" si="3"/>
        <v>10898.8416</v>
      </c>
      <c r="X16" s="129"/>
      <c r="Y16" s="129"/>
      <c r="Z16" s="129"/>
      <c r="AA16" s="129"/>
    </row>
    <row r="17" spans="2:27" s="126" customFormat="1" ht="37.5" customHeight="1" x14ac:dyDescent="0.25">
      <c r="B17" s="465"/>
      <c r="C17" s="472"/>
      <c r="D17" s="473"/>
      <c r="E17" s="215" t="s">
        <v>1224</v>
      </c>
      <c r="F17" s="469"/>
      <c r="G17" s="478"/>
      <c r="H17" s="179">
        <v>1.81</v>
      </c>
      <c r="I17" s="19">
        <v>123.8</v>
      </c>
      <c r="J17" s="19">
        <v>38.6</v>
      </c>
      <c r="K17" s="132">
        <v>24</v>
      </c>
      <c r="L17" s="132">
        <v>30</v>
      </c>
      <c r="M17" s="113">
        <f t="shared" si="0"/>
        <v>7066.5238079999999</v>
      </c>
      <c r="N17" s="113">
        <f t="shared" si="1"/>
        <v>2203.2941759999999</v>
      </c>
      <c r="O17" s="216">
        <f>SUM(M11:M17)</f>
        <v>75792.001449599993</v>
      </c>
      <c r="P17" s="217">
        <f>SUM(N11:N17)</f>
        <v>74687.727412799984</v>
      </c>
      <c r="Q17" s="179">
        <v>1.81</v>
      </c>
      <c r="R17" s="19">
        <v>90</v>
      </c>
      <c r="S17" s="19">
        <v>90</v>
      </c>
      <c r="T17" s="132">
        <v>24</v>
      </c>
      <c r="U17" s="132">
        <v>30</v>
      </c>
      <c r="V17" s="113">
        <f t="shared" si="2"/>
        <v>5137.2143999999989</v>
      </c>
      <c r="W17" s="113">
        <f t="shared" si="3"/>
        <v>5137.2143999999989</v>
      </c>
      <c r="X17" s="258">
        <f>SUM(V11:V17)</f>
        <v>53727.883199999997</v>
      </c>
      <c r="Y17" s="259">
        <f>SUM(W11:W17)</f>
        <v>53727.883199999997</v>
      </c>
      <c r="Z17" s="262">
        <f>SUM(X11:X17)</f>
        <v>53727.883199999997</v>
      </c>
      <c r="AA17" s="263">
        <f>SUM(Y11:Y17)</f>
        <v>53727.883199999997</v>
      </c>
    </row>
    <row r="18" spans="2:27" s="126" customFormat="1" ht="30.75" customHeight="1" x14ac:dyDescent="0.25">
      <c r="B18" s="464" t="s">
        <v>12</v>
      </c>
      <c r="C18" s="464" t="s">
        <v>1253</v>
      </c>
      <c r="D18" s="466" t="s">
        <v>1064</v>
      </c>
      <c r="E18" s="215" t="s">
        <v>976</v>
      </c>
      <c r="F18" s="468" t="s">
        <v>11</v>
      </c>
      <c r="G18" s="245" t="s">
        <v>1303</v>
      </c>
      <c r="H18" s="252">
        <v>3.73</v>
      </c>
      <c r="I18" s="253">
        <v>345.3</v>
      </c>
      <c r="J18" s="253">
        <v>155</v>
      </c>
      <c r="K18" s="140">
        <v>24</v>
      </c>
      <c r="L18" s="140">
        <v>30</v>
      </c>
      <c r="M18" s="113">
        <f t="shared" si="0"/>
        <v>40617.390383999998</v>
      </c>
      <c r="N18" s="113">
        <f t="shared" si="1"/>
        <v>18232.538400000001</v>
      </c>
      <c r="Q18" s="252">
        <v>3.73</v>
      </c>
      <c r="R18" s="19">
        <v>90</v>
      </c>
      <c r="S18" s="19">
        <v>90</v>
      </c>
      <c r="T18" s="140">
        <v>24</v>
      </c>
      <c r="U18" s="140">
        <v>30</v>
      </c>
      <c r="V18" s="113">
        <f t="shared" si="2"/>
        <v>10586.635199999997</v>
      </c>
      <c r="W18" s="113">
        <f t="shared" si="3"/>
        <v>10586.635199999997</v>
      </c>
    </row>
    <row r="19" spans="2:27" s="126" customFormat="1" ht="26.25" customHeight="1" x14ac:dyDescent="0.25">
      <c r="B19" s="465"/>
      <c r="C19" s="465"/>
      <c r="D19" s="467"/>
      <c r="E19" s="215" t="s">
        <v>152</v>
      </c>
      <c r="F19" s="469"/>
      <c r="G19" s="245">
        <v>43663</v>
      </c>
      <c r="H19" s="218">
        <v>0.68100000000000005</v>
      </c>
      <c r="I19" s="219">
        <v>147</v>
      </c>
      <c r="J19" s="219">
        <v>122</v>
      </c>
      <c r="K19" s="140">
        <v>24</v>
      </c>
      <c r="L19" s="140">
        <v>30</v>
      </c>
      <c r="M19" s="113">
        <f t="shared" si="0"/>
        <v>3156.9743520000002</v>
      </c>
      <c r="N19" s="113">
        <f t="shared" si="1"/>
        <v>2620.0739520000002</v>
      </c>
      <c r="O19" s="216">
        <f>SUM(M18:M19)</f>
        <v>43774.364735999996</v>
      </c>
      <c r="P19" s="216">
        <f>SUM(N18:N19)</f>
        <v>20852.612352</v>
      </c>
      <c r="Q19" s="218">
        <v>0.68100000000000005</v>
      </c>
      <c r="R19" s="19">
        <v>90</v>
      </c>
      <c r="S19" s="19">
        <v>90</v>
      </c>
      <c r="T19" s="140">
        <v>24</v>
      </c>
      <c r="U19" s="140">
        <v>30</v>
      </c>
      <c r="V19" s="113">
        <f t="shared" si="2"/>
        <v>1932.8414399999999</v>
      </c>
      <c r="W19" s="113">
        <f t="shared" si="3"/>
        <v>1932.8414399999999</v>
      </c>
      <c r="X19" s="258">
        <f>SUM(V18:V19)</f>
        <v>12519.476639999997</v>
      </c>
      <c r="Y19" s="258">
        <f>SUM(W18:W19)</f>
        <v>12519.476639999997</v>
      </c>
      <c r="Z19" s="262">
        <v>12519.476639999997</v>
      </c>
      <c r="AA19" s="262">
        <v>12519.476639999997</v>
      </c>
    </row>
    <row r="20" spans="2:27" s="126" customFormat="1" ht="24" customHeight="1" x14ac:dyDescent="0.25">
      <c r="B20" s="436" t="s">
        <v>13</v>
      </c>
      <c r="C20" s="432" t="s">
        <v>1254</v>
      </c>
      <c r="D20" s="436" t="s">
        <v>1065</v>
      </c>
      <c r="E20" s="103" t="s">
        <v>4</v>
      </c>
      <c r="F20" s="470" t="s">
        <v>11</v>
      </c>
      <c r="G20" s="441">
        <v>44365</v>
      </c>
      <c r="H20" s="220">
        <v>134.47999999999999</v>
      </c>
      <c r="I20" s="221">
        <v>169.3</v>
      </c>
      <c r="J20" s="222">
        <v>195</v>
      </c>
      <c r="K20" s="140">
        <v>24</v>
      </c>
      <c r="L20" s="140">
        <v>30</v>
      </c>
      <c r="M20" s="113">
        <f t="shared" si="0"/>
        <v>717994.74470400007</v>
      </c>
      <c r="N20" s="113">
        <f t="shared" si="1"/>
        <v>826987.44959999993</v>
      </c>
      <c r="Q20" s="220">
        <v>134.47999999999999</v>
      </c>
      <c r="R20" s="19">
        <v>90</v>
      </c>
      <c r="S20" s="19">
        <v>90</v>
      </c>
      <c r="T20" s="140">
        <v>24</v>
      </c>
      <c r="U20" s="140">
        <v>30</v>
      </c>
      <c r="V20" s="113">
        <f t="shared" si="2"/>
        <v>381686.51519999991</v>
      </c>
      <c r="W20" s="113">
        <f t="shared" si="3"/>
        <v>381686.51519999991</v>
      </c>
    </row>
    <row r="21" spans="2:27" s="126" customFormat="1" ht="35.25" customHeight="1" x14ac:dyDescent="0.25">
      <c r="B21" s="437"/>
      <c r="C21" s="432"/>
      <c r="D21" s="437"/>
      <c r="E21" s="122" t="s">
        <v>7</v>
      </c>
      <c r="F21" s="471"/>
      <c r="G21" s="442"/>
      <c r="H21" s="220">
        <v>43.417000000000002</v>
      </c>
      <c r="I21" s="223">
        <v>185.82</v>
      </c>
      <c r="J21" s="222">
        <v>220</v>
      </c>
      <c r="K21" s="140">
        <v>24</v>
      </c>
      <c r="L21" s="140">
        <v>30</v>
      </c>
      <c r="M21" s="113">
        <f t="shared" si="0"/>
        <v>254424.46749983996</v>
      </c>
      <c r="N21" s="113">
        <f t="shared" si="1"/>
        <v>301223.67263999995</v>
      </c>
      <c r="O21" s="216">
        <f>SUM(M20:M21)</f>
        <v>972419.21220384003</v>
      </c>
      <c r="P21" s="216">
        <f>SUM(N20:N21)</f>
        <v>1128211.1222399999</v>
      </c>
      <c r="Q21" s="220">
        <v>43.417000000000002</v>
      </c>
      <c r="R21" s="19">
        <v>90</v>
      </c>
      <c r="S21" s="19">
        <v>90</v>
      </c>
      <c r="T21" s="140">
        <v>24</v>
      </c>
      <c r="U21" s="140">
        <v>30</v>
      </c>
      <c r="V21" s="113">
        <f t="shared" si="2"/>
        <v>123227.86607999999</v>
      </c>
      <c r="W21" s="113">
        <f t="shared" si="3"/>
        <v>123227.86607999999</v>
      </c>
      <c r="X21" s="258">
        <f>SUM(V20:V21)</f>
        <v>504914.38127999991</v>
      </c>
      <c r="Y21" s="258">
        <f>SUM(W20:W21)</f>
        <v>504914.38127999991</v>
      </c>
      <c r="Z21" s="262">
        <f t="shared" ref="Z21:AA21" si="4">SUM(X20:X21)</f>
        <v>504914.38127999991</v>
      </c>
      <c r="AA21" s="262">
        <f t="shared" si="4"/>
        <v>504914.38127999991</v>
      </c>
    </row>
    <row r="22" spans="2:27" s="126" customFormat="1" ht="48.75" customHeight="1" x14ac:dyDescent="0.25">
      <c r="B22" s="437"/>
      <c r="C22" s="131" t="s">
        <v>1343</v>
      </c>
      <c r="D22" s="154" t="s">
        <v>1148</v>
      </c>
      <c r="E22" s="103" t="s">
        <v>171</v>
      </c>
      <c r="F22" s="103" t="s">
        <v>1353</v>
      </c>
      <c r="G22" s="245">
        <v>42858</v>
      </c>
      <c r="H22" s="224">
        <v>0.2</v>
      </c>
      <c r="I22" s="225">
        <v>5</v>
      </c>
      <c r="J22" s="225">
        <v>10</v>
      </c>
      <c r="K22" s="140">
        <v>2</v>
      </c>
      <c r="L22" s="140">
        <v>30</v>
      </c>
      <c r="M22" s="113">
        <f t="shared" si="0"/>
        <v>2.6280000000000001</v>
      </c>
      <c r="N22" s="113">
        <f t="shared" si="1"/>
        <v>5.2560000000000002</v>
      </c>
      <c r="Q22" s="224">
        <v>0.2</v>
      </c>
      <c r="R22" s="225">
        <v>5</v>
      </c>
      <c r="S22" s="225">
        <v>10</v>
      </c>
      <c r="T22" s="140">
        <v>2</v>
      </c>
      <c r="U22" s="140">
        <v>30</v>
      </c>
      <c r="V22" s="113">
        <f t="shared" si="2"/>
        <v>2.6280000000000001</v>
      </c>
      <c r="W22" s="113">
        <f t="shared" si="3"/>
        <v>5.2560000000000002</v>
      </c>
    </row>
    <row r="23" spans="2:27" s="126" customFormat="1" ht="31.5" customHeight="1" x14ac:dyDescent="0.25">
      <c r="B23" s="437"/>
      <c r="C23" s="131" t="s">
        <v>1015</v>
      </c>
      <c r="D23" s="124" t="s">
        <v>1149</v>
      </c>
      <c r="E23" s="240" t="s">
        <v>990</v>
      </c>
      <c r="F23" s="240" t="s">
        <v>1353</v>
      </c>
      <c r="G23" s="245">
        <v>43494</v>
      </c>
      <c r="H23" s="226">
        <v>1.4E-2</v>
      </c>
      <c r="I23" s="226">
        <v>5</v>
      </c>
      <c r="J23" s="227">
        <v>10</v>
      </c>
      <c r="K23" s="140">
        <v>2</v>
      </c>
      <c r="L23" s="140">
        <v>30</v>
      </c>
      <c r="M23" s="113">
        <f t="shared" si="0"/>
        <v>0.18396000000000001</v>
      </c>
      <c r="N23" s="113">
        <f t="shared" si="1"/>
        <v>0.36792000000000002</v>
      </c>
      <c r="Q23" s="226">
        <v>1.4E-2</v>
      </c>
      <c r="R23" s="226">
        <v>5</v>
      </c>
      <c r="S23" s="227">
        <v>10</v>
      </c>
      <c r="T23" s="140">
        <v>2</v>
      </c>
      <c r="U23" s="140">
        <v>30</v>
      </c>
      <c r="V23" s="113">
        <f t="shared" si="2"/>
        <v>0.18396000000000001</v>
      </c>
      <c r="W23" s="113">
        <f t="shared" si="3"/>
        <v>0.36792000000000002</v>
      </c>
    </row>
    <row r="24" spans="2:27" s="126" customFormat="1" ht="29.25" customHeight="1" x14ac:dyDescent="0.25">
      <c r="B24" s="437"/>
      <c r="C24" s="190" t="s">
        <v>1021</v>
      </c>
      <c r="D24" s="124" t="s">
        <v>1150</v>
      </c>
      <c r="E24" s="240" t="s">
        <v>990</v>
      </c>
      <c r="F24" s="240" t="s">
        <v>1353</v>
      </c>
      <c r="G24" s="245">
        <v>43049</v>
      </c>
      <c r="H24" s="171">
        <v>1.4</v>
      </c>
      <c r="I24" s="111">
        <v>6.13</v>
      </c>
      <c r="J24" s="180">
        <v>1</v>
      </c>
      <c r="K24" s="140" t="s">
        <v>1053</v>
      </c>
      <c r="L24" s="140" t="s">
        <v>1053</v>
      </c>
      <c r="M24" s="113"/>
      <c r="N24" s="113"/>
      <c r="Q24" s="171">
        <v>1.4</v>
      </c>
      <c r="R24" s="111">
        <v>6.13</v>
      </c>
      <c r="S24" s="180">
        <v>1</v>
      </c>
      <c r="T24" s="140" t="s">
        <v>1053</v>
      </c>
      <c r="U24" s="140" t="s">
        <v>1053</v>
      </c>
      <c r="V24" s="113"/>
      <c r="W24" s="113"/>
    </row>
    <row r="25" spans="2:27" s="126" customFormat="1" ht="43.5" customHeight="1" x14ac:dyDescent="0.25">
      <c r="B25" s="437"/>
      <c r="C25" s="122" t="s">
        <v>1012</v>
      </c>
      <c r="D25" s="124" t="s">
        <v>1096</v>
      </c>
      <c r="E25" s="240" t="s">
        <v>1013</v>
      </c>
      <c r="F25" s="240"/>
      <c r="G25" s="110">
        <v>44140</v>
      </c>
      <c r="H25" s="171">
        <v>0.22800000000000001</v>
      </c>
      <c r="I25" s="111">
        <v>68</v>
      </c>
      <c r="J25" s="180">
        <v>22</v>
      </c>
      <c r="K25" s="140">
        <v>8</v>
      </c>
      <c r="L25" s="140">
        <v>30</v>
      </c>
      <c r="M25" s="113">
        <f t="shared" si="0"/>
        <v>162.978048</v>
      </c>
      <c r="N25" s="113">
        <f t="shared" si="1"/>
        <v>52.728192</v>
      </c>
      <c r="Q25" s="171">
        <v>0.22800000000000001</v>
      </c>
      <c r="R25" s="111">
        <v>68</v>
      </c>
      <c r="S25" s="180">
        <v>22</v>
      </c>
      <c r="T25" s="140">
        <v>8</v>
      </c>
      <c r="U25" s="140">
        <v>30</v>
      </c>
      <c r="V25" s="113">
        <f t="shared" ref="V25:V27" si="5">(Q25*R25*0.0036*T25)*365</f>
        <v>162.978048</v>
      </c>
      <c r="W25" s="113">
        <f t="shared" ref="W25:W27" si="6">(Q25*S25*0.0036*T25)*365</f>
        <v>52.728192</v>
      </c>
    </row>
    <row r="26" spans="2:27" s="126" customFormat="1" ht="43.5" customHeight="1" x14ac:dyDescent="0.25">
      <c r="B26" s="437"/>
      <c r="C26" s="122" t="s">
        <v>1014</v>
      </c>
      <c r="D26" s="124" t="s">
        <v>1097</v>
      </c>
      <c r="E26" s="240" t="s">
        <v>991</v>
      </c>
      <c r="F26" s="240"/>
      <c r="G26" s="110" t="s">
        <v>1215</v>
      </c>
      <c r="H26" s="171">
        <v>0.45500000000000002</v>
      </c>
      <c r="I26" s="111">
        <v>6</v>
      </c>
      <c r="J26" s="111">
        <v>2.41</v>
      </c>
      <c r="K26" s="140">
        <v>24</v>
      </c>
      <c r="L26" s="140">
        <v>30</v>
      </c>
      <c r="M26" s="113">
        <f t="shared" si="0"/>
        <v>86.093279999999993</v>
      </c>
      <c r="N26" s="113">
        <f t="shared" si="1"/>
        <v>34.580800800000006</v>
      </c>
      <c r="Q26" s="171">
        <v>0.45500000000000002</v>
      </c>
      <c r="R26" s="111">
        <v>6</v>
      </c>
      <c r="S26" s="111">
        <v>2.41</v>
      </c>
      <c r="T26" s="140">
        <v>24</v>
      </c>
      <c r="U26" s="140">
        <v>30</v>
      </c>
      <c r="V26" s="113">
        <f t="shared" si="5"/>
        <v>86.093279999999993</v>
      </c>
      <c r="W26" s="113">
        <f t="shared" si="6"/>
        <v>34.580800800000006</v>
      </c>
    </row>
    <row r="27" spans="2:27" s="126" customFormat="1" ht="43.5" customHeight="1" x14ac:dyDescent="0.25">
      <c r="B27" s="437"/>
      <c r="C27" s="122" t="s">
        <v>1016</v>
      </c>
      <c r="D27" s="124" t="s">
        <v>1098</v>
      </c>
      <c r="E27" s="240" t="s">
        <v>1017</v>
      </c>
      <c r="F27" s="240"/>
      <c r="G27" s="110">
        <v>43090</v>
      </c>
      <c r="H27" s="171">
        <v>0.16</v>
      </c>
      <c r="I27" s="111">
        <v>4.0999999999999996</v>
      </c>
      <c r="J27" s="111">
        <v>10</v>
      </c>
      <c r="K27" s="140">
        <v>24</v>
      </c>
      <c r="L27" s="140">
        <v>30</v>
      </c>
      <c r="M27" s="113">
        <f t="shared" si="0"/>
        <v>20.687615999999995</v>
      </c>
      <c r="N27" s="113">
        <f t="shared" si="1"/>
        <v>50.457599999999999</v>
      </c>
      <c r="Q27" s="171">
        <v>0.16</v>
      </c>
      <c r="R27" s="111">
        <v>4.0999999999999996</v>
      </c>
      <c r="S27" s="111">
        <v>10</v>
      </c>
      <c r="T27" s="140">
        <v>24</v>
      </c>
      <c r="U27" s="140">
        <v>30</v>
      </c>
      <c r="V27" s="113">
        <f t="shared" si="5"/>
        <v>20.687615999999995</v>
      </c>
      <c r="W27" s="113">
        <f t="shared" si="6"/>
        <v>50.457599999999999</v>
      </c>
    </row>
    <row r="28" spans="2:27" s="126" customFormat="1" ht="43.5" customHeight="1" x14ac:dyDescent="0.25">
      <c r="B28" s="437"/>
      <c r="C28" s="122" t="s">
        <v>1018</v>
      </c>
      <c r="D28" s="124" t="s">
        <v>1151</v>
      </c>
      <c r="E28" s="240" t="s">
        <v>1019</v>
      </c>
      <c r="F28" s="240"/>
      <c r="G28" s="110">
        <v>42908</v>
      </c>
      <c r="H28" s="171">
        <v>0.24</v>
      </c>
      <c r="I28" s="111">
        <v>13</v>
      </c>
      <c r="J28" s="111">
        <v>34</v>
      </c>
      <c r="K28" s="140" t="s">
        <v>1053</v>
      </c>
      <c r="L28" s="140" t="s">
        <v>1053</v>
      </c>
      <c r="M28" s="113"/>
      <c r="N28" s="113"/>
      <c r="Q28" s="171">
        <v>0.24</v>
      </c>
      <c r="R28" s="111">
        <v>13</v>
      </c>
      <c r="S28" s="111">
        <v>34</v>
      </c>
      <c r="T28" s="140" t="s">
        <v>1053</v>
      </c>
      <c r="U28" s="140" t="s">
        <v>1053</v>
      </c>
      <c r="V28" s="113"/>
      <c r="W28" s="113"/>
    </row>
    <row r="29" spans="2:27" s="126" customFormat="1" ht="43.5" customHeight="1" x14ac:dyDescent="0.25">
      <c r="B29" s="437"/>
      <c r="C29" s="122" t="s">
        <v>1322</v>
      </c>
      <c r="D29" s="124" t="s">
        <v>1152</v>
      </c>
      <c r="E29" s="240" t="s">
        <v>22</v>
      </c>
      <c r="F29" s="240"/>
      <c r="G29" s="110">
        <v>42634</v>
      </c>
      <c r="H29" s="171">
        <v>2.7E-2</v>
      </c>
      <c r="I29" s="111">
        <v>17.5</v>
      </c>
      <c r="J29" s="111">
        <v>30.4</v>
      </c>
      <c r="K29" s="140">
        <v>8</v>
      </c>
      <c r="L29" s="140">
        <v>22</v>
      </c>
      <c r="M29" s="113">
        <f t="shared" ref="M29" si="7">(H29*I29*0.0036*K29)*365</f>
        <v>4.9669199999999991</v>
      </c>
      <c r="N29" s="113">
        <f t="shared" ref="N29" si="8">(H29*J29*0.0036*K29)*365</f>
        <v>8.6282496000000002</v>
      </c>
      <c r="Q29" s="171">
        <v>2.7E-2</v>
      </c>
      <c r="R29" s="111">
        <v>17.5</v>
      </c>
      <c r="S29" s="111">
        <v>30.4</v>
      </c>
      <c r="T29" s="140">
        <v>8</v>
      </c>
      <c r="U29" s="140">
        <v>22</v>
      </c>
      <c r="V29" s="113">
        <f t="shared" ref="V29:V32" si="9">(Q29*R29*0.0036*T29)*365</f>
        <v>4.9669199999999991</v>
      </c>
      <c r="W29" s="113">
        <f t="shared" ref="W29:W32" si="10">(Q29*S29*0.0036*T29)*365</f>
        <v>8.6282496000000002</v>
      </c>
    </row>
    <row r="30" spans="2:27" s="126" customFormat="1" ht="43.5" customHeight="1" x14ac:dyDescent="0.25">
      <c r="B30" s="438"/>
      <c r="C30" s="181" t="s">
        <v>1216</v>
      </c>
      <c r="D30" s="182" t="s">
        <v>1217</v>
      </c>
      <c r="E30" s="240" t="s">
        <v>22</v>
      </c>
      <c r="F30" s="199"/>
      <c r="G30" s="183">
        <v>44372</v>
      </c>
      <c r="H30" s="171">
        <v>1.4350000000000001</v>
      </c>
      <c r="I30" s="111">
        <v>248.1</v>
      </c>
      <c r="J30" s="111">
        <v>61</v>
      </c>
      <c r="K30" s="140">
        <v>8</v>
      </c>
      <c r="L30" s="140">
        <v>16</v>
      </c>
      <c r="M30" s="113">
        <f t="shared" si="0"/>
        <v>3742.5190319999997</v>
      </c>
      <c r="N30" s="113">
        <f t="shared" si="1"/>
        <v>920.16791999999987</v>
      </c>
      <c r="Q30" s="171">
        <v>1.4350000000000001</v>
      </c>
      <c r="R30" s="111">
        <v>248.1</v>
      </c>
      <c r="S30" s="111">
        <v>61</v>
      </c>
      <c r="T30" s="140">
        <v>8</v>
      </c>
      <c r="U30" s="140">
        <v>16</v>
      </c>
      <c r="V30" s="113">
        <f t="shared" si="9"/>
        <v>3742.5190319999997</v>
      </c>
      <c r="W30" s="113">
        <f t="shared" si="10"/>
        <v>920.16791999999987</v>
      </c>
    </row>
    <row r="31" spans="2:27" s="126" customFormat="1" ht="27" customHeight="1" x14ac:dyDescent="0.25">
      <c r="B31" s="436" t="s">
        <v>14</v>
      </c>
      <c r="C31" s="436" t="s">
        <v>1255</v>
      </c>
      <c r="D31" s="436" t="s">
        <v>1066</v>
      </c>
      <c r="E31" s="18" t="s">
        <v>147</v>
      </c>
      <c r="F31" s="200"/>
      <c r="G31" s="450">
        <v>44404</v>
      </c>
      <c r="H31" s="169">
        <v>1.39</v>
      </c>
      <c r="I31" s="240">
        <v>184</v>
      </c>
      <c r="J31" s="240">
        <v>92</v>
      </c>
      <c r="K31" s="140">
        <v>24</v>
      </c>
      <c r="L31" s="140">
        <v>30</v>
      </c>
      <c r="M31" s="113">
        <f t="shared" si="0"/>
        <v>8065.647359999999</v>
      </c>
      <c r="N31" s="113">
        <f t="shared" si="1"/>
        <v>4032.8236799999995</v>
      </c>
      <c r="Q31" s="169">
        <v>1.39</v>
      </c>
      <c r="R31" s="19">
        <v>90</v>
      </c>
      <c r="S31" s="19">
        <v>90</v>
      </c>
      <c r="T31" s="140">
        <v>24</v>
      </c>
      <c r="U31" s="140">
        <v>30</v>
      </c>
      <c r="V31" s="113">
        <f t="shared" si="9"/>
        <v>3945.1536000000001</v>
      </c>
      <c r="W31" s="113">
        <f t="shared" si="10"/>
        <v>3945.1536000000001</v>
      </c>
    </row>
    <row r="32" spans="2:27" s="126" customFormat="1" ht="27" customHeight="1" x14ac:dyDescent="0.25">
      <c r="B32" s="437"/>
      <c r="C32" s="437"/>
      <c r="D32" s="438"/>
      <c r="E32" s="18" t="s">
        <v>146</v>
      </c>
      <c r="F32" s="201"/>
      <c r="G32" s="452"/>
      <c r="H32" s="169">
        <v>1.3380000000000001</v>
      </c>
      <c r="I32" s="102">
        <v>248</v>
      </c>
      <c r="J32" s="240">
        <v>61</v>
      </c>
      <c r="K32" s="140">
        <v>24</v>
      </c>
      <c r="L32" s="140">
        <v>30</v>
      </c>
      <c r="M32" s="113">
        <f t="shared" si="0"/>
        <v>10464.401663999999</v>
      </c>
      <c r="N32" s="113">
        <f t="shared" si="1"/>
        <v>2573.9052480000005</v>
      </c>
      <c r="O32" s="216">
        <f>SUM(M31:M32)</f>
        <v>18530.049024</v>
      </c>
      <c r="P32" s="216">
        <f>SUM(N31:N32)</f>
        <v>6606.7289280000005</v>
      </c>
      <c r="Q32" s="169">
        <v>1.3380000000000001</v>
      </c>
      <c r="R32" s="19">
        <v>90</v>
      </c>
      <c r="S32" s="19">
        <v>90</v>
      </c>
      <c r="T32" s="140">
        <v>24</v>
      </c>
      <c r="U32" s="140">
        <v>30</v>
      </c>
      <c r="V32" s="113">
        <f t="shared" si="9"/>
        <v>3797.5651200000002</v>
      </c>
      <c r="W32" s="113">
        <f t="shared" si="10"/>
        <v>3797.5651200000002</v>
      </c>
      <c r="X32" s="258">
        <f>SUM(V31:V32)</f>
        <v>7742.7187200000008</v>
      </c>
      <c r="Y32" s="258">
        <f>SUM(W31:W32)</f>
        <v>7742.7187200000008</v>
      </c>
      <c r="Z32" s="262">
        <f>SUM(X31:X32)</f>
        <v>7742.7187200000008</v>
      </c>
      <c r="AA32" s="262">
        <f>SUM(Y31:Y32)</f>
        <v>7742.7187200000008</v>
      </c>
    </row>
    <row r="33" spans="2:27" s="126" customFormat="1" ht="27" customHeight="1" x14ac:dyDescent="0.25">
      <c r="B33" s="437"/>
      <c r="C33" s="136" t="s">
        <v>153</v>
      </c>
      <c r="D33" s="168" t="s">
        <v>1225</v>
      </c>
      <c r="E33" s="136" t="s">
        <v>153</v>
      </c>
      <c r="F33" s="136"/>
      <c r="G33" s="245">
        <v>42928</v>
      </c>
      <c r="H33" s="169">
        <v>0.25600000000000001</v>
      </c>
      <c r="I33" s="136">
        <v>26.6</v>
      </c>
      <c r="J33" s="136">
        <v>18.5</v>
      </c>
      <c r="K33" s="140" t="s">
        <v>1053</v>
      </c>
      <c r="L33" s="140" t="s">
        <v>1053</v>
      </c>
      <c r="M33" s="113"/>
      <c r="N33" s="113"/>
      <c r="Q33" s="169">
        <v>0.25600000000000001</v>
      </c>
      <c r="R33" s="136">
        <v>26.6</v>
      </c>
      <c r="S33" s="136">
        <v>18.5</v>
      </c>
      <c r="T33" s="140" t="s">
        <v>1053</v>
      </c>
      <c r="U33" s="140" t="s">
        <v>1053</v>
      </c>
      <c r="V33" s="113"/>
      <c r="W33" s="113"/>
    </row>
    <row r="34" spans="2:27" s="126" customFormat="1" ht="46.5" customHeight="1" x14ac:dyDescent="0.25">
      <c r="B34" s="437"/>
      <c r="C34" s="137" t="s">
        <v>170</v>
      </c>
      <c r="D34" s="123" t="s">
        <v>1099</v>
      </c>
      <c r="E34" s="140" t="s">
        <v>170</v>
      </c>
      <c r="F34" s="136"/>
      <c r="G34" s="245">
        <v>44218</v>
      </c>
      <c r="H34" s="170">
        <v>0.58599999999999997</v>
      </c>
      <c r="I34" s="100">
        <v>292</v>
      </c>
      <c r="J34" s="100">
        <v>105</v>
      </c>
      <c r="K34" s="140">
        <v>10</v>
      </c>
      <c r="L34" s="140">
        <v>12</v>
      </c>
      <c r="M34" s="113">
        <f t="shared" si="0"/>
        <v>2248.4116799999997</v>
      </c>
      <c r="N34" s="113">
        <f t="shared" si="1"/>
        <v>808.50419999999997</v>
      </c>
      <c r="Q34" s="170">
        <v>0.58599999999999997</v>
      </c>
      <c r="R34" s="100">
        <v>292</v>
      </c>
      <c r="S34" s="100">
        <v>105</v>
      </c>
      <c r="T34" s="140">
        <v>10</v>
      </c>
      <c r="U34" s="140">
        <v>12</v>
      </c>
      <c r="V34" s="113">
        <f t="shared" ref="V34:V73" si="11">(Q34*R34*0.0036*T34)*365</f>
        <v>2248.4116799999997</v>
      </c>
      <c r="W34" s="113">
        <f t="shared" ref="W34:W73" si="12">(Q34*S34*0.0036*T34)*365</f>
        <v>808.50419999999997</v>
      </c>
    </row>
    <row r="35" spans="2:27" s="126" customFormat="1" ht="44.25" customHeight="1" x14ac:dyDescent="0.25">
      <c r="B35" s="437"/>
      <c r="C35" s="237" t="s">
        <v>1001</v>
      </c>
      <c r="D35" s="237" t="s">
        <v>1100</v>
      </c>
      <c r="E35" s="103" t="s">
        <v>1002</v>
      </c>
      <c r="F35" s="103"/>
      <c r="G35" s="245">
        <v>44425</v>
      </c>
      <c r="H35" s="254">
        <v>0.152</v>
      </c>
      <c r="I35" s="139">
        <v>11</v>
      </c>
      <c r="J35" s="139">
        <v>20</v>
      </c>
      <c r="K35" s="140">
        <v>24</v>
      </c>
      <c r="L35" s="140">
        <v>30</v>
      </c>
      <c r="M35" s="113">
        <f t="shared" si="0"/>
        <v>52.728192</v>
      </c>
      <c r="N35" s="113">
        <f t="shared" si="1"/>
        <v>95.869439999999997</v>
      </c>
      <c r="Q35" s="254">
        <v>0.152</v>
      </c>
      <c r="R35" s="139">
        <v>11</v>
      </c>
      <c r="S35" s="139">
        <v>20</v>
      </c>
      <c r="T35" s="140">
        <v>24</v>
      </c>
      <c r="U35" s="140">
        <v>30</v>
      </c>
      <c r="V35" s="113">
        <f t="shared" si="11"/>
        <v>52.728192</v>
      </c>
      <c r="W35" s="113">
        <f t="shared" si="12"/>
        <v>95.869439999999997</v>
      </c>
    </row>
    <row r="36" spans="2:27" s="126" customFormat="1" ht="24.75" customHeight="1" x14ac:dyDescent="0.25">
      <c r="B36" s="434" t="s">
        <v>15</v>
      </c>
      <c r="C36" s="434" t="s">
        <v>1256</v>
      </c>
      <c r="D36" s="434" t="s">
        <v>1067</v>
      </c>
      <c r="E36" s="240" t="s">
        <v>144</v>
      </c>
      <c r="F36" s="199"/>
      <c r="G36" s="439" t="s">
        <v>1299</v>
      </c>
      <c r="H36" s="170">
        <v>11.29</v>
      </c>
      <c r="I36" s="105">
        <v>43.4</v>
      </c>
      <c r="J36" s="105">
        <v>24</v>
      </c>
      <c r="K36" s="140">
        <v>24</v>
      </c>
      <c r="L36" s="140">
        <v>30</v>
      </c>
      <c r="M36" s="113">
        <f t="shared" si="0"/>
        <v>15452.198495999995</v>
      </c>
      <c r="N36" s="113">
        <f t="shared" si="1"/>
        <v>8544.9945599999992</v>
      </c>
      <c r="Q36" s="170">
        <v>11.29</v>
      </c>
      <c r="R36" s="19">
        <v>90</v>
      </c>
      <c r="S36" s="19">
        <v>90</v>
      </c>
      <c r="T36" s="140">
        <v>24</v>
      </c>
      <c r="U36" s="140">
        <v>30</v>
      </c>
      <c r="V36" s="113">
        <f t="shared" si="11"/>
        <v>32043.729599999999</v>
      </c>
      <c r="W36" s="113">
        <f t="shared" si="12"/>
        <v>32043.729599999999</v>
      </c>
    </row>
    <row r="37" spans="2:27" s="126" customFormat="1" ht="24.75" customHeight="1" x14ac:dyDescent="0.25">
      <c r="B37" s="435"/>
      <c r="C37" s="435"/>
      <c r="D37" s="435"/>
      <c r="E37" s="136" t="s">
        <v>154</v>
      </c>
      <c r="F37" s="255"/>
      <c r="G37" s="440"/>
      <c r="H37" s="184">
        <v>0.6</v>
      </c>
      <c r="I37" s="136">
        <v>172.9</v>
      </c>
      <c r="J37" s="136">
        <v>150</v>
      </c>
      <c r="K37" s="140">
        <v>24</v>
      </c>
      <c r="L37" s="140">
        <v>30</v>
      </c>
      <c r="M37" s="113">
        <f t="shared" si="0"/>
        <v>3271.5446399999996</v>
      </c>
      <c r="N37" s="113">
        <f t="shared" si="1"/>
        <v>2838.24</v>
      </c>
      <c r="O37" s="216">
        <f>SUM(M36:M37)</f>
        <v>18723.743135999994</v>
      </c>
      <c r="P37" s="216">
        <f>SUM(N36:N37)</f>
        <v>11383.234559999999</v>
      </c>
      <c r="Q37" s="184">
        <v>0.6</v>
      </c>
      <c r="R37" s="19">
        <v>90</v>
      </c>
      <c r="S37" s="19">
        <v>90</v>
      </c>
      <c r="T37" s="140">
        <v>24</v>
      </c>
      <c r="U37" s="140">
        <v>30</v>
      </c>
      <c r="V37" s="113">
        <f t="shared" si="11"/>
        <v>1702.9439999999997</v>
      </c>
      <c r="W37" s="113">
        <f t="shared" si="12"/>
        <v>1702.9439999999997</v>
      </c>
      <c r="X37" s="258">
        <f>SUM(V36:V37)</f>
        <v>33746.673600000002</v>
      </c>
      <c r="Y37" s="258">
        <f>SUM(W36:W37)</f>
        <v>33746.673600000002</v>
      </c>
      <c r="Z37" s="262">
        <v>18723.743135999994</v>
      </c>
      <c r="AA37" s="262">
        <v>11383.234559999999</v>
      </c>
    </row>
    <row r="38" spans="2:27" s="126" customFormat="1" ht="33.75" customHeight="1" x14ac:dyDescent="0.25">
      <c r="B38" s="436" t="s">
        <v>16</v>
      </c>
      <c r="C38" s="436" t="s">
        <v>1257</v>
      </c>
      <c r="D38" s="234" t="s">
        <v>1068</v>
      </c>
      <c r="E38" s="18" t="s">
        <v>1046</v>
      </c>
      <c r="F38" s="200"/>
      <c r="G38" s="228" t="s">
        <v>1302</v>
      </c>
      <c r="H38" s="166">
        <v>7.71</v>
      </c>
      <c r="I38" s="101">
        <v>155</v>
      </c>
      <c r="J38" s="101">
        <v>108</v>
      </c>
      <c r="K38" s="140">
        <v>24</v>
      </c>
      <c r="L38" s="140">
        <v>30</v>
      </c>
      <c r="M38" s="113">
        <f t="shared" si="0"/>
        <v>37687.096799999999</v>
      </c>
      <c r="N38" s="113">
        <f t="shared" si="1"/>
        <v>26259.396479999999</v>
      </c>
      <c r="Q38" s="166">
        <v>7.71</v>
      </c>
      <c r="R38" s="19">
        <v>90</v>
      </c>
      <c r="S38" s="19">
        <v>90</v>
      </c>
      <c r="T38" s="140">
        <v>24</v>
      </c>
      <c r="U38" s="140">
        <v>30</v>
      </c>
      <c r="V38" s="113">
        <f t="shared" si="11"/>
        <v>21882.830400000003</v>
      </c>
      <c r="W38" s="113">
        <f t="shared" si="12"/>
        <v>21882.830400000003</v>
      </c>
    </row>
    <row r="39" spans="2:27" s="126" customFormat="1" ht="33.75" customHeight="1" x14ac:dyDescent="0.25">
      <c r="B39" s="438"/>
      <c r="C39" s="438"/>
      <c r="D39" s="234"/>
      <c r="E39" s="18" t="s">
        <v>1301</v>
      </c>
      <c r="F39" s="200"/>
      <c r="G39" s="228">
        <v>43347</v>
      </c>
      <c r="H39" s="116">
        <v>2.4809999999999999</v>
      </c>
      <c r="I39" s="101">
        <v>96</v>
      </c>
      <c r="J39" s="101">
        <v>30</v>
      </c>
      <c r="K39" s="140">
        <v>24</v>
      </c>
      <c r="L39" s="140">
        <v>30</v>
      </c>
      <c r="M39" s="113">
        <f t="shared" si="0"/>
        <v>7511.1183359999995</v>
      </c>
      <c r="N39" s="113">
        <f t="shared" si="1"/>
        <v>2347.2244799999999</v>
      </c>
      <c r="O39" s="216">
        <f>SUM(M38:M39)</f>
        <v>45198.215135999999</v>
      </c>
      <c r="P39" s="216">
        <f>SUM(N38:N39)</f>
        <v>28606.62096</v>
      </c>
      <c r="Q39" s="116">
        <v>2.4809999999999999</v>
      </c>
      <c r="R39" s="19">
        <v>90</v>
      </c>
      <c r="S39" s="19">
        <v>90</v>
      </c>
      <c r="T39" s="140">
        <v>24</v>
      </c>
      <c r="U39" s="140">
        <v>30</v>
      </c>
      <c r="V39" s="113">
        <f t="shared" si="11"/>
        <v>7041.6734400000005</v>
      </c>
      <c r="W39" s="113">
        <f t="shared" si="12"/>
        <v>7041.6734400000005</v>
      </c>
      <c r="X39" s="258">
        <f>SUM(V38:V39)</f>
        <v>28924.503840000005</v>
      </c>
      <c r="Y39" s="258">
        <f>SUM(W38:W39)</f>
        <v>28924.503840000005</v>
      </c>
      <c r="Z39" s="262">
        <f>SUM(X38:X39)</f>
        <v>28924.503840000005</v>
      </c>
      <c r="AA39" s="262">
        <f>SUM(Y38:Y39)</f>
        <v>28924.503840000005</v>
      </c>
    </row>
    <row r="40" spans="2:27" s="126" customFormat="1" ht="49.5" customHeight="1" x14ac:dyDescent="0.25">
      <c r="B40" s="238" t="s">
        <v>17</v>
      </c>
      <c r="C40" s="238" t="s">
        <v>1258</v>
      </c>
      <c r="D40" s="242" t="s">
        <v>1069</v>
      </c>
      <c r="E40" s="103" t="s">
        <v>144</v>
      </c>
      <c r="F40" s="103"/>
      <c r="G40" s="245">
        <v>44494</v>
      </c>
      <c r="H40" s="170">
        <v>3.82</v>
      </c>
      <c r="I40" s="105">
        <v>168</v>
      </c>
      <c r="J40" s="105">
        <v>64</v>
      </c>
      <c r="K40" s="140">
        <v>24</v>
      </c>
      <c r="L40" s="140">
        <v>30</v>
      </c>
      <c r="M40" s="121">
        <f t="shared" si="0"/>
        <v>20238.54336</v>
      </c>
      <c r="N40" s="121">
        <f t="shared" si="1"/>
        <v>7709.9212799999987</v>
      </c>
      <c r="Q40" s="170">
        <v>3.82</v>
      </c>
      <c r="R40" s="19">
        <v>90</v>
      </c>
      <c r="S40" s="19">
        <v>90</v>
      </c>
      <c r="T40" s="140">
        <v>24</v>
      </c>
      <c r="U40" s="140">
        <v>30</v>
      </c>
      <c r="V40" s="260">
        <f t="shared" si="11"/>
        <v>10842.076800000001</v>
      </c>
      <c r="W40" s="260">
        <f t="shared" si="12"/>
        <v>10842.076800000001</v>
      </c>
    </row>
    <row r="41" spans="2:27" s="126" customFormat="1" ht="30" customHeight="1" x14ac:dyDescent="0.25">
      <c r="B41" s="436" t="s">
        <v>18</v>
      </c>
      <c r="C41" s="432" t="s">
        <v>1259</v>
      </c>
      <c r="D41" s="436" t="s">
        <v>1070</v>
      </c>
      <c r="E41" s="131" t="s">
        <v>1060</v>
      </c>
      <c r="F41" s="131"/>
      <c r="G41" s="110">
        <v>44412</v>
      </c>
      <c r="H41" s="170">
        <v>4.9240000000000004</v>
      </c>
      <c r="I41" s="101">
        <v>153</v>
      </c>
      <c r="J41" s="100">
        <v>20</v>
      </c>
      <c r="K41" s="140">
        <v>24</v>
      </c>
      <c r="L41" s="140">
        <v>30</v>
      </c>
      <c r="M41" s="113">
        <f t="shared" si="0"/>
        <v>23758.339392000005</v>
      </c>
      <c r="N41" s="113">
        <f t="shared" si="1"/>
        <v>3105.6652800000002</v>
      </c>
      <c r="Q41" s="170">
        <v>4.9240000000000004</v>
      </c>
      <c r="R41" s="19">
        <v>90</v>
      </c>
      <c r="S41" s="19">
        <v>90</v>
      </c>
      <c r="T41" s="140">
        <v>24</v>
      </c>
      <c r="U41" s="140">
        <v>30</v>
      </c>
      <c r="V41" s="113">
        <f t="shared" si="11"/>
        <v>13975.493760000001</v>
      </c>
      <c r="W41" s="113">
        <f t="shared" si="12"/>
        <v>13975.493760000001</v>
      </c>
    </row>
    <row r="42" spans="2:27" s="126" customFormat="1" ht="29.25" customHeight="1" x14ac:dyDescent="0.25">
      <c r="B42" s="437"/>
      <c r="C42" s="432"/>
      <c r="D42" s="438"/>
      <c r="E42" s="140" t="s">
        <v>3</v>
      </c>
      <c r="F42" s="140"/>
      <c r="G42" s="110">
        <v>43666</v>
      </c>
      <c r="H42" s="170">
        <v>0.8</v>
      </c>
      <c r="I42" s="101">
        <v>272.5</v>
      </c>
      <c r="J42" s="105">
        <v>10</v>
      </c>
      <c r="K42" s="140">
        <v>24</v>
      </c>
      <c r="L42" s="140">
        <v>30</v>
      </c>
      <c r="M42" s="113">
        <f t="shared" si="0"/>
        <v>6874.848</v>
      </c>
      <c r="N42" s="113">
        <f t="shared" si="1"/>
        <v>252.28800000000001</v>
      </c>
      <c r="O42" s="216">
        <f>SUM(M41:M42)</f>
        <v>30633.187392000007</v>
      </c>
      <c r="P42" s="216">
        <f>SUM(N41:N42)</f>
        <v>3357.9532800000002</v>
      </c>
      <c r="Q42" s="170">
        <v>0.8</v>
      </c>
      <c r="R42" s="19">
        <v>90</v>
      </c>
      <c r="S42" s="19">
        <v>90</v>
      </c>
      <c r="T42" s="140">
        <v>24</v>
      </c>
      <c r="U42" s="140">
        <v>30</v>
      </c>
      <c r="V42" s="113">
        <f t="shared" si="11"/>
        <v>2270.5920000000001</v>
      </c>
      <c r="W42" s="113">
        <f t="shared" si="12"/>
        <v>2270.5920000000001</v>
      </c>
      <c r="X42" s="258">
        <f>SUM(V41:V42)</f>
        <v>16246.085760000002</v>
      </c>
      <c r="Y42" s="258">
        <f>SUM(W41:W42)</f>
        <v>16246.085760000002</v>
      </c>
      <c r="Z42" s="262">
        <v>16246.085760000002</v>
      </c>
      <c r="AA42" s="262">
        <v>3357.9532800000002</v>
      </c>
    </row>
    <row r="43" spans="2:27" s="126" customFormat="1" ht="42.75" customHeight="1" x14ac:dyDescent="0.25">
      <c r="B43" s="437"/>
      <c r="C43" s="147" t="s">
        <v>986</v>
      </c>
      <c r="D43" s="147" t="s">
        <v>1101</v>
      </c>
      <c r="E43" s="103" t="s">
        <v>984</v>
      </c>
      <c r="F43" s="103"/>
      <c r="G43" s="245" t="s">
        <v>1327</v>
      </c>
      <c r="H43" s="171">
        <v>0.18099999999999999</v>
      </c>
      <c r="I43" s="111">
        <v>73.8</v>
      </c>
      <c r="J43" s="111">
        <v>62.4</v>
      </c>
      <c r="K43" s="140">
        <v>24</v>
      </c>
      <c r="L43" s="140">
        <v>30</v>
      </c>
      <c r="M43" s="113">
        <f t="shared" si="0"/>
        <v>421.25158079999994</v>
      </c>
      <c r="N43" s="113">
        <f t="shared" si="1"/>
        <v>356.18019839999994</v>
      </c>
      <c r="Q43" s="171">
        <v>0.18099999999999999</v>
      </c>
      <c r="R43" s="111">
        <v>73.8</v>
      </c>
      <c r="S43" s="111">
        <v>62.4</v>
      </c>
      <c r="T43" s="140">
        <v>24</v>
      </c>
      <c r="U43" s="140">
        <v>30</v>
      </c>
      <c r="V43" s="113">
        <f t="shared" si="11"/>
        <v>421.25158079999994</v>
      </c>
      <c r="W43" s="113">
        <f t="shared" si="12"/>
        <v>356.18019839999994</v>
      </c>
    </row>
    <row r="44" spans="2:27" s="126" customFormat="1" ht="57" customHeight="1" x14ac:dyDescent="0.25">
      <c r="B44" s="437"/>
      <c r="C44" s="124" t="s">
        <v>1034</v>
      </c>
      <c r="D44" s="154" t="s">
        <v>1214</v>
      </c>
      <c r="E44" s="103" t="s">
        <v>990</v>
      </c>
      <c r="F44" s="103"/>
      <c r="G44" s="245" t="s">
        <v>1035</v>
      </c>
      <c r="H44" s="171">
        <v>3.43</v>
      </c>
      <c r="I44" s="111">
        <v>12.44</v>
      </c>
      <c r="J44" s="111">
        <v>39.4</v>
      </c>
      <c r="K44" s="140">
        <v>12</v>
      </c>
      <c r="L44" s="140">
        <v>30</v>
      </c>
      <c r="M44" s="113">
        <f t="shared" si="0"/>
        <v>672.80794560000004</v>
      </c>
      <c r="N44" s="113">
        <f t="shared" si="1"/>
        <v>2130.9190559999997</v>
      </c>
      <c r="Q44" s="171">
        <v>3.43</v>
      </c>
      <c r="R44" s="111">
        <v>12.44</v>
      </c>
      <c r="S44" s="111">
        <v>39.4</v>
      </c>
      <c r="T44" s="140">
        <v>12</v>
      </c>
      <c r="U44" s="140">
        <v>30</v>
      </c>
      <c r="V44" s="113">
        <f t="shared" si="11"/>
        <v>672.80794560000004</v>
      </c>
      <c r="W44" s="113">
        <f t="shared" si="12"/>
        <v>2130.9190559999997</v>
      </c>
    </row>
    <row r="45" spans="2:27" s="126" customFormat="1" ht="48" customHeight="1" x14ac:dyDescent="0.25">
      <c r="B45" s="438"/>
      <c r="C45" s="155" t="s">
        <v>1321</v>
      </c>
      <c r="D45" s="236" t="s">
        <v>1324</v>
      </c>
      <c r="E45" s="240" t="s">
        <v>998</v>
      </c>
      <c r="F45" s="240"/>
      <c r="G45" s="244">
        <v>43889</v>
      </c>
      <c r="H45" s="170">
        <v>2.69</v>
      </c>
      <c r="I45" s="101">
        <v>8</v>
      </c>
      <c r="J45" s="101">
        <v>28</v>
      </c>
      <c r="K45" s="140">
        <v>12</v>
      </c>
      <c r="L45" s="140">
        <v>30</v>
      </c>
      <c r="M45" s="113">
        <f t="shared" si="0"/>
        <v>339.32736</v>
      </c>
      <c r="N45" s="113">
        <f t="shared" si="1"/>
        <v>1187.6457599999999</v>
      </c>
      <c r="Q45" s="170">
        <v>2.69</v>
      </c>
      <c r="R45" s="101">
        <v>8</v>
      </c>
      <c r="S45" s="101">
        <v>28</v>
      </c>
      <c r="T45" s="140">
        <v>12</v>
      </c>
      <c r="U45" s="140">
        <v>30</v>
      </c>
      <c r="V45" s="113">
        <f t="shared" si="11"/>
        <v>339.32736</v>
      </c>
      <c r="W45" s="113">
        <f t="shared" si="12"/>
        <v>1187.6457599999999</v>
      </c>
    </row>
    <row r="46" spans="2:27" s="126" customFormat="1" ht="36" customHeight="1" x14ac:dyDescent="0.25">
      <c r="B46" s="435" t="s">
        <v>19</v>
      </c>
      <c r="C46" s="147" t="s">
        <v>1226</v>
      </c>
      <c r="D46" s="237" t="s">
        <v>1071</v>
      </c>
      <c r="E46" s="159" t="s">
        <v>1037</v>
      </c>
      <c r="F46" s="140"/>
      <c r="G46" s="244" t="s">
        <v>1300</v>
      </c>
      <c r="H46" s="170">
        <v>27.6</v>
      </c>
      <c r="I46" s="100">
        <v>87.6</v>
      </c>
      <c r="J46" s="100">
        <v>51.43</v>
      </c>
      <c r="K46" s="140">
        <v>24</v>
      </c>
      <c r="L46" s="140">
        <v>30</v>
      </c>
      <c r="M46" s="113">
        <f t="shared" si="0"/>
        <v>76246.479359999983</v>
      </c>
      <c r="N46" s="113">
        <f t="shared" si="1"/>
        <v>44764.342848</v>
      </c>
      <c r="O46" s="216">
        <f>SUM(M46:M46)</f>
        <v>76246.479359999983</v>
      </c>
      <c r="P46" s="216">
        <f>SUM(N46:N46)</f>
        <v>44764.342848</v>
      </c>
      <c r="Q46" s="170">
        <v>27.6</v>
      </c>
      <c r="R46" s="19">
        <v>90</v>
      </c>
      <c r="S46" s="19">
        <v>90</v>
      </c>
      <c r="T46" s="140">
        <v>24</v>
      </c>
      <c r="U46" s="140">
        <v>30</v>
      </c>
      <c r="V46" s="113">
        <f t="shared" si="11"/>
        <v>78335.423999999999</v>
      </c>
      <c r="W46" s="113">
        <f t="shared" si="12"/>
        <v>78335.423999999999</v>
      </c>
      <c r="X46" s="258">
        <f>SUM(V46:V46)</f>
        <v>78335.423999999999</v>
      </c>
      <c r="Y46" s="258">
        <f>SUM(W46:W46)</f>
        <v>78335.423999999999</v>
      </c>
      <c r="Z46" s="262">
        <v>76246.479359999983</v>
      </c>
      <c r="AA46" s="262">
        <v>44764.342848</v>
      </c>
    </row>
    <row r="47" spans="2:27" s="126" customFormat="1" ht="36" customHeight="1" x14ac:dyDescent="0.25">
      <c r="B47" s="448"/>
      <c r="C47" s="124" t="s">
        <v>1325</v>
      </c>
      <c r="D47" s="124" t="s">
        <v>1153</v>
      </c>
      <c r="E47" s="240" t="s">
        <v>172</v>
      </c>
      <c r="F47" s="240"/>
      <c r="G47" s="110">
        <v>42642</v>
      </c>
      <c r="H47" s="167">
        <v>0.49</v>
      </c>
      <c r="I47" s="135">
        <v>0.9</v>
      </c>
      <c r="J47" s="135">
        <v>43.2</v>
      </c>
      <c r="K47" s="140">
        <v>12</v>
      </c>
      <c r="L47" s="140">
        <v>30</v>
      </c>
      <c r="M47" s="113">
        <f t="shared" si="0"/>
        <v>6.9536880000000005</v>
      </c>
      <c r="N47" s="113">
        <f t="shared" si="1"/>
        <v>333.77702399999993</v>
      </c>
      <c r="Q47" s="167">
        <v>0.49</v>
      </c>
      <c r="R47" s="135">
        <v>0.9</v>
      </c>
      <c r="S47" s="135">
        <v>43.2</v>
      </c>
      <c r="T47" s="140">
        <v>12</v>
      </c>
      <c r="U47" s="140">
        <v>30</v>
      </c>
      <c r="V47" s="113">
        <f t="shared" si="11"/>
        <v>6.9536880000000005</v>
      </c>
      <c r="W47" s="113">
        <f t="shared" si="12"/>
        <v>333.77702399999993</v>
      </c>
    </row>
    <row r="48" spans="2:27" s="126" customFormat="1" ht="33.75" customHeight="1" x14ac:dyDescent="0.25">
      <c r="B48" s="238" t="s">
        <v>20</v>
      </c>
      <c r="C48" s="237" t="s">
        <v>1260</v>
      </c>
      <c r="D48" s="237" t="s">
        <v>1072</v>
      </c>
      <c r="E48" s="140" t="s">
        <v>1037</v>
      </c>
      <c r="F48" s="140"/>
      <c r="G48" s="138">
        <v>44509</v>
      </c>
      <c r="H48" s="170">
        <v>12.91</v>
      </c>
      <c r="I48" s="101">
        <v>87</v>
      </c>
      <c r="J48" s="100">
        <v>56.67</v>
      </c>
      <c r="K48" s="140">
        <v>24</v>
      </c>
      <c r="L48" s="140">
        <v>30</v>
      </c>
      <c r="M48" s="121">
        <f t="shared" si="0"/>
        <v>35420.289120000001</v>
      </c>
      <c r="N48" s="121">
        <f t="shared" si="1"/>
        <v>23072.043499199997</v>
      </c>
      <c r="Q48" s="170">
        <v>12.91</v>
      </c>
      <c r="R48" s="19">
        <v>90</v>
      </c>
      <c r="S48" s="19">
        <v>90</v>
      </c>
      <c r="T48" s="140">
        <v>24</v>
      </c>
      <c r="U48" s="140">
        <v>30</v>
      </c>
      <c r="V48" s="260">
        <f t="shared" si="11"/>
        <v>36641.678400000004</v>
      </c>
      <c r="W48" s="260">
        <f t="shared" si="12"/>
        <v>36641.678400000004</v>
      </c>
      <c r="Z48" s="262">
        <v>35420.289120000001</v>
      </c>
      <c r="AA48" s="262">
        <v>23072.043499199997</v>
      </c>
    </row>
    <row r="49" spans="2:27" s="126" customFormat="1" ht="43.5" customHeight="1" x14ac:dyDescent="0.25">
      <c r="B49" s="434" t="s">
        <v>21</v>
      </c>
      <c r="C49" s="443" t="s">
        <v>1032</v>
      </c>
      <c r="D49" s="434" t="s">
        <v>1073</v>
      </c>
      <c r="E49" s="18" t="s">
        <v>150</v>
      </c>
      <c r="F49" s="456" t="s">
        <v>11</v>
      </c>
      <c r="G49" s="140" t="s">
        <v>1045</v>
      </c>
      <c r="H49" s="172">
        <v>3.1120000000000001</v>
      </c>
      <c r="I49" s="101">
        <v>86.5</v>
      </c>
      <c r="J49" s="101">
        <v>42.27</v>
      </c>
      <c r="K49" s="140">
        <v>24</v>
      </c>
      <c r="L49" s="140">
        <v>30</v>
      </c>
      <c r="M49" s="113">
        <f t="shared" si="0"/>
        <v>8489.1127680000009</v>
      </c>
      <c r="N49" s="113">
        <f t="shared" si="1"/>
        <v>4148.37915264</v>
      </c>
      <c r="Q49" s="172">
        <v>3.1120000000000001</v>
      </c>
      <c r="R49" s="19">
        <v>90</v>
      </c>
      <c r="S49" s="19">
        <v>90</v>
      </c>
      <c r="T49" s="140">
        <v>24</v>
      </c>
      <c r="U49" s="140">
        <v>30</v>
      </c>
      <c r="V49" s="113">
        <f t="shared" si="11"/>
        <v>8832.6028799999985</v>
      </c>
      <c r="W49" s="113">
        <f t="shared" si="12"/>
        <v>8832.6028799999985</v>
      </c>
    </row>
    <row r="50" spans="2:27" s="126" customFormat="1" ht="67.5" customHeight="1" x14ac:dyDescent="0.25">
      <c r="B50" s="435"/>
      <c r="C50" s="443"/>
      <c r="D50" s="435"/>
      <c r="E50" s="18" t="s">
        <v>1361</v>
      </c>
      <c r="F50" s="457"/>
      <c r="G50" s="450">
        <v>44497</v>
      </c>
      <c r="H50" s="170">
        <v>7.67</v>
      </c>
      <c r="I50" s="101">
        <v>133</v>
      </c>
      <c r="J50" s="101">
        <v>97</v>
      </c>
      <c r="K50" s="140">
        <v>24</v>
      </c>
      <c r="L50" s="140">
        <v>30</v>
      </c>
      <c r="M50" s="113">
        <f t="shared" si="0"/>
        <v>32170.188960000003</v>
      </c>
      <c r="N50" s="113">
        <f t="shared" si="1"/>
        <v>23462.468639999996</v>
      </c>
      <c r="Q50" s="170">
        <v>7.67</v>
      </c>
      <c r="R50" s="19">
        <v>90</v>
      </c>
      <c r="S50" s="19">
        <v>90</v>
      </c>
      <c r="T50" s="140">
        <v>24</v>
      </c>
      <c r="U50" s="140">
        <v>30</v>
      </c>
      <c r="V50" s="113">
        <f t="shared" si="11"/>
        <v>21769.300800000001</v>
      </c>
      <c r="W50" s="113">
        <f t="shared" si="12"/>
        <v>21769.300800000001</v>
      </c>
    </row>
    <row r="51" spans="2:27" s="126" customFormat="1" ht="36" customHeight="1" x14ac:dyDescent="0.25">
      <c r="B51" s="435"/>
      <c r="C51" s="443"/>
      <c r="D51" s="435"/>
      <c r="E51" s="18" t="s">
        <v>149</v>
      </c>
      <c r="F51" s="457"/>
      <c r="G51" s="451"/>
      <c r="H51" s="170">
        <v>2.6349999999999998</v>
      </c>
      <c r="I51" s="101">
        <v>16</v>
      </c>
      <c r="J51" s="101">
        <v>180</v>
      </c>
      <c r="K51" s="140">
        <v>24</v>
      </c>
      <c r="L51" s="140">
        <v>30</v>
      </c>
      <c r="M51" s="113">
        <f t="shared" si="0"/>
        <v>1329.5577599999999</v>
      </c>
      <c r="N51" s="113">
        <f t="shared" si="1"/>
        <v>14957.524799999997</v>
      </c>
      <c r="Q51" s="170">
        <v>2.6349999999999998</v>
      </c>
      <c r="R51" s="19">
        <v>90</v>
      </c>
      <c r="S51" s="19">
        <v>90</v>
      </c>
      <c r="T51" s="140">
        <v>24</v>
      </c>
      <c r="U51" s="140">
        <v>30</v>
      </c>
      <c r="V51" s="113">
        <f t="shared" si="11"/>
        <v>7478.7623999999987</v>
      </c>
      <c r="W51" s="113">
        <f t="shared" si="12"/>
        <v>7478.7623999999987</v>
      </c>
    </row>
    <row r="52" spans="2:27" s="126" customFormat="1" ht="36" customHeight="1" x14ac:dyDescent="0.25">
      <c r="B52" s="435"/>
      <c r="C52" s="443"/>
      <c r="D52" s="435"/>
      <c r="E52" s="18" t="s">
        <v>1298</v>
      </c>
      <c r="F52" s="457"/>
      <c r="G52" s="452"/>
      <c r="H52" s="170">
        <v>1.276</v>
      </c>
      <c r="I52" s="101">
        <v>87</v>
      </c>
      <c r="J52" s="101">
        <v>82</v>
      </c>
      <c r="K52" s="140">
        <v>24</v>
      </c>
      <c r="L52" s="140">
        <v>30</v>
      </c>
      <c r="M52" s="113">
        <f t="shared" si="0"/>
        <v>3500.8744320000001</v>
      </c>
      <c r="N52" s="113">
        <f t="shared" si="1"/>
        <v>3299.6747519999999</v>
      </c>
      <c r="Q52" s="170">
        <v>1.276</v>
      </c>
      <c r="R52" s="19">
        <v>90</v>
      </c>
      <c r="S52" s="19">
        <v>90</v>
      </c>
      <c r="T52" s="140">
        <v>24</v>
      </c>
      <c r="U52" s="140">
        <v>30</v>
      </c>
      <c r="V52" s="113">
        <f t="shared" si="11"/>
        <v>3621.5942399999999</v>
      </c>
      <c r="W52" s="113">
        <f t="shared" si="12"/>
        <v>3621.5942399999999</v>
      </c>
    </row>
    <row r="53" spans="2:27" s="126" customFormat="1" ht="24.75" customHeight="1" x14ac:dyDescent="0.25">
      <c r="B53" s="435"/>
      <c r="C53" s="443"/>
      <c r="D53" s="448"/>
      <c r="E53" s="18" t="s">
        <v>1044</v>
      </c>
      <c r="F53" s="458"/>
      <c r="G53" s="229">
        <v>44162</v>
      </c>
      <c r="H53" s="170">
        <v>8.48</v>
      </c>
      <c r="I53" s="101">
        <v>120.88</v>
      </c>
      <c r="J53" s="101">
        <v>80</v>
      </c>
      <c r="K53" s="140">
        <v>24</v>
      </c>
      <c r="L53" s="140">
        <v>30</v>
      </c>
      <c r="M53" s="113">
        <f t="shared" si="0"/>
        <v>32326.367846399997</v>
      </c>
      <c r="N53" s="113">
        <f t="shared" si="1"/>
        <v>21394.022400000005</v>
      </c>
      <c r="O53" s="216">
        <f>SUM(M49:M53)</f>
        <v>77816.10176640001</v>
      </c>
      <c r="P53" s="216">
        <f>SUM(N49:N53)</f>
        <v>67262.069744640001</v>
      </c>
      <c r="Q53" s="170">
        <v>8.48</v>
      </c>
      <c r="R53" s="19">
        <v>90</v>
      </c>
      <c r="S53" s="19">
        <v>90</v>
      </c>
      <c r="T53" s="140">
        <v>24</v>
      </c>
      <c r="U53" s="140">
        <v>30</v>
      </c>
      <c r="V53" s="113">
        <f t="shared" si="11"/>
        <v>24068.275200000004</v>
      </c>
      <c r="W53" s="113">
        <f t="shared" si="12"/>
        <v>24068.275200000004</v>
      </c>
      <c r="X53" s="258">
        <f>SUM(V49:V53)</f>
        <v>65770.535520000005</v>
      </c>
      <c r="Y53" s="258">
        <f>SUM(W49:W53)</f>
        <v>65770.535520000005</v>
      </c>
      <c r="Z53" s="262">
        <v>65770.535520000005</v>
      </c>
      <c r="AA53" s="262">
        <v>65770.535520000005</v>
      </c>
    </row>
    <row r="54" spans="2:27" s="126" customFormat="1" ht="36.75" customHeight="1" x14ac:dyDescent="0.25">
      <c r="B54" s="436" t="s">
        <v>23</v>
      </c>
      <c r="C54" s="236" t="s">
        <v>1033</v>
      </c>
      <c r="D54" s="236" t="s">
        <v>1074</v>
      </c>
      <c r="E54" s="139" t="s">
        <v>979</v>
      </c>
      <c r="F54" s="243"/>
      <c r="G54" s="232">
        <v>44235</v>
      </c>
      <c r="H54" s="170">
        <v>12.6</v>
      </c>
      <c r="I54" s="100">
        <v>82.7</v>
      </c>
      <c r="J54" s="101">
        <v>86.72</v>
      </c>
      <c r="K54" s="140">
        <v>24</v>
      </c>
      <c r="L54" s="140">
        <v>30</v>
      </c>
      <c r="M54" s="121">
        <f t="shared" si="0"/>
        <v>32861.142719999996</v>
      </c>
      <c r="N54" s="121">
        <f t="shared" si="1"/>
        <v>34458.504192</v>
      </c>
      <c r="Q54" s="170">
        <v>12.6</v>
      </c>
      <c r="R54" s="19">
        <v>90</v>
      </c>
      <c r="S54" s="19">
        <v>90</v>
      </c>
      <c r="T54" s="140">
        <v>24</v>
      </c>
      <c r="U54" s="140">
        <v>30</v>
      </c>
      <c r="V54" s="260">
        <f t="shared" si="11"/>
        <v>35761.824000000001</v>
      </c>
      <c r="W54" s="260">
        <f t="shared" si="12"/>
        <v>35761.824000000001</v>
      </c>
      <c r="Z54" s="262">
        <v>32861.142719999996</v>
      </c>
      <c r="AA54" s="262">
        <v>34458.504192</v>
      </c>
    </row>
    <row r="55" spans="2:27" s="126" customFormat="1" ht="27" customHeight="1" x14ac:dyDescent="0.25">
      <c r="B55" s="437"/>
      <c r="C55" s="237" t="s">
        <v>1261</v>
      </c>
      <c r="D55" s="237" t="s">
        <v>1160</v>
      </c>
      <c r="E55" s="136" t="s">
        <v>156</v>
      </c>
      <c r="F55" s="136"/>
      <c r="G55" s="110">
        <v>44552</v>
      </c>
      <c r="H55" s="184">
        <v>0.43</v>
      </c>
      <c r="I55" s="136">
        <v>438.1</v>
      </c>
      <c r="J55" s="136">
        <v>221</v>
      </c>
      <c r="K55" s="140">
        <v>5</v>
      </c>
      <c r="L55" s="140">
        <v>16</v>
      </c>
      <c r="M55" s="113">
        <f t="shared" si="0"/>
        <v>1237.6763100000001</v>
      </c>
      <c r="N55" s="113">
        <f t="shared" si="1"/>
        <v>624.34709999999995</v>
      </c>
      <c r="Q55" s="184">
        <v>0.43</v>
      </c>
      <c r="R55" s="136">
        <v>438.1</v>
      </c>
      <c r="S55" s="136">
        <v>221</v>
      </c>
      <c r="T55" s="140">
        <v>5</v>
      </c>
      <c r="U55" s="140">
        <v>16</v>
      </c>
      <c r="V55" s="113">
        <f t="shared" si="11"/>
        <v>1237.6763100000001</v>
      </c>
      <c r="W55" s="113">
        <f t="shared" si="12"/>
        <v>624.34709999999995</v>
      </c>
    </row>
    <row r="56" spans="2:27" s="126" customFormat="1" ht="44.25" customHeight="1" x14ac:dyDescent="0.25">
      <c r="B56" s="236" t="s">
        <v>24</v>
      </c>
      <c r="C56" s="236" t="s">
        <v>1262</v>
      </c>
      <c r="D56" s="236" t="s">
        <v>1075</v>
      </c>
      <c r="E56" s="18" t="s">
        <v>1023</v>
      </c>
      <c r="F56" s="18"/>
      <c r="G56" s="106">
        <v>44426</v>
      </c>
      <c r="H56" s="185">
        <v>3.84</v>
      </c>
      <c r="I56" s="140">
        <v>42.6</v>
      </c>
      <c r="J56" s="140">
        <v>16</v>
      </c>
      <c r="K56" s="140">
        <v>24</v>
      </c>
      <c r="L56" s="140">
        <v>30</v>
      </c>
      <c r="M56" s="121">
        <f t="shared" si="0"/>
        <v>5158.7850240000007</v>
      </c>
      <c r="N56" s="121">
        <f t="shared" si="1"/>
        <v>1937.5718399999998</v>
      </c>
      <c r="Q56" s="185">
        <v>3.84</v>
      </c>
      <c r="R56" s="19">
        <v>90</v>
      </c>
      <c r="S56" s="19">
        <v>90</v>
      </c>
      <c r="T56" s="140">
        <v>24</v>
      </c>
      <c r="U56" s="140">
        <v>30</v>
      </c>
      <c r="V56" s="260">
        <f t="shared" si="11"/>
        <v>10898.8416</v>
      </c>
      <c r="W56" s="260">
        <f t="shared" si="12"/>
        <v>10898.8416</v>
      </c>
      <c r="Z56" s="262">
        <v>5158.7850240000007</v>
      </c>
      <c r="AA56" s="262">
        <v>1937.5718399999998</v>
      </c>
    </row>
    <row r="57" spans="2:27" s="126" customFormat="1" ht="32.25" customHeight="1" x14ac:dyDescent="0.25">
      <c r="B57" s="436" t="s">
        <v>1227</v>
      </c>
      <c r="C57" s="437" t="s">
        <v>1228</v>
      </c>
      <c r="D57" s="432" t="s">
        <v>1076</v>
      </c>
      <c r="E57" s="18" t="s">
        <v>6</v>
      </c>
      <c r="F57" s="200"/>
      <c r="G57" s="230">
        <v>44453</v>
      </c>
      <c r="H57" s="170">
        <v>16.45</v>
      </c>
      <c r="I57" s="101">
        <v>318</v>
      </c>
      <c r="J57" s="100">
        <v>248</v>
      </c>
      <c r="K57" s="140">
        <v>24</v>
      </c>
      <c r="L57" s="140">
        <v>30</v>
      </c>
      <c r="M57" s="113">
        <f t="shared" si="0"/>
        <v>164967.96960000001</v>
      </c>
      <c r="N57" s="113">
        <f t="shared" si="1"/>
        <v>128654.2656</v>
      </c>
      <c r="Q57" s="170">
        <v>16.45</v>
      </c>
      <c r="R57" s="19">
        <v>90</v>
      </c>
      <c r="S57" s="19">
        <v>90</v>
      </c>
      <c r="T57" s="140">
        <v>24</v>
      </c>
      <c r="U57" s="140">
        <v>30</v>
      </c>
      <c r="V57" s="113">
        <f t="shared" si="11"/>
        <v>46689.048000000003</v>
      </c>
      <c r="W57" s="113">
        <f t="shared" si="12"/>
        <v>46689.048000000003</v>
      </c>
    </row>
    <row r="58" spans="2:27" s="126" customFormat="1" ht="32.25" customHeight="1" x14ac:dyDescent="0.25">
      <c r="B58" s="437"/>
      <c r="C58" s="437"/>
      <c r="D58" s="432"/>
      <c r="E58" s="18" t="s">
        <v>1186</v>
      </c>
      <c r="F58" s="200"/>
      <c r="G58" s="230">
        <v>44453</v>
      </c>
      <c r="H58" s="170">
        <v>195.79</v>
      </c>
      <c r="I58" s="101">
        <v>160</v>
      </c>
      <c r="J58" s="100">
        <v>35</v>
      </c>
      <c r="K58" s="140">
        <v>24</v>
      </c>
      <c r="L58" s="140">
        <v>30</v>
      </c>
      <c r="M58" s="113">
        <f t="shared" si="0"/>
        <v>987909.35039999988</v>
      </c>
      <c r="N58" s="113">
        <f t="shared" si="1"/>
        <v>216105.17039999997</v>
      </c>
      <c r="Q58" s="170">
        <v>195.79</v>
      </c>
      <c r="R58" s="19">
        <v>90</v>
      </c>
      <c r="S58" s="19">
        <v>90</v>
      </c>
      <c r="T58" s="140">
        <v>24</v>
      </c>
      <c r="U58" s="140">
        <v>30</v>
      </c>
      <c r="V58" s="113">
        <f t="shared" si="11"/>
        <v>555699.00959999999</v>
      </c>
      <c r="W58" s="113">
        <f t="shared" si="12"/>
        <v>555699.00959999999</v>
      </c>
    </row>
    <row r="59" spans="2:27" s="126" customFormat="1" ht="32.25" customHeight="1" x14ac:dyDescent="0.25">
      <c r="B59" s="437"/>
      <c r="C59" s="437"/>
      <c r="D59" s="436"/>
      <c r="E59" s="18" t="s">
        <v>1177</v>
      </c>
      <c r="F59" s="200"/>
      <c r="G59" s="230">
        <v>44453</v>
      </c>
      <c r="H59" s="170">
        <v>3.58</v>
      </c>
      <c r="I59" s="101">
        <f>AVERAGE(I57:I58)</f>
        <v>239</v>
      </c>
      <c r="J59" s="101">
        <f>AVERAGE(J57:J58)</f>
        <v>141.5</v>
      </c>
      <c r="K59" s="140">
        <v>24</v>
      </c>
      <c r="L59" s="140">
        <v>30</v>
      </c>
      <c r="M59" s="113">
        <f t="shared" si="0"/>
        <v>26982.832319999998</v>
      </c>
      <c r="N59" s="113">
        <f t="shared" si="1"/>
        <v>15975.191519999998</v>
      </c>
      <c r="Q59" s="170">
        <v>3.58</v>
      </c>
      <c r="R59" s="19">
        <v>90</v>
      </c>
      <c r="S59" s="19">
        <v>90</v>
      </c>
      <c r="T59" s="140">
        <v>24</v>
      </c>
      <c r="U59" s="140">
        <v>30</v>
      </c>
      <c r="V59" s="113">
        <f t="shared" si="11"/>
        <v>10160.8992</v>
      </c>
      <c r="W59" s="113">
        <f t="shared" si="12"/>
        <v>10160.8992</v>
      </c>
    </row>
    <row r="60" spans="2:27" s="126" customFormat="1" ht="32.25" customHeight="1" x14ac:dyDescent="0.25">
      <c r="B60" s="437"/>
      <c r="C60" s="437"/>
      <c r="D60" s="437"/>
      <c r="E60" s="18" t="s">
        <v>1178</v>
      </c>
      <c r="F60" s="200"/>
      <c r="G60" s="230">
        <v>44453</v>
      </c>
      <c r="H60" s="170">
        <v>0.88</v>
      </c>
      <c r="I60" s="101">
        <v>239</v>
      </c>
      <c r="J60" s="101">
        <v>141.5</v>
      </c>
      <c r="K60" s="140">
        <v>24</v>
      </c>
      <c r="L60" s="140">
        <v>30</v>
      </c>
      <c r="M60" s="113">
        <f t="shared" si="0"/>
        <v>6632.6515199999994</v>
      </c>
      <c r="N60" s="113">
        <f t="shared" si="1"/>
        <v>3926.8627199999992</v>
      </c>
      <c r="Q60" s="170">
        <v>0.88</v>
      </c>
      <c r="R60" s="19">
        <v>90</v>
      </c>
      <c r="S60" s="19">
        <v>90</v>
      </c>
      <c r="T60" s="140">
        <v>24</v>
      </c>
      <c r="U60" s="140">
        <v>30</v>
      </c>
      <c r="V60" s="113">
        <f t="shared" si="11"/>
        <v>2497.6511999999998</v>
      </c>
      <c r="W60" s="113">
        <f t="shared" si="12"/>
        <v>2497.6511999999998</v>
      </c>
    </row>
    <row r="61" spans="2:27" s="126" customFormat="1" ht="32.25" customHeight="1" x14ac:dyDescent="0.25">
      <c r="B61" s="437"/>
      <c r="C61" s="437"/>
      <c r="D61" s="437"/>
      <c r="E61" s="18" t="s">
        <v>1179</v>
      </c>
      <c r="F61" s="200"/>
      <c r="G61" s="230">
        <v>44453</v>
      </c>
      <c r="H61" s="170">
        <v>0.7</v>
      </c>
      <c r="I61" s="101">
        <v>239</v>
      </c>
      <c r="J61" s="101">
        <v>141.5</v>
      </c>
      <c r="K61" s="140">
        <v>24</v>
      </c>
      <c r="L61" s="140">
        <v>30</v>
      </c>
      <c r="M61" s="113">
        <f t="shared" si="0"/>
        <v>5275.9727999999996</v>
      </c>
      <c r="N61" s="113">
        <f t="shared" si="1"/>
        <v>3123.6407999999997</v>
      </c>
      <c r="Q61" s="170">
        <v>0.7</v>
      </c>
      <c r="R61" s="19">
        <v>90</v>
      </c>
      <c r="S61" s="19">
        <v>90</v>
      </c>
      <c r="T61" s="140">
        <v>24</v>
      </c>
      <c r="U61" s="140">
        <v>30</v>
      </c>
      <c r="V61" s="113">
        <f t="shared" si="11"/>
        <v>1986.7679999999998</v>
      </c>
      <c r="W61" s="113">
        <f t="shared" si="12"/>
        <v>1986.7679999999998</v>
      </c>
    </row>
    <row r="62" spans="2:27" s="126" customFormat="1" ht="32.25" customHeight="1" x14ac:dyDescent="0.25">
      <c r="B62" s="437"/>
      <c r="C62" s="437"/>
      <c r="D62" s="437"/>
      <c r="E62" s="18" t="s">
        <v>1180</v>
      </c>
      <c r="F62" s="200"/>
      <c r="G62" s="230">
        <v>44453</v>
      </c>
      <c r="H62" s="170">
        <v>2.34</v>
      </c>
      <c r="I62" s="101">
        <v>239</v>
      </c>
      <c r="J62" s="101">
        <v>141.5</v>
      </c>
      <c r="K62" s="140">
        <v>24</v>
      </c>
      <c r="L62" s="140">
        <v>30</v>
      </c>
      <c r="M62" s="113">
        <f t="shared" si="0"/>
        <v>17636.823359999999</v>
      </c>
      <c r="N62" s="113">
        <f t="shared" si="1"/>
        <v>10441.884959999999</v>
      </c>
      <c r="Q62" s="170">
        <v>2.34</v>
      </c>
      <c r="R62" s="19">
        <v>90</v>
      </c>
      <c r="S62" s="19">
        <v>90</v>
      </c>
      <c r="T62" s="140">
        <v>24</v>
      </c>
      <c r="U62" s="140">
        <v>30</v>
      </c>
      <c r="V62" s="113">
        <f t="shared" si="11"/>
        <v>6641.4815999999992</v>
      </c>
      <c r="W62" s="113">
        <f t="shared" si="12"/>
        <v>6641.4815999999992</v>
      </c>
    </row>
    <row r="63" spans="2:27" s="126" customFormat="1" ht="32.25" customHeight="1" x14ac:dyDescent="0.25">
      <c r="B63" s="437"/>
      <c r="C63" s="437"/>
      <c r="D63" s="437"/>
      <c r="E63" s="18" t="s">
        <v>1181</v>
      </c>
      <c r="F63" s="200"/>
      <c r="G63" s="230">
        <v>44453</v>
      </c>
      <c r="H63" s="170">
        <v>1.45</v>
      </c>
      <c r="I63" s="101">
        <v>239</v>
      </c>
      <c r="J63" s="101">
        <v>141.5</v>
      </c>
      <c r="K63" s="140">
        <v>24</v>
      </c>
      <c r="L63" s="140">
        <v>30</v>
      </c>
      <c r="M63" s="113">
        <f t="shared" si="0"/>
        <v>10928.800799999999</v>
      </c>
      <c r="N63" s="113">
        <f t="shared" si="1"/>
        <v>6470.3987999999999</v>
      </c>
      <c r="Q63" s="170">
        <v>1.45</v>
      </c>
      <c r="R63" s="19">
        <v>90</v>
      </c>
      <c r="S63" s="19">
        <v>90</v>
      </c>
      <c r="T63" s="140">
        <v>24</v>
      </c>
      <c r="U63" s="140">
        <v>30</v>
      </c>
      <c r="V63" s="113">
        <f t="shared" si="11"/>
        <v>4115.4480000000003</v>
      </c>
      <c r="W63" s="113">
        <f t="shared" si="12"/>
        <v>4115.4480000000003</v>
      </c>
    </row>
    <row r="64" spans="2:27" s="126" customFormat="1" ht="32.25" customHeight="1" x14ac:dyDescent="0.25">
      <c r="B64" s="437"/>
      <c r="C64" s="437"/>
      <c r="D64" s="437"/>
      <c r="E64" s="18" t="s">
        <v>1182</v>
      </c>
      <c r="F64" s="200"/>
      <c r="G64" s="230">
        <v>44453</v>
      </c>
      <c r="H64" s="170">
        <v>2.52</v>
      </c>
      <c r="I64" s="101">
        <v>239</v>
      </c>
      <c r="J64" s="101">
        <v>141.5</v>
      </c>
      <c r="K64" s="140">
        <v>24</v>
      </c>
      <c r="L64" s="140">
        <v>30</v>
      </c>
      <c r="M64" s="113">
        <f t="shared" si="0"/>
        <v>18993.502079999998</v>
      </c>
      <c r="N64" s="113">
        <f t="shared" si="1"/>
        <v>11245.106879999999</v>
      </c>
      <c r="Q64" s="170">
        <v>2.52</v>
      </c>
      <c r="R64" s="19">
        <v>90</v>
      </c>
      <c r="S64" s="19">
        <v>90</v>
      </c>
      <c r="T64" s="140">
        <v>24</v>
      </c>
      <c r="U64" s="140">
        <v>30</v>
      </c>
      <c r="V64" s="113">
        <f t="shared" si="11"/>
        <v>7152.3648000000003</v>
      </c>
      <c r="W64" s="113">
        <f t="shared" si="12"/>
        <v>7152.3648000000003</v>
      </c>
    </row>
    <row r="65" spans="2:27" s="126" customFormat="1" ht="32.25" customHeight="1" x14ac:dyDescent="0.25">
      <c r="B65" s="437"/>
      <c r="C65" s="437"/>
      <c r="D65" s="437"/>
      <c r="E65" s="18" t="s">
        <v>1183</v>
      </c>
      <c r="F65" s="200"/>
      <c r="G65" s="230">
        <v>44453</v>
      </c>
      <c r="H65" s="170">
        <v>0.68</v>
      </c>
      <c r="I65" s="101">
        <v>239</v>
      </c>
      <c r="J65" s="101">
        <v>141.5</v>
      </c>
      <c r="K65" s="140">
        <v>24</v>
      </c>
      <c r="L65" s="140">
        <v>30</v>
      </c>
      <c r="M65" s="113">
        <f t="shared" si="0"/>
        <v>5125.2307200000005</v>
      </c>
      <c r="N65" s="113">
        <f t="shared" si="1"/>
        <v>3034.3939200000004</v>
      </c>
      <c r="Q65" s="170">
        <v>0.68</v>
      </c>
      <c r="R65" s="19">
        <v>90</v>
      </c>
      <c r="S65" s="19">
        <v>90</v>
      </c>
      <c r="T65" s="140">
        <v>24</v>
      </c>
      <c r="U65" s="140">
        <v>30</v>
      </c>
      <c r="V65" s="113">
        <f t="shared" si="11"/>
        <v>1930.0031999999999</v>
      </c>
      <c r="W65" s="113">
        <f t="shared" si="12"/>
        <v>1930.0031999999999</v>
      </c>
    </row>
    <row r="66" spans="2:27" s="126" customFormat="1" ht="32.25" customHeight="1" x14ac:dyDescent="0.25">
      <c r="B66" s="437"/>
      <c r="C66" s="437"/>
      <c r="D66" s="437"/>
      <c r="E66" s="18" t="s">
        <v>1184</v>
      </c>
      <c r="F66" s="200"/>
      <c r="G66" s="230">
        <v>44453</v>
      </c>
      <c r="H66" s="170">
        <v>0.75</v>
      </c>
      <c r="I66" s="101">
        <v>239</v>
      </c>
      <c r="J66" s="101">
        <v>141.5</v>
      </c>
      <c r="K66" s="140">
        <v>24</v>
      </c>
      <c r="L66" s="140">
        <v>30</v>
      </c>
      <c r="M66" s="113">
        <f t="shared" si="0"/>
        <v>5652.8279999999995</v>
      </c>
      <c r="N66" s="113">
        <f t="shared" si="1"/>
        <v>3346.7579999999998</v>
      </c>
      <c r="Q66" s="170">
        <v>0.75</v>
      </c>
      <c r="R66" s="19">
        <v>90</v>
      </c>
      <c r="S66" s="19">
        <v>90</v>
      </c>
      <c r="T66" s="140">
        <v>24</v>
      </c>
      <c r="U66" s="140">
        <v>30</v>
      </c>
      <c r="V66" s="113">
        <f t="shared" si="11"/>
        <v>2128.6799999999998</v>
      </c>
      <c r="W66" s="113">
        <f t="shared" si="12"/>
        <v>2128.6799999999998</v>
      </c>
    </row>
    <row r="67" spans="2:27" s="126" customFormat="1" ht="32.25" customHeight="1" x14ac:dyDescent="0.25">
      <c r="B67" s="437"/>
      <c r="C67" s="438"/>
      <c r="D67" s="438"/>
      <c r="E67" s="18" t="s">
        <v>1185</v>
      </c>
      <c r="F67" s="200"/>
      <c r="G67" s="230">
        <v>44453</v>
      </c>
      <c r="H67" s="170">
        <v>2.66</v>
      </c>
      <c r="I67" s="101">
        <v>239</v>
      </c>
      <c r="J67" s="101">
        <v>141.5</v>
      </c>
      <c r="K67" s="140">
        <v>24</v>
      </c>
      <c r="L67" s="140">
        <v>30</v>
      </c>
      <c r="M67" s="113">
        <f t="shared" si="0"/>
        <v>20048.696639999998</v>
      </c>
      <c r="N67" s="113">
        <f t="shared" si="1"/>
        <v>11869.835040000002</v>
      </c>
      <c r="O67" s="216">
        <f>SUM(M57:M67)</f>
        <v>1270154.6582400003</v>
      </c>
      <c r="P67" s="217">
        <f>SUM(N57:N67)</f>
        <v>414193.5086399999</v>
      </c>
      <c r="Q67" s="170">
        <v>2.66</v>
      </c>
      <c r="R67" s="19">
        <v>90</v>
      </c>
      <c r="S67" s="19">
        <v>90</v>
      </c>
      <c r="T67" s="140">
        <v>24</v>
      </c>
      <c r="U67" s="140">
        <v>30</v>
      </c>
      <c r="V67" s="113">
        <f t="shared" si="11"/>
        <v>7549.7184000000007</v>
      </c>
      <c r="W67" s="113">
        <f t="shared" si="12"/>
        <v>7549.7184000000007</v>
      </c>
      <c r="X67" s="258">
        <f>SUM(V57:V67)</f>
        <v>646551.07200000004</v>
      </c>
      <c r="Y67" s="259">
        <f>SUM(W57:W67)</f>
        <v>646551.07200000004</v>
      </c>
      <c r="Z67" s="263">
        <v>646551.07200000004</v>
      </c>
      <c r="AA67" s="263">
        <v>414193.5086399999</v>
      </c>
    </row>
    <row r="68" spans="2:27" s="126" customFormat="1" ht="31.5" customHeight="1" x14ac:dyDescent="0.25">
      <c r="B68" s="437"/>
      <c r="C68" s="139" t="s">
        <v>1320</v>
      </c>
      <c r="D68" s="236" t="s">
        <v>1104</v>
      </c>
      <c r="E68" s="131" t="s">
        <v>11</v>
      </c>
      <c r="F68" s="131"/>
      <c r="G68" s="244">
        <v>44448</v>
      </c>
      <c r="H68" s="170">
        <v>0.34799999999999998</v>
      </c>
      <c r="I68" s="101">
        <v>7.55</v>
      </c>
      <c r="J68" s="101">
        <v>11.25</v>
      </c>
      <c r="K68" s="140">
        <v>24</v>
      </c>
      <c r="L68" s="140">
        <v>30</v>
      </c>
      <c r="M68" s="113">
        <f t="shared" si="0"/>
        <v>82.857686399999992</v>
      </c>
      <c r="N68" s="113">
        <f t="shared" si="1"/>
        <v>123.46344000000001</v>
      </c>
      <c r="Q68" s="170">
        <v>0.34799999999999998</v>
      </c>
      <c r="R68" s="101">
        <v>7.55</v>
      </c>
      <c r="S68" s="101">
        <v>11.25</v>
      </c>
      <c r="T68" s="140">
        <v>24</v>
      </c>
      <c r="U68" s="140">
        <v>30</v>
      </c>
      <c r="V68" s="113">
        <f t="shared" si="11"/>
        <v>82.857686399999992</v>
      </c>
      <c r="W68" s="113">
        <f t="shared" si="12"/>
        <v>123.46344000000001</v>
      </c>
    </row>
    <row r="69" spans="2:27" s="126" customFormat="1" ht="30" customHeight="1" x14ac:dyDescent="0.25">
      <c r="B69" s="437"/>
      <c r="C69" s="145" t="s">
        <v>1166</v>
      </c>
      <c r="D69" s="236" t="s">
        <v>1167</v>
      </c>
      <c r="E69" s="131" t="s">
        <v>1229</v>
      </c>
      <c r="F69" s="131"/>
      <c r="G69" s="244">
        <v>43815</v>
      </c>
      <c r="H69" s="170">
        <v>2.5</v>
      </c>
      <c r="I69" s="101">
        <v>10</v>
      </c>
      <c r="J69" s="101">
        <v>28</v>
      </c>
      <c r="K69" s="140">
        <v>18</v>
      </c>
      <c r="L69" s="140">
        <v>21</v>
      </c>
      <c r="M69" s="113">
        <f t="shared" si="0"/>
        <v>591.29999999999995</v>
      </c>
      <c r="N69" s="113">
        <f t="shared" si="1"/>
        <v>1655.6399999999999</v>
      </c>
      <c r="Q69" s="170">
        <v>2.5</v>
      </c>
      <c r="R69" s="101">
        <v>10</v>
      </c>
      <c r="S69" s="101">
        <v>28</v>
      </c>
      <c r="T69" s="140">
        <v>18</v>
      </c>
      <c r="U69" s="140">
        <v>21</v>
      </c>
      <c r="V69" s="113">
        <f t="shared" si="11"/>
        <v>591.29999999999995</v>
      </c>
      <c r="W69" s="113">
        <f t="shared" si="12"/>
        <v>1655.6399999999999</v>
      </c>
    </row>
    <row r="70" spans="2:27" s="126" customFormat="1" ht="27" customHeight="1" x14ac:dyDescent="0.25">
      <c r="B70" s="437"/>
      <c r="C70" s="453" t="s">
        <v>1208</v>
      </c>
      <c r="D70" s="436" t="s">
        <v>1192</v>
      </c>
      <c r="E70" s="131" t="s">
        <v>1024</v>
      </c>
      <c r="F70" s="131"/>
      <c r="G70" s="455">
        <v>44162</v>
      </c>
      <c r="H70" s="170">
        <v>0.8</v>
      </c>
      <c r="I70" s="101">
        <v>7.51</v>
      </c>
      <c r="J70" s="101">
        <v>10</v>
      </c>
      <c r="K70" s="140">
        <v>12</v>
      </c>
      <c r="L70" s="140">
        <v>30</v>
      </c>
      <c r="M70" s="113">
        <f t="shared" si="0"/>
        <v>94.734144000000001</v>
      </c>
      <c r="N70" s="113">
        <f t="shared" si="1"/>
        <v>126.14400000000001</v>
      </c>
      <c r="Q70" s="170">
        <v>0.8</v>
      </c>
      <c r="R70" s="101">
        <v>7.51</v>
      </c>
      <c r="S70" s="101">
        <v>10</v>
      </c>
      <c r="T70" s="140">
        <v>12</v>
      </c>
      <c r="U70" s="140">
        <v>30</v>
      </c>
      <c r="V70" s="113">
        <f t="shared" si="11"/>
        <v>94.734144000000001</v>
      </c>
      <c r="W70" s="113">
        <f t="shared" si="12"/>
        <v>126.14400000000001</v>
      </c>
    </row>
    <row r="71" spans="2:27" s="126" customFormat="1" ht="27" customHeight="1" x14ac:dyDescent="0.25">
      <c r="B71" s="437"/>
      <c r="C71" s="454"/>
      <c r="D71" s="438"/>
      <c r="E71" s="131" t="s">
        <v>1025</v>
      </c>
      <c r="F71" s="131"/>
      <c r="G71" s="455"/>
      <c r="H71" s="170">
        <v>15.44</v>
      </c>
      <c r="I71" s="101">
        <v>11</v>
      </c>
      <c r="J71" s="101">
        <v>23</v>
      </c>
      <c r="K71" s="140">
        <v>17</v>
      </c>
      <c r="L71" s="140">
        <v>30</v>
      </c>
      <c r="M71" s="113">
        <f t="shared" si="0"/>
        <v>3793.8859199999997</v>
      </c>
      <c r="N71" s="113">
        <f t="shared" si="1"/>
        <v>7932.6705599999996</v>
      </c>
      <c r="O71" s="216">
        <f>SUM(M70:M71)</f>
        <v>3888.6200639999997</v>
      </c>
      <c r="P71" s="216">
        <f>SUM(N70:N71)</f>
        <v>8058.8145599999998</v>
      </c>
      <c r="Q71" s="170">
        <v>15.44</v>
      </c>
      <c r="R71" s="19">
        <v>90</v>
      </c>
      <c r="S71" s="19">
        <v>90</v>
      </c>
      <c r="T71" s="140">
        <v>17</v>
      </c>
      <c r="U71" s="140">
        <v>30</v>
      </c>
      <c r="V71" s="113">
        <f t="shared" si="11"/>
        <v>31040.8848</v>
      </c>
      <c r="W71" s="113">
        <f t="shared" si="12"/>
        <v>31040.8848</v>
      </c>
      <c r="X71" s="133">
        <f>SUM(V70:V71)</f>
        <v>31135.618943999998</v>
      </c>
      <c r="Y71" s="133">
        <f>SUM(W70:W71)</f>
        <v>31167.0288</v>
      </c>
      <c r="Z71" s="262">
        <v>3888.6200639999997</v>
      </c>
      <c r="AA71" s="262">
        <v>8058.8145599999998</v>
      </c>
    </row>
    <row r="72" spans="2:27" s="126" customFormat="1" ht="27" customHeight="1" x14ac:dyDescent="0.25">
      <c r="B72" s="437"/>
      <c r="C72" s="139" t="s">
        <v>1211</v>
      </c>
      <c r="D72" s="235" t="s">
        <v>1193</v>
      </c>
      <c r="E72" s="233" t="s">
        <v>1229</v>
      </c>
      <c r="F72" s="233"/>
      <c r="G72" s="233">
        <v>44161</v>
      </c>
      <c r="H72" s="170">
        <v>3.41</v>
      </c>
      <c r="I72" s="101">
        <v>11.62</v>
      </c>
      <c r="J72" s="101">
        <v>15.38</v>
      </c>
      <c r="K72" s="140">
        <v>12</v>
      </c>
      <c r="L72" s="140">
        <v>30</v>
      </c>
      <c r="M72" s="113">
        <f t="shared" si="0"/>
        <v>624.79438560000006</v>
      </c>
      <c r="N72" s="113">
        <f t="shared" si="1"/>
        <v>826.96537440000009</v>
      </c>
      <c r="Q72" s="170">
        <v>3.41</v>
      </c>
      <c r="R72" s="101">
        <v>11.62</v>
      </c>
      <c r="S72" s="101">
        <v>15.38</v>
      </c>
      <c r="T72" s="140">
        <v>12</v>
      </c>
      <c r="U72" s="140">
        <v>30</v>
      </c>
      <c r="V72" s="113">
        <f t="shared" si="11"/>
        <v>624.79438560000006</v>
      </c>
      <c r="W72" s="113">
        <f t="shared" si="12"/>
        <v>826.96537440000009</v>
      </c>
    </row>
    <row r="73" spans="2:27" s="126" customFormat="1" ht="52.5" customHeight="1" x14ac:dyDescent="0.25">
      <c r="B73" s="437"/>
      <c r="C73" s="139" t="s">
        <v>1055</v>
      </c>
      <c r="D73" s="236" t="s">
        <v>1103</v>
      </c>
      <c r="E73" s="131" t="s">
        <v>1229</v>
      </c>
      <c r="F73" s="131"/>
      <c r="G73" s="244">
        <v>43088</v>
      </c>
      <c r="H73" s="170">
        <v>29.15</v>
      </c>
      <c r="I73" s="101">
        <v>7.17</v>
      </c>
      <c r="J73" s="101">
        <v>33</v>
      </c>
      <c r="K73" s="140">
        <v>12</v>
      </c>
      <c r="L73" s="140">
        <v>25</v>
      </c>
      <c r="M73" s="113">
        <f t="shared" si="0"/>
        <v>3295.5987239999995</v>
      </c>
      <c r="N73" s="113">
        <f t="shared" si="1"/>
        <v>15168.027599999998</v>
      </c>
      <c r="Q73" s="170">
        <v>29.15</v>
      </c>
      <c r="R73" s="101">
        <v>7.17</v>
      </c>
      <c r="S73" s="101">
        <v>33</v>
      </c>
      <c r="T73" s="140">
        <v>12</v>
      </c>
      <c r="U73" s="140">
        <v>25</v>
      </c>
      <c r="V73" s="113">
        <f t="shared" si="11"/>
        <v>3295.5987239999995</v>
      </c>
      <c r="W73" s="113">
        <f t="shared" si="12"/>
        <v>15168.027599999998</v>
      </c>
    </row>
    <row r="74" spans="2:27" s="126" customFormat="1" ht="34.5" customHeight="1" x14ac:dyDescent="0.25">
      <c r="B74" s="437"/>
      <c r="C74" s="139" t="s">
        <v>1323</v>
      </c>
      <c r="D74" s="236" t="s">
        <v>1135</v>
      </c>
      <c r="E74" s="131" t="s">
        <v>1030</v>
      </c>
      <c r="F74" s="131"/>
      <c r="G74" s="244">
        <v>43726</v>
      </c>
      <c r="H74" s="186">
        <v>9.4</v>
      </c>
      <c r="I74" s="101">
        <v>20</v>
      </c>
      <c r="J74" s="101">
        <v>45</v>
      </c>
      <c r="K74" s="140">
        <v>7.5</v>
      </c>
      <c r="L74" s="140">
        <v>30</v>
      </c>
      <c r="M74" s="113">
        <f t="shared" si="0"/>
        <v>1852.7399999999998</v>
      </c>
      <c r="N74" s="113">
        <f t="shared" si="1"/>
        <v>4168.665</v>
      </c>
      <c r="Q74" s="186">
        <v>9.4</v>
      </c>
      <c r="R74" s="101">
        <v>20</v>
      </c>
      <c r="S74" s="101">
        <v>45</v>
      </c>
      <c r="T74" s="140">
        <v>7.5</v>
      </c>
      <c r="U74" s="140">
        <v>30</v>
      </c>
      <c r="V74" s="113">
        <f t="shared" ref="V74:V83" si="13">(Q74*R74*0.0036*T74)*365</f>
        <v>1852.7399999999998</v>
      </c>
      <c r="W74" s="113">
        <f t="shared" ref="W74:W83" si="14">(Q74*S74*0.0036*T74)*365</f>
        <v>4168.665</v>
      </c>
    </row>
    <row r="75" spans="2:27" s="126" customFormat="1" ht="27" customHeight="1" x14ac:dyDescent="0.25">
      <c r="B75" s="437"/>
      <c r="C75" s="155" t="s">
        <v>992</v>
      </c>
      <c r="D75" s="237" t="s">
        <v>1105</v>
      </c>
      <c r="E75" s="131" t="s">
        <v>143</v>
      </c>
      <c r="F75" s="131"/>
      <c r="G75" s="244">
        <v>44558</v>
      </c>
      <c r="H75" s="170">
        <v>2.77</v>
      </c>
      <c r="I75" s="101">
        <v>2</v>
      </c>
      <c r="J75" s="101">
        <v>20</v>
      </c>
      <c r="K75" s="140">
        <v>12</v>
      </c>
      <c r="L75" s="140">
        <v>15</v>
      </c>
      <c r="M75" s="113">
        <f t="shared" si="0"/>
        <v>87.35472</v>
      </c>
      <c r="N75" s="113">
        <f t="shared" si="1"/>
        <v>873.54719999999998</v>
      </c>
      <c r="Q75" s="170">
        <v>2.77</v>
      </c>
      <c r="R75" s="101">
        <v>2</v>
      </c>
      <c r="S75" s="101">
        <v>20</v>
      </c>
      <c r="T75" s="140">
        <v>12</v>
      </c>
      <c r="U75" s="140">
        <v>15</v>
      </c>
      <c r="V75" s="113">
        <f t="shared" si="13"/>
        <v>87.35472</v>
      </c>
      <c r="W75" s="113">
        <f t="shared" si="14"/>
        <v>873.54719999999998</v>
      </c>
    </row>
    <row r="76" spans="2:27" s="126" customFormat="1" ht="27" customHeight="1" x14ac:dyDescent="0.25">
      <c r="B76" s="437"/>
      <c r="C76" s="139" t="s">
        <v>993</v>
      </c>
      <c r="D76" s="236" t="s">
        <v>1106</v>
      </c>
      <c r="E76" s="131" t="s">
        <v>994</v>
      </c>
      <c r="F76" s="131"/>
      <c r="G76" s="244">
        <v>43379</v>
      </c>
      <c r="H76" s="170">
        <v>1.29</v>
      </c>
      <c r="I76" s="101">
        <v>11</v>
      </c>
      <c r="J76" s="101">
        <v>29</v>
      </c>
      <c r="K76" s="140">
        <v>8</v>
      </c>
      <c r="L76" s="140">
        <v>20</v>
      </c>
      <c r="M76" s="113">
        <f t="shared" si="0"/>
        <v>149.16528000000002</v>
      </c>
      <c r="N76" s="113">
        <f t="shared" si="1"/>
        <v>393.25392000000005</v>
      </c>
      <c r="Q76" s="170">
        <v>1.29</v>
      </c>
      <c r="R76" s="101">
        <v>11</v>
      </c>
      <c r="S76" s="101">
        <v>29</v>
      </c>
      <c r="T76" s="140">
        <v>8</v>
      </c>
      <c r="U76" s="140">
        <v>20</v>
      </c>
      <c r="V76" s="113">
        <f t="shared" si="13"/>
        <v>149.16528000000002</v>
      </c>
      <c r="W76" s="113">
        <f t="shared" si="14"/>
        <v>393.25392000000005</v>
      </c>
    </row>
    <row r="77" spans="2:27" s="126" customFormat="1" ht="36.75" customHeight="1" x14ac:dyDescent="0.25">
      <c r="B77" s="437"/>
      <c r="C77" s="139" t="s">
        <v>1354</v>
      </c>
      <c r="D77" s="236" t="s">
        <v>1107</v>
      </c>
      <c r="E77" s="131" t="s">
        <v>995</v>
      </c>
      <c r="F77" s="202"/>
      <c r="G77" s="107">
        <v>42772</v>
      </c>
      <c r="H77" s="187">
        <v>20</v>
      </c>
      <c r="I77" s="101">
        <v>28.29</v>
      </c>
      <c r="J77" s="101">
        <v>65.5</v>
      </c>
      <c r="K77" s="140">
        <v>4</v>
      </c>
      <c r="L77" s="140">
        <v>3</v>
      </c>
      <c r="M77" s="113">
        <f t="shared" ref="M77:M149" si="15">(H77*I77*0.0036*K77)*365</f>
        <v>2973.8447999999994</v>
      </c>
      <c r="N77" s="113">
        <f t="shared" ref="N77:N149" si="16">(H77*J77*0.0036*K77)*365</f>
        <v>6885.3600000000006</v>
      </c>
      <c r="Q77" s="187">
        <v>20</v>
      </c>
      <c r="R77" s="101">
        <v>28.29</v>
      </c>
      <c r="S77" s="101">
        <v>65.5</v>
      </c>
      <c r="T77" s="140">
        <v>4</v>
      </c>
      <c r="U77" s="140">
        <v>3</v>
      </c>
      <c r="V77" s="113">
        <f t="shared" si="13"/>
        <v>2973.8447999999994</v>
      </c>
      <c r="W77" s="113">
        <f t="shared" si="14"/>
        <v>6885.3600000000006</v>
      </c>
    </row>
    <row r="78" spans="2:27" s="126" customFormat="1" ht="36.75" customHeight="1" x14ac:dyDescent="0.25">
      <c r="B78" s="437"/>
      <c r="C78" s="139" t="s">
        <v>1036</v>
      </c>
      <c r="D78" s="236" t="s">
        <v>1154</v>
      </c>
      <c r="E78" s="131" t="s">
        <v>1037</v>
      </c>
      <c r="F78" s="131"/>
      <c r="G78" s="244">
        <v>43867</v>
      </c>
      <c r="H78" s="173">
        <v>0.998</v>
      </c>
      <c r="I78" s="101">
        <v>16</v>
      </c>
      <c r="J78" s="101">
        <v>8</v>
      </c>
      <c r="K78" s="140">
        <v>24</v>
      </c>
      <c r="L78" s="140">
        <v>30</v>
      </c>
      <c r="M78" s="113">
        <f t="shared" si="15"/>
        <v>503.56684799999994</v>
      </c>
      <c r="N78" s="113">
        <f t="shared" si="16"/>
        <v>251.78342399999997</v>
      </c>
      <c r="Q78" s="173">
        <v>0.998</v>
      </c>
      <c r="R78" s="101">
        <v>16</v>
      </c>
      <c r="S78" s="101">
        <v>8</v>
      </c>
      <c r="T78" s="140">
        <v>24</v>
      </c>
      <c r="U78" s="140">
        <v>30</v>
      </c>
      <c r="V78" s="113">
        <f t="shared" si="13"/>
        <v>503.56684799999994</v>
      </c>
      <c r="W78" s="113">
        <f t="shared" si="14"/>
        <v>251.78342399999997</v>
      </c>
    </row>
    <row r="79" spans="2:27" s="126" customFormat="1" ht="36.75" customHeight="1" x14ac:dyDescent="0.25">
      <c r="B79" s="437"/>
      <c r="C79" s="139" t="s">
        <v>1200</v>
      </c>
      <c r="D79" s="236" t="s">
        <v>1201</v>
      </c>
      <c r="E79" s="131" t="s">
        <v>1202</v>
      </c>
      <c r="F79" s="131"/>
      <c r="G79" s="244">
        <v>44153</v>
      </c>
      <c r="H79" s="173">
        <v>1.98</v>
      </c>
      <c r="I79" s="101">
        <v>40</v>
      </c>
      <c r="J79" s="101">
        <v>84</v>
      </c>
      <c r="K79" s="140">
        <v>4</v>
      </c>
      <c r="L79" s="140">
        <v>20</v>
      </c>
      <c r="M79" s="113">
        <f t="shared" si="15"/>
        <v>416.27519999999998</v>
      </c>
      <c r="N79" s="113">
        <f t="shared" si="16"/>
        <v>874.17791999999997</v>
      </c>
      <c r="Q79" s="173">
        <v>1.98</v>
      </c>
      <c r="R79" s="101">
        <v>40</v>
      </c>
      <c r="S79" s="101">
        <v>84</v>
      </c>
      <c r="T79" s="140">
        <v>4</v>
      </c>
      <c r="U79" s="140">
        <v>20</v>
      </c>
      <c r="V79" s="113">
        <f t="shared" si="13"/>
        <v>416.27519999999998</v>
      </c>
      <c r="W79" s="113">
        <f t="shared" si="14"/>
        <v>874.17791999999997</v>
      </c>
    </row>
    <row r="80" spans="2:27" s="126" customFormat="1" ht="36.75" customHeight="1" x14ac:dyDescent="0.25">
      <c r="B80" s="437"/>
      <c r="C80" s="139" t="s">
        <v>1212</v>
      </c>
      <c r="D80" s="236" t="s">
        <v>1203</v>
      </c>
      <c r="E80" s="131" t="s">
        <v>1202</v>
      </c>
      <c r="F80" s="131"/>
      <c r="G80" s="244">
        <v>44125</v>
      </c>
      <c r="H80" s="173">
        <v>4.34</v>
      </c>
      <c r="I80" s="101">
        <v>2</v>
      </c>
      <c r="J80" s="101">
        <v>40</v>
      </c>
      <c r="K80" s="140">
        <v>12</v>
      </c>
      <c r="L80" s="140">
        <v>30</v>
      </c>
      <c r="M80" s="113">
        <f t="shared" si="15"/>
        <v>136.86624</v>
      </c>
      <c r="N80" s="113">
        <f t="shared" si="16"/>
        <v>2737.3247999999999</v>
      </c>
      <c r="Q80" s="173">
        <v>4.34</v>
      </c>
      <c r="R80" s="101">
        <v>2</v>
      </c>
      <c r="S80" s="101">
        <v>40</v>
      </c>
      <c r="T80" s="140">
        <v>12</v>
      </c>
      <c r="U80" s="140">
        <v>30</v>
      </c>
      <c r="V80" s="113">
        <f t="shared" si="13"/>
        <v>136.86624</v>
      </c>
      <c r="W80" s="113">
        <f t="shared" si="14"/>
        <v>2737.3247999999999</v>
      </c>
    </row>
    <row r="81" spans="2:27" s="126" customFormat="1" ht="44.25" customHeight="1" x14ac:dyDescent="0.25">
      <c r="B81" s="437"/>
      <c r="C81" s="139" t="s">
        <v>1213</v>
      </c>
      <c r="D81" s="236" t="s">
        <v>1204</v>
      </c>
      <c r="E81" s="131" t="s">
        <v>1202</v>
      </c>
      <c r="F81" s="131"/>
      <c r="G81" s="244">
        <v>44126</v>
      </c>
      <c r="H81" s="173">
        <v>5.32</v>
      </c>
      <c r="I81" s="101">
        <v>3</v>
      </c>
      <c r="J81" s="101">
        <v>20</v>
      </c>
      <c r="K81" s="140">
        <v>12</v>
      </c>
      <c r="L81" s="140">
        <v>30</v>
      </c>
      <c r="M81" s="113">
        <f t="shared" si="15"/>
        <v>251.65727999999999</v>
      </c>
      <c r="N81" s="113">
        <f t="shared" si="16"/>
        <v>1677.7151999999999</v>
      </c>
      <c r="Q81" s="173">
        <v>5.32</v>
      </c>
      <c r="R81" s="101">
        <v>3</v>
      </c>
      <c r="S81" s="101">
        <v>20</v>
      </c>
      <c r="T81" s="140">
        <v>12</v>
      </c>
      <c r="U81" s="140">
        <v>30</v>
      </c>
      <c r="V81" s="113">
        <f t="shared" si="13"/>
        <v>251.65727999999999</v>
      </c>
      <c r="W81" s="113">
        <f t="shared" si="14"/>
        <v>1677.7151999999999</v>
      </c>
    </row>
    <row r="82" spans="2:27" s="126" customFormat="1" ht="54.75" customHeight="1" x14ac:dyDescent="0.25">
      <c r="B82" s="437"/>
      <c r="C82" s="139" t="s">
        <v>1209</v>
      </c>
      <c r="D82" s="236" t="s">
        <v>1210</v>
      </c>
      <c r="E82" s="131" t="s">
        <v>1202</v>
      </c>
      <c r="F82" s="131"/>
      <c r="G82" s="244">
        <v>44012</v>
      </c>
      <c r="H82" s="173">
        <v>0.3</v>
      </c>
      <c r="I82" s="101">
        <v>21</v>
      </c>
      <c r="J82" s="101">
        <v>20</v>
      </c>
      <c r="K82" s="140">
        <v>8</v>
      </c>
      <c r="L82" s="140">
        <v>22</v>
      </c>
      <c r="M82" s="113">
        <f t="shared" si="15"/>
        <v>66.2256</v>
      </c>
      <c r="N82" s="113">
        <f t="shared" si="16"/>
        <v>63.072000000000003</v>
      </c>
      <c r="Q82" s="173">
        <v>0.3</v>
      </c>
      <c r="R82" s="101">
        <v>21</v>
      </c>
      <c r="S82" s="101">
        <v>20</v>
      </c>
      <c r="T82" s="140">
        <v>8</v>
      </c>
      <c r="U82" s="140">
        <v>22</v>
      </c>
      <c r="V82" s="113">
        <f t="shared" si="13"/>
        <v>66.2256</v>
      </c>
      <c r="W82" s="113">
        <f t="shared" si="14"/>
        <v>63.072000000000003</v>
      </c>
    </row>
    <row r="83" spans="2:27" s="126" customFormat="1" ht="54.75" customHeight="1" x14ac:dyDescent="0.25">
      <c r="B83" s="437"/>
      <c r="C83" s="139" t="s">
        <v>802</v>
      </c>
      <c r="D83" s="236" t="s">
        <v>1290</v>
      </c>
      <c r="E83" s="131" t="s">
        <v>1291</v>
      </c>
      <c r="F83" s="131"/>
      <c r="G83" s="244">
        <v>44225</v>
      </c>
      <c r="H83" s="173">
        <v>38.5</v>
      </c>
      <c r="I83" s="101">
        <v>6.36</v>
      </c>
      <c r="J83" s="101">
        <v>22</v>
      </c>
      <c r="K83" s="140">
        <v>8</v>
      </c>
      <c r="L83" s="140">
        <v>24</v>
      </c>
      <c r="M83" s="113">
        <f t="shared" si="15"/>
        <v>2573.9683199999999</v>
      </c>
      <c r="N83" s="113">
        <f t="shared" si="16"/>
        <v>8903.6639999999989</v>
      </c>
      <c r="Q83" s="173">
        <v>38.5</v>
      </c>
      <c r="R83" s="101">
        <v>6.36</v>
      </c>
      <c r="S83" s="101">
        <v>22</v>
      </c>
      <c r="T83" s="140">
        <v>8</v>
      </c>
      <c r="U83" s="140">
        <v>24</v>
      </c>
      <c r="V83" s="113">
        <f t="shared" si="13"/>
        <v>2573.9683199999999</v>
      </c>
      <c r="W83" s="113">
        <f t="shared" si="14"/>
        <v>8903.6639999999989</v>
      </c>
    </row>
    <row r="84" spans="2:27" s="126" customFormat="1" ht="54.75" customHeight="1" x14ac:dyDescent="0.25">
      <c r="B84" s="437"/>
      <c r="C84" s="194" t="s">
        <v>1288</v>
      </c>
      <c r="D84" s="156" t="s">
        <v>1289</v>
      </c>
      <c r="E84" s="131" t="s">
        <v>1202</v>
      </c>
      <c r="F84" s="131"/>
      <c r="G84" s="244">
        <v>44476</v>
      </c>
      <c r="H84" s="173">
        <v>1.55</v>
      </c>
      <c r="I84" s="101">
        <v>162.19999999999999</v>
      </c>
      <c r="J84" s="101">
        <v>43.18</v>
      </c>
      <c r="K84" s="140">
        <v>6</v>
      </c>
      <c r="L84" s="140">
        <v>24</v>
      </c>
      <c r="M84" s="113">
        <f>(H84*I84*0.0036*K84)*365</f>
        <v>1982.1164399999998</v>
      </c>
      <c r="N84" s="113">
        <f>(H84*J84*0.0036*K84)*365</f>
        <v>527.66823599999998</v>
      </c>
      <c r="Q84" s="173">
        <v>1.55</v>
      </c>
      <c r="R84" s="101">
        <v>162.19999999999999</v>
      </c>
      <c r="S84" s="101">
        <v>43.18</v>
      </c>
      <c r="T84" s="140">
        <v>6</v>
      </c>
      <c r="U84" s="140">
        <v>24</v>
      </c>
      <c r="V84" s="113">
        <f>(Q84*R84*0.0036*T84)*365</f>
        <v>1982.1164399999998</v>
      </c>
      <c r="W84" s="113">
        <f>(Q84*S84*0.0036*T84)*365</f>
        <v>527.66823599999998</v>
      </c>
    </row>
    <row r="85" spans="2:27" s="126" customFormat="1" ht="54.75" customHeight="1" x14ac:dyDescent="0.25">
      <c r="B85" s="438"/>
      <c r="C85" s="194" t="s">
        <v>1311</v>
      </c>
      <c r="D85" s="156" t="s">
        <v>1312</v>
      </c>
      <c r="E85" s="131" t="s">
        <v>1202</v>
      </c>
      <c r="F85" s="131"/>
      <c r="G85" s="244">
        <v>44504</v>
      </c>
      <c r="H85" s="173">
        <v>2.5</v>
      </c>
      <c r="I85" s="101">
        <v>33</v>
      </c>
      <c r="J85" s="101">
        <v>20</v>
      </c>
      <c r="K85" s="140">
        <v>12</v>
      </c>
      <c r="L85" s="140">
        <v>30</v>
      </c>
      <c r="M85" s="113">
        <f t="shared" si="15"/>
        <v>1300.8600000000001</v>
      </c>
      <c r="N85" s="113">
        <f t="shared" si="16"/>
        <v>788.40000000000009</v>
      </c>
      <c r="Q85" s="173">
        <v>2.5</v>
      </c>
      <c r="R85" s="101">
        <v>33</v>
      </c>
      <c r="S85" s="101">
        <v>20</v>
      </c>
      <c r="T85" s="140">
        <v>12</v>
      </c>
      <c r="U85" s="140">
        <v>30</v>
      </c>
      <c r="V85" s="113">
        <f t="shared" ref="V85:V157" si="17">(Q85*R85*0.0036*T85)*365</f>
        <v>1300.8600000000001</v>
      </c>
      <c r="W85" s="113">
        <f t="shared" ref="W85:W157" si="18">(Q85*S85*0.0036*T85)*365</f>
        <v>788.40000000000009</v>
      </c>
    </row>
    <row r="86" spans="2:27" s="126" customFormat="1" ht="32.25" customHeight="1" x14ac:dyDescent="0.25">
      <c r="B86" s="234" t="s">
        <v>25</v>
      </c>
      <c r="C86" s="236" t="s">
        <v>1263</v>
      </c>
      <c r="D86" s="236" t="s">
        <v>1077</v>
      </c>
      <c r="E86" s="140" t="s">
        <v>2</v>
      </c>
      <c r="F86" s="140"/>
      <c r="G86" s="138" t="s">
        <v>1230</v>
      </c>
      <c r="H86" s="174">
        <v>25.11</v>
      </c>
      <c r="I86" s="100">
        <v>102.2</v>
      </c>
      <c r="J86" s="100">
        <v>388.6</v>
      </c>
      <c r="K86" s="140">
        <v>24</v>
      </c>
      <c r="L86" s="140">
        <v>30</v>
      </c>
      <c r="M86" s="121">
        <f t="shared" si="15"/>
        <v>80929.007712000021</v>
      </c>
      <c r="N86" s="121">
        <f t="shared" si="16"/>
        <v>307720.27785600006</v>
      </c>
      <c r="Q86" s="174">
        <v>25.11</v>
      </c>
      <c r="R86" s="19">
        <v>90</v>
      </c>
      <c r="S86" s="19">
        <v>90</v>
      </c>
      <c r="T86" s="140">
        <v>24</v>
      </c>
      <c r="U86" s="140">
        <v>30</v>
      </c>
      <c r="V86" s="260">
        <f t="shared" si="17"/>
        <v>71268.206399999995</v>
      </c>
      <c r="W86" s="260">
        <f t="shared" si="18"/>
        <v>71268.206399999995</v>
      </c>
      <c r="Z86" s="262">
        <v>71268.206399999995</v>
      </c>
      <c r="AA86" s="262">
        <v>71268.206399999995</v>
      </c>
    </row>
    <row r="87" spans="2:27" s="126" customFormat="1" ht="44.25" customHeight="1" x14ac:dyDescent="0.25">
      <c r="B87" s="234" t="s">
        <v>26</v>
      </c>
      <c r="C87" s="236" t="s">
        <v>1247</v>
      </c>
      <c r="D87" s="250" t="s">
        <v>1078</v>
      </c>
      <c r="E87" s="136" t="s">
        <v>59</v>
      </c>
      <c r="F87" s="136"/>
      <c r="G87" s="138" t="s">
        <v>1231</v>
      </c>
      <c r="H87" s="170">
        <v>16.97</v>
      </c>
      <c r="I87" s="101">
        <v>36.299999999999997</v>
      </c>
      <c r="J87" s="101">
        <v>36.36</v>
      </c>
      <c r="K87" s="140">
        <v>24</v>
      </c>
      <c r="L87" s="140">
        <v>30</v>
      </c>
      <c r="M87" s="121">
        <f t="shared" si="15"/>
        <v>19426.522895999995</v>
      </c>
      <c r="N87" s="121">
        <f t="shared" si="16"/>
        <v>19458.632851199996</v>
      </c>
      <c r="Q87" s="170">
        <v>16.97</v>
      </c>
      <c r="R87" s="19">
        <v>90</v>
      </c>
      <c r="S87" s="19">
        <v>90</v>
      </c>
      <c r="T87" s="140">
        <v>24</v>
      </c>
      <c r="U87" s="140">
        <v>30</v>
      </c>
      <c r="V87" s="260">
        <f t="shared" si="17"/>
        <v>48164.932799999988</v>
      </c>
      <c r="W87" s="260">
        <f t="shared" si="18"/>
        <v>48164.932799999988</v>
      </c>
      <c r="Z87" s="262">
        <v>19426.522895999995</v>
      </c>
      <c r="AA87" s="262">
        <v>19458.632851199996</v>
      </c>
    </row>
    <row r="88" spans="2:27" s="126" customFormat="1" ht="29.25" customHeight="1" x14ac:dyDescent="0.25">
      <c r="B88" s="436" t="s">
        <v>27</v>
      </c>
      <c r="C88" s="236" t="s">
        <v>1264</v>
      </c>
      <c r="D88" s="236" t="s">
        <v>1079</v>
      </c>
      <c r="E88" s="240" t="s">
        <v>59</v>
      </c>
      <c r="F88" s="240"/>
      <c r="G88" s="110" t="s">
        <v>1061</v>
      </c>
      <c r="H88" s="174">
        <v>52.33</v>
      </c>
      <c r="I88" s="101">
        <v>37.1</v>
      </c>
      <c r="J88" s="101">
        <v>53</v>
      </c>
      <c r="K88" s="140">
        <v>24</v>
      </c>
      <c r="L88" s="140">
        <v>30</v>
      </c>
      <c r="M88" s="121">
        <f t="shared" si="15"/>
        <v>61225.346447999997</v>
      </c>
      <c r="N88" s="121">
        <f t="shared" si="16"/>
        <v>87464.780639999997</v>
      </c>
      <c r="Q88" s="174">
        <v>52.33</v>
      </c>
      <c r="R88" s="19">
        <v>90</v>
      </c>
      <c r="S88" s="19">
        <v>90</v>
      </c>
      <c r="T88" s="140">
        <v>24</v>
      </c>
      <c r="U88" s="140">
        <v>30</v>
      </c>
      <c r="V88" s="260">
        <f t="shared" si="17"/>
        <v>148525.09919999997</v>
      </c>
      <c r="W88" s="260">
        <f t="shared" si="18"/>
        <v>148525.09919999997</v>
      </c>
      <c r="Z88" s="262">
        <v>61225.346447999997</v>
      </c>
      <c r="AA88" s="262">
        <v>87464.780639999997</v>
      </c>
    </row>
    <row r="89" spans="2:27" s="126" customFormat="1" ht="29.25" customHeight="1" x14ac:dyDescent="0.25">
      <c r="B89" s="437"/>
      <c r="C89" s="237" t="s">
        <v>65</v>
      </c>
      <c r="D89" s="156" t="s">
        <v>1326</v>
      </c>
      <c r="E89" s="240" t="s">
        <v>164</v>
      </c>
      <c r="F89" s="240"/>
      <c r="G89" s="112">
        <v>44377</v>
      </c>
      <c r="H89" s="170">
        <v>0.34100000000000003</v>
      </c>
      <c r="I89" s="101">
        <v>38</v>
      </c>
      <c r="J89" s="101">
        <v>10</v>
      </c>
      <c r="K89" s="140">
        <v>1</v>
      </c>
      <c r="L89" s="140">
        <v>30</v>
      </c>
      <c r="M89" s="113">
        <f t="shared" si="15"/>
        <v>17.026812</v>
      </c>
      <c r="N89" s="113">
        <f t="shared" si="16"/>
        <v>4.4807399999999999</v>
      </c>
      <c r="Q89" s="170">
        <v>0.34100000000000003</v>
      </c>
      <c r="R89" s="101">
        <v>38</v>
      </c>
      <c r="S89" s="101">
        <v>10</v>
      </c>
      <c r="T89" s="140">
        <v>1</v>
      </c>
      <c r="U89" s="140">
        <v>30</v>
      </c>
      <c r="V89" s="113">
        <f t="shared" si="17"/>
        <v>17.026812</v>
      </c>
      <c r="W89" s="113">
        <f t="shared" si="18"/>
        <v>4.4807399999999999</v>
      </c>
    </row>
    <row r="90" spans="2:27" s="126" customFormat="1" ht="29.25" customHeight="1" x14ac:dyDescent="0.25">
      <c r="B90" s="437"/>
      <c r="C90" s="453" t="s">
        <v>1026</v>
      </c>
      <c r="D90" s="436" t="s">
        <v>1108</v>
      </c>
      <c r="E90" s="240" t="s">
        <v>1024</v>
      </c>
      <c r="F90" s="240"/>
      <c r="G90" s="112">
        <v>44125</v>
      </c>
      <c r="H90" s="170">
        <v>4.66</v>
      </c>
      <c r="I90" s="108">
        <v>3</v>
      </c>
      <c r="J90" s="108">
        <v>20</v>
      </c>
      <c r="K90" s="140">
        <v>12</v>
      </c>
      <c r="L90" s="140">
        <v>30</v>
      </c>
      <c r="M90" s="113">
        <f t="shared" si="15"/>
        <v>220.43664000000001</v>
      </c>
      <c r="N90" s="113">
        <f t="shared" si="16"/>
        <v>1469.5775999999998</v>
      </c>
      <c r="Q90" s="170">
        <v>4.66</v>
      </c>
      <c r="R90" s="108">
        <v>3</v>
      </c>
      <c r="S90" s="108">
        <v>20</v>
      </c>
      <c r="T90" s="140">
        <v>12</v>
      </c>
      <c r="U90" s="140">
        <v>30</v>
      </c>
      <c r="V90" s="113">
        <f t="shared" si="17"/>
        <v>220.43664000000001</v>
      </c>
      <c r="W90" s="113">
        <f t="shared" si="18"/>
        <v>1469.5775999999998</v>
      </c>
    </row>
    <row r="91" spans="2:27" s="126" customFormat="1" ht="29.25" customHeight="1" x14ac:dyDescent="0.25">
      <c r="B91" s="437"/>
      <c r="C91" s="454"/>
      <c r="D91" s="438"/>
      <c r="E91" s="240" t="s">
        <v>1025</v>
      </c>
      <c r="F91" s="240"/>
      <c r="G91" s="112">
        <v>44125</v>
      </c>
      <c r="H91" s="170">
        <v>3.96</v>
      </c>
      <c r="I91" s="109">
        <v>2</v>
      </c>
      <c r="J91" s="108">
        <v>36</v>
      </c>
      <c r="K91" s="140">
        <v>12</v>
      </c>
      <c r="L91" s="140">
        <v>30</v>
      </c>
      <c r="M91" s="113">
        <f t="shared" si="15"/>
        <v>124.88256</v>
      </c>
      <c r="N91" s="113">
        <f t="shared" si="16"/>
        <v>2247.8860800000002</v>
      </c>
      <c r="Q91" s="170">
        <v>3.96</v>
      </c>
      <c r="R91" s="109">
        <v>2</v>
      </c>
      <c r="S91" s="108">
        <v>36</v>
      </c>
      <c r="T91" s="140">
        <v>12</v>
      </c>
      <c r="U91" s="140">
        <v>30</v>
      </c>
      <c r="V91" s="113">
        <f t="shared" si="17"/>
        <v>124.88256</v>
      </c>
      <c r="W91" s="113">
        <f t="shared" si="18"/>
        <v>2247.8860800000002</v>
      </c>
    </row>
    <row r="92" spans="2:27" s="126" customFormat="1" ht="29.25" customHeight="1" x14ac:dyDescent="0.25">
      <c r="B92" s="437"/>
      <c r="C92" s="142" t="s">
        <v>165</v>
      </c>
      <c r="D92" s="237" t="s">
        <v>1109</v>
      </c>
      <c r="E92" s="240" t="s">
        <v>996</v>
      </c>
      <c r="F92" s="240"/>
      <c r="G92" s="112">
        <v>44557</v>
      </c>
      <c r="H92" s="170">
        <v>11.08</v>
      </c>
      <c r="I92" s="108">
        <v>2</v>
      </c>
      <c r="J92" s="108">
        <v>20</v>
      </c>
      <c r="K92" s="140">
        <v>12</v>
      </c>
      <c r="L92" s="140">
        <v>30</v>
      </c>
      <c r="M92" s="113">
        <f t="shared" si="15"/>
        <v>349.41888</v>
      </c>
      <c r="N92" s="113">
        <f t="shared" si="16"/>
        <v>3494.1887999999999</v>
      </c>
      <c r="Q92" s="170">
        <v>11.08</v>
      </c>
      <c r="R92" s="108">
        <v>2</v>
      </c>
      <c r="S92" s="108">
        <v>20</v>
      </c>
      <c r="T92" s="140">
        <v>12</v>
      </c>
      <c r="U92" s="140">
        <v>30</v>
      </c>
      <c r="V92" s="113">
        <f t="shared" si="17"/>
        <v>349.41888</v>
      </c>
      <c r="W92" s="113">
        <f t="shared" si="18"/>
        <v>3494.1887999999999</v>
      </c>
    </row>
    <row r="93" spans="2:27" s="126" customFormat="1" ht="29.25" customHeight="1" x14ac:dyDescent="0.25">
      <c r="B93" s="437"/>
      <c r="C93" s="151" t="s">
        <v>166</v>
      </c>
      <c r="D93" s="236" t="s">
        <v>1110</v>
      </c>
      <c r="E93" s="240" t="s">
        <v>996</v>
      </c>
      <c r="F93" s="240"/>
      <c r="G93" s="244">
        <v>44456</v>
      </c>
      <c r="H93" s="170">
        <v>5.44</v>
      </c>
      <c r="I93" s="101">
        <v>13</v>
      </c>
      <c r="J93" s="101">
        <v>20</v>
      </c>
      <c r="K93" s="140">
        <v>12</v>
      </c>
      <c r="L93" s="140">
        <v>30</v>
      </c>
      <c r="M93" s="113">
        <f t="shared" si="15"/>
        <v>1115.1129599999999</v>
      </c>
      <c r="N93" s="113">
        <f t="shared" si="16"/>
        <v>1715.5584000000001</v>
      </c>
      <c r="Q93" s="170">
        <v>5.44</v>
      </c>
      <c r="R93" s="101">
        <v>13</v>
      </c>
      <c r="S93" s="101">
        <v>20</v>
      </c>
      <c r="T93" s="140">
        <v>12</v>
      </c>
      <c r="U93" s="140">
        <v>30</v>
      </c>
      <c r="V93" s="113">
        <f t="shared" si="17"/>
        <v>1115.1129599999999</v>
      </c>
      <c r="W93" s="113">
        <f t="shared" si="18"/>
        <v>1715.5584000000001</v>
      </c>
    </row>
    <row r="94" spans="2:27" s="126" customFormat="1" ht="29.25" customHeight="1" x14ac:dyDescent="0.25">
      <c r="B94" s="437"/>
      <c r="C94" s="141" t="s">
        <v>1027</v>
      </c>
      <c r="D94" s="239" t="s">
        <v>1111</v>
      </c>
      <c r="E94" s="240" t="s">
        <v>996</v>
      </c>
      <c r="F94" s="240"/>
      <c r="G94" s="244">
        <v>43510</v>
      </c>
      <c r="H94" s="170">
        <v>8.75</v>
      </c>
      <c r="I94" s="101">
        <v>55</v>
      </c>
      <c r="J94" s="101">
        <v>61</v>
      </c>
      <c r="K94" s="140">
        <v>12</v>
      </c>
      <c r="L94" s="140">
        <v>30</v>
      </c>
      <c r="M94" s="113">
        <f t="shared" si="15"/>
        <v>7588.3499999999995</v>
      </c>
      <c r="N94" s="113">
        <f t="shared" si="16"/>
        <v>8416.17</v>
      </c>
      <c r="Q94" s="170">
        <v>8.75</v>
      </c>
      <c r="R94" s="101">
        <v>55</v>
      </c>
      <c r="S94" s="101">
        <v>61</v>
      </c>
      <c r="T94" s="140">
        <v>12</v>
      </c>
      <c r="U94" s="140">
        <v>30</v>
      </c>
      <c r="V94" s="113">
        <f t="shared" si="17"/>
        <v>7588.3499999999995</v>
      </c>
      <c r="W94" s="113">
        <f t="shared" si="18"/>
        <v>8416.17</v>
      </c>
    </row>
    <row r="95" spans="2:27" s="126" customFormat="1" ht="29.25" customHeight="1" x14ac:dyDescent="0.25">
      <c r="B95" s="437"/>
      <c r="C95" s="142" t="s">
        <v>997</v>
      </c>
      <c r="D95" s="237" t="s">
        <v>1112</v>
      </c>
      <c r="E95" s="240" t="s">
        <v>998</v>
      </c>
      <c r="F95" s="240"/>
      <c r="G95" s="244">
        <v>44559</v>
      </c>
      <c r="H95" s="170">
        <v>7.84</v>
      </c>
      <c r="I95" s="101">
        <v>2</v>
      </c>
      <c r="J95" s="101">
        <v>39</v>
      </c>
      <c r="K95" s="140">
        <v>12</v>
      </c>
      <c r="L95" s="140">
        <v>30</v>
      </c>
      <c r="M95" s="113">
        <f t="shared" si="15"/>
        <v>247.24223999999998</v>
      </c>
      <c r="N95" s="113">
        <f t="shared" si="16"/>
        <v>4821.2236800000001</v>
      </c>
      <c r="Q95" s="170">
        <v>7.84</v>
      </c>
      <c r="R95" s="101">
        <v>2</v>
      </c>
      <c r="S95" s="101">
        <v>39</v>
      </c>
      <c r="T95" s="140">
        <v>12</v>
      </c>
      <c r="U95" s="140">
        <v>30</v>
      </c>
      <c r="V95" s="113">
        <f t="shared" si="17"/>
        <v>247.24223999999998</v>
      </c>
      <c r="W95" s="113">
        <f t="shared" si="18"/>
        <v>4821.2236800000001</v>
      </c>
    </row>
    <row r="96" spans="2:27" s="126" customFormat="1" ht="29.25" customHeight="1" x14ac:dyDescent="0.25">
      <c r="B96" s="437"/>
      <c r="C96" s="141" t="s">
        <v>999</v>
      </c>
      <c r="D96" s="239" t="s">
        <v>1114</v>
      </c>
      <c r="E96" s="240" t="s">
        <v>998</v>
      </c>
      <c r="F96" s="240"/>
      <c r="G96" s="244">
        <v>43501</v>
      </c>
      <c r="H96" s="170">
        <v>5.39</v>
      </c>
      <c r="I96" s="101">
        <v>28</v>
      </c>
      <c r="J96" s="101">
        <v>39</v>
      </c>
      <c r="K96" s="140">
        <v>12</v>
      </c>
      <c r="L96" s="140">
        <v>30</v>
      </c>
      <c r="M96" s="113">
        <f t="shared" si="15"/>
        <v>2379.7065599999996</v>
      </c>
      <c r="N96" s="113">
        <f t="shared" si="16"/>
        <v>3314.5912799999996</v>
      </c>
      <c r="Q96" s="170">
        <v>5.39</v>
      </c>
      <c r="R96" s="101">
        <v>28</v>
      </c>
      <c r="S96" s="101">
        <v>39</v>
      </c>
      <c r="T96" s="140">
        <v>12</v>
      </c>
      <c r="U96" s="140">
        <v>30</v>
      </c>
      <c r="V96" s="113">
        <f t="shared" si="17"/>
        <v>2379.7065599999996</v>
      </c>
      <c r="W96" s="113">
        <f t="shared" si="18"/>
        <v>3314.5912799999996</v>
      </c>
    </row>
    <row r="97" spans="2:27" s="126" customFormat="1" ht="29.25" customHeight="1" x14ac:dyDescent="0.25">
      <c r="B97" s="437"/>
      <c r="C97" s="141" t="s">
        <v>1000</v>
      </c>
      <c r="D97" s="239" t="s">
        <v>1113</v>
      </c>
      <c r="E97" s="240" t="s">
        <v>998</v>
      </c>
      <c r="F97" s="240"/>
      <c r="G97" s="244">
        <v>43879</v>
      </c>
      <c r="H97" s="170">
        <v>1.96</v>
      </c>
      <c r="I97" s="101">
        <v>58</v>
      </c>
      <c r="J97" s="101">
        <v>98</v>
      </c>
      <c r="K97" s="140">
        <v>12</v>
      </c>
      <c r="L97" s="140">
        <v>30</v>
      </c>
      <c r="M97" s="113">
        <f t="shared" si="15"/>
        <v>1792.5062399999999</v>
      </c>
      <c r="N97" s="113">
        <f t="shared" si="16"/>
        <v>3028.7174399999999</v>
      </c>
      <c r="Q97" s="170">
        <v>1.96</v>
      </c>
      <c r="R97" s="101">
        <v>58</v>
      </c>
      <c r="S97" s="101">
        <v>98</v>
      </c>
      <c r="T97" s="140">
        <v>12</v>
      </c>
      <c r="U97" s="140">
        <v>30</v>
      </c>
      <c r="V97" s="113">
        <f t="shared" si="17"/>
        <v>1792.5062399999999</v>
      </c>
      <c r="W97" s="113">
        <f t="shared" si="18"/>
        <v>3028.7174399999999</v>
      </c>
    </row>
    <row r="98" spans="2:27" s="126" customFormat="1" ht="29.25" customHeight="1" x14ac:dyDescent="0.25">
      <c r="B98" s="437"/>
      <c r="C98" s="141" t="s">
        <v>1038</v>
      </c>
      <c r="D98" s="236" t="s">
        <v>1155</v>
      </c>
      <c r="E98" s="240" t="s">
        <v>998</v>
      </c>
      <c r="F98" s="240"/>
      <c r="G98" s="244">
        <v>43888</v>
      </c>
      <c r="H98" s="170">
        <v>4.1399999999999997</v>
      </c>
      <c r="I98" s="101">
        <v>66</v>
      </c>
      <c r="J98" s="101">
        <v>56</v>
      </c>
      <c r="K98" s="140">
        <v>12</v>
      </c>
      <c r="L98" s="140">
        <v>30</v>
      </c>
      <c r="M98" s="113">
        <f t="shared" si="15"/>
        <v>4308.4483199999995</v>
      </c>
      <c r="N98" s="113">
        <f t="shared" si="16"/>
        <v>3655.6531199999999</v>
      </c>
      <c r="Q98" s="170">
        <v>4.1399999999999997</v>
      </c>
      <c r="R98" s="101">
        <v>66</v>
      </c>
      <c r="S98" s="101">
        <v>56</v>
      </c>
      <c r="T98" s="140">
        <v>12</v>
      </c>
      <c r="U98" s="140">
        <v>30</v>
      </c>
      <c r="V98" s="113">
        <f t="shared" si="17"/>
        <v>4308.4483199999995</v>
      </c>
      <c r="W98" s="113">
        <f t="shared" si="18"/>
        <v>3655.6531199999999</v>
      </c>
    </row>
    <row r="99" spans="2:27" s="126" customFormat="1" ht="29.25" customHeight="1" x14ac:dyDescent="0.25">
      <c r="B99" s="437"/>
      <c r="C99" s="141" t="s">
        <v>1062</v>
      </c>
      <c r="D99" s="236" t="s">
        <v>1156</v>
      </c>
      <c r="E99" s="240" t="s">
        <v>998</v>
      </c>
      <c r="F99" s="240"/>
      <c r="G99" s="244">
        <v>43888</v>
      </c>
      <c r="H99" s="170">
        <v>3.96</v>
      </c>
      <c r="I99" s="101">
        <v>16</v>
      </c>
      <c r="J99" s="101">
        <v>28</v>
      </c>
      <c r="K99" s="140">
        <v>12</v>
      </c>
      <c r="L99" s="140">
        <v>30</v>
      </c>
      <c r="M99" s="113">
        <f t="shared" si="15"/>
        <v>999.06047999999998</v>
      </c>
      <c r="N99" s="113">
        <f t="shared" si="16"/>
        <v>1748.3558399999999</v>
      </c>
      <c r="Q99" s="170">
        <v>3.96</v>
      </c>
      <c r="R99" s="101">
        <v>16</v>
      </c>
      <c r="S99" s="101">
        <v>28</v>
      </c>
      <c r="T99" s="140">
        <v>12</v>
      </c>
      <c r="U99" s="140">
        <v>30</v>
      </c>
      <c r="V99" s="113">
        <f t="shared" si="17"/>
        <v>999.06047999999998</v>
      </c>
      <c r="W99" s="113">
        <f t="shared" si="18"/>
        <v>1748.3558399999999</v>
      </c>
    </row>
    <row r="100" spans="2:27" s="126" customFormat="1" ht="29.25" customHeight="1" x14ac:dyDescent="0.25">
      <c r="B100" s="437"/>
      <c r="C100" s="142" t="s">
        <v>1171</v>
      </c>
      <c r="D100" s="237" t="s">
        <v>1172</v>
      </c>
      <c r="E100" s="240" t="s">
        <v>998</v>
      </c>
      <c r="F100" s="240"/>
      <c r="G100" s="244">
        <v>44559</v>
      </c>
      <c r="H100" s="170">
        <v>7.75</v>
      </c>
      <c r="I100" s="101">
        <v>5</v>
      </c>
      <c r="J100" s="101">
        <v>60</v>
      </c>
      <c r="K100" s="140">
        <v>12</v>
      </c>
      <c r="L100" s="140">
        <v>30</v>
      </c>
      <c r="M100" s="113">
        <f t="shared" si="15"/>
        <v>611.01</v>
      </c>
      <c r="N100" s="113">
        <f t="shared" si="16"/>
        <v>7332.1200000000008</v>
      </c>
      <c r="Q100" s="170">
        <v>7.75</v>
      </c>
      <c r="R100" s="101">
        <v>5</v>
      </c>
      <c r="S100" s="101">
        <v>60</v>
      </c>
      <c r="T100" s="140">
        <v>12</v>
      </c>
      <c r="U100" s="140">
        <v>30</v>
      </c>
      <c r="V100" s="113">
        <f t="shared" si="17"/>
        <v>611.01</v>
      </c>
      <c r="W100" s="113">
        <f t="shared" si="18"/>
        <v>7332.1200000000008</v>
      </c>
    </row>
    <row r="101" spans="2:27" s="126" customFormat="1" ht="29.25" customHeight="1" x14ac:dyDescent="0.25">
      <c r="B101" s="437"/>
      <c r="C101" s="151" t="s">
        <v>1196</v>
      </c>
      <c r="D101" s="236" t="s">
        <v>1197</v>
      </c>
      <c r="E101" s="143" t="s">
        <v>1198</v>
      </c>
      <c r="F101" s="143"/>
      <c r="G101" s="244">
        <v>44441</v>
      </c>
      <c r="H101" s="170">
        <v>0.16</v>
      </c>
      <c r="I101" s="101"/>
      <c r="J101" s="101">
        <v>77</v>
      </c>
      <c r="K101" s="140">
        <v>4</v>
      </c>
      <c r="L101" s="140">
        <v>22</v>
      </c>
      <c r="M101" s="113">
        <f t="shared" si="15"/>
        <v>0</v>
      </c>
      <c r="N101" s="113">
        <f t="shared" si="16"/>
        <v>64.753920000000008</v>
      </c>
      <c r="Q101" s="170">
        <v>0.16</v>
      </c>
      <c r="R101" s="101"/>
      <c r="S101" s="101">
        <v>77</v>
      </c>
      <c r="T101" s="140">
        <v>4</v>
      </c>
      <c r="U101" s="140">
        <v>22</v>
      </c>
      <c r="V101" s="113">
        <f t="shared" si="17"/>
        <v>0</v>
      </c>
      <c r="W101" s="113">
        <f t="shared" si="18"/>
        <v>64.753920000000008</v>
      </c>
    </row>
    <row r="102" spans="2:27" s="126" customFormat="1" ht="29.25" customHeight="1" x14ac:dyDescent="0.25">
      <c r="B102" s="437"/>
      <c r="C102" s="151" t="s">
        <v>1199</v>
      </c>
      <c r="D102" s="236" t="s">
        <v>1205</v>
      </c>
      <c r="E102" s="240" t="s">
        <v>998</v>
      </c>
      <c r="F102" s="240"/>
      <c r="G102" s="244">
        <v>44167</v>
      </c>
      <c r="H102" s="170">
        <v>3.4</v>
      </c>
      <c r="I102" s="101">
        <v>24</v>
      </c>
      <c r="J102" s="101">
        <v>39</v>
      </c>
      <c r="K102" s="140">
        <v>12</v>
      </c>
      <c r="L102" s="140">
        <v>30</v>
      </c>
      <c r="M102" s="113">
        <f t="shared" si="15"/>
        <v>1286.6687999999997</v>
      </c>
      <c r="N102" s="113">
        <f t="shared" si="16"/>
        <v>2090.8367999999996</v>
      </c>
      <c r="Q102" s="170">
        <v>3.4</v>
      </c>
      <c r="R102" s="101">
        <v>24</v>
      </c>
      <c r="S102" s="101">
        <v>39</v>
      </c>
      <c r="T102" s="140">
        <v>12</v>
      </c>
      <c r="U102" s="140">
        <v>30</v>
      </c>
      <c r="V102" s="113">
        <f t="shared" si="17"/>
        <v>1286.6687999999997</v>
      </c>
      <c r="W102" s="113">
        <f t="shared" si="18"/>
        <v>2090.8367999999996</v>
      </c>
    </row>
    <row r="103" spans="2:27" s="126" customFormat="1" ht="54.75" customHeight="1" x14ac:dyDescent="0.25">
      <c r="B103" s="438"/>
      <c r="C103" s="151" t="s">
        <v>1207</v>
      </c>
      <c r="D103" s="236" t="s">
        <v>1206</v>
      </c>
      <c r="E103" s="240" t="s">
        <v>998</v>
      </c>
      <c r="F103" s="240"/>
      <c r="G103" s="244">
        <v>44167</v>
      </c>
      <c r="H103" s="170">
        <v>7.6</v>
      </c>
      <c r="I103" s="101">
        <v>39</v>
      </c>
      <c r="J103" s="101">
        <v>90</v>
      </c>
      <c r="K103" s="140">
        <v>12</v>
      </c>
      <c r="L103" s="140">
        <v>30</v>
      </c>
      <c r="M103" s="113">
        <f t="shared" si="15"/>
        <v>4673.6351999999997</v>
      </c>
      <c r="N103" s="113">
        <f t="shared" si="16"/>
        <v>10785.312</v>
      </c>
      <c r="Q103" s="170">
        <v>7.6</v>
      </c>
      <c r="R103" s="101">
        <v>39</v>
      </c>
      <c r="S103" s="101">
        <v>90</v>
      </c>
      <c r="T103" s="140">
        <v>12</v>
      </c>
      <c r="U103" s="140">
        <v>30</v>
      </c>
      <c r="V103" s="113">
        <f t="shared" si="17"/>
        <v>4673.6351999999997</v>
      </c>
      <c r="W103" s="113">
        <f t="shared" si="18"/>
        <v>10785.312</v>
      </c>
    </row>
    <row r="104" spans="2:27" s="126" customFormat="1" ht="45.75" customHeight="1" x14ac:dyDescent="0.25">
      <c r="B104" s="436" t="s">
        <v>28</v>
      </c>
      <c r="C104" s="157" t="s">
        <v>1265</v>
      </c>
      <c r="D104" s="157" t="s">
        <v>1080</v>
      </c>
      <c r="E104" s="103" t="s">
        <v>1283</v>
      </c>
      <c r="F104" s="103"/>
      <c r="G104" s="245">
        <v>44467</v>
      </c>
      <c r="H104" s="170">
        <v>10.68</v>
      </c>
      <c r="I104" s="101">
        <v>88.6</v>
      </c>
      <c r="J104" s="101">
        <v>50</v>
      </c>
      <c r="K104" s="140">
        <v>24</v>
      </c>
      <c r="L104" s="140">
        <v>30</v>
      </c>
      <c r="M104" s="121">
        <f t="shared" si="15"/>
        <v>29840.876927999998</v>
      </c>
      <c r="N104" s="121">
        <f t="shared" si="16"/>
        <v>16840.223999999998</v>
      </c>
      <c r="Q104" s="170">
        <v>10.68</v>
      </c>
      <c r="R104" s="19">
        <v>90</v>
      </c>
      <c r="S104" s="19">
        <v>90</v>
      </c>
      <c r="T104" s="140">
        <v>24</v>
      </c>
      <c r="U104" s="140">
        <v>30</v>
      </c>
      <c r="V104" s="260">
        <f t="shared" si="17"/>
        <v>30312.403200000001</v>
      </c>
      <c r="W104" s="260">
        <f t="shared" si="18"/>
        <v>30312.403200000001</v>
      </c>
      <c r="Z104" s="262">
        <v>29840.876927999998</v>
      </c>
      <c r="AA104" s="262">
        <v>16840.223999999998</v>
      </c>
    </row>
    <row r="105" spans="2:27" s="126" customFormat="1" ht="33.75" customHeight="1" x14ac:dyDescent="0.25">
      <c r="B105" s="437"/>
      <c r="C105" s="157" t="s">
        <v>1003</v>
      </c>
      <c r="D105" s="236" t="s">
        <v>1115</v>
      </c>
      <c r="E105" s="103" t="s">
        <v>1002</v>
      </c>
      <c r="F105" s="103"/>
      <c r="G105" s="245">
        <v>44176</v>
      </c>
      <c r="H105" s="171">
        <v>0.09</v>
      </c>
      <c r="I105" s="111">
        <v>12.85</v>
      </c>
      <c r="J105" s="111">
        <v>53.03</v>
      </c>
      <c r="K105" s="140">
        <v>8</v>
      </c>
      <c r="L105" s="140">
        <v>30</v>
      </c>
      <c r="M105" s="113">
        <f t="shared" si="15"/>
        <v>12.157127999999998</v>
      </c>
      <c r="N105" s="113">
        <f t="shared" si="16"/>
        <v>50.170622399999992</v>
      </c>
      <c r="Q105" s="171">
        <v>0.09</v>
      </c>
      <c r="R105" s="111">
        <v>12.85</v>
      </c>
      <c r="S105" s="111">
        <v>53.03</v>
      </c>
      <c r="T105" s="140">
        <v>8</v>
      </c>
      <c r="U105" s="140">
        <v>30</v>
      </c>
      <c r="V105" s="113">
        <f t="shared" si="17"/>
        <v>12.157127999999998</v>
      </c>
      <c r="W105" s="113">
        <f t="shared" si="18"/>
        <v>50.170622399999992</v>
      </c>
    </row>
    <row r="106" spans="2:27" s="126" customFormat="1" ht="23.25" customHeight="1" x14ac:dyDescent="0.25">
      <c r="B106" s="436" t="s">
        <v>29</v>
      </c>
      <c r="C106" s="436" t="s">
        <v>1266</v>
      </c>
      <c r="D106" s="436" t="s">
        <v>1081</v>
      </c>
      <c r="E106" s="135" t="s">
        <v>30</v>
      </c>
      <c r="F106" s="135"/>
      <c r="G106" s="245" t="s">
        <v>1340</v>
      </c>
      <c r="H106" s="170">
        <v>23.21</v>
      </c>
      <c r="I106" s="100">
        <v>188</v>
      </c>
      <c r="J106" s="100">
        <v>105</v>
      </c>
      <c r="K106" s="140">
        <v>24</v>
      </c>
      <c r="L106" s="140">
        <v>30</v>
      </c>
      <c r="M106" s="113">
        <f t="shared" si="15"/>
        <v>137606.70528000002</v>
      </c>
      <c r="N106" s="113">
        <f t="shared" si="16"/>
        <v>76854.808799999999</v>
      </c>
      <c r="Q106" s="170">
        <v>23.21</v>
      </c>
      <c r="R106" s="19">
        <v>90</v>
      </c>
      <c r="S106" s="19">
        <v>90</v>
      </c>
      <c r="T106" s="140">
        <v>24</v>
      </c>
      <c r="U106" s="140">
        <v>30</v>
      </c>
      <c r="V106" s="113">
        <f t="shared" si="17"/>
        <v>65875.550399999993</v>
      </c>
      <c r="W106" s="113">
        <f t="shared" si="18"/>
        <v>65875.550399999993</v>
      </c>
    </row>
    <row r="107" spans="2:27" s="126" customFormat="1" ht="26.25" customHeight="1" x14ac:dyDescent="0.25">
      <c r="B107" s="437"/>
      <c r="C107" s="437"/>
      <c r="D107" s="437"/>
      <c r="E107" s="135" t="s">
        <v>163</v>
      </c>
      <c r="F107" s="135"/>
      <c r="G107" s="245" t="s">
        <v>1340</v>
      </c>
      <c r="H107" s="170">
        <v>13.88</v>
      </c>
      <c r="I107" s="100">
        <v>126.6</v>
      </c>
      <c r="J107" s="100">
        <v>108.3</v>
      </c>
      <c r="K107" s="140">
        <v>24</v>
      </c>
      <c r="L107" s="140">
        <v>30</v>
      </c>
      <c r="M107" s="113">
        <f t="shared" si="15"/>
        <v>55415.311487999999</v>
      </c>
      <c r="N107" s="113">
        <f t="shared" si="16"/>
        <v>47405.041343999997</v>
      </c>
      <c r="Q107" s="170">
        <v>13.88</v>
      </c>
      <c r="R107" s="19">
        <v>90</v>
      </c>
      <c r="S107" s="19">
        <v>90</v>
      </c>
      <c r="T107" s="140">
        <v>24</v>
      </c>
      <c r="U107" s="140">
        <v>30</v>
      </c>
      <c r="V107" s="113">
        <f t="shared" si="17"/>
        <v>39394.771200000003</v>
      </c>
      <c r="W107" s="113">
        <f t="shared" si="18"/>
        <v>39394.771200000003</v>
      </c>
    </row>
    <row r="108" spans="2:27" s="126" customFormat="1" ht="28.5" customHeight="1" x14ac:dyDescent="0.25">
      <c r="B108" s="437"/>
      <c r="C108" s="437"/>
      <c r="D108" s="437"/>
      <c r="E108" s="135" t="s">
        <v>1337</v>
      </c>
      <c r="F108" s="135"/>
      <c r="G108" s="245" t="s">
        <v>1340</v>
      </c>
      <c r="H108" s="170">
        <v>4.6100000000000003</v>
      </c>
      <c r="I108" s="101">
        <v>336.5</v>
      </c>
      <c r="J108" s="100">
        <v>183.3</v>
      </c>
      <c r="K108" s="140">
        <v>24</v>
      </c>
      <c r="L108" s="140">
        <v>30</v>
      </c>
      <c r="M108" s="113">
        <f t="shared" si="15"/>
        <v>48920.693039999998</v>
      </c>
      <c r="N108" s="113">
        <f t="shared" si="16"/>
        <v>26648.329968000002</v>
      </c>
      <c r="Q108" s="170">
        <v>4.6100000000000003</v>
      </c>
      <c r="R108" s="19">
        <v>90</v>
      </c>
      <c r="S108" s="19">
        <v>90</v>
      </c>
      <c r="T108" s="140">
        <v>24</v>
      </c>
      <c r="U108" s="140">
        <v>30</v>
      </c>
      <c r="V108" s="113">
        <f t="shared" si="17"/>
        <v>13084.286400000001</v>
      </c>
      <c r="W108" s="113">
        <f t="shared" si="18"/>
        <v>13084.286400000001</v>
      </c>
    </row>
    <row r="109" spans="2:27" s="126" customFormat="1" ht="28.5" customHeight="1" x14ac:dyDescent="0.25">
      <c r="B109" s="437"/>
      <c r="C109" s="437"/>
      <c r="D109" s="437"/>
      <c r="E109" s="135" t="s">
        <v>1338</v>
      </c>
      <c r="F109" s="135"/>
      <c r="G109" s="245" t="s">
        <v>1340</v>
      </c>
      <c r="H109" s="170">
        <v>5.81</v>
      </c>
      <c r="I109" s="101">
        <v>140.4</v>
      </c>
      <c r="J109" s="100">
        <v>116.6</v>
      </c>
      <c r="K109" s="140">
        <v>24</v>
      </c>
      <c r="L109" s="140">
        <v>30</v>
      </c>
      <c r="M109" s="113">
        <f t="shared" si="15"/>
        <v>25724.672063999998</v>
      </c>
      <c r="N109" s="113">
        <f t="shared" si="16"/>
        <v>21363.937055999995</v>
      </c>
      <c r="Q109" s="170">
        <v>5.81</v>
      </c>
      <c r="R109" s="19">
        <v>90</v>
      </c>
      <c r="S109" s="19">
        <v>90</v>
      </c>
      <c r="T109" s="140">
        <v>24</v>
      </c>
      <c r="U109" s="140">
        <v>30</v>
      </c>
      <c r="V109" s="113">
        <f t="shared" si="17"/>
        <v>16490.1744</v>
      </c>
      <c r="W109" s="113">
        <f t="shared" si="18"/>
        <v>16490.1744</v>
      </c>
    </row>
    <row r="110" spans="2:27" s="126" customFormat="1" ht="25.5" customHeight="1" x14ac:dyDescent="0.25">
      <c r="B110" s="437"/>
      <c r="C110" s="437"/>
      <c r="D110" s="437"/>
      <c r="E110" s="135" t="s">
        <v>1333</v>
      </c>
      <c r="F110" s="135"/>
      <c r="G110" s="245" t="s">
        <v>1340</v>
      </c>
      <c r="H110" s="170">
        <v>2.68</v>
      </c>
      <c r="I110" s="101">
        <v>111</v>
      </c>
      <c r="J110" s="100">
        <v>101.6</v>
      </c>
      <c r="K110" s="140">
        <v>24</v>
      </c>
      <c r="L110" s="140">
        <v>30</v>
      </c>
      <c r="M110" s="113">
        <f t="shared" si="15"/>
        <v>9381.3292799999999</v>
      </c>
      <c r="N110" s="113">
        <f t="shared" si="16"/>
        <v>8586.8743680000007</v>
      </c>
      <c r="Q110" s="170">
        <v>2.68</v>
      </c>
      <c r="R110" s="19">
        <v>90</v>
      </c>
      <c r="S110" s="19">
        <v>90</v>
      </c>
      <c r="T110" s="140">
        <v>24</v>
      </c>
      <c r="U110" s="140">
        <v>30</v>
      </c>
      <c r="V110" s="113">
        <f t="shared" si="17"/>
        <v>7606.4832000000006</v>
      </c>
      <c r="W110" s="113">
        <f t="shared" si="18"/>
        <v>7606.4832000000006</v>
      </c>
    </row>
    <row r="111" spans="2:27" s="126" customFormat="1" ht="28.5" customHeight="1" x14ac:dyDescent="0.25">
      <c r="B111" s="437"/>
      <c r="C111" s="437"/>
      <c r="D111" s="437"/>
      <c r="E111" s="135" t="s">
        <v>1334</v>
      </c>
      <c r="F111" s="135"/>
      <c r="G111" s="245" t="s">
        <v>1340</v>
      </c>
      <c r="H111" s="170">
        <v>6.68</v>
      </c>
      <c r="I111" s="100">
        <v>252</v>
      </c>
      <c r="J111" s="100">
        <v>128</v>
      </c>
      <c r="K111" s="140">
        <v>24</v>
      </c>
      <c r="L111" s="140">
        <v>30</v>
      </c>
      <c r="M111" s="113">
        <f t="shared" si="15"/>
        <v>53086.440959999993</v>
      </c>
      <c r="N111" s="113">
        <f t="shared" si="16"/>
        <v>26964.541440000001</v>
      </c>
      <c r="Q111" s="170">
        <v>6.68</v>
      </c>
      <c r="R111" s="19">
        <v>90</v>
      </c>
      <c r="S111" s="19">
        <v>90</v>
      </c>
      <c r="T111" s="140">
        <v>24</v>
      </c>
      <c r="U111" s="140">
        <v>30</v>
      </c>
      <c r="V111" s="113">
        <f t="shared" si="17"/>
        <v>18959.443199999994</v>
      </c>
      <c r="W111" s="113">
        <f t="shared" si="18"/>
        <v>18959.443199999994</v>
      </c>
    </row>
    <row r="112" spans="2:27" s="126" customFormat="1" ht="28.5" customHeight="1" x14ac:dyDescent="0.25">
      <c r="B112" s="437"/>
      <c r="C112" s="437"/>
      <c r="D112" s="437"/>
      <c r="E112" s="135" t="s">
        <v>1335</v>
      </c>
      <c r="F112" s="203"/>
      <c r="G112" s="231">
        <v>43593</v>
      </c>
      <c r="H112" s="170">
        <v>6.77</v>
      </c>
      <c r="I112" s="101">
        <v>79.150000000000006</v>
      </c>
      <c r="J112" s="100">
        <v>154</v>
      </c>
      <c r="K112" s="140">
        <v>24</v>
      </c>
      <c r="L112" s="140">
        <v>30</v>
      </c>
      <c r="M112" s="113">
        <f t="shared" si="15"/>
        <v>16898.423687999999</v>
      </c>
      <c r="N112" s="113">
        <f t="shared" si="16"/>
        <v>32878.802879999996</v>
      </c>
      <c r="Q112" s="170">
        <v>6.77</v>
      </c>
      <c r="R112" s="19">
        <v>90</v>
      </c>
      <c r="S112" s="19">
        <v>90</v>
      </c>
      <c r="T112" s="140">
        <v>24</v>
      </c>
      <c r="U112" s="140">
        <v>30</v>
      </c>
      <c r="V112" s="113">
        <f t="shared" si="17"/>
        <v>19214.8848</v>
      </c>
      <c r="W112" s="113">
        <f t="shared" si="18"/>
        <v>19214.8848</v>
      </c>
    </row>
    <row r="113" spans="2:27" s="126" customFormat="1" ht="28.5" customHeight="1" x14ac:dyDescent="0.25">
      <c r="B113" s="437"/>
      <c r="C113" s="437"/>
      <c r="D113" s="437"/>
      <c r="E113" s="135" t="s">
        <v>1336</v>
      </c>
      <c r="F113" s="203"/>
      <c r="G113" s="231">
        <v>44243</v>
      </c>
      <c r="H113" s="170">
        <v>0.63</v>
      </c>
      <c r="I113" s="101">
        <v>158.5</v>
      </c>
      <c r="J113" s="100">
        <v>106.7</v>
      </c>
      <c r="K113" s="140">
        <v>24</v>
      </c>
      <c r="L113" s="140">
        <v>30</v>
      </c>
      <c r="M113" s="113">
        <f t="shared" si="15"/>
        <v>3149.0272800000002</v>
      </c>
      <c r="N113" s="113">
        <f t="shared" si="16"/>
        <v>2119.8814560000001</v>
      </c>
      <c r="Q113" s="170">
        <v>0.63</v>
      </c>
      <c r="R113" s="19">
        <v>90</v>
      </c>
      <c r="S113" s="19">
        <v>90</v>
      </c>
      <c r="T113" s="140">
        <v>24</v>
      </c>
      <c r="U113" s="140">
        <v>30</v>
      </c>
      <c r="V113" s="113">
        <f t="shared" si="17"/>
        <v>1788.0912000000001</v>
      </c>
      <c r="W113" s="113">
        <f t="shared" si="18"/>
        <v>1788.0912000000001</v>
      </c>
    </row>
    <row r="114" spans="2:27" s="126" customFormat="1" ht="28.5" customHeight="1" x14ac:dyDescent="0.25">
      <c r="B114" s="437"/>
      <c r="C114" s="437"/>
      <c r="D114" s="438"/>
      <c r="E114" s="135" t="s">
        <v>1339</v>
      </c>
      <c r="F114" s="203"/>
      <c r="G114" s="231">
        <v>44243</v>
      </c>
      <c r="H114" s="170">
        <v>8.09</v>
      </c>
      <c r="I114" s="101">
        <v>95.8</v>
      </c>
      <c r="J114" s="100">
        <v>100</v>
      </c>
      <c r="K114" s="140">
        <v>24</v>
      </c>
      <c r="L114" s="140">
        <v>30</v>
      </c>
      <c r="M114" s="113">
        <f t="shared" si="15"/>
        <v>24441.093792</v>
      </c>
      <c r="N114" s="113">
        <f t="shared" si="16"/>
        <v>25512.624</v>
      </c>
      <c r="Q114" s="170">
        <v>8.09</v>
      </c>
      <c r="R114" s="19">
        <v>90</v>
      </c>
      <c r="S114" s="19">
        <v>90</v>
      </c>
      <c r="T114" s="140">
        <v>24</v>
      </c>
      <c r="U114" s="140">
        <v>30</v>
      </c>
      <c r="V114" s="113">
        <f t="shared" si="17"/>
        <v>22961.361600000004</v>
      </c>
      <c r="W114" s="113">
        <f t="shared" si="18"/>
        <v>22961.361600000004</v>
      </c>
    </row>
    <row r="115" spans="2:27" s="126" customFormat="1" ht="28.5" customHeight="1" x14ac:dyDescent="0.25">
      <c r="B115" s="437"/>
      <c r="C115" s="437"/>
      <c r="D115" s="236"/>
      <c r="E115" s="143" t="s">
        <v>1305</v>
      </c>
      <c r="F115" s="204"/>
      <c r="G115" s="195">
        <v>2021</v>
      </c>
      <c r="H115" s="166">
        <v>1.4999999999999999E-2</v>
      </c>
      <c r="I115" s="101">
        <v>122.3</v>
      </c>
      <c r="J115" s="100">
        <v>118.4</v>
      </c>
      <c r="K115" s="140">
        <v>24</v>
      </c>
      <c r="L115" s="140">
        <v>30</v>
      </c>
      <c r="M115" s="113">
        <f t="shared" si="15"/>
        <v>57.852792000000001</v>
      </c>
      <c r="N115" s="113">
        <f t="shared" si="16"/>
        <v>56.007936000000001</v>
      </c>
      <c r="Q115" s="166">
        <v>1.4999999999999999E-2</v>
      </c>
      <c r="R115" s="19">
        <v>90</v>
      </c>
      <c r="S115" s="19">
        <v>90</v>
      </c>
      <c r="T115" s="140">
        <v>24</v>
      </c>
      <c r="U115" s="140">
        <v>30</v>
      </c>
      <c r="V115" s="113">
        <f t="shared" si="17"/>
        <v>42.573599999999999</v>
      </c>
      <c r="W115" s="113">
        <f t="shared" si="18"/>
        <v>42.573599999999999</v>
      </c>
    </row>
    <row r="116" spans="2:27" s="126" customFormat="1" ht="28.5" customHeight="1" x14ac:dyDescent="0.25">
      <c r="B116" s="437"/>
      <c r="C116" s="437"/>
      <c r="D116" s="235"/>
      <c r="E116" s="135" t="s">
        <v>1306</v>
      </c>
      <c r="F116" s="203"/>
      <c r="G116" s="195">
        <v>2021</v>
      </c>
      <c r="H116" s="166">
        <v>5.8000000000000003E-2</v>
      </c>
      <c r="I116" s="101">
        <v>122.3</v>
      </c>
      <c r="J116" s="100">
        <v>118.4</v>
      </c>
      <c r="K116" s="140">
        <v>24</v>
      </c>
      <c r="L116" s="140">
        <v>30</v>
      </c>
      <c r="M116" s="113">
        <f t="shared" si="15"/>
        <v>223.69746239999998</v>
      </c>
      <c r="N116" s="113">
        <f t="shared" si="16"/>
        <v>216.56401919999999</v>
      </c>
      <c r="Q116" s="166">
        <v>5.8000000000000003E-2</v>
      </c>
      <c r="R116" s="19">
        <v>90</v>
      </c>
      <c r="S116" s="19">
        <v>90</v>
      </c>
      <c r="T116" s="140">
        <v>24</v>
      </c>
      <c r="U116" s="140">
        <v>30</v>
      </c>
      <c r="V116" s="113">
        <f t="shared" si="17"/>
        <v>164.61792000000003</v>
      </c>
      <c r="W116" s="113">
        <f t="shared" si="18"/>
        <v>164.61792000000003</v>
      </c>
    </row>
    <row r="117" spans="2:27" s="126" customFormat="1" ht="28.5" customHeight="1" x14ac:dyDescent="0.25">
      <c r="B117" s="437"/>
      <c r="C117" s="437"/>
      <c r="D117" s="235"/>
      <c r="E117" s="135" t="s">
        <v>1307</v>
      </c>
      <c r="F117" s="203"/>
      <c r="G117" s="195">
        <v>2021</v>
      </c>
      <c r="H117" s="166">
        <v>0.40400000000000003</v>
      </c>
      <c r="I117" s="101">
        <v>122.3</v>
      </c>
      <c r="J117" s="100">
        <v>118.4</v>
      </c>
      <c r="K117" s="140">
        <v>24</v>
      </c>
      <c r="L117" s="140">
        <v>30</v>
      </c>
      <c r="M117" s="113">
        <f t="shared" si="15"/>
        <v>1558.1685312</v>
      </c>
      <c r="N117" s="113">
        <f t="shared" si="16"/>
        <v>1508.4804096</v>
      </c>
      <c r="Q117" s="166">
        <v>0.40400000000000003</v>
      </c>
      <c r="R117" s="19">
        <v>90</v>
      </c>
      <c r="S117" s="19">
        <v>90</v>
      </c>
      <c r="T117" s="140">
        <v>24</v>
      </c>
      <c r="U117" s="140">
        <v>30</v>
      </c>
      <c r="V117" s="113">
        <f t="shared" si="17"/>
        <v>1146.6489599999998</v>
      </c>
      <c r="W117" s="113">
        <f t="shared" si="18"/>
        <v>1146.6489599999998</v>
      </c>
    </row>
    <row r="118" spans="2:27" s="126" customFormat="1" ht="28.5" customHeight="1" x14ac:dyDescent="0.25">
      <c r="B118" s="437"/>
      <c r="C118" s="437"/>
      <c r="D118" s="235"/>
      <c r="E118" s="135" t="s">
        <v>1308</v>
      </c>
      <c r="F118" s="203"/>
      <c r="G118" s="195">
        <v>2021</v>
      </c>
      <c r="H118" s="166">
        <v>0.78300000000000003</v>
      </c>
      <c r="I118" s="101">
        <v>122.3</v>
      </c>
      <c r="J118" s="100">
        <v>118.4</v>
      </c>
      <c r="K118" s="140">
        <v>24</v>
      </c>
      <c r="L118" s="140">
        <v>30</v>
      </c>
      <c r="M118" s="113">
        <f t="shared" si="15"/>
        <v>3019.9157424</v>
      </c>
      <c r="N118" s="113">
        <f t="shared" si="16"/>
        <v>2923.6142592000001</v>
      </c>
      <c r="Q118" s="166">
        <v>0.78300000000000003</v>
      </c>
      <c r="R118" s="19">
        <v>90</v>
      </c>
      <c r="S118" s="19">
        <v>90</v>
      </c>
      <c r="T118" s="140">
        <v>24</v>
      </c>
      <c r="U118" s="140">
        <v>30</v>
      </c>
      <c r="V118" s="113">
        <f t="shared" si="17"/>
        <v>2222.3419199999994</v>
      </c>
      <c r="W118" s="113">
        <f t="shared" si="18"/>
        <v>2222.3419199999994</v>
      </c>
    </row>
    <row r="119" spans="2:27" s="126" customFormat="1" ht="28.5" customHeight="1" x14ac:dyDescent="0.25">
      <c r="B119" s="437"/>
      <c r="C119" s="438"/>
      <c r="D119" s="235"/>
      <c r="E119" s="135" t="s">
        <v>1309</v>
      </c>
      <c r="F119" s="203"/>
      <c r="G119" s="195">
        <v>2021</v>
      </c>
      <c r="H119" s="166">
        <v>0.97599999999999998</v>
      </c>
      <c r="I119" s="101">
        <v>122.3</v>
      </c>
      <c r="J119" s="100">
        <v>118.4</v>
      </c>
      <c r="K119" s="140">
        <v>24</v>
      </c>
      <c r="L119" s="140">
        <v>30</v>
      </c>
      <c r="M119" s="113">
        <f t="shared" si="15"/>
        <v>3764.2883327999994</v>
      </c>
      <c r="N119" s="113">
        <f t="shared" si="16"/>
        <v>3644.2497023999999</v>
      </c>
      <c r="O119" s="216">
        <f>SUM(M106:M119)</f>
        <v>383247.61973279994</v>
      </c>
      <c r="P119" s="216">
        <f>SUM(N106:N119)</f>
        <v>276683.75763840001</v>
      </c>
      <c r="Q119" s="166">
        <v>0.97599999999999998</v>
      </c>
      <c r="R119" s="19">
        <v>90</v>
      </c>
      <c r="S119" s="19">
        <v>90</v>
      </c>
      <c r="T119" s="140">
        <v>24</v>
      </c>
      <c r="U119" s="140">
        <v>30</v>
      </c>
      <c r="V119" s="113">
        <f t="shared" si="17"/>
        <v>2770.1222399999997</v>
      </c>
      <c r="W119" s="113">
        <f t="shared" si="18"/>
        <v>2770.1222399999997</v>
      </c>
      <c r="X119" s="258">
        <f>SUM(V106:V119)</f>
        <v>211721.35103999995</v>
      </c>
      <c r="Y119" s="258">
        <f>SUM(W106:W119)</f>
        <v>211721.35103999995</v>
      </c>
      <c r="Z119" s="262">
        <v>211721.35103999995</v>
      </c>
      <c r="AA119" s="262">
        <v>211721.35103999995</v>
      </c>
    </row>
    <row r="120" spans="2:27" s="126" customFormat="1" ht="27.75" customHeight="1" x14ac:dyDescent="0.25">
      <c r="B120" s="437"/>
      <c r="C120" s="236" t="s">
        <v>1267</v>
      </c>
      <c r="D120" s="236" t="s">
        <v>1102</v>
      </c>
      <c r="E120" s="143" t="s">
        <v>1187</v>
      </c>
      <c r="F120" s="143"/>
      <c r="G120" s="245">
        <v>44105</v>
      </c>
      <c r="H120" s="171">
        <v>0.44</v>
      </c>
      <c r="I120" s="111">
        <v>27.5</v>
      </c>
      <c r="J120" s="111">
        <v>15</v>
      </c>
      <c r="K120" s="140">
        <v>24</v>
      </c>
      <c r="L120" s="140">
        <v>30</v>
      </c>
      <c r="M120" s="113">
        <f t="shared" si="15"/>
        <v>381.5856</v>
      </c>
      <c r="N120" s="113">
        <f t="shared" si="16"/>
        <v>208.13759999999994</v>
      </c>
      <c r="Q120" s="171">
        <v>0.44</v>
      </c>
      <c r="R120" s="111">
        <v>27.5</v>
      </c>
      <c r="S120" s="111">
        <v>15</v>
      </c>
      <c r="T120" s="140">
        <v>24</v>
      </c>
      <c r="U120" s="140">
        <v>30</v>
      </c>
      <c r="V120" s="113">
        <f t="shared" si="17"/>
        <v>381.5856</v>
      </c>
      <c r="W120" s="113">
        <f t="shared" si="18"/>
        <v>208.13759999999994</v>
      </c>
    </row>
    <row r="121" spans="2:27" s="126" customFormat="1" ht="27.75" customHeight="1" x14ac:dyDescent="0.25">
      <c r="B121" s="437"/>
      <c r="C121" s="139" t="s">
        <v>1176</v>
      </c>
      <c r="D121" s="236" t="s">
        <v>1116</v>
      </c>
      <c r="E121" s="143" t="s">
        <v>1004</v>
      </c>
      <c r="F121" s="143"/>
      <c r="G121" s="245">
        <v>43789</v>
      </c>
      <c r="H121" s="171">
        <v>1.4999999999999999E-2</v>
      </c>
      <c r="I121" s="111">
        <v>93</v>
      </c>
      <c r="J121" s="111">
        <v>32</v>
      </c>
      <c r="K121" s="140">
        <v>24</v>
      </c>
      <c r="L121" s="140">
        <v>30</v>
      </c>
      <c r="M121" s="113">
        <f t="shared" si="15"/>
        <v>43.992719999999998</v>
      </c>
      <c r="N121" s="113">
        <f t="shared" si="16"/>
        <v>15.137279999999999</v>
      </c>
      <c r="Q121" s="171">
        <v>1.4999999999999999E-2</v>
      </c>
      <c r="R121" s="111">
        <v>93</v>
      </c>
      <c r="S121" s="111">
        <v>32</v>
      </c>
      <c r="T121" s="140">
        <v>24</v>
      </c>
      <c r="U121" s="140">
        <v>30</v>
      </c>
      <c r="V121" s="113">
        <f t="shared" si="17"/>
        <v>43.992719999999998</v>
      </c>
      <c r="W121" s="113">
        <f t="shared" si="18"/>
        <v>15.137279999999999</v>
      </c>
    </row>
    <row r="122" spans="2:27" s="126" customFormat="1" ht="27.75" customHeight="1" x14ac:dyDescent="0.25">
      <c r="B122" s="437"/>
      <c r="C122" s="139" t="s">
        <v>1005</v>
      </c>
      <c r="D122" s="236" t="s">
        <v>1117</v>
      </c>
      <c r="E122" s="143" t="s">
        <v>1004</v>
      </c>
      <c r="F122" s="143"/>
      <c r="G122" s="245">
        <v>44280</v>
      </c>
      <c r="H122" s="171">
        <v>0.27800000000000002</v>
      </c>
      <c r="I122" s="111">
        <v>6.49</v>
      </c>
      <c r="J122" s="111">
        <v>18.149999999999999</v>
      </c>
      <c r="K122" s="140">
        <v>18</v>
      </c>
      <c r="L122" s="140">
        <v>30</v>
      </c>
      <c r="M122" s="113">
        <f t="shared" si="15"/>
        <v>42.673411440000002</v>
      </c>
      <c r="N122" s="113">
        <f t="shared" si="16"/>
        <v>119.34089639999999</v>
      </c>
      <c r="Q122" s="171">
        <v>0.27800000000000002</v>
      </c>
      <c r="R122" s="111">
        <v>6.49</v>
      </c>
      <c r="S122" s="111">
        <v>18.149999999999999</v>
      </c>
      <c r="T122" s="140">
        <v>18</v>
      </c>
      <c r="U122" s="140">
        <v>30</v>
      </c>
      <c r="V122" s="113">
        <f t="shared" si="17"/>
        <v>42.673411440000002</v>
      </c>
      <c r="W122" s="113">
        <f t="shared" si="18"/>
        <v>119.34089639999999</v>
      </c>
    </row>
    <row r="123" spans="2:27" s="126" customFormat="1" ht="45" customHeight="1" x14ac:dyDescent="0.25">
      <c r="B123" s="437"/>
      <c r="C123" s="139" t="s">
        <v>1268</v>
      </c>
      <c r="D123" s="236" t="s">
        <v>1118</v>
      </c>
      <c r="E123" s="143" t="s">
        <v>1006</v>
      </c>
      <c r="F123" s="143"/>
      <c r="G123" s="244" t="s">
        <v>1041</v>
      </c>
      <c r="H123" s="171">
        <v>0.151</v>
      </c>
      <c r="I123" s="111">
        <v>21.4</v>
      </c>
      <c r="J123" s="111">
        <v>12.3</v>
      </c>
      <c r="K123" s="140">
        <v>24</v>
      </c>
      <c r="L123" s="140">
        <v>30</v>
      </c>
      <c r="M123" s="113">
        <f t="shared" si="15"/>
        <v>101.9054304</v>
      </c>
      <c r="N123" s="113">
        <f t="shared" si="16"/>
        <v>58.571812799999996</v>
      </c>
      <c r="Q123" s="171">
        <v>0.151</v>
      </c>
      <c r="R123" s="111">
        <v>21.4</v>
      </c>
      <c r="S123" s="111">
        <v>12.3</v>
      </c>
      <c r="T123" s="140">
        <v>24</v>
      </c>
      <c r="U123" s="140">
        <v>30</v>
      </c>
      <c r="V123" s="113">
        <f t="shared" si="17"/>
        <v>101.9054304</v>
      </c>
      <c r="W123" s="113">
        <f t="shared" si="18"/>
        <v>58.571812799999996</v>
      </c>
    </row>
    <row r="124" spans="2:27" s="126" customFormat="1" ht="33" customHeight="1" x14ac:dyDescent="0.25">
      <c r="B124" s="437"/>
      <c r="C124" s="139" t="s">
        <v>1007</v>
      </c>
      <c r="D124" s="146" t="s">
        <v>1332</v>
      </c>
      <c r="E124" s="143" t="s">
        <v>1004</v>
      </c>
      <c r="F124" s="205"/>
      <c r="G124" s="245">
        <v>44055</v>
      </c>
      <c r="H124" s="171">
        <v>0.128</v>
      </c>
      <c r="I124" s="111">
        <v>38.15</v>
      </c>
      <c r="J124" s="111">
        <v>38.32</v>
      </c>
      <c r="K124" s="140">
        <v>8</v>
      </c>
      <c r="L124" s="140">
        <v>30</v>
      </c>
      <c r="M124" s="113">
        <f t="shared" si="15"/>
        <v>51.332198399999996</v>
      </c>
      <c r="N124" s="113">
        <f t="shared" si="16"/>
        <v>51.560939519999998</v>
      </c>
      <c r="Q124" s="171">
        <v>0.128</v>
      </c>
      <c r="R124" s="111">
        <v>38.15</v>
      </c>
      <c r="S124" s="111">
        <v>38.32</v>
      </c>
      <c r="T124" s="140">
        <v>8</v>
      </c>
      <c r="U124" s="140">
        <v>30</v>
      </c>
      <c r="V124" s="113">
        <f t="shared" si="17"/>
        <v>51.332198399999996</v>
      </c>
      <c r="W124" s="113">
        <f t="shared" si="18"/>
        <v>51.560939519999998</v>
      </c>
    </row>
    <row r="125" spans="2:27" s="126" customFormat="1" ht="27.75" customHeight="1" x14ac:dyDescent="0.25">
      <c r="B125" s="438"/>
      <c r="C125" s="139" t="s">
        <v>1173</v>
      </c>
      <c r="D125" s="234" t="s">
        <v>1174</v>
      </c>
      <c r="E125" s="158" t="s">
        <v>1004</v>
      </c>
      <c r="F125" s="206"/>
      <c r="G125" s="245">
        <v>43437</v>
      </c>
      <c r="H125" s="171">
        <v>0.14599999999999999</v>
      </c>
      <c r="I125" s="111">
        <v>5</v>
      </c>
      <c r="J125" s="111">
        <v>10</v>
      </c>
      <c r="K125" s="140">
        <v>2</v>
      </c>
      <c r="L125" s="140">
        <v>30</v>
      </c>
      <c r="M125" s="113">
        <f t="shared" si="15"/>
        <v>1.9184399999999997</v>
      </c>
      <c r="N125" s="113">
        <f t="shared" si="16"/>
        <v>3.8368799999999994</v>
      </c>
      <c r="Q125" s="171">
        <v>0.14599999999999999</v>
      </c>
      <c r="R125" s="111">
        <v>5</v>
      </c>
      <c r="S125" s="111">
        <v>10</v>
      </c>
      <c r="T125" s="140">
        <v>2</v>
      </c>
      <c r="U125" s="140">
        <v>30</v>
      </c>
      <c r="V125" s="113">
        <f t="shared" si="17"/>
        <v>1.9184399999999997</v>
      </c>
      <c r="W125" s="113">
        <f t="shared" si="18"/>
        <v>3.8368799999999994</v>
      </c>
    </row>
    <row r="126" spans="2:27" s="126" customFormat="1" ht="26.25" customHeight="1" x14ac:dyDescent="0.25">
      <c r="B126" s="434" t="s">
        <v>31</v>
      </c>
      <c r="C126" s="443" t="s">
        <v>1269</v>
      </c>
      <c r="D126" s="444" t="s">
        <v>1082</v>
      </c>
      <c r="E126" s="136" t="s">
        <v>5</v>
      </c>
      <c r="F126" s="256"/>
      <c r="G126" s="439" t="s">
        <v>1299</v>
      </c>
      <c r="H126" s="170">
        <v>3.08</v>
      </c>
      <c r="I126" s="100">
        <v>84</v>
      </c>
      <c r="J126" s="100">
        <v>67.5</v>
      </c>
      <c r="K126" s="140">
        <v>24</v>
      </c>
      <c r="L126" s="140">
        <v>30</v>
      </c>
      <c r="M126" s="113">
        <f t="shared" si="15"/>
        <v>8158.9939200000008</v>
      </c>
      <c r="N126" s="113">
        <f t="shared" si="16"/>
        <v>6556.3343999999997</v>
      </c>
      <c r="Q126" s="170">
        <v>3.08</v>
      </c>
      <c r="R126" s="19">
        <v>90</v>
      </c>
      <c r="S126" s="19">
        <v>90</v>
      </c>
      <c r="T126" s="140">
        <v>24</v>
      </c>
      <c r="U126" s="140">
        <v>30</v>
      </c>
      <c r="V126" s="113">
        <f t="shared" si="17"/>
        <v>8741.779199999999</v>
      </c>
      <c r="W126" s="113">
        <f t="shared" si="18"/>
        <v>8741.779199999999</v>
      </c>
    </row>
    <row r="127" spans="2:27" s="126" customFormat="1" ht="26.25" customHeight="1" x14ac:dyDescent="0.25">
      <c r="B127" s="435"/>
      <c r="C127" s="443"/>
      <c r="D127" s="445"/>
      <c r="E127" s="136" t="s">
        <v>1040</v>
      </c>
      <c r="F127" s="255"/>
      <c r="G127" s="440"/>
      <c r="H127" s="170">
        <v>0.19</v>
      </c>
      <c r="I127" s="100">
        <v>51</v>
      </c>
      <c r="J127" s="100">
        <v>60</v>
      </c>
      <c r="K127" s="140">
        <v>24</v>
      </c>
      <c r="L127" s="140">
        <v>30</v>
      </c>
      <c r="M127" s="113">
        <f t="shared" si="15"/>
        <v>305.58384000000001</v>
      </c>
      <c r="N127" s="113">
        <f t="shared" si="16"/>
        <v>359.5104</v>
      </c>
      <c r="O127" s="216">
        <f>SUM(M126:M127)</f>
        <v>8464.5777600000001</v>
      </c>
      <c r="P127" s="216">
        <f>SUM(N126:N127)</f>
        <v>6915.8447999999999</v>
      </c>
      <c r="Q127" s="170">
        <v>0.19</v>
      </c>
      <c r="R127" s="19">
        <v>90</v>
      </c>
      <c r="S127" s="19">
        <v>90</v>
      </c>
      <c r="T127" s="140">
        <v>24</v>
      </c>
      <c r="U127" s="140">
        <v>30</v>
      </c>
      <c r="V127" s="113">
        <f t="shared" si="17"/>
        <v>539.26560000000006</v>
      </c>
      <c r="W127" s="113">
        <f t="shared" si="18"/>
        <v>539.26560000000006</v>
      </c>
      <c r="X127" s="258">
        <f>SUM(V126:V127)</f>
        <v>9281.0447999999997</v>
      </c>
      <c r="Y127" s="258">
        <f>SUM(W126:W127)</f>
        <v>9281.0447999999997</v>
      </c>
      <c r="Z127" s="262">
        <v>8464.5777600000001</v>
      </c>
      <c r="AA127" s="262">
        <v>6915.8447999999999</v>
      </c>
    </row>
    <row r="128" spans="2:27" s="126" customFormat="1" ht="33.75" customHeight="1" x14ac:dyDescent="0.25">
      <c r="B128" s="234" t="s">
        <v>32</v>
      </c>
      <c r="C128" s="234" t="s">
        <v>1270</v>
      </c>
      <c r="D128" s="234" t="s">
        <v>1083</v>
      </c>
      <c r="E128" s="240" t="s">
        <v>151</v>
      </c>
      <c r="F128" s="240"/>
      <c r="G128" s="110">
        <v>44153</v>
      </c>
      <c r="H128" s="188">
        <v>5.0019999999999998</v>
      </c>
      <c r="I128" s="101">
        <v>42.26</v>
      </c>
      <c r="J128" s="100">
        <v>53.75</v>
      </c>
      <c r="K128" s="140">
        <v>24</v>
      </c>
      <c r="L128" s="140">
        <v>30</v>
      </c>
      <c r="M128" s="121">
        <f t="shared" si="15"/>
        <v>6666.22222272</v>
      </c>
      <c r="N128" s="121">
        <f t="shared" si="16"/>
        <v>8478.6901199999993</v>
      </c>
      <c r="Q128" s="188">
        <v>5.0019999999999998</v>
      </c>
      <c r="R128" s="19">
        <v>90</v>
      </c>
      <c r="S128" s="19">
        <v>90</v>
      </c>
      <c r="T128" s="140">
        <v>24</v>
      </c>
      <c r="U128" s="140">
        <v>30</v>
      </c>
      <c r="V128" s="260">
        <f t="shared" si="17"/>
        <v>14196.876480000001</v>
      </c>
      <c r="W128" s="260">
        <f t="shared" si="18"/>
        <v>14196.876480000001</v>
      </c>
      <c r="Z128" s="262">
        <v>6666.22222272</v>
      </c>
      <c r="AA128" s="262">
        <v>8478.6901199999993</v>
      </c>
    </row>
    <row r="129" spans="2:27" s="126" customFormat="1" ht="37.5" customHeight="1" x14ac:dyDescent="0.25">
      <c r="B129" s="434" t="s">
        <v>33</v>
      </c>
      <c r="C129" s="237" t="s">
        <v>1031</v>
      </c>
      <c r="D129" s="237" t="s">
        <v>1084</v>
      </c>
      <c r="E129" s="240" t="s">
        <v>60</v>
      </c>
      <c r="F129" s="240"/>
      <c r="G129" s="244" t="s">
        <v>1310</v>
      </c>
      <c r="H129" s="170">
        <v>13.72</v>
      </c>
      <c r="I129" s="100">
        <v>36.9</v>
      </c>
      <c r="J129" s="100">
        <v>42.22</v>
      </c>
      <c r="K129" s="140">
        <v>24</v>
      </c>
      <c r="L129" s="140">
        <v>30</v>
      </c>
      <c r="M129" s="121">
        <f t="shared" si="15"/>
        <v>15965.667648000001</v>
      </c>
      <c r="N129" s="121">
        <f t="shared" si="16"/>
        <v>18267.492902400001</v>
      </c>
      <c r="Q129" s="170">
        <v>13.72</v>
      </c>
      <c r="R129" s="19">
        <v>90</v>
      </c>
      <c r="S129" s="19">
        <v>90</v>
      </c>
      <c r="T129" s="140">
        <v>24</v>
      </c>
      <c r="U129" s="140">
        <v>30</v>
      </c>
      <c r="V129" s="260">
        <f t="shared" si="17"/>
        <v>38940.652799999996</v>
      </c>
      <c r="W129" s="260">
        <f t="shared" si="18"/>
        <v>38940.652799999996</v>
      </c>
      <c r="Z129" s="262">
        <v>15965.667648000001</v>
      </c>
      <c r="AA129" s="262">
        <v>18267.492902400001</v>
      </c>
    </row>
    <row r="130" spans="2:27" s="126" customFormat="1" ht="32.25" customHeight="1" x14ac:dyDescent="0.25">
      <c r="B130" s="435"/>
      <c r="C130" s="236" t="s">
        <v>1020</v>
      </c>
      <c r="D130" s="236" t="s">
        <v>1119</v>
      </c>
      <c r="E130" s="103" t="s">
        <v>1002</v>
      </c>
      <c r="F130" s="103"/>
      <c r="G130" s="245">
        <v>42670</v>
      </c>
      <c r="H130" s="170">
        <v>0.13</v>
      </c>
      <c r="I130" s="101">
        <v>9.43</v>
      </c>
      <c r="J130" s="101">
        <v>21</v>
      </c>
      <c r="K130" s="140">
        <v>10</v>
      </c>
      <c r="L130" s="140">
        <v>30</v>
      </c>
      <c r="M130" s="113">
        <f t="shared" si="15"/>
        <v>16.108325999999998</v>
      </c>
      <c r="N130" s="113">
        <f t="shared" si="16"/>
        <v>35.872199999999999</v>
      </c>
      <c r="Q130" s="170">
        <v>0.13</v>
      </c>
      <c r="R130" s="101">
        <v>9.43</v>
      </c>
      <c r="S130" s="101">
        <v>21</v>
      </c>
      <c r="T130" s="140">
        <v>10</v>
      </c>
      <c r="U130" s="140">
        <v>30</v>
      </c>
      <c r="V130" s="113">
        <f t="shared" si="17"/>
        <v>16.108325999999998</v>
      </c>
      <c r="W130" s="113">
        <f t="shared" si="18"/>
        <v>35.872199999999999</v>
      </c>
    </row>
    <row r="131" spans="2:27" s="126" customFormat="1" ht="45" customHeight="1" x14ac:dyDescent="0.25">
      <c r="B131" s="448"/>
      <c r="C131" s="237" t="s">
        <v>1190</v>
      </c>
      <c r="D131" s="238" t="s">
        <v>1188</v>
      </c>
      <c r="E131" s="103" t="s">
        <v>1189</v>
      </c>
      <c r="F131" s="103"/>
      <c r="G131" s="244" t="s">
        <v>1310</v>
      </c>
      <c r="H131" s="170">
        <v>5.3</v>
      </c>
      <c r="I131" s="101">
        <v>135.80000000000001</v>
      </c>
      <c r="J131" s="101">
        <v>245</v>
      </c>
      <c r="K131" s="140">
        <v>24</v>
      </c>
      <c r="L131" s="140">
        <v>30</v>
      </c>
      <c r="M131" s="113">
        <f t="shared" si="15"/>
        <v>22697.72064</v>
      </c>
      <c r="N131" s="113">
        <f t="shared" si="16"/>
        <v>40949.495999999999</v>
      </c>
      <c r="Q131" s="170">
        <v>5.3</v>
      </c>
      <c r="R131" s="101">
        <v>135.80000000000001</v>
      </c>
      <c r="S131" s="101">
        <v>245</v>
      </c>
      <c r="T131" s="140">
        <v>24</v>
      </c>
      <c r="U131" s="140">
        <v>30</v>
      </c>
      <c r="V131" s="113">
        <f t="shared" si="17"/>
        <v>22697.72064</v>
      </c>
      <c r="W131" s="113">
        <f t="shared" si="18"/>
        <v>40949.495999999999</v>
      </c>
    </row>
    <row r="132" spans="2:27" s="126" customFormat="1" ht="27.75" customHeight="1" x14ac:dyDescent="0.25">
      <c r="B132" s="436" t="s">
        <v>34</v>
      </c>
      <c r="C132" s="432" t="s">
        <v>1271</v>
      </c>
      <c r="D132" s="436" t="s">
        <v>1085</v>
      </c>
      <c r="E132" s="18" t="s">
        <v>68</v>
      </c>
      <c r="F132" s="200"/>
      <c r="G132" s="450">
        <v>43860</v>
      </c>
      <c r="H132" s="192">
        <v>1.01</v>
      </c>
      <c r="I132" s="101">
        <v>127.2</v>
      </c>
      <c r="J132" s="101">
        <v>166.7</v>
      </c>
      <c r="K132" s="140">
        <v>24</v>
      </c>
      <c r="L132" s="140">
        <v>30</v>
      </c>
      <c r="M132" s="113">
        <f t="shared" si="15"/>
        <v>4051.4929920000004</v>
      </c>
      <c r="N132" s="113">
        <f t="shared" si="16"/>
        <v>5309.6217119999992</v>
      </c>
      <c r="Q132" s="192">
        <v>1.01</v>
      </c>
      <c r="R132" s="19">
        <v>90</v>
      </c>
      <c r="S132" s="19">
        <v>90</v>
      </c>
      <c r="T132" s="140">
        <v>24</v>
      </c>
      <c r="U132" s="140">
        <v>30</v>
      </c>
      <c r="V132" s="113">
        <f t="shared" si="17"/>
        <v>2866.6224000000007</v>
      </c>
      <c r="W132" s="113">
        <f t="shared" si="18"/>
        <v>2866.6224000000007</v>
      </c>
    </row>
    <row r="133" spans="2:27" s="126" customFormat="1" ht="27.75" customHeight="1" x14ac:dyDescent="0.25">
      <c r="B133" s="437"/>
      <c r="C133" s="432"/>
      <c r="D133" s="437"/>
      <c r="E133" s="18" t="s">
        <v>69</v>
      </c>
      <c r="F133" s="207"/>
      <c r="G133" s="451"/>
      <c r="H133" s="192">
        <v>1.77</v>
      </c>
      <c r="I133" s="101">
        <v>97.6</v>
      </c>
      <c r="J133" s="101">
        <v>125</v>
      </c>
      <c r="K133" s="140">
        <v>24</v>
      </c>
      <c r="L133" s="140">
        <v>30</v>
      </c>
      <c r="M133" s="113">
        <f t="shared" si="15"/>
        <v>5447.9070719999991</v>
      </c>
      <c r="N133" s="113">
        <f t="shared" si="16"/>
        <v>6977.34</v>
      </c>
      <c r="Q133" s="192">
        <v>1.77</v>
      </c>
      <c r="R133" s="19">
        <v>90</v>
      </c>
      <c r="S133" s="19">
        <v>90</v>
      </c>
      <c r="T133" s="140">
        <v>24</v>
      </c>
      <c r="U133" s="140">
        <v>30</v>
      </c>
      <c r="V133" s="113">
        <f t="shared" si="17"/>
        <v>5023.6848</v>
      </c>
      <c r="W133" s="113">
        <f t="shared" si="18"/>
        <v>5023.6848</v>
      </c>
    </row>
    <row r="134" spans="2:27" s="126" customFormat="1" ht="27.75" customHeight="1" x14ac:dyDescent="0.25">
      <c r="B134" s="437"/>
      <c r="C134" s="432"/>
      <c r="D134" s="438"/>
      <c r="E134" s="18" t="s">
        <v>67</v>
      </c>
      <c r="F134" s="201"/>
      <c r="G134" s="452"/>
      <c r="H134" s="170">
        <v>8.56</v>
      </c>
      <c r="I134" s="101">
        <v>117.4</v>
      </c>
      <c r="J134" s="101">
        <v>136.69999999999999</v>
      </c>
      <c r="K134" s="140">
        <v>24</v>
      </c>
      <c r="L134" s="140">
        <v>30</v>
      </c>
      <c r="M134" s="113">
        <f t="shared" si="15"/>
        <v>31691.913984000003</v>
      </c>
      <c r="N134" s="113">
        <f t="shared" si="16"/>
        <v>36901.913472000007</v>
      </c>
      <c r="O134" s="216">
        <f>SUM(M132:M134)</f>
        <v>41191.314048</v>
      </c>
      <c r="P134" s="216">
        <f>SUM(N132:N134)</f>
        <v>49188.875184000004</v>
      </c>
      <c r="Q134" s="170">
        <v>8.56</v>
      </c>
      <c r="R134" s="19">
        <v>90</v>
      </c>
      <c r="S134" s="19">
        <v>90</v>
      </c>
      <c r="T134" s="140">
        <v>24</v>
      </c>
      <c r="U134" s="140">
        <v>30</v>
      </c>
      <c r="V134" s="113">
        <f t="shared" si="17"/>
        <v>24295.334400000003</v>
      </c>
      <c r="W134" s="113">
        <f t="shared" si="18"/>
        <v>24295.334400000003</v>
      </c>
      <c r="X134" s="258">
        <f>SUM(V132:V134)</f>
        <v>32185.641600000003</v>
      </c>
      <c r="Y134" s="258">
        <f>SUM(W132:W134)</f>
        <v>32185.641600000003</v>
      </c>
      <c r="Z134" s="262">
        <v>32185.641600000003</v>
      </c>
      <c r="AA134" s="262">
        <v>32185.641600000003</v>
      </c>
    </row>
    <row r="135" spans="2:27" s="126" customFormat="1" ht="38.25" customHeight="1" x14ac:dyDescent="0.25">
      <c r="B135" s="436" t="s">
        <v>35</v>
      </c>
      <c r="C135" s="436" t="s">
        <v>1272</v>
      </c>
      <c r="D135" s="432" t="s">
        <v>1086</v>
      </c>
      <c r="E135" s="122" t="s">
        <v>981</v>
      </c>
      <c r="F135" s="181"/>
      <c r="G135" s="439" t="s">
        <v>1286</v>
      </c>
      <c r="H135" s="170">
        <v>9.69</v>
      </c>
      <c r="I135" s="100">
        <v>41.42</v>
      </c>
      <c r="J135" s="100">
        <v>12</v>
      </c>
      <c r="K135" s="140">
        <v>24</v>
      </c>
      <c r="L135" s="140">
        <v>30</v>
      </c>
      <c r="M135" s="113">
        <f t="shared" si="15"/>
        <v>12657.282652799999</v>
      </c>
      <c r="N135" s="113">
        <f t="shared" si="16"/>
        <v>3667.0060800000001</v>
      </c>
      <c r="Q135" s="170">
        <v>9.69</v>
      </c>
      <c r="R135" s="19">
        <v>90</v>
      </c>
      <c r="S135" s="19">
        <v>90</v>
      </c>
      <c r="T135" s="140">
        <v>24</v>
      </c>
      <c r="U135" s="140">
        <v>30</v>
      </c>
      <c r="V135" s="113">
        <f t="shared" si="17"/>
        <v>27502.545599999994</v>
      </c>
      <c r="W135" s="113">
        <f t="shared" si="18"/>
        <v>27502.545599999994</v>
      </c>
    </row>
    <row r="136" spans="2:27" s="126" customFormat="1" ht="35.25" customHeight="1" x14ac:dyDescent="0.25">
      <c r="B136" s="437"/>
      <c r="C136" s="437"/>
      <c r="D136" s="432"/>
      <c r="E136" s="122" t="s">
        <v>982</v>
      </c>
      <c r="F136" s="208"/>
      <c r="G136" s="440"/>
      <c r="H136" s="170">
        <v>7.3999999999999996E-2</v>
      </c>
      <c r="I136" s="101">
        <v>17.09</v>
      </c>
      <c r="J136" s="100">
        <v>36</v>
      </c>
      <c r="K136" s="140">
        <v>24</v>
      </c>
      <c r="L136" s="140">
        <v>30</v>
      </c>
      <c r="M136" s="113">
        <f t="shared" si="15"/>
        <v>39.882317759999999</v>
      </c>
      <c r="N136" s="113">
        <f t="shared" si="16"/>
        <v>84.011903999999987</v>
      </c>
      <c r="Q136" s="170">
        <v>7.3999999999999996E-2</v>
      </c>
      <c r="R136" s="19">
        <v>90</v>
      </c>
      <c r="S136" s="19">
        <v>90</v>
      </c>
      <c r="T136" s="140">
        <v>24</v>
      </c>
      <c r="U136" s="140">
        <v>30</v>
      </c>
      <c r="V136" s="113">
        <f t="shared" si="17"/>
        <v>210.02975999999998</v>
      </c>
      <c r="W136" s="113">
        <f t="shared" si="18"/>
        <v>210.02975999999998</v>
      </c>
    </row>
    <row r="137" spans="2:27" s="126" customFormat="1" ht="35.25" customHeight="1" x14ac:dyDescent="0.25">
      <c r="B137" s="437"/>
      <c r="C137" s="437"/>
      <c r="D137" s="144"/>
      <c r="E137" s="122" t="s">
        <v>1159</v>
      </c>
      <c r="F137" s="122"/>
      <c r="G137" s="110">
        <v>44138</v>
      </c>
      <c r="H137" s="170">
        <v>8.52</v>
      </c>
      <c r="I137" s="101">
        <v>27.39</v>
      </c>
      <c r="J137" s="101">
        <v>58.29</v>
      </c>
      <c r="K137" s="140">
        <v>24</v>
      </c>
      <c r="L137" s="140">
        <v>30</v>
      </c>
      <c r="M137" s="113">
        <f t="shared" si="15"/>
        <v>7359.3292608000002</v>
      </c>
      <c r="N137" s="113">
        <f t="shared" si="16"/>
        <v>15661.748908799998</v>
      </c>
      <c r="O137" s="216">
        <f>SUM(M135:M137)</f>
        <v>20056.49423136</v>
      </c>
      <c r="P137" s="216">
        <f>SUM(N135:N137)</f>
        <v>19412.766892799998</v>
      </c>
      <c r="Q137" s="170">
        <v>8.52</v>
      </c>
      <c r="R137" s="19">
        <v>90</v>
      </c>
      <c r="S137" s="19">
        <v>90</v>
      </c>
      <c r="T137" s="19">
        <v>90</v>
      </c>
      <c r="U137" s="140">
        <v>30</v>
      </c>
      <c r="V137" s="113">
        <f t="shared" si="17"/>
        <v>90681.767999999996</v>
      </c>
      <c r="W137" s="113">
        <f t="shared" si="18"/>
        <v>90681.767999999996</v>
      </c>
      <c r="X137" s="258">
        <f>SUM(V135:V137)</f>
        <v>118394.34336</v>
      </c>
      <c r="Y137" s="258">
        <f>SUM(W135:W137)</f>
        <v>118394.34336</v>
      </c>
      <c r="Z137" s="262">
        <v>20056.49423136</v>
      </c>
      <c r="AA137" s="262">
        <v>19412.766892799998</v>
      </c>
    </row>
    <row r="138" spans="2:27" s="126" customFormat="1" ht="22.5" customHeight="1" x14ac:dyDescent="0.25">
      <c r="B138" s="436" t="s">
        <v>36</v>
      </c>
      <c r="C138" s="432" t="s">
        <v>1282</v>
      </c>
      <c r="D138" s="436" t="s">
        <v>1087</v>
      </c>
      <c r="E138" s="151" t="s">
        <v>160</v>
      </c>
      <c r="F138" s="209"/>
      <c r="G138" s="441" t="s">
        <v>1287</v>
      </c>
      <c r="H138" s="170">
        <v>4.75</v>
      </c>
      <c r="I138" s="101">
        <v>112.6</v>
      </c>
      <c r="J138" s="101">
        <v>45.59</v>
      </c>
      <c r="K138" s="140">
        <v>24</v>
      </c>
      <c r="L138" s="140">
        <v>30</v>
      </c>
      <c r="M138" s="113">
        <f t="shared" si="15"/>
        <v>16867.029599999998</v>
      </c>
      <c r="N138" s="113">
        <f t="shared" si="16"/>
        <v>6829.1996399999998</v>
      </c>
      <c r="Q138" s="170">
        <v>4.75</v>
      </c>
      <c r="R138" s="19">
        <v>90</v>
      </c>
      <c r="S138" s="19">
        <v>90</v>
      </c>
      <c r="T138" s="140">
        <v>24</v>
      </c>
      <c r="U138" s="140">
        <v>30</v>
      </c>
      <c r="V138" s="113">
        <f t="shared" si="17"/>
        <v>13481.64</v>
      </c>
      <c r="W138" s="113">
        <f t="shared" si="18"/>
        <v>13481.64</v>
      </c>
    </row>
    <row r="139" spans="2:27" s="126" customFormat="1" ht="22.5" customHeight="1" x14ac:dyDescent="0.25">
      <c r="B139" s="437"/>
      <c r="C139" s="432"/>
      <c r="D139" s="437"/>
      <c r="E139" s="151" t="s">
        <v>161</v>
      </c>
      <c r="F139" s="210"/>
      <c r="G139" s="442"/>
      <c r="H139" s="170">
        <v>3.61</v>
      </c>
      <c r="I139" s="101">
        <v>27</v>
      </c>
      <c r="J139" s="101">
        <v>18</v>
      </c>
      <c r="K139" s="140">
        <v>24</v>
      </c>
      <c r="L139" s="140">
        <v>30</v>
      </c>
      <c r="M139" s="113">
        <f t="shared" si="15"/>
        <v>3073.8139200000001</v>
      </c>
      <c r="N139" s="113">
        <f t="shared" si="16"/>
        <v>2049.20928</v>
      </c>
      <c r="Q139" s="170">
        <v>3.61</v>
      </c>
      <c r="R139" s="19">
        <v>90</v>
      </c>
      <c r="S139" s="19">
        <v>90</v>
      </c>
      <c r="T139" s="140">
        <v>24</v>
      </c>
      <c r="U139" s="140">
        <v>30</v>
      </c>
      <c r="V139" s="113">
        <f t="shared" si="17"/>
        <v>10246.046399999997</v>
      </c>
      <c r="W139" s="113">
        <f t="shared" si="18"/>
        <v>10246.046399999997</v>
      </c>
    </row>
    <row r="140" spans="2:27" s="126" customFormat="1" ht="22.5" customHeight="1" x14ac:dyDescent="0.25">
      <c r="B140" s="437"/>
      <c r="C140" s="432"/>
      <c r="D140" s="438"/>
      <c r="E140" s="151" t="s">
        <v>162</v>
      </c>
      <c r="F140" s="210"/>
      <c r="G140" s="442"/>
      <c r="H140" s="174">
        <v>0.65</v>
      </c>
      <c r="I140" s="175">
        <v>10</v>
      </c>
      <c r="J140" s="101">
        <v>15</v>
      </c>
      <c r="K140" s="140">
        <v>24</v>
      </c>
      <c r="L140" s="140">
        <v>30</v>
      </c>
      <c r="M140" s="113">
        <f t="shared" si="15"/>
        <v>204.98400000000001</v>
      </c>
      <c r="N140" s="113">
        <f t="shared" si="16"/>
        <v>307.476</v>
      </c>
      <c r="O140" s="216">
        <f>SUM(M138:M140)</f>
        <v>20145.827519999999</v>
      </c>
      <c r="P140" s="216">
        <f>SUM(N138:N140)</f>
        <v>9185.8849200000004</v>
      </c>
      <c r="Q140" s="174">
        <v>0.65</v>
      </c>
      <c r="R140" s="19">
        <v>90</v>
      </c>
      <c r="S140" s="19">
        <v>90</v>
      </c>
      <c r="T140" s="140">
        <v>24</v>
      </c>
      <c r="U140" s="140">
        <v>30</v>
      </c>
      <c r="V140" s="113">
        <f t="shared" si="17"/>
        <v>1844.8559999999998</v>
      </c>
      <c r="W140" s="113">
        <f t="shared" si="18"/>
        <v>1844.8559999999998</v>
      </c>
      <c r="X140" s="258">
        <f>SUM(V138:V140)</f>
        <v>25572.542399999998</v>
      </c>
      <c r="Y140" s="258">
        <f>SUM(W138:W140)</f>
        <v>25572.542399999998</v>
      </c>
      <c r="Z140" s="262">
        <v>20145.827519999999</v>
      </c>
      <c r="AA140" s="262">
        <v>9185.8849200000004</v>
      </c>
    </row>
    <row r="141" spans="2:27" s="126" customFormat="1" ht="27" customHeight="1" x14ac:dyDescent="0.25">
      <c r="B141" s="436" t="s">
        <v>37</v>
      </c>
      <c r="C141" s="432" t="s">
        <v>1273</v>
      </c>
      <c r="D141" s="436" t="s">
        <v>1088</v>
      </c>
      <c r="E141" s="139" t="s">
        <v>38</v>
      </c>
      <c r="F141" s="243"/>
      <c r="G141" s="441">
        <v>44460</v>
      </c>
      <c r="H141" s="170">
        <v>18.510000000000002</v>
      </c>
      <c r="I141" s="100">
        <v>67.5</v>
      </c>
      <c r="J141" s="100">
        <v>40</v>
      </c>
      <c r="K141" s="140">
        <v>24</v>
      </c>
      <c r="L141" s="140">
        <v>30</v>
      </c>
      <c r="M141" s="113">
        <f t="shared" si="15"/>
        <v>39401.866800000003</v>
      </c>
      <c r="N141" s="113">
        <f t="shared" si="16"/>
        <v>23349.254400000002</v>
      </c>
      <c r="Q141" s="170">
        <v>18.510000000000002</v>
      </c>
      <c r="R141" s="19">
        <v>90</v>
      </c>
      <c r="S141" s="19">
        <v>90</v>
      </c>
      <c r="T141" s="140">
        <v>24</v>
      </c>
      <c r="U141" s="140">
        <v>30</v>
      </c>
      <c r="V141" s="113">
        <f t="shared" si="17"/>
        <v>52535.822400000005</v>
      </c>
      <c r="W141" s="113">
        <f t="shared" si="18"/>
        <v>52535.822400000005</v>
      </c>
    </row>
    <row r="142" spans="2:27" s="126" customFormat="1" ht="21" customHeight="1" x14ac:dyDescent="0.25">
      <c r="B142" s="437"/>
      <c r="C142" s="432"/>
      <c r="D142" s="438"/>
      <c r="E142" s="240" t="s">
        <v>1295</v>
      </c>
      <c r="F142" s="211"/>
      <c r="G142" s="449"/>
      <c r="H142" s="176">
        <v>0.17100000000000001</v>
      </c>
      <c r="I142" s="115">
        <v>72</v>
      </c>
      <c r="J142" s="115">
        <v>31.17</v>
      </c>
      <c r="K142" s="140">
        <v>24</v>
      </c>
      <c r="L142" s="140">
        <v>30</v>
      </c>
      <c r="M142" s="113">
        <f t="shared" si="15"/>
        <v>388.271232</v>
      </c>
      <c r="N142" s="113">
        <f t="shared" si="16"/>
        <v>168.08908752000002</v>
      </c>
      <c r="O142" s="216">
        <f>SUM(M141:M142)</f>
        <v>39790.138032000003</v>
      </c>
      <c r="P142" s="216">
        <f>SUM(N141:N142)</f>
        <v>23517.34348752</v>
      </c>
      <c r="Q142" s="176">
        <v>0.17100000000000001</v>
      </c>
      <c r="R142" s="19">
        <v>90</v>
      </c>
      <c r="S142" s="19">
        <v>90</v>
      </c>
      <c r="T142" s="140">
        <v>24</v>
      </c>
      <c r="U142" s="140">
        <v>30</v>
      </c>
      <c r="V142" s="113">
        <f t="shared" si="17"/>
        <v>485.33904000000001</v>
      </c>
      <c r="W142" s="113">
        <f t="shared" si="18"/>
        <v>485.33904000000001</v>
      </c>
      <c r="X142" s="258">
        <f>SUM(V141:V142)</f>
        <v>53021.161440000003</v>
      </c>
      <c r="Y142" s="258">
        <f>SUM(W141:W142)</f>
        <v>53021.161440000003</v>
      </c>
      <c r="Z142" s="262">
        <v>39790.138032000003</v>
      </c>
      <c r="AA142" s="262">
        <v>23517.34348752</v>
      </c>
    </row>
    <row r="143" spans="2:27" s="126" customFormat="1" ht="32.25" customHeight="1" x14ac:dyDescent="0.25">
      <c r="B143" s="437"/>
      <c r="C143" s="236" t="s">
        <v>1132</v>
      </c>
      <c r="D143" s="236" t="s">
        <v>1131</v>
      </c>
      <c r="E143" s="136" t="s">
        <v>22</v>
      </c>
      <c r="F143" s="136"/>
      <c r="G143" s="110">
        <v>43116</v>
      </c>
      <c r="H143" s="176">
        <v>0.42</v>
      </c>
      <c r="I143" s="114">
        <v>20</v>
      </c>
      <c r="J143" s="114">
        <v>10</v>
      </c>
      <c r="K143" s="140">
        <v>1.5</v>
      </c>
      <c r="L143" s="140">
        <v>20</v>
      </c>
      <c r="M143" s="113">
        <f t="shared" si="15"/>
        <v>16.5564</v>
      </c>
      <c r="N143" s="113">
        <f t="shared" si="16"/>
        <v>8.2782</v>
      </c>
      <c r="Q143" s="176">
        <v>0.42</v>
      </c>
      <c r="R143" s="114">
        <v>20</v>
      </c>
      <c r="S143" s="114">
        <v>10</v>
      </c>
      <c r="T143" s="140">
        <v>1.5</v>
      </c>
      <c r="U143" s="140">
        <v>20</v>
      </c>
      <c r="V143" s="113">
        <f t="shared" si="17"/>
        <v>16.5564</v>
      </c>
      <c r="W143" s="113">
        <f t="shared" si="18"/>
        <v>8.2782</v>
      </c>
    </row>
    <row r="144" spans="2:27" s="126" customFormat="1" ht="32.25" customHeight="1" x14ac:dyDescent="0.25">
      <c r="B144" s="437"/>
      <c r="C144" s="236" t="s">
        <v>1133</v>
      </c>
      <c r="D144" s="236" t="s">
        <v>1251</v>
      </c>
      <c r="E144" s="136" t="s">
        <v>22</v>
      </c>
      <c r="F144" s="136"/>
      <c r="G144" s="110">
        <v>40232</v>
      </c>
      <c r="H144" s="176">
        <v>1.39</v>
      </c>
      <c r="I144" s="114">
        <v>36</v>
      </c>
      <c r="J144" s="114">
        <v>12</v>
      </c>
      <c r="K144" s="140">
        <v>8</v>
      </c>
      <c r="L144" s="140">
        <v>8</v>
      </c>
      <c r="M144" s="113">
        <f t="shared" si="15"/>
        <v>526.02048000000002</v>
      </c>
      <c r="N144" s="113">
        <f t="shared" si="16"/>
        <v>175.34016</v>
      </c>
      <c r="Q144" s="176">
        <v>1.39</v>
      </c>
      <c r="R144" s="114">
        <v>36</v>
      </c>
      <c r="S144" s="114">
        <v>12</v>
      </c>
      <c r="T144" s="140">
        <v>8</v>
      </c>
      <c r="U144" s="140">
        <v>8</v>
      </c>
      <c r="V144" s="113">
        <f t="shared" si="17"/>
        <v>526.02048000000002</v>
      </c>
      <c r="W144" s="113">
        <f t="shared" si="18"/>
        <v>175.34016</v>
      </c>
    </row>
    <row r="145" spans="2:27" s="126" customFormat="1" ht="66" customHeight="1" x14ac:dyDescent="0.25">
      <c r="B145" s="438"/>
      <c r="C145" s="156" t="s">
        <v>1360</v>
      </c>
      <c r="D145" s="156" t="s">
        <v>1359</v>
      </c>
      <c r="E145" s="136" t="s">
        <v>22</v>
      </c>
      <c r="F145" s="136"/>
      <c r="G145" s="110">
        <v>43490</v>
      </c>
      <c r="H145" s="176">
        <v>2.5499999999999998</v>
      </c>
      <c r="I145" s="114">
        <v>39.340000000000003</v>
      </c>
      <c r="J145" s="114">
        <v>14</v>
      </c>
      <c r="K145" s="140">
        <v>10</v>
      </c>
      <c r="L145" s="140">
        <v>26</v>
      </c>
      <c r="M145" s="113">
        <f t="shared" si="15"/>
        <v>1318.1653799999999</v>
      </c>
      <c r="N145" s="113">
        <f t="shared" si="16"/>
        <v>469.0979999999999</v>
      </c>
      <c r="Q145" s="176">
        <v>2.5499999999999998</v>
      </c>
      <c r="R145" s="114">
        <v>39.340000000000003</v>
      </c>
      <c r="S145" s="114">
        <v>14</v>
      </c>
      <c r="T145" s="140">
        <v>10</v>
      </c>
      <c r="U145" s="140">
        <v>26</v>
      </c>
      <c r="V145" s="113">
        <f t="shared" si="17"/>
        <v>1318.1653799999999</v>
      </c>
      <c r="W145" s="113">
        <f t="shared" si="18"/>
        <v>469.0979999999999</v>
      </c>
    </row>
    <row r="146" spans="2:27" s="126" customFormat="1" ht="51.75" customHeight="1" x14ac:dyDescent="0.25">
      <c r="B146" s="436" t="s">
        <v>39</v>
      </c>
      <c r="C146" s="236" t="s">
        <v>1274</v>
      </c>
      <c r="D146" s="236" t="s">
        <v>1236</v>
      </c>
      <c r="E146" s="103" t="s">
        <v>1284</v>
      </c>
      <c r="F146" s="103"/>
      <c r="G146" s="245">
        <v>44420</v>
      </c>
      <c r="H146" s="170">
        <v>25.2</v>
      </c>
      <c r="I146" s="101">
        <v>238.11</v>
      </c>
      <c r="J146" s="100">
        <v>146.69999999999999</v>
      </c>
      <c r="K146" s="140">
        <v>24</v>
      </c>
      <c r="L146" s="140">
        <v>30</v>
      </c>
      <c r="M146" s="196">
        <f t="shared" si="15"/>
        <v>189227.73139200002</v>
      </c>
      <c r="N146" s="196">
        <f t="shared" si="16"/>
        <v>116583.54624</v>
      </c>
      <c r="Q146" s="170">
        <v>25.2</v>
      </c>
      <c r="R146" s="19">
        <v>90</v>
      </c>
      <c r="S146" s="19">
        <v>90</v>
      </c>
      <c r="T146" s="140">
        <v>24</v>
      </c>
      <c r="U146" s="140">
        <v>30</v>
      </c>
      <c r="V146" s="261">
        <f t="shared" si="17"/>
        <v>71523.648000000001</v>
      </c>
      <c r="W146" s="261">
        <f t="shared" si="18"/>
        <v>71523.648000000001</v>
      </c>
      <c r="Z146" s="262">
        <v>71523.648000000001</v>
      </c>
      <c r="AA146" s="262">
        <v>71523.648000000001</v>
      </c>
    </row>
    <row r="147" spans="2:27" s="126" customFormat="1" ht="44.25" customHeight="1" x14ac:dyDescent="0.25">
      <c r="B147" s="437"/>
      <c r="C147" s="237" t="s">
        <v>985</v>
      </c>
      <c r="D147" s="237" t="s">
        <v>1120</v>
      </c>
      <c r="E147" s="103" t="s">
        <v>156</v>
      </c>
      <c r="F147" s="103"/>
      <c r="G147" s="245">
        <v>44410</v>
      </c>
      <c r="H147" s="171">
        <v>1.78</v>
      </c>
      <c r="I147" s="111">
        <v>202.9</v>
      </c>
      <c r="J147" s="111">
        <v>130</v>
      </c>
      <c r="K147" s="140">
        <v>5</v>
      </c>
      <c r="L147" s="140">
        <v>25</v>
      </c>
      <c r="M147" s="113">
        <f t="shared" si="15"/>
        <v>2372.8343399999999</v>
      </c>
      <c r="N147" s="113">
        <f t="shared" si="16"/>
        <v>1520.2980000000002</v>
      </c>
      <c r="Q147" s="171">
        <v>1.78</v>
      </c>
      <c r="R147" s="111">
        <v>202.9</v>
      </c>
      <c r="S147" s="111">
        <v>130</v>
      </c>
      <c r="T147" s="140">
        <v>5</v>
      </c>
      <c r="U147" s="140">
        <v>25</v>
      </c>
      <c r="V147" s="113">
        <f t="shared" si="17"/>
        <v>2372.8343399999999</v>
      </c>
      <c r="W147" s="113">
        <f t="shared" si="18"/>
        <v>1520.2980000000002</v>
      </c>
    </row>
    <row r="148" spans="2:27" s="126" customFormat="1" ht="24" hidden="1" customHeight="1" x14ac:dyDescent="0.25">
      <c r="B148" s="432" t="s">
        <v>140</v>
      </c>
      <c r="C148" s="432"/>
      <c r="D148" s="236"/>
      <c r="E148" s="447"/>
      <c r="F148" s="447"/>
      <c r="G148" s="447"/>
      <c r="H148" s="447"/>
      <c r="I148" s="447"/>
      <c r="J148" s="447"/>
      <c r="K148" s="140"/>
      <c r="L148" s="140"/>
      <c r="M148" s="113">
        <f t="shared" si="15"/>
        <v>0</v>
      </c>
      <c r="N148" s="113">
        <f t="shared" si="16"/>
        <v>0</v>
      </c>
      <c r="T148" s="140"/>
      <c r="U148" s="140"/>
      <c r="V148" s="113">
        <f t="shared" si="17"/>
        <v>0</v>
      </c>
      <c r="W148" s="113">
        <f t="shared" si="18"/>
        <v>0</v>
      </c>
    </row>
    <row r="149" spans="2:27" s="126" customFormat="1" ht="22.5" customHeight="1" x14ac:dyDescent="0.25">
      <c r="B149" s="436" t="s">
        <v>40</v>
      </c>
      <c r="C149" s="432" t="s">
        <v>1275</v>
      </c>
      <c r="D149" s="436" t="s">
        <v>1089</v>
      </c>
      <c r="E149" s="241" t="s">
        <v>979</v>
      </c>
      <c r="F149" s="241"/>
      <c r="G149" s="110">
        <v>44141</v>
      </c>
      <c r="H149" s="184">
        <v>28.74</v>
      </c>
      <c r="I149" s="136">
        <v>153</v>
      </c>
      <c r="J149" s="136">
        <v>54</v>
      </c>
      <c r="K149" s="140">
        <v>24</v>
      </c>
      <c r="L149" s="140">
        <v>30</v>
      </c>
      <c r="M149" s="113">
        <f t="shared" si="15"/>
        <v>138670.72991999998</v>
      </c>
      <c r="N149" s="113">
        <f t="shared" si="16"/>
        <v>48942.610559999994</v>
      </c>
      <c r="Q149" s="184">
        <v>28.74</v>
      </c>
      <c r="R149" s="19">
        <v>90</v>
      </c>
      <c r="S149" s="19">
        <v>90</v>
      </c>
      <c r="T149" s="140">
        <v>24</v>
      </c>
      <c r="U149" s="140">
        <v>30</v>
      </c>
      <c r="V149" s="113">
        <f t="shared" si="17"/>
        <v>81571.017599999992</v>
      </c>
      <c r="W149" s="113">
        <f t="shared" si="18"/>
        <v>81571.017599999992</v>
      </c>
    </row>
    <row r="150" spans="2:27" s="126" customFormat="1" ht="22.5" customHeight="1" x14ac:dyDescent="0.25">
      <c r="B150" s="437"/>
      <c r="C150" s="432"/>
      <c r="D150" s="437"/>
      <c r="E150" s="241" t="s">
        <v>1049</v>
      </c>
      <c r="F150" s="241"/>
      <c r="G150" s="110">
        <v>44141</v>
      </c>
      <c r="H150" s="184">
        <v>11.11</v>
      </c>
      <c r="I150" s="136">
        <v>217</v>
      </c>
      <c r="J150" s="136">
        <v>20</v>
      </c>
      <c r="K150" s="140">
        <v>24</v>
      </c>
      <c r="L150" s="140">
        <v>30</v>
      </c>
      <c r="M150" s="113">
        <f t="shared" ref="M150:M222" si="19">(H150*I150*0.0036*K150)*365</f>
        <v>76029.196319999988</v>
      </c>
      <c r="N150" s="113">
        <f t="shared" ref="N150:N222" si="20">(H150*J150*0.0036*K150)*365</f>
        <v>7007.2991999999995</v>
      </c>
      <c r="Q150" s="184">
        <v>11.11</v>
      </c>
      <c r="R150" s="19">
        <v>90</v>
      </c>
      <c r="S150" s="19">
        <v>90</v>
      </c>
      <c r="T150" s="140">
        <v>24</v>
      </c>
      <c r="U150" s="140">
        <v>30</v>
      </c>
      <c r="V150" s="113">
        <f t="shared" si="17"/>
        <v>31532.846399999999</v>
      </c>
      <c r="W150" s="113">
        <f t="shared" si="18"/>
        <v>31532.846399999999</v>
      </c>
    </row>
    <row r="151" spans="2:27" s="126" customFormat="1" ht="22.5" customHeight="1" x14ac:dyDescent="0.25">
      <c r="B151" s="437"/>
      <c r="C151" s="432"/>
      <c r="D151" s="437"/>
      <c r="E151" s="241" t="s">
        <v>1042</v>
      </c>
      <c r="F151" s="241"/>
      <c r="G151" s="110">
        <v>44362</v>
      </c>
      <c r="H151" s="184">
        <v>1.62</v>
      </c>
      <c r="I151" s="136">
        <v>102</v>
      </c>
      <c r="J151" s="136">
        <v>59</v>
      </c>
      <c r="K151" s="140">
        <v>24</v>
      </c>
      <c r="L151" s="140">
        <v>30</v>
      </c>
      <c r="M151" s="113">
        <f t="shared" si="19"/>
        <v>5211.0086400000009</v>
      </c>
      <c r="N151" s="113">
        <f t="shared" si="20"/>
        <v>3014.2108800000001</v>
      </c>
      <c r="Q151" s="184">
        <v>1.62</v>
      </c>
      <c r="R151" s="19">
        <v>90</v>
      </c>
      <c r="S151" s="19">
        <v>90</v>
      </c>
      <c r="T151" s="140">
        <v>24</v>
      </c>
      <c r="U151" s="140">
        <v>30</v>
      </c>
      <c r="V151" s="113">
        <f t="shared" si="17"/>
        <v>4597.9488000000001</v>
      </c>
      <c r="W151" s="113">
        <f t="shared" si="18"/>
        <v>4597.9488000000001</v>
      </c>
    </row>
    <row r="152" spans="2:27" s="126" customFormat="1" ht="22.5" customHeight="1" x14ac:dyDescent="0.25">
      <c r="B152" s="437"/>
      <c r="C152" s="432"/>
      <c r="D152" s="437"/>
      <c r="E152" s="241" t="s">
        <v>1043</v>
      </c>
      <c r="F152" s="241"/>
      <c r="G152" s="110">
        <v>44362</v>
      </c>
      <c r="H152" s="184">
        <v>2.6</v>
      </c>
      <c r="I152" s="136">
        <v>226</v>
      </c>
      <c r="J152" s="136">
        <v>70</v>
      </c>
      <c r="K152" s="140">
        <v>24</v>
      </c>
      <c r="L152" s="140">
        <v>30</v>
      </c>
      <c r="M152" s="113">
        <f t="shared" si="19"/>
        <v>18530.553599999999</v>
      </c>
      <c r="N152" s="113">
        <f t="shared" si="20"/>
        <v>5739.5519999999997</v>
      </c>
      <c r="Q152" s="184">
        <v>2.6</v>
      </c>
      <c r="R152" s="19">
        <v>90</v>
      </c>
      <c r="S152" s="19">
        <v>90</v>
      </c>
      <c r="T152" s="140">
        <v>24</v>
      </c>
      <c r="U152" s="140">
        <v>30</v>
      </c>
      <c r="V152" s="113">
        <f t="shared" si="17"/>
        <v>7379.4239999999991</v>
      </c>
      <c r="W152" s="113">
        <f t="shared" si="18"/>
        <v>7379.4239999999991</v>
      </c>
    </row>
    <row r="153" spans="2:27" s="126" customFormat="1" ht="22.5" customHeight="1" x14ac:dyDescent="0.25">
      <c r="B153" s="437"/>
      <c r="C153" s="432"/>
      <c r="D153" s="437"/>
      <c r="E153" s="241" t="s">
        <v>129</v>
      </c>
      <c r="F153" s="241"/>
      <c r="G153" s="110">
        <v>44362</v>
      </c>
      <c r="H153" s="184">
        <v>3.38</v>
      </c>
      <c r="I153" s="136">
        <v>133</v>
      </c>
      <c r="J153" s="136">
        <v>29</v>
      </c>
      <c r="K153" s="140">
        <v>24</v>
      </c>
      <c r="L153" s="140">
        <v>30</v>
      </c>
      <c r="M153" s="113">
        <f t="shared" si="19"/>
        <v>14176.693439999999</v>
      </c>
      <c r="N153" s="113">
        <f t="shared" si="20"/>
        <v>3091.1587199999994</v>
      </c>
      <c r="Q153" s="184">
        <v>3.38</v>
      </c>
      <c r="R153" s="19">
        <v>90</v>
      </c>
      <c r="S153" s="19">
        <v>90</v>
      </c>
      <c r="T153" s="140">
        <v>24</v>
      </c>
      <c r="U153" s="140">
        <v>30</v>
      </c>
      <c r="V153" s="113">
        <f t="shared" si="17"/>
        <v>9593.2511999999988</v>
      </c>
      <c r="W153" s="113">
        <f t="shared" si="18"/>
        <v>9593.2511999999988</v>
      </c>
    </row>
    <row r="154" spans="2:27" s="126" customFormat="1" ht="20.25" customHeight="1" x14ac:dyDescent="0.25">
      <c r="B154" s="437"/>
      <c r="C154" s="432"/>
      <c r="D154" s="438"/>
      <c r="E154" s="248" t="s">
        <v>1048</v>
      </c>
      <c r="F154" s="248"/>
      <c r="G154" s="110">
        <v>44141</v>
      </c>
      <c r="H154" s="184">
        <v>5.75</v>
      </c>
      <c r="I154" s="136">
        <v>97.2</v>
      </c>
      <c r="J154" s="136">
        <v>49.37</v>
      </c>
      <c r="K154" s="140">
        <v>24</v>
      </c>
      <c r="L154" s="140">
        <v>30</v>
      </c>
      <c r="M154" s="113">
        <f t="shared" si="19"/>
        <v>17625.470399999998</v>
      </c>
      <c r="N154" s="113">
        <f t="shared" si="20"/>
        <v>8952.3608400000012</v>
      </c>
      <c r="O154" s="216">
        <f>SUM(M149:M154)</f>
        <v>270243.65231999999</v>
      </c>
      <c r="P154" s="216">
        <f>SUM(N149:N154)</f>
        <v>76747.19219999999</v>
      </c>
      <c r="Q154" s="184">
        <v>5.75</v>
      </c>
      <c r="R154" s="19">
        <v>90</v>
      </c>
      <c r="S154" s="19">
        <v>90</v>
      </c>
      <c r="T154" s="140">
        <v>24</v>
      </c>
      <c r="U154" s="140">
        <v>30</v>
      </c>
      <c r="V154" s="113">
        <f t="shared" si="17"/>
        <v>16319.880000000001</v>
      </c>
      <c r="W154" s="113">
        <f t="shared" si="18"/>
        <v>16319.880000000001</v>
      </c>
      <c r="X154" s="258">
        <f>SUM(V149:V154)</f>
        <v>150994.36799999999</v>
      </c>
      <c r="Y154" s="258">
        <f>SUM(W149:W154)</f>
        <v>150994.36799999999</v>
      </c>
      <c r="Z154" s="262">
        <v>150994.36799999999</v>
      </c>
      <c r="AA154" s="262">
        <v>76747.19219999999</v>
      </c>
    </row>
    <row r="155" spans="2:27" s="126" customFormat="1" ht="39" customHeight="1" x14ac:dyDescent="0.25">
      <c r="B155" s="437"/>
      <c r="C155" s="120" t="s">
        <v>987</v>
      </c>
      <c r="D155" s="237" t="s">
        <v>1165</v>
      </c>
      <c r="E155" s="104" t="s">
        <v>991</v>
      </c>
      <c r="F155" s="104"/>
      <c r="G155" s="118">
        <v>44526</v>
      </c>
      <c r="H155" s="171">
        <v>7.3999999999999996E-2</v>
      </c>
      <c r="I155" s="111">
        <v>75.7</v>
      </c>
      <c r="J155" s="111">
        <v>16.8</v>
      </c>
      <c r="K155" s="140">
        <v>1</v>
      </c>
      <c r="L155" s="140">
        <v>30</v>
      </c>
      <c r="M155" s="113">
        <f t="shared" si="19"/>
        <v>7.3607652000000003</v>
      </c>
      <c r="N155" s="113">
        <f t="shared" si="20"/>
        <v>1.6335648</v>
      </c>
      <c r="Q155" s="171">
        <v>7.3999999999999996E-2</v>
      </c>
      <c r="R155" s="111">
        <v>75.7</v>
      </c>
      <c r="S155" s="111">
        <v>16.8</v>
      </c>
      <c r="T155" s="140">
        <v>1</v>
      </c>
      <c r="U155" s="140">
        <v>30</v>
      </c>
      <c r="V155" s="113">
        <f t="shared" si="17"/>
        <v>7.3607652000000003</v>
      </c>
      <c r="W155" s="113">
        <f t="shared" si="18"/>
        <v>1.6335648</v>
      </c>
    </row>
    <row r="156" spans="2:27" s="126" customFormat="1" ht="36.75" customHeight="1" x14ac:dyDescent="0.25">
      <c r="B156" s="437"/>
      <c r="C156" s="120" t="s">
        <v>988</v>
      </c>
      <c r="D156" s="237" t="s">
        <v>1164</v>
      </c>
      <c r="E156" s="104" t="s">
        <v>991</v>
      </c>
      <c r="F156" s="104"/>
      <c r="G156" s="118">
        <v>44525</v>
      </c>
      <c r="H156" s="171">
        <v>4.0000000000000001E-3</v>
      </c>
      <c r="I156" s="111">
        <v>115</v>
      </c>
      <c r="J156" s="111">
        <v>228</v>
      </c>
      <c r="K156" s="140">
        <v>1</v>
      </c>
      <c r="L156" s="140">
        <v>30</v>
      </c>
      <c r="M156" s="113">
        <f t="shared" si="19"/>
        <v>0.60443999999999998</v>
      </c>
      <c r="N156" s="113">
        <f t="shared" si="20"/>
        <v>1.1983680000000001</v>
      </c>
      <c r="Q156" s="171">
        <v>4.0000000000000001E-3</v>
      </c>
      <c r="R156" s="111">
        <v>115</v>
      </c>
      <c r="S156" s="111">
        <v>228</v>
      </c>
      <c r="T156" s="140">
        <v>1</v>
      </c>
      <c r="U156" s="140">
        <v>30</v>
      </c>
      <c r="V156" s="113">
        <f t="shared" si="17"/>
        <v>0.60443999999999998</v>
      </c>
      <c r="W156" s="113">
        <f t="shared" si="18"/>
        <v>1.1983680000000001</v>
      </c>
    </row>
    <row r="157" spans="2:27" s="126" customFormat="1" ht="34.5" customHeight="1" x14ac:dyDescent="0.25">
      <c r="B157" s="437"/>
      <c r="C157" s="117" t="s">
        <v>989</v>
      </c>
      <c r="D157" s="236" t="s">
        <v>1246</v>
      </c>
      <c r="E157" s="189" t="s">
        <v>990</v>
      </c>
      <c r="F157" s="189"/>
      <c r="G157" s="119">
        <v>43692</v>
      </c>
      <c r="H157" s="171">
        <v>2.5</v>
      </c>
      <c r="I157" s="111">
        <v>395.3</v>
      </c>
      <c r="J157" s="111">
        <v>22.5</v>
      </c>
      <c r="K157" s="140">
        <v>6</v>
      </c>
      <c r="L157" s="140">
        <v>13</v>
      </c>
      <c r="M157" s="113">
        <f t="shared" si="19"/>
        <v>7791.3630000000003</v>
      </c>
      <c r="N157" s="113">
        <f t="shared" si="20"/>
        <v>443.47499999999997</v>
      </c>
      <c r="Q157" s="171">
        <v>2.5</v>
      </c>
      <c r="R157" s="111">
        <v>395.3</v>
      </c>
      <c r="S157" s="111">
        <v>22.5</v>
      </c>
      <c r="T157" s="140">
        <v>6</v>
      </c>
      <c r="U157" s="140">
        <v>13</v>
      </c>
      <c r="V157" s="113">
        <f t="shared" si="17"/>
        <v>7791.3630000000003</v>
      </c>
      <c r="W157" s="113">
        <f t="shared" si="18"/>
        <v>443.47499999999997</v>
      </c>
    </row>
    <row r="158" spans="2:27" s="126" customFormat="1" ht="34.5" customHeight="1" x14ac:dyDescent="0.25">
      <c r="B158" s="437"/>
      <c r="C158" s="117" t="s">
        <v>1139</v>
      </c>
      <c r="D158" s="236" t="s">
        <v>1163</v>
      </c>
      <c r="E158" s="104" t="s">
        <v>991</v>
      </c>
      <c r="F158" s="104"/>
      <c r="G158" s="119">
        <v>44139</v>
      </c>
      <c r="H158" s="171">
        <v>0.13600000000000001</v>
      </c>
      <c r="I158" s="111">
        <v>346</v>
      </c>
      <c r="J158" s="111">
        <v>70</v>
      </c>
      <c r="K158" s="140">
        <v>24</v>
      </c>
      <c r="L158" s="140">
        <v>30</v>
      </c>
      <c r="M158" s="113">
        <f t="shared" si="19"/>
        <v>1483.958016</v>
      </c>
      <c r="N158" s="113">
        <f t="shared" si="20"/>
        <v>300.22272000000004</v>
      </c>
      <c r="Q158" s="171">
        <v>0.13600000000000001</v>
      </c>
      <c r="R158" s="111">
        <v>346</v>
      </c>
      <c r="S158" s="111">
        <v>70</v>
      </c>
      <c r="T158" s="140">
        <v>24</v>
      </c>
      <c r="U158" s="140">
        <v>30</v>
      </c>
      <c r="V158" s="113">
        <f t="shared" ref="V158:V192" si="21">(Q158*R158*0.0036*T158)*365</f>
        <v>1483.958016</v>
      </c>
      <c r="W158" s="113">
        <f t="shared" ref="W158:W192" si="22">(Q158*S158*0.0036*T158)*365</f>
        <v>300.22272000000004</v>
      </c>
    </row>
    <row r="159" spans="2:27" s="126" customFormat="1" ht="34.5" customHeight="1" x14ac:dyDescent="0.25">
      <c r="B159" s="438"/>
      <c r="C159" s="197" t="s">
        <v>1355</v>
      </c>
      <c r="D159" s="156" t="s">
        <v>1356</v>
      </c>
      <c r="E159" s="104" t="s">
        <v>1229</v>
      </c>
      <c r="F159" s="104"/>
      <c r="G159" s="119">
        <v>44284</v>
      </c>
      <c r="H159" s="171">
        <v>1.66</v>
      </c>
      <c r="I159" s="111">
        <v>9</v>
      </c>
      <c r="J159" s="111">
        <v>46</v>
      </c>
      <c r="K159" s="140">
        <v>18</v>
      </c>
      <c r="L159" s="140">
        <v>3</v>
      </c>
      <c r="M159" s="113">
        <f t="shared" si="19"/>
        <v>353.36088000000001</v>
      </c>
      <c r="N159" s="113">
        <f t="shared" si="20"/>
        <v>1806.0667199999998</v>
      </c>
      <c r="Q159" s="171">
        <v>1.66</v>
      </c>
      <c r="R159" s="111">
        <v>9</v>
      </c>
      <c r="S159" s="111">
        <v>46</v>
      </c>
      <c r="T159" s="140">
        <v>18</v>
      </c>
      <c r="U159" s="140">
        <v>3</v>
      </c>
      <c r="V159" s="113">
        <f t="shared" si="21"/>
        <v>353.36088000000001</v>
      </c>
      <c r="W159" s="113">
        <f t="shared" si="22"/>
        <v>1806.0667199999998</v>
      </c>
    </row>
    <row r="160" spans="2:27" s="126" customFormat="1" ht="36.75" customHeight="1" x14ac:dyDescent="0.25">
      <c r="B160" s="436" t="s">
        <v>41</v>
      </c>
      <c r="C160" s="236" t="s">
        <v>1276</v>
      </c>
      <c r="D160" s="236" t="s">
        <v>1237</v>
      </c>
      <c r="E160" s="103" t="s">
        <v>1028</v>
      </c>
      <c r="F160" s="103"/>
      <c r="G160" s="244" t="s">
        <v>1285</v>
      </c>
      <c r="H160" s="170">
        <v>47.23</v>
      </c>
      <c r="I160" s="100">
        <v>234</v>
      </c>
      <c r="J160" s="100">
        <v>122.86</v>
      </c>
      <c r="K160" s="140">
        <v>24</v>
      </c>
      <c r="L160" s="140">
        <v>30</v>
      </c>
      <c r="M160" s="121">
        <f t="shared" si="19"/>
        <v>348530.19552000001</v>
      </c>
      <c r="N160" s="121">
        <f t="shared" si="20"/>
        <v>182993.24710079998</v>
      </c>
      <c r="Q160" s="170">
        <v>47.23</v>
      </c>
      <c r="R160" s="19">
        <v>90</v>
      </c>
      <c r="S160" s="19">
        <v>90</v>
      </c>
      <c r="T160" s="140">
        <v>24</v>
      </c>
      <c r="U160" s="140">
        <v>30</v>
      </c>
      <c r="V160" s="260">
        <f t="shared" si="21"/>
        <v>134050.07519999999</v>
      </c>
      <c r="W160" s="260">
        <f t="shared" si="22"/>
        <v>134050.07519999999</v>
      </c>
      <c r="Z160" s="262">
        <v>134050.07519999999</v>
      </c>
      <c r="AA160" s="262">
        <v>134050.07519999999</v>
      </c>
    </row>
    <row r="161" spans="2:27" s="126" customFormat="1" ht="28.5" customHeight="1" x14ac:dyDescent="0.25">
      <c r="B161" s="437"/>
      <c r="C161" s="155" t="s">
        <v>42</v>
      </c>
      <c r="D161" s="237" t="s">
        <v>1121</v>
      </c>
      <c r="E161" s="240" t="s">
        <v>1318</v>
      </c>
      <c r="F161" s="240"/>
      <c r="G161" s="110">
        <v>44495</v>
      </c>
      <c r="H161" s="170">
        <v>4.72</v>
      </c>
      <c r="I161" s="100">
        <v>360</v>
      </c>
      <c r="J161" s="100">
        <v>62</v>
      </c>
      <c r="K161" s="140">
        <v>8</v>
      </c>
      <c r="L161" s="140">
        <v>26</v>
      </c>
      <c r="M161" s="113">
        <f t="shared" si="19"/>
        <v>17861.990399999999</v>
      </c>
      <c r="N161" s="113">
        <f t="shared" si="20"/>
        <v>3076.2316799999999</v>
      </c>
      <c r="Q161" s="170">
        <v>4.72</v>
      </c>
      <c r="R161" s="100">
        <v>360</v>
      </c>
      <c r="S161" s="100">
        <v>62</v>
      </c>
      <c r="T161" s="140">
        <v>8</v>
      </c>
      <c r="U161" s="140">
        <v>26</v>
      </c>
      <c r="V161" s="113">
        <f t="shared" si="21"/>
        <v>17861.990399999999</v>
      </c>
      <c r="W161" s="113">
        <f t="shared" si="22"/>
        <v>3076.2316799999999</v>
      </c>
    </row>
    <row r="162" spans="2:27" s="126" customFormat="1" ht="46.5" customHeight="1" x14ac:dyDescent="0.25">
      <c r="B162" s="437"/>
      <c r="C162" s="122" t="s">
        <v>1195</v>
      </c>
      <c r="D162" s="124" t="s">
        <v>1134</v>
      </c>
      <c r="E162" s="240" t="s">
        <v>22</v>
      </c>
      <c r="F162" s="240"/>
      <c r="G162" s="110">
        <v>44149</v>
      </c>
      <c r="H162" s="170">
        <v>2.13</v>
      </c>
      <c r="I162" s="101">
        <v>34.75</v>
      </c>
      <c r="J162" s="101">
        <v>48.94</v>
      </c>
      <c r="K162" s="140">
        <v>8</v>
      </c>
      <c r="L162" s="140">
        <v>24</v>
      </c>
      <c r="M162" s="113">
        <f t="shared" si="19"/>
        <v>778.07195999999999</v>
      </c>
      <c r="N162" s="113">
        <f t="shared" si="20"/>
        <v>1095.7940063999999</v>
      </c>
      <c r="Q162" s="170">
        <v>2.13</v>
      </c>
      <c r="R162" s="101">
        <v>34.75</v>
      </c>
      <c r="S162" s="101">
        <v>48.94</v>
      </c>
      <c r="T162" s="140">
        <v>8</v>
      </c>
      <c r="U162" s="140">
        <v>24</v>
      </c>
      <c r="V162" s="113">
        <f t="shared" si="21"/>
        <v>778.07195999999999</v>
      </c>
      <c r="W162" s="113">
        <f t="shared" si="22"/>
        <v>1095.7940063999999</v>
      </c>
    </row>
    <row r="163" spans="2:27" s="126" customFormat="1" ht="31.5" customHeight="1" x14ac:dyDescent="0.25">
      <c r="B163" s="437"/>
      <c r="C163" s="240" t="s">
        <v>43</v>
      </c>
      <c r="D163" s="236" t="s">
        <v>1122</v>
      </c>
      <c r="E163" s="240" t="s">
        <v>22</v>
      </c>
      <c r="F163" s="240"/>
      <c r="G163" s="110">
        <v>43875</v>
      </c>
      <c r="H163" s="170">
        <v>3.2000000000000001E-2</v>
      </c>
      <c r="I163" s="100">
        <v>45</v>
      </c>
      <c r="J163" s="100">
        <v>22</v>
      </c>
      <c r="K163" s="140">
        <v>24</v>
      </c>
      <c r="L163" s="140">
        <v>28</v>
      </c>
      <c r="M163" s="113">
        <f t="shared" si="19"/>
        <v>45.411839999999998</v>
      </c>
      <c r="N163" s="113">
        <f t="shared" si="20"/>
        <v>22.201343999999999</v>
      </c>
      <c r="Q163" s="170">
        <v>3.2000000000000001E-2</v>
      </c>
      <c r="R163" s="100">
        <v>45</v>
      </c>
      <c r="S163" s="100">
        <v>22</v>
      </c>
      <c r="T163" s="140">
        <v>24</v>
      </c>
      <c r="U163" s="140">
        <v>28</v>
      </c>
      <c r="V163" s="113">
        <f t="shared" si="21"/>
        <v>45.411839999999998</v>
      </c>
      <c r="W163" s="113">
        <f t="shared" si="22"/>
        <v>22.201343999999999</v>
      </c>
    </row>
    <row r="164" spans="2:27" s="126" customFormat="1" ht="30.75" customHeight="1" x14ac:dyDescent="0.25">
      <c r="B164" s="437"/>
      <c r="C164" s="139" t="s">
        <v>44</v>
      </c>
      <c r="D164" s="236" t="s">
        <v>1123</v>
      </c>
      <c r="E164" s="240" t="s">
        <v>22</v>
      </c>
      <c r="F164" s="240"/>
      <c r="G164" s="110">
        <v>43600</v>
      </c>
      <c r="H164" s="170">
        <v>7.6</v>
      </c>
      <c r="I164" s="100">
        <v>5</v>
      </c>
      <c r="J164" s="100">
        <v>14.5</v>
      </c>
      <c r="K164" s="140">
        <v>8</v>
      </c>
      <c r="L164" s="140">
        <v>24</v>
      </c>
      <c r="M164" s="113">
        <f t="shared" si="19"/>
        <v>399.45600000000002</v>
      </c>
      <c r="N164" s="113">
        <f t="shared" si="20"/>
        <v>1158.4223999999999</v>
      </c>
      <c r="Q164" s="170">
        <v>7.6</v>
      </c>
      <c r="R164" s="100">
        <v>5</v>
      </c>
      <c r="S164" s="100">
        <v>14.5</v>
      </c>
      <c r="T164" s="140">
        <v>8</v>
      </c>
      <c r="U164" s="140">
        <v>24</v>
      </c>
      <c r="V164" s="113">
        <f t="shared" si="21"/>
        <v>399.45600000000002</v>
      </c>
      <c r="W164" s="113">
        <f t="shared" si="22"/>
        <v>1158.4223999999999</v>
      </c>
    </row>
    <row r="165" spans="2:27" s="126" customFormat="1" ht="28.5" customHeight="1" x14ac:dyDescent="0.25">
      <c r="B165" s="437"/>
      <c r="C165" s="139" t="s">
        <v>1054</v>
      </c>
      <c r="D165" s="236" t="s">
        <v>1157</v>
      </c>
      <c r="E165" s="240" t="s">
        <v>22</v>
      </c>
      <c r="F165" s="240"/>
      <c r="G165" s="110">
        <v>43756</v>
      </c>
      <c r="H165" s="170">
        <v>2.5299999999999998</v>
      </c>
      <c r="I165" s="100">
        <v>22.11</v>
      </c>
      <c r="J165" s="100">
        <v>20</v>
      </c>
      <c r="K165" s="140">
        <v>16</v>
      </c>
      <c r="L165" s="140">
        <v>24</v>
      </c>
      <c r="M165" s="113">
        <f t="shared" si="19"/>
        <v>1176.0468191999996</v>
      </c>
      <c r="N165" s="113">
        <f t="shared" si="20"/>
        <v>1063.8143999999998</v>
      </c>
      <c r="Q165" s="170">
        <v>2.5299999999999998</v>
      </c>
      <c r="R165" s="100">
        <v>22.11</v>
      </c>
      <c r="S165" s="100">
        <v>20</v>
      </c>
      <c r="T165" s="140">
        <v>16</v>
      </c>
      <c r="U165" s="140">
        <v>24</v>
      </c>
      <c r="V165" s="113">
        <f t="shared" si="21"/>
        <v>1176.0468191999996</v>
      </c>
      <c r="W165" s="113">
        <f t="shared" si="22"/>
        <v>1063.8143999999998</v>
      </c>
    </row>
    <row r="166" spans="2:27" s="126" customFormat="1" ht="44.25" customHeight="1" x14ac:dyDescent="0.25">
      <c r="B166" s="437"/>
      <c r="C166" s="139" t="s">
        <v>1158</v>
      </c>
      <c r="D166" s="236" t="s">
        <v>1143</v>
      </c>
      <c r="E166" s="131" t="s">
        <v>143</v>
      </c>
      <c r="F166" s="131"/>
      <c r="G166" s="110">
        <v>43420</v>
      </c>
      <c r="H166" s="170">
        <v>4.5</v>
      </c>
      <c r="I166" s="100">
        <v>7</v>
      </c>
      <c r="J166" s="100">
        <v>15</v>
      </c>
      <c r="K166" s="140">
        <v>6</v>
      </c>
      <c r="L166" s="140">
        <v>30</v>
      </c>
      <c r="M166" s="113">
        <f t="shared" si="19"/>
        <v>248.346</v>
      </c>
      <c r="N166" s="113">
        <f t="shared" si="20"/>
        <v>532.16999999999996</v>
      </c>
      <c r="Q166" s="170">
        <v>4.5</v>
      </c>
      <c r="R166" s="100">
        <v>7</v>
      </c>
      <c r="S166" s="100">
        <v>15</v>
      </c>
      <c r="T166" s="140">
        <v>6</v>
      </c>
      <c r="U166" s="140">
        <v>30</v>
      </c>
      <c r="V166" s="113">
        <f t="shared" si="21"/>
        <v>248.346</v>
      </c>
      <c r="W166" s="113">
        <f t="shared" si="22"/>
        <v>532.16999999999996</v>
      </c>
    </row>
    <row r="167" spans="2:27" s="126" customFormat="1" ht="33.75" customHeight="1" x14ac:dyDescent="0.25">
      <c r="B167" s="437"/>
      <c r="C167" s="139" t="s">
        <v>1146</v>
      </c>
      <c r="D167" s="236" t="s">
        <v>1147</v>
      </c>
      <c r="E167" s="103" t="s">
        <v>11</v>
      </c>
      <c r="F167" s="103"/>
      <c r="G167" s="110">
        <v>43621</v>
      </c>
      <c r="H167" s="171">
        <v>1.2</v>
      </c>
      <c r="I167" s="153">
        <v>61.21</v>
      </c>
      <c r="J167" s="153">
        <v>51</v>
      </c>
      <c r="K167" s="140">
        <v>24</v>
      </c>
      <c r="L167" s="140">
        <v>30</v>
      </c>
      <c r="M167" s="113">
        <f t="shared" si="19"/>
        <v>2316.3822719999998</v>
      </c>
      <c r="N167" s="113">
        <f t="shared" si="20"/>
        <v>1930.0031999999999</v>
      </c>
      <c r="Q167" s="171">
        <v>1.2</v>
      </c>
      <c r="R167" s="153">
        <v>61.21</v>
      </c>
      <c r="S167" s="153">
        <v>51</v>
      </c>
      <c r="T167" s="140">
        <v>24</v>
      </c>
      <c r="U167" s="140">
        <v>30</v>
      </c>
      <c r="V167" s="113">
        <f t="shared" si="21"/>
        <v>2316.3822719999998</v>
      </c>
      <c r="W167" s="113">
        <f t="shared" si="22"/>
        <v>1930.0031999999999</v>
      </c>
    </row>
    <row r="168" spans="2:27" s="126" customFormat="1" ht="33.75" customHeight="1" x14ac:dyDescent="0.25">
      <c r="B168" s="437"/>
      <c r="C168" s="139" t="s">
        <v>1242</v>
      </c>
      <c r="D168" s="124" t="s">
        <v>1243</v>
      </c>
      <c r="E168" s="103" t="s">
        <v>11</v>
      </c>
      <c r="F168" s="103"/>
      <c r="G168" s="245">
        <v>43345</v>
      </c>
      <c r="H168" s="171">
        <v>0.12</v>
      </c>
      <c r="I168" s="153">
        <v>15.6</v>
      </c>
      <c r="J168" s="153">
        <v>17</v>
      </c>
      <c r="K168" s="140">
        <v>7</v>
      </c>
      <c r="L168" s="140">
        <v>6</v>
      </c>
      <c r="M168" s="113">
        <f t="shared" si="19"/>
        <v>17.218655999999996</v>
      </c>
      <c r="N168" s="113">
        <f t="shared" si="20"/>
        <v>18.763919999999999</v>
      </c>
      <c r="Q168" s="171">
        <v>0.12</v>
      </c>
      <c r="R168" s="153">
        <v>15.6</v>
      </c>
      <c r="S168" s="153">
        <v>17</v>
      </c>
      <c r="T168" s="140">
        <v>7</v>
      </c>
      <c r="U168" s="140">
        <v>6</v>
      </c>
      <c r="V168" s="113">
        <f t="shared" si="21"/>
        <v>17.218655999999996</v>
      </c>
      <c r="W168" s="113">
        <f t="shared" si="22"/>
        <v>18.763919999999999</v>
      </c>
    </row>
    <row r="169" spans="2:27" s="126" customFormat="1" ht="33.75" customHeight="1" x14ac:dyDescent="0.25">
      <c r="B169" s="438"/>
      <c r="C169" s="194" t="s">
        <v>1357</v>
      </c>
      <c r="D169" s="251" t="s">
        <v>1358</v>
      </c>
      <c r="E169" s="103" t="s">
        <v>1318</v>
      </c>
      <c r="F169" s="103" t="s">
        <v>22</v>
      </c>
      <c r="G169" s="245">
        <v>44182</v>
      </c>
      <c r="H169" s="171">
        <v>4.79</v>
      </c>
      <c r="I169" s="153">
        <v>348.01</v>
      </c>
      <c r="J169" s="153">
        <v>168</v>
      </c>
      <c r="K169" s="140">
        <v>24</v>
      </c>
      <c r="L169" s="140">
        <v>16</v>
      </c>
      <c r="M169" s="113">
        <f t="shared" si="19"/>
        <v>52569.499694399994</v>
      </c>
      <c r="N169" s="113">
        <f t="shared" si="20"/>
        <v>25377.649919999996</v>
      </c>
      <c r="P169" s="193"/>
      <c r="Q169" s="171">
        <v>4.79</v>
      </c>
      <c r="R169" s="153">
        <v>348.01</v>
      </c>
      <c r="S169" s="153">
        <v>168</v>
      </c>
      <c r="T169" s="140">
        <v>24</v>
      </c>
      <c r="U169" s="140">
        <v>16</v>
      </c>
      <c r="V169" s="113">
        <f t="shared" si="21"/>
        <v>52569.499694399994</v>
      </c>
      <c r="W169" s="113">
        <f t="shared" si="22"/>
        <v>25377.649919999996</v>
      </c>
      <c r="Y169" s="193"/>
      <c r="Z169" s="193"/>
      <c r="AA169" s="193"/>
    </row>
    <row r="170" spans="2:27" s="126" customFormat="1" ht="23.25" customHeight="1" x14ac:dyDescent="0.25">
      <c r="B170" s="436" t="s">
        <v>45</v>
      </c>
      <c r="C170" s="436" t="s">
        <v>1277</v>
      </c>
      <c r="D170" s="436" t="s">
        <v>1232</v>
      </c>
      <c r="E170" s="241" t="s">
        <v>129</v>
      </c>
      <c r="F170" s="212"/>
      <c r="G170" s="441">
        <v>44290</v>
      </c>
      <c r="H170" s="170">
        <v>6.92</v>
      </c>
      <c r="I170" s="101">
        <v>177.9</v>
      </c>
      <c r="J170" s="108">
        <v>243.3</v>
      </c>
      <c r="K170" s="140">
        <v>24</v>
      </c>
      <c r="L170" s="140">
        <v>30</v>
      </c>
      <c r="M170" s="113">
        <f t="shared" si="19"/>
        <v>38822.960447999991</v>
      </c>
      <c r="N170" s="113">
        <f t="shared" si="20"/>
        <v>53095.144895999998</v>
      </c>
      <c r="Q170" s="170">
        <v>6.92</v>
      </c>
      <c r="R170" s="101">
        <v>70</v>
      </c>
      <c r="S170" s="108">
        <v>70</v>
      </c>
      <c r="T170" s="140">
        <v>24</v>
      </c>
      <c r="U170" s="140">
        <v>30</v>
      </c>
      <c r="V170" s="113">
        <f t="shared" si="21"/>
        <v>15276.038399999999</v>
      </c>
      <c r="W170" s="113">
        <f t="shared" si="22"/>
        <v>15276.038399999999</v>
      </c>
    </row>
    <row r="171" spans="2:27" s="126" customFormat="1" ht="18.75" customHeight="1" x14ac:dyDescent="0.25">
      <c r="B171" s="437"/>
      <c r="C171" s="437"/>
      <c r="D171" s="437"/>
      <c r="E171" s="241" t="s">
        <v>978</v>
      </c>
      <c r="F171" s="213"/>
      <c r="G171" s="442"/>
      <c r="H171" s="170">
        <v>1.26</v>
      </c>
      <c r="I171" s="101">
        <v>327.3</v>
      </c>
      <c r="J171" s="108">
        <v>270</v>
      </c>
      <c r="K171" s="140">
        <v>24</v>
      </c>
      <c r="L171" s="140">
        <v>30</v>
      </c>
      <c r="M171" s="113">
        <f t="shared" si="19"/>
        <v>13005.383328</v>
      </c>
      <c r="N171" s="113">
        <f t="shared" si="20"/>
        <v>10728.547200000001</v>
      </c>
      <c r="Q171" s="170">
        <v>1.26</v>
      </c>
      <c r="R171" s="101">
        <v>70</v>
      </c>
      <c r="S171" s="108">
        <v>70</v>
      </c>
      <c r="T171" s="140">
        <v>24</v>
      </c>
      <c r="U171" s="140">
        <v>30</v>
      </c>
      <c r="V171" s="113">
        <f t="shared" si="21"/>
        <v>2781.4752000000003</v>
      </c>
      <c r="W171" s="113">
        <f t="shared" si="22"/>
        <v>2781.4752000000003</v>
      </c>
    </row>
    <row r="172" spans="2:27" s="126" customFormat="1" ht="23.25" customHeight="1" x14ac:dyDescent="0.25">
      <c r="B172" s="437"/>
      <c r="C172" s="437"/>
      <c r="D172" s="437"/>
      <c r="E172" s="241" t="s">
        <v>130</v>
      </c>
      <c r="F172" s="213"/>
      <c r="G172" s="442"/>
      <c r="H172" s="170">
        <v>4.1100000000000003</v>
      </c>
      <c r="I172" s="101">
        <v>279.60000000000002</v>
      </c>
      <c r="J172" s="108">
        <v>132</v>
      </c>
      <c r="K172" s="140">
        <v>24</v>
      </c>
      <c r="L172" s="140">
        <v>30</v>
      </c>
      <c r="M172" s="113">
        <f t="shared" si="19"/>
        <v>36239.783616000008</v>
      </c>
      <c r="N172" s="113">
        <f t="shared" si="20"/>
        <v>17108.910720000003</v>
      </c>
      <c r="Q172" s="170">
        <v>4.1100000000000003</v>
      </c>
      <c r="R172" s="101">
        <v>70</v>
      </c>
      <c r="S172" s="108">
        <v>70</v>
      </c>
      <c r="T172" s="140">
        <v>24</v>
      </c>
      <c r="U172" s="140">
        <v>30</v>
      </c>
      <c r="V172" s="113">
        <f t="shared" si="21"/>
        <v>9072.9072000000015</v>
      </c>
      <c r="W172" s="113">
        <f t="shared" si="22"/>
        <v>9072.9072000000015</v>
      </c>
    </row>
    <row r="173" spans="2:27" s="126" customFormat="1" ht="23.25" customHeight="1" x14ac:dyDescent="0.25">
      <c r="B173" s="437"/>
      <c r="C173" s="437"/>
      <c r="D173" s="437"/>
      <c r="E173" s="241" t="s">
        <v>131</v>
      </c>
      <c r="F173" s="213"/>
      <c r="G173" s="442"/>
      <c r="H173" s="170">
        <v>6.31</v>
      </c>
      <c r="I173" s="101">
        <v>323.39999999999998</v>
      </c>
      <c r="J173" s="108">
        <v>310</v>
      </c>
      <c r="K173" s="140">
        <v>24</v>
      </c>
      <c r="L173" s="140">
        <v>30</v>
      </c>
      <c r="M173" s="113">
        <f t="shared" si="19"/>
        <v>64354.064543999993</v>
      </c>
      <c r="N173" s="113">
        <f t="shared" si="20"/>
        <v>61687.569599999995</v>
      </c>
      <c r="Q173" s="170">
        <v>6.31</v>
      </c>
      <c r="R173" s="101">
        <v>70</v>
      </c>
      <c r="S173" s="108">
        <v>70</v>
      </c>
      <c r="T173" s="140">
        <v>24</v>
      </c>
      <c r="U173" s="140">
        <v>30</v>
      </c>
      <c r="V173" s="113">
        <f t="shared" si="21"/>
        <v>13929.451200000001</v>
      </c>
      <c r="W173" s="113">
        <f t="shared" si="22"/>
        <v>13929.451200000001</v>
      </c>
    </row>
    <row r="174" spans="2:27" s="126" customFormat="1" ht="23.25" customHeight="1" x14ac:dyDescent="0.25">
      <c r="B174" s="437"/>
      <c r="C174" s="437"/>
      <c r="D174" s="437"/>
      <c r="E174" s="241" t="s">
        <v>132</v>
      </c>
      <c r="F174" s="213"/>
      <c r="G174" s="442"/>
      <c r="H174" s="170">
        <v>11.28</v>
      </c>
      <c r="I174" s="101">
        <v>232.6</v>
      </c>
      <c r="J174" s="108">
        <v>118</v>
      </c>
      <c r="K174" s="140">
        <v>24</v>
      </c>
      <c r="L174" s="140">
        <v>30</v>
      </c>
      <c r="M174" s="113">
        <f t="shared" si="19"/>
        <v>82741.886207999982</v>
      </c>
      <c r="N174" s="113">
        <f t="shared" si="20"/>
        <v>41975.677439999999</v>
      </c>
      <c r="Q174" s="170">
        <v>11.28</v>
      </c>
      <c r="R174" s="101">
        <v>70</v>
      </c>
      <c r="S174" s="108">
        <v>70</v>
      </c>
      <c r="T174" s="140">
        <v>24</v>
      </c>
      <c r="U174" s="140">
        <v>30</v>
      </c>
      <c r="V174" s="113">
        <f t="shared" si="21"/>
        <v>24900.8256</v>
      </c>
      <c r="W174" s="113">
        <f t="shared" si="22"/>
        <v>24900.8256</v>
      </c>
    </row>
    <row r="175" spans="2:27" s="126" customFormat="1" ht="23.25" customHeight="1" x14ac:dyDescent="0.25">
      <c r="B175" s="437"/>
      <c r="C175" s="437"/>
      <c r="D175" s="437"/>
      <c r="E175" s="241" t="s">
        <v>133</v>
      </c>
      <c r="F175" s="213"/>
      <c r="G175" s="442"/>
      <c r="H175" s="170">
        <v>25.5</v>
      </c>
      <c r="I175" s="101">
        <v>201.1</v>
      </c>
      <c r="J175" s="101">
        <v>130</v>
      </c>
      <c r="K175" s="140">
        <v>24</v>
      </c>
      <c r="L175" s="140">
        <v>30</v>
      </c>
      <c r="M175" s="113">
        <f t="shared" si="19"/>
        <v>161718.18479999999</v>
      </c>
      <c r="N175" s="113">
        <f t="shared" si="20"/>
        <v>104541.84</v>
      </c>
      <c r="Q175" s="170">
        <v>25.5</v>
      </c>
      <c r="R175" s="101">
        <v>70</v>
      </c>
      <c r="S175" s="108">
        <v>70</v>
      </c>
      <c r="T175" s="140">
        <v>24</v>
      </c>
      <c r="U175" s="140">
        <v>30</v>
      </c>
      <c r="V175" s="113">
        <f t="shared" si="21"/>
        <v>56291.759999999995</v>
      </c>
      <c r="W175" s="113">
        <f t="shared" si="22"/>
        <v>56291.759999999995</v>
      </c>
    </row>
    <row r="176" spans="2:27" s="126" customFormat="1" ht="23.25" customHeight="1" x14ac:dyDescent="0.25">
      <c r="B176" s="437"/>
      <c r="C176" s="437"/>
      <c r="D176" s="437"/>
      <c r="E176" s="241" t="s">
        <v>134</v>
      </c>
      <c r="F176" s="213"/>
      <c r="G176" s="442"/>
      <c r="H176" s="170">
        <v>4.05</v>
      </c>
      <c r="I176" s="101">
        <v>170.4</v>
      </c>
      <c r="J176" s="101">
        <v>127.5</v>
      </c>
      <c r="K176" s="140">
        <v>24</v>
      </c>
      <c r="L176" s="140">
        <v>30</v>
      </c>
      <c r="M176" s="113">
        <f t="shared" si="19"/>
        <v>21763.624319999999</v>
      </c>
      <c r="N176" s="113">
        <f t="shared" si="20"/>
        <v>16284.401999999998</v>
      </c>
      <c r="Q176" s="170">
        <v>4.05</v>
      </c>
      <c r="R176" s="101">
        <v>70</v>
      </c>
      <c r="S176" s="108">
        <v>70</v>
      </c>
      <c r="T176" s="140">
        <v>24</v>
      </c>
      <c r="U176" s="140">
        <v>30</v>
      </c>
      <c r="V176" s="113">
        <f t="shared" si="21"/>
        <v>8940.4560000000001</v>
      </c>
      <c r="W176" s="113">
        <f t="shared" si="22"/>
        <v>8940.4560000000001</v>
      </c>
    </row>
    <row r="177" spans="2:27" s="126" customFormat="1" ht="23.25" customHeight="1" x14ac:dyDescent="0.25">
      <c r="B177" s="437"/>
      <c r="C177" s="437"/>
      <c r="D177" s="437"/>
      <c r="E177" s="241" t="s">
        <v>135</v>
      </c>
      <c r="F177" s="213"/>
      <c r="G177" s="442"/>
      <c r="H177" s="170">
        <v>25.69</v>
      </c>
      <c r="I177" s="101">
        <v>277.39999999999998</v>
      </c>
      <c r="J177" s="101">
        <v>126</v>
      </c>
      <c r="K177" s="140">
        <v>24</v>
      </c>
      <c r="L177" s="140">
        <v>30</v>
      </c>
      <c r="M177" s="113">
        <f t="shared" si="19"/>
        <v>224738.33961600001</v>
      </c>
      <c r="N177" s="113">
        <f t="shared" si="20"/>
        <v>102080.13983999999</v>
      </c>
      <c r="Q177" s="170">
        <v>25.69</v>
      </c>
      <c r="R177" s="101">
        <v>70</v>
      </c>
      <c r="S177" s="108">
        <v>70</v>
      </c>
      <c r="T177" s="140">
        <v>24</v>
      </c>
      <c r="U177" s="140">
        <v>30</v>
      </c>
      <c r="V177" s="113">
        <f t="shared" si="21"/>
        <v>56711.188800000004</v>
      </c>
      <c r="W177" s="113">
        <f t="shared" si="22"/>
        <v>56711.188800000004</v>
      </c>
    </row>
    <row r="178" spans="2:27" s="126" customFormat="1" ht="23.25" customHeight="1" x14ac:dyDescent="0.25">
      <c r="B178" s="437"/>
      <c r="C178" s="437"/>
      <c r="D178" s="437"/>
      <c r="E178" s="241" t="s">
        <v>157</v>
      </c>
      <c r="F178" s="213"/>
      <c r="G178" s="442"/>
      <c r="H178" s="170">
        <v>824.8</v>
      </c>
      <c r="I178" s="101">
        <v>71.430000000000007</v>
      </c>
      <c r="J178" s="101">
        <v>33.08</v>
      </c>
      <c r="K178" s="140">
        <v>24</v>
      </c>
      <c r="L178" s="140">
        <v>30</v>
      </c>
      <c r="M178" s="113">
        <f t="shared" si="19"/>
        <v>1857958.0727039999</v>
      </c>
      <c r="N178" s="113">
        <f t="shared" si="20"/>
        <v>860440.33382399986</v>
      </c>
      <c r="Q178" s="170">
        <v>824.8</v>
      </c>
      <c r="R178" s="101">
        <v>70</v>
      </c>
      <c r="S178" s="108">
        <v>70</v>
      </c>
      <c r="T178" s="140">
        <v>24</v>
      </c>
      <c r="U178" s="140">
        <v>30</v>
      </c>
      <c r="V178" s="113">
        <f t="shared" si="21"/>
        <v>1820762.4959999998</v>
      </c>
      <c r="W178" s="113">
        <f t="shared" si="22"/>
        <v>1820762.4959999998</v>
      </c>
    </row>
    <row r="179" spans="2:27" s="126" customFormat="1" ht="23.25" customHeight="1" x14ac:dyDescent="0.25">
      <c r="B179" s="437"/>
      <c r="C179" s="437"/>
      <c r="D179" s="437"/>
      <c r="E179" s="241" t="s">
        <v>158</v>
      </c>
      <c r="F179" s="213"/>
      <c r="G179" s="442"/>
      <c r="H179" s="170">
        <v>679.03</v>
      </c>
      <c r="I179" s="101">
        <v>65.2</v>
      </c>
      <c r="J179" s="101">
        <v>56</v>
      </c>
      <c r="K179" s="140">
        <v>24</v>
      </c>
      <c r="L179" s="140">
        <v>30</v>
      </c>
      <c r="M179" s="113">
        <f t="shared" si="19"/>
        <v>1396185.6332159999</v>
      </c>
      <c r="N179" s="113">
        <f t="shared" si="20"/>
        <v>1199177.84448</v>
      </c>
      <c r="Q179" s="170">
        <v>679.03</v>
      </c>
      <c r="R179" s="101">
        <v>70</v>
      </c>
      <c r="S179" s="108">
        <v>70</v>
      </c>
      <c r="T179" s="140">
        <v>24</v>
      </c>
      <c r="U179" s="140">
        <v>30</v>
      </c>
      <c r="V179" s="113">
        <f t="shared" si="21"/>
        <v>1498972.3056000001</v>
      </c>
      <c r="W179" s="113">
        <f t="shared" si="22"/>
        <v>1498972.3056000001</v>
      </c>
    </row>
    <row r="180" spans="2:27" s="126" customFormat="1" ht="23.25" customHeight="1" x14ac:dyDescent="0.25">
      <c r="B180" s="437"/>
      <c r="C180" s="437"/>
      <c r="D180" s="437"/>
      <c r="E180" s="241" t="s">
        <v>1022</v>
      </c>
      <c r="F180" s="213"/>
      <c r="G180" s="442"/>
      <c r="H180" s="170">
        <v>10.38</v>
      </c>
      <c r="I180" s="101">
        <v>283.10000000000002</v>
      </c>
      <c r="J180" s="101">
        <v>120</v>
      </c>
      <c r="K180" s="140">
        <v>24</v>
      </c>
      <c r="L180" s="140">
        <v>30</v>
      </c>
      <c r="M180" s="113">
        <f t="shared" si="19"/>
        <v>92670.995808000021</v>
      </c>
      <c r="N180" s="113">
        <f t="shared" si="20"/>
        <v>39281.241600000001</v>
      </c>
      <c r="Q180" s="170">
        <v>10.38</v>
      </c>
      <c r="R180" s="101">
        <v>70</v>
      </c>
      <c r="S180" s="108">
        <v>70</v>
      </c>
      <c r="T180" s="140">
        <v>24</v>
      </c>
      <c r="U180" s="140">
        <v>30</v>
      </c>
      <c r="V180" s="113">
        <f t="shared" si="21"/>
        <v>22914.0576</v>
      </c>
      <c r="W180" s="113">
        <f t="shared" si="22"/>
        <v>22914.0576</v>
      </c>
    </row>
    <row r="181" spans="2:27" s="126" customFormat="1" ht="23.25" hidden="1" customHeight="1" x14ac:dyDescent="0.25">
      <c r="B181" s="437"/>
      <c r="C181" s="437"/>
      <c r="D181" s="437"/>
      <c r="E181" s="241" t="s">
        <v>159</v>
      </c>
      <c r="F181" s="213"/>
      <c r="G181" s="442"/>
      <c r="H181" s="170"/>
      <c r="I181" s="101"/>
      <c r="J181" s="101"/>
      <c r="K181" s="140"/>
      <c r="L181" s="140"/>
      <c r="M181" s="113">
        <f t="shared" si="19"/>
        <v>0</v>
      </c>
      <c r="N181" s="113">
        <f t="shared" si="20"/>
        <v>0</v>
      </c>
      <c r="Q181" s="170"/>
      <c r="R181" s="101">
        <v>70</v>
      </c>
      <c r="S181" s="108">
        <v>70</v>
      </c>
      <c r="T181" s="140"/>
      <c r="U181" s="140"/>
      <c r="V181" s="113">
        <f t="shared" si="21"/>
        <v>0</v>
      </c>
      <c r="W181" s="113">
        <f t="shared" si="22"/>
        <v>0</v>
      </c>
    </row>
    <row r="182" spans="2:27" s="126" customFormat="1" ht="23.25" customHeight="1" x14ac:dyDescent="0.25">
      <c r="B182" s="437"/>
      <c r="C182" s="437"/>
      <c r="D182" s="437"/>
      <c r="E182" s="241" t="s">
        <v>136</v>
      </c>
      <c r="F182" s="213"/>
      <c r="G182" s="442"/>
      <c r="H182" s="170">
        <v>21.48</v>
      </c>
      <c r="I182" s="101">
        <v>243.1</v>
      </c>
      <c r="J182" s="101">
        <v>123.3</v>
      </c>
      <c r="K182" s="140">
        <v>24</v>
      </c>
      <c r="L182" s="140">
        <v>30</v>
      </c>
      <c r="M182" s="113">
        <f t="shared" si="19"/>
        <v>164674.30636799999</v>
      </c>
      <c r="N182" s="113">
        <f t="shared" si="20"/>
        <v>83522.591423999998</v>
      </c>
      <c r="Q182" s="170">
        <v>21.48</v>
      </c>
      <c r="R182" s="101">
        <v>70</v>
      </c>
      <c r="S182" s="108">
        <v>70</v>
      </c>
      <c r="T182" s="140">
        <v>24</v>
      </c>
      <c r="U182" s="140">
        <v>30</v>
      </c>
      <c r="V182" s="113">
        <f t="shared" si="21"/>
        <v>47417.529600000002</v>
      </c>
      <c r="W182" s="113">
        <f t="shared" si="22"/>
        <v>47417.529600000002</v>
      </c>
    </row>
    <row r="183" spans="2:27" s="126" customFormat="1" ht="23.25" customHeight="1" x14ac:dyDescent="0.25">
      <c r="B183" s="437"/>
      <c r="C183" s="437"/>
      <c r="D183" s="437"/>
      <c r="E183" s="241" t="s">
        <v>167</v>
      </c>
      <c r="F183" s="213"/>
      <c r="G183" s="442"/>
      <c r="H183" s="170">
        <v>41.13</v>
      </c>
      <c r="I183" s="101">
        <v>178.8</v>
      </c>
      <c r="J183" s="101">
        <v>76</v>
      </c>
      <c r="K183" s="140">
        <v>24</v>
      </c>
      <c r="L183" s="140">
        <v>30</v>
      </c>
      <c r="M183" s="113">
        <f t="shared" si="19"/>
        <v>231917.13158400002</v>
      </c>
      <c r="N183" s="113">
        <f t="shared" si="20"/>
        <v>98577.751680000001</v>
      </c>
      <c r="Q183" s="170">
        <v>41.13</v>
      </c>
      <c r="R183" s="101">
        <v>70</v>
      </c>
      <c r="S183" s="108">
        <v>70</v>
      </c>
      <c r="T183" s="140">
        <v>24</v>
      </c>
      <c r="U183" s="140">
        <v>30</v>
      </c>
      <c r="V183" s="113">
        <f t="shared" si="21"/>
        <v>90795.297600000005</v>
      </c>
      <c r="W183" s="113">
        <f t="shared" si="22"/>
        <v>90795.297600000005</v>
      </c>
    </row>
    <row r="184" spans="2:27" s="126" customFormat="1" ht="23.25" customHeight="1" x14ac:dyDescent="0.25">
      <c r="B184" s="437"/>
      <c r="C184" s="437"/>
      <c r="D184" s="437"/>
      <c r="E184" s="241" t="s">
        <v>1168</v>
      </c>
      <c r="F184" s="213"/>
      <c r="G184" s="442"/>
      <c r="H184" s="170">
        <v>1.57</v>
      </c>
      <c r="I184" s="101">
        <v>35.56</v>
      </c>
      <c r="J184" s="101">
        <v>26.5</v>
      </c>
      <c r="K184" s="140">
        <v>24</v>
      </c>
      <c r="L184" s="140">
        <v>30</v>
      </c>
      <c r="M184" s="113">
        <f t="shared" si="19"/>
        <v>1760.6296512000001</v>
      </c>
      <c r="N184" s="113">
        <f t="shared" si="20"/>
        <v>1312.0552800000003</v>
      </c>
      <c r="Q184" s="170">
        <v>1.57</v>
      </c>
      <c r="R184" s="101">
        <v>70</v>
      </c>
      <c r="S184" s="108">
        <v>70</v>
      </c>
      <c r="T184" s="140">
        <v>24</v>
      </c>
      <c r="U184" s="140">
        <v>30</v>
      </c>
      <c r="V184" s="113">
        <f t="shared" si="21"/>
        <v>3465.8063999999999</v>
      </c>
      <c r="W184" s="113">
        <f t="shared" si="22"/>
        <v>3465.8063999999999</v>
      </c>
    </row>
    <row r="185" spans="2:27" s="126" customFormat="1" ht="23.25" customHeight="1" x14ac:dyDescent="0.25">
      <c r="B185" s="437"/>
      <c r="C185" s="437"/>
      <c r="D185" s="437"/>
      <c r="E185" s="241" t="s">
        <v>1169</v>
      </c>
      <c r="F185" s="213"/>
      <c r="G185" s="442"/>
      <c r="H185" s="170">
        <v>13.57</v>
      </c>
      <c r="I185" s="101">
        <v>304.60000000000002</v>
      </c>
      <c r="J185" s="101">
        <v>193.3</v>
      </c>
      <c r="K185" s="140">
        <v>24</v>
      </c>
      <c r="L185" s="140">
        <v>30</v>
      </c>
      <c r="M185" s="113">
        <f t="shared" si="19"/>
        <v>130351.596192</v>
      </c>
      <c r="N185" s="113">
        <f t="shared" si="20"/>
        <v>82721.482415999999</v>
      </c>
      <c r="Q185" s="170">
        <v>13.57</v>
      </c>
      <c r="R185" s="101">
        <v>70</v>
      </c>
      <c r="S185" s="108">
        <v>70</v>
      </c>
      <c r="T185" s="140">
        <v>24</v>
      </c>
      <c r="U185" s="140">
        <v>30</v>
      </c>
      <c r="V185" s="113">
        <f t="shared" si="21"/>
        <v>29956.046399999999</v>
      </c>
      <c r="W185" s="113">
        <f t="shared" si="22"/>
        <v>29956.046399999999</v>
      </c>
    </row>
    <row r="186" spans="2:27" s="126" customFormat="1" ht="38.25" customHeight="1" x14ac:dyDescent="0.25">
      <c r="B186" s="437"/>
      <c r="C186" s="438"/>
      <c r="D186" s="438"/>
      <c r="E186" s="241" t="s">
        <v>1170</v>
      </c>
      <c r="F186" s="214"/>
      <c r="G186" s="449"/>
      <c r="H186" s="170">
        <v>27.4</v>
      </c>
      <c r="I186" s="101">
        <v>133.4</v>
      </c>
      <c r="J186" s="101">
        <v>80</v>
      </c>
      <c r="K186" s="140">
        <v>24</v>
      </c>
      <c r="L186" s="140">
        <v>30</v>
      </c>
      <c r="M186" s="113">
        <f t="shared" si="19"/>
        <v>115269.12576</v>
      </c>
      <c r="N186" s="113">
        <f t="shared" si="20"/>
        <v>69126.911999999997</v>
      </c>
      <c r="O186" s="216">
        <f>SUM(M170:M186)</f>
        <v>4634171.7181632007</v>
      </c>
      <c r="P186" s="216">
        <f>SUM(N170:N186)</f>
        <v>2841662.4443999999</v>
      </c>
      <c r="Q186" s="170">
        <v>27.4</v>
      </c>
      <c r="R186" s="101">
        <v>70</v>
      </c>
      <c r="S186" s="108">
        <v>70</v>
      </c>
      <c r="T186" s="140">
        <v>24</v>
      </c>
      <c r="U186" s="140">
        <v>30</v>
      </c>
      <c r="V186" s="113">
        <f t="shared" si="21"/>
        <v>60486.047999999995</v>
      </c>
      <c r="W186" s="113">
        <f t="shared" si="22"/>
        <v>60486.047999999995</v>
      </c>
      <c r="X186" s="258">
        <f>SUM(V170:V186)</f>
        <v>3762673.6896000002</v>
      </c>
      <c r="Y186" s="258">
        <f>SUM(W170:W186)</f>
        <v>3762673.6896000002</v>
      </c>
      <c r="Z186" s="262">
        <v>3762673.6896000002</v>
      </c>
      <c r="AA186" s="262">
        <v>2841662.4443999999</v>
      </c>
    </row>
    <row r="187" spans="2:27" s="126" customFormat="1" ht="45.75" customHeight="1" x14ac:dyDescent="0.25">
      <c r="B187" s="437"/>
      <c r="C187" s="236" t="s">
        <v>1331</v>
      </c>
      <c r="D187" s="236" t="s">
        <v>1124</v>
      </c>
      <c r="E187" s="103" t="s">
        <v>11</v>
      </c>
      <c r="F187" s="103"/>
      <c r="G187" s="245">
        <v>43766</v>
      </c>
      <c r="H187" s="171">
        <v>0.499</v>
      </c>
      <c r="I187" s="111">
        <v>100</v>
      </c>
      <c r="J187" s="111">
        <v>32.67</v>
      </c>
      <c r="K187" s="140">
        <v>24</v>
      </c>
      <c r="L187" s="140">
        <v>30</v>
      </c>
      <c r="M187" s="113">
        <f t="shared" si="19"/>
        <v>1573.6463999999999</v>
      </c>
      <c r="N187" s="113">
        <f t="shared" si="20"/>
        <v>514.11027888000001</v>
      </c>
      <c r="Q187" s="171">
        <v>0.499</v>
      </c>
      <c r="R187" s="111">
        <v>100</v>
      </c>
      <c r="S187" s="111">
        <v>32.67</v>
      </c>
      <c r="T187" s="140">
        <v>24</v>
      </c>
      <c r="U187" s="140">
        <v>30</v>
      </c>
      <c r="V187" s="113">
        <f t="shared" si="21"/>
        <v>1573.6463999999999</v>
      </c>
      <c r="W187" s="113">
        <f t="shared" si="22"/>
        <v>514.11027888000001</v>
      </c>
    </row>
    <row r="188" spans="2:27" s="126" customFormat="1" ht="28.5" customHeight="1" x14ac:dyDescent="0.25">
      <c r="B188" s="437"/>
      <c r="C188" s="236" t="s">
        <v>1141</v>
      </c>
      <c r="D188" s="236" t="s">
        <v>1142</v>
      </c>
      <c r="E188" s="103" t="s">
        <v>11</v>
      </c>
      <c r="F188" s="103"/>
      <c r="G188" s="110">
        <v>42858</v>
      </c>
      <c r="H188" s="171">
        <v>2.81</v>
      </c>
      <c r="I188" s="111">
        <v>23</v>
      </c>
      <c r="J188" s="111">
        <v>35</v>
      </c>
      <c r="K188" s="140">
        <v>24</v>
      </c>
      <c r="L188" s="140">
        <v>30</v>
      </c>
      <c r="M188" s="113">
        <f t="shared" si="19"/>
        <v>2038.1716799999999</v>
      </c>
      <c r="N188" s="113">
        <f t="shared" si="20"/>
        <v>3101.5656000000004</v>
      </c>
      <c r="Q188" s="171">
        <v>2.81</v>
      </c>
      <c r="R188" s="111">
        <v>23</v>
      </c>
      <c r="S188" s="111">
        <v>35</v>
      </c>
      <c r="T188" s="140">
        <v>24</v>
      </c>
      <c r="U188" s="140">
        <v>30</v>
      </c>
      <c r="V188" s="113">
        <f t="shared" si="21"/>
        <v>2038.1716799999999</v>
      </c>
      <c r="W188" s="113">
        <f t="shared" si="22"/>
        <v>3101.5656000000004</v>
      </c>
    </row>
    <row r="189" spans="2:27" s="126" customFormat="1" ht="28.5" customHeight="1" x14ac:dyDescent="0.25">
      <c r="B189" s="437"/>
      <c r="C189" s="236" t="s">
        <v>1144</v>
      </c>
      <c r="D189" s="236" t="s">
        <v>1145</v>
      </c>
      <c r="E189" s="103" t="s">
        <v>22</v>
      </c>
      <c r="F189" s="103"/>
      <c r="G189" s="110">
        <v>44440</v>
      </c>
      <c r="H189" s="171">
        <v>0.28999999999999998</v>
      </c>
      <c r="I189" s="111">
        <v>163.1</v>
      </c>
      <c r="J189" s="111">
        <v>10</v>
      </c>
      <c r="K189" s="140">
        <v>8</v>
      </c>
      <c r="L189" s="140">
        <v>22</v>
      </c>
      <c r="M189" s="113">
        <f t="shared" si="19"/>
        <v>497.20708799999989</v>
      </c>
      <c r="N189" s="113">
        <f t="shared" si="20"/>
        <v>30.4848</v>
      </c>
      <c r="Q189" s="171">
        <v>0.28999999999999998</v>
      </c>
      <c r="R189" s="111">
        <v>163.1</v>
      </c>
      <c r="S189" s="111">
        <v>10</v>
      </c>
      <c r="T189" s="140">
        <v>8</v>
      </c>
      <c r="U189" s="140">
        <v>22</v>
      </c>
      <c r="V189" s="113">
        <f t="shared" si="21"/>
        <v>497.20708799999989</v>
      </c>
      <c r="W189" s="113">
        <f t="shared" si="22"/>
        <v>30.4848</v>
      </c>
    </row>
    <row r="190" spans="2:27" s="126" customFormat="1" ht="53.25" customHeight="1" x14ac:dyDescent="0.25">
      <c r="B190" s="438"/>
      <c r="C190" s="236" t="s">
        <v>1244</v>
      </c>
      <c r="D190" s="236" t="s">
        <v>1245</v>
      </c>
      <c r="E190" s="103" t="s">
        <v>11</v>
      </c>
      <c r="F190" s="103"/>
      <c r="G190" s="245">
        <v>43360</v>
      </c>
      <c r="H190" s="171">
        <v>0.85</v>
      </c>
      <c r="I190" s="111">
        <v>18.2</v>
      </c>
      <c r="J190" s="111">
        <v>14</v>
      </c>
      <c r="K190" s="140">
        <v>24</v>
      </c>
      <c r="L190" s="140">
        <v>30</v>
      </c>
      <c r="M190" s="113">
        <f t="shared" si="19"/>
        <v>487.86191999999994</v>
      </c>
      <c r="N190" s="113">
        <f t="shared" si="20"/>
        <v>375.27840000000009</v>
      </c>
      <c r="Q190" s="171">
        <v>0.85</v>
      </c>
      <c r="R190" s="111">
        <v>18.2</v>
      </c>
      <c r="S190" s="111">
        <v>14</v>
      </c>
      <c r="T190" s="140">
        <v>24</v>
      </c>
      <c r="U190" s="140">
        <v>30</v>
      </c>
      <c r="V190" s="113">
        <f t="shared" si="21"/>
        <v>487.86191999999994</v>
      </c>
      <c r="W190" s="113">
        <f t="shared" si="22"/>
        <v>375.27840000000009</v>
      </c>
    </row>
    <row r="191" spans="2:27" s="126" customFormat="1" ht="53.25" customHeight="1" x14ac:dyDescent="0.25">
      <c r="B191" s="434" t="s">
        <v>46</v>
      </c>
      <c r="C191" s="237" t="s">
        <v>1278</v>
      </c>
      <c r="D191" s="237" t="s">
        <v>1090</v>
      </c>
      <c r="E191" s="241" t="s">
        <v>62</v>
      </c>
      <c r="F191" s="241"/>
      <c r="G191" s="112" t="s">
        <v>1330</v>
      </c>
      <c r="H191" s="174">
        <v>2.94</v>
      </c>
      <c r="I191" s="100">
        <v>185</v>
      </c>
      <c r="J191" s="100">
        <v>40</v>
      </c>
      <c r="K191" s="140">
        <v>24</v>
      </c>
      <c r="L191" s="140">
        <v>30</v>
      </c>
      <c r="M191" s="121">
        <f t="shared" si="19"/>
        <v>17152.430399999997</v>
      </c>
      <c r="N191" s="121">
        <f t="shared" si="20"/>
        <v>3708.6335999999997</v>
      </c>
      <c r="Q191" s="174">
        <v>2.94</v>
      </c>
      <c r="R191" s="19">
        <v>90</v>
      </c>
      <c r="S191" s="19">
        <v>90</v>
      </c>
      <c r="T191" s="140">
        <v>24</v>
      </c>
      <c r="U191" s="140">
        <v>30</v>
      </c>
      <c r="V191" s="260">
        <f t="shared" si="21"/>
        <v>8344.4256000000005</v>
      </c>
      <c r="W191" s="260">
        <f t="shared" si="22"/>
        <v>8344.4256000000005</v>
      </c>
      <c r="Z191" s="262">
        <v>8344.4256000000005</v>
      </c>
      <c r="AA191" s="262">
        <v>3708.6335999999997</v>
      </c>
    </row>
    <row r="192" spans="2:27" s="126" customFormat="1" ht="58.5" customHeight="1" x14ac:dyDescent="0.25">
      <c r="B192" s="435"/>
      <c r="C192" s="236" t="s">
        <v>1136</v>
      </c>
      <c r="D192" s="236" t="s">
        <v>1125</v>
      </c>
      <c r="E192" s="131" t="s">
        <v>11</v>
      </c>
      <c r="F192" s="131"/>
      <c r="G192" s="244">
        <v>44187</v>
      </c>
      <c r="H192" s="170">
        <v>5.32</v>
      </c>
      <c r="I192" s="100">
        <v>165.7</v>
      </c>
      <c r="J192" s="100">
        <v>48</v>
      </c>
      <c r="K192" s="140">
        <v>24</v>
      </c>
      <c r="L192" s="140">
        <v>30</v>
      </c>
      <c r="M192" s="113">
        <f t="shared" si="19"/>
        <v>27799.740863999999</v>
      </c>
      <c r="N192" s="113">
        <f t="shared" si="20"/>
        <v>8053.0329599999995</v>
      </c>
      <c r="Q192" s="170">
        <v>5.32</v>
      </c>
      <c r="R192" s="100">
        <v>165.7</v>
      </c>
      <c r="S192" s="100">
        <v>48</v>
      </c>
      <c r="T192" s="140">
        <v>24</v>
      </c>
      <c r="U192" s="140">
        <v>30</v>
      </c>
      <c r="V192" s="113">
        <f t="shared" si="21"/>
        <v>27799.740863999999</v>
      </c>
      <c r="W192" s="113">
        <f t="shared" si="22"/>
        <v>8053.0329599999995</v>
      </c>
    </row>
    <row r="193" spans="2:27" s="126" customFormat="1" ht="41.25" customHeight="1" x14ac:dyDescent="0.25">
      <c r="B193" s="435"/>
      <c r="C193" s="239" t="s">
        <v>1047</v>
      </c>
      <c r="D193" s="149"/>
      <c r="E193" s="241" t="s">
        <v>22</v>
      </c>
      <c r="F193" s="241"/>
      <c r="G193" s="257" t="s">
        <v>977</v>
      </c>
      <c r="H193" s="172"/>
      <c r="I193" s="105"/>
      <c r="J193" s="105">
        <v>114</v>
      </c>
      <c r="K193" s="140" t="s">
        <v>1053</v>
      </c>
      <c r="L193" s="140" t="s">
        <v>1053</v>
      </c>
      <c r="M193" s="113"/>
      <c r="N193" s="113"/>
      <c r="Q193" s="172"/>
      <c r="R193" s="105"/>
      <c r="S193" s="105">
        <v>114</v>
      </c>
      <c r="T193" s="140" t="s">
        <v>1053</v>
      </c>
      <c r="U193" s="140" t="s">
        <v>1053</v>
      </c>
      <c r="V193" s="113"/>
      <c r="W193" s="113"/>
    </row>
    <row r="194" spans="2:27" s="126" customFormat="1" ht="36.75" customHeight="1" x14ac:dyDescent="0.25">
      <c r="B194" s="435"/>
      <c r="C194" s="236" t="s">
        <v>1319</v>
      </c>
      <c r="D194" s="236" t="s">
        <v>1175</v>
      </c>
      <c r="E194" s="131" t="s">
        <v>1296</v>
      </c>
      <c r="F194" s="131"/>
      <c r="G194" s="244">
        <v>44340</v>
      </c>
      <c r="H194" s="170">
        <v>6.55</v>
      </c>
      <c r="I194" s="101">
        <v>9.01</v>
      </c>
      <c r="J194" s="101">
        <v>46</v>
      </c>
      <c r="K194" s="140">
        <v>8</v>
      </c>
      <c r="L194" s="140">
        <v>8</v>
      </c>
      <c r="M194" s="113">
        <f t="shared" si="19"/>
        <v>620.37093599999992</v>
      </c>
      <c r="N194" s="113">
        <f t="shared" si="20"/>
        <v>3167.2656000000002</v>
      </c>
      <c r="Q194" s="170">
        <v>6.55</v>
      </c>
      <c r="R194" s="101">
        <v>9.01</v>
      </c>
      <c r="S194" s="101">
        <v>46</v>
      </c>
      <c r="T194" s="140">
        <v>8</v>
      </c>
      <c r="U194" s="140">
        <v>8</v>
      </c>
      <c r="V194" s="113">
        <f t="shared" ref="V194:V210" si="23">(Q194*R194*0.0036*T194)*365</f>
        <v>620.37093599999992</v>
      </c>
      <c r="W194" s="113">
        <f t="shared" ref="W194:W210" si="24">(Q194*S194*0.0036*T194)*365</f>
        <v>3167.2656000000002</v>
      </c>
    </row>
    <row r="195" spans="2:27" s="126" customFormat="1" ht="42.75" customHeight="1" x14ac:dyDescent="0.25">
      <c r="B195" s="436" t="s">
        <v>47</v>
      </c>
      <c r="C195" s="436" t="s">
        <v>1279</v>
      </c>
      <c r="D195" s="436" t="s">
        <v>1091</v>
      </c>
      <c r="E195" s="103" t="s">
        <v>168</v>
      </c>
      <c r="F195" s="249"/>
      <c r="G195" s="439">
        <v>44443</v>
      </c>
      <c r="H195" s="170">
        <v>13.27</v>
      </c>
      <c r="I195" s="100">
        <v>77.03</v>
      </c>
      <c r="J195" s="101">
        <v>26</v>
      </c>
      <c r="K195" s="140">
        <v>24</v>
      </c>
      <c r="L195" s="140">
        <v>30</v>
      </c>
      <c r="M195" s="113">
        <f t="shared" si="19"/>
        <v>32235.723921599998</v>
      </c>
      <c r="N195" s="113">
        <f t="shared" si="20"/>
        <v>10880.550719999999</v>
      </c>
      <c r="Q195" s="170">
        <v>13.27</v>
      </c>
      <c r="R195" s="19">
        <v>90</v>
      </c>
      <c r="S195" s="19">
        <v>90</v>
      </c>
      <c r="T195" s="140">
        <v>24</v>
      </c>
      <c r="U195" s="140">
        <v>30</v>
      </c>
      <c r="V195" s="113">
        <f t="shared" si="23"/>
        <v>37663.444800000005</v>
      </c>
      <c r="W195" s="113">
        <f t="shared" si="24"/>
        <v>37663.444800000005</v>
      </c>
    </row>
    <row r="196" spans="2:27" s="126" customFormat="1" ht="36.75" customHeight="1" x14ac:dyDescent="0.25">
      <c r="B196" s="437"/>
      <c r="C196" s="437"/>
      <c r="D196" s="438"/>
      <c r="E196" s="122" t="s">
        <v>1191</v>
      </c>
      <c r="F196" s="208"/>
      <c r="G196" s="440"/>
      <c r="H196" s="170">
        <v>9.69</v>
      </c>
      <c r="I196" s="100">
        <v>118.3</v>
      </c>
      <c r="J196" s="100">
        <v>158</v>
      </c>
      <c r="K196" s="140">
        <v>24</v>
      </c>
      <c r="L196" s="140">
        <v>30</v>
      </c>
      <c r="M196" s="113">
        <f t="shared" si="19"/>
        <v>36150.568272000004</v>
      </c>
      <c r="N196" s="113">
        <f t="shared" si="20"/>
        <v>48282.246719999996</v>
      </c>
      <c r="O196" s="216">
        <f>SUM(M195:M196)</f>
        <v>68386.292193600006</v>
      </c>
      <c r="P196" s="216">
        <f>SUM(N195:N196)</f>
        <v>59162.797439999995</v>
      </c>
      <c r="Q196" s="170">
        <v>9.69</v>
      </c>
      <c r="R196" s="19">
        <v>90</v>
      </c>
      <c r="S196" s="19">
        <v>90</v>
      </c>
      <c r="T196" s="140">
        <v>24</v>
      </c>
      <c r="U196" s="140">
        <v>30</v>
      </c>
      <c r="V196" s="113">
        <f t="shared" si="23"/>
        <v>27502.545599999994</v>
      </c>
      <c r="W196" s="113">
        <f t="shared" si="24"/>
        <v>27502.545599999994</v>
      </c>
      <c r="X196" s="258">
        <f>SUM(V195:V196)</f>
        <v>65165.990399999995</v>
      </c>
      <c r="Y196" s="258">
        <f>SUM(W195:W196)</f>
        <v>65165.990399999995</v>
      </c>
      <c r="Z196" s="262">
        <v>65165.990399999995</v>
      </c>
      <c r="AA196" s="262">
        <v>59162.797439999995</v>
      </c>
    </row>
    <row r="197" spans="2:27" s="126" customFormat="1" ht="33" customHeight="1" x14ac:dyDescent="0.25">
      <c r="B197" s="437"/>
      <c r="C197" s="149" t="s">
        <v>1161</v>
      </c>
      <c r="D197" s="149" t="s">
        <v>1248</v>
      </c>
      <c r="E197" s="131" t="s">
        <v>1250</v>
      </c>
      <c r="F197" s="131"/>
      <c r="G197" s="122"/>
      <c r="H197" s="170"/>
      <c r="I197" s="105"/>
      <c r="J197" s="100"/>
      <c r="K197" s="140"/>
      <c r="L197" s="140"/>
      <c r="M197" s="113">
        <f t="shared" si="19"/>
        <v>0</v>
      </c>
      <c r="N197" s="113">
        <f t="shared" si="20"/>
        <v>0</v>
      </c>
      <c r="Q197" s="170"/>
      <c r="R197" s="105"/>
      <c r="S197" s="100"/>
      <c r="T197" s="140"/>
      <c r="U197" s="140"/>
      <c r="V197" s="113">
        <f t="shared" si="23"/>
        <v>0</v>
      </c>
      <c r="W197" s="113">
        <f t="shared" si="24"/>
        <v>0</v>
      </c>
    </row>
    <row r="198" spans="2:27" s="126" customFormat="1" ht="33" customHeight="1" x14ac:dyDescent="0.25">
      <c r="B198" s="437"/>
      <c r="C198" s="154" t="s">
        <v>983</v>
      </c>
      <c r="D198" s="154" t="s">
        <v>1126</v>
      </c>
      <c r="E198" s="131" t="s">
        <v>984</v>
      </c>
      <c r="F198" s="131"/>
      <c r="G198" s="244">
        <v>43757</v>
      </c>
      <c r="H198" s="171">
        <v>3.8000000000000002E-4</v>
      </c>
      <c r="I198" s="111">
        <v>42</v>
      </c>
      <c r="J198" s="111">
        <v>6.4</v>
      </c>
      <c r="K198" s="140">
        <v>8</v>
      </c>
      <c r="L198" s="140">
        <v>24</v>
      </c>
      <c r="M198" s="113">
        <f t="shared" si="19"/>
        <v>0.16777152000000001</v>
      </c>
      <c r="N198" s="113">
        <f t="shared" si="20"/>
        <v>2.5565184000000001E-2</v>
      </c>
      <c r="Q198" s="171">
        <v>3.8000000000000002E-4</v>
      </c>
      <c r="R198" s="111">
        <v>42</v>
      </c>
      <c r="S198" s="111">
        <v>6.4</v>
      </c>
      <c r="T198" s="140">
        <v>8</v>
      </c>
      <c r="U198" s="140">
        <v>24</v>
      </c>
      <c r="V198" s="113">
        <f t="shared" si="23"/>
        <v>0.16777152000000001</v>
      </c>
      <c r="W198" s="113">
        <f t="shared" si="24"/>
        <v>2.5565184000000001E-2</v>
      </c>
    </row>
    <row r="199" spans="2:27" s="126" customFormat="1" ht="44.25" customHeight="1" x14ac:dyDescent="0.25">
      <c r="B199" s="438"/>
      <c r="C199" s="198" t="s">
        <v>1341</v>
      </c>
      <c r="D199" s="146" t="s">
        <v>1342</v>
      </c>
      <c r="E199" s="131" t="s">
        <v>1318</v>
      </c>
      <c r="F199" s="131"/>
      <c r="G199" s="244">
        <v>41974</v>
      </c>
      <c r="H199" s="171">
        <v>1.1000000000000001</v>
      </c>
      <c r="I199" s="111">
        <v>922</v>
      </c>
      <c r="J199" s="111">
        <v>58</v>
      </c>
      <c r="K199" s="140">
        <v>16</v>
      </c>
      <c r="L199" s="140">
        <v>30</v>
      </c>
      <c r="M199" s="113">
        <f t="shared" si="19"/>
        <v>21322.540800000002</v>
      </c>
      <c r="N199" s="113">
        <f t="shared" si="20"/>
        <v>1341.3312000000001</v>
      </c>
      <c r="Q199" s="171">
        <v>1.1000000000000001</v>
      </c>
      <c r="R199" s="111">
        <v>922</v>
      </c>
      <c r="S199" s="111">
        <v>58</v>
      </c>
      <c r="T199" s="140">
        <v>16</v>
      </c>
      <c r="U199" s="140">
        <v>30</v>
      </c>
      <c r="V199" s="113">
        <f t="shared" si="23"/>
        <v>21322.540800000002</v>
      </c>
      <c r="W199" s="113">
        <f t="shared" si="24"/>
        <v>1341.3312000000001</v>
      </c>
    </row>
    <row r="200" spans="2:27" s="126" customFormat="1" ht="15" hidden="1" x14ac:dyDescent="0.25">
      <c r="B200" s="432" t="s">
        <v>141</v>
      </c>
      <c r="C200" s="432"/>
      <c r="D200" s="236"/>
      <c r="E200" s="447"/>
      <c r="F200" s="447"/>
      <c r="G200" s="447"/>
      <c r="H200" s="447"/>
      <c r="I200" s="447"/>
      <c r="J200" s="447"/>
      <c r="K200" s="140"/>
      <c r="L200" s="140"/>
      <c r="M200" s="113">
        <f t="shared" si="19"/>
        <v>0</v>
      </c>
      <c r="N200" s="113">
        <f t="shared" si="20"/>
        <v>0</v>
      </c>
      <c r="T200" s="140"/>
      <c r="U200" s="140"/>
      <c r="V200" s="113">
        <f t="shared" si="23"/>
        <v>0</v>
      </c>
      <c r="W200" s="113">
        <f t="shared" si="24"/>
        <v>0</v>
      </c>
    </row>
    <row r="201" spans="2:27" s="126" customFormat="1" ht="28.95" customHeight="1" x14ac:dyDescent="0.25">
      <c r="B201" s="434" t="s">
        <v>48</v>
      </c>
      <c r="C201" s="443" t="s">
        <v>1280</v>
      </c>
      <c r="D201" s="434" t="s">
        <v>1092</v>
      </c>
      <c r="E201" s="241" t="s">
        <v>1050</v>
      </c>
      <c r="F201" s="212"/>
      <c r="G201" s="441" t="s">
        <v>1297</v>
      </c>
      <c r="H201" s="184">
        <v>14.1</v>
      </c>
      <c r="I201" s="136">
        <v>63.3</v>
      </c>
      <c r="J201" s="148">
        <v>45</v>
      </c>
      <c r="K201" s="140">
        <v>24</v>
      </c>
      <c r="L201" s="140">
        <v>30</v>
      </c>
      <c r="M201" s="113">
        <f t="shared" si="19"/>
        <v>28146.826079999995</v>
      </c>
      <c r="N201" s="113">
        <f t="shared" si="20"/>
        <v>20009.591999999997</v>
      </c>
      <c r="Q201" s="184">
        <v>14.1</v>
      </c>
      <c r="R201" s="19">
        <v>90</v>
      </c>
      <c r="S201" s="19">
        <v>90</v>
      </c>
      <c r="T201" s="140">
        <v>24</v>
      </c>
      <c r="U201" s="140">
        <v>30</v>
      </c>
      <c r="V201" s="113">
        <f t="shared" si="23"/>
        <v>40019.183999999994</v>
      </c>
      <c r="W201" s="113">
        <f t="shared" si="24"/>
        <v>40019.183999999994</v>
      </c>
    </row>
    <row r="202" spans="2:27" s="126" customFormat="1" ht="26.25" customHeight="1" x14ac:dyDescent="0.25">
      <c r="B202" s="435"/>
      <c r="C202" s="443"/>
      <c r="D202" s="448"/>
      <c r="E202" s="241" t="s">
        <v>1051</v>
      </c>
      <c r="F202" s="214"/>
      <c r="G202" s="449"/>
      <c r="H202" s="170">
        <v>1.03</v>
      </c>
      <c r="I202" s="101">
        <v>77</v>
      </c>
      <c r="J202" s="100">
        <v>30</v>
      </c>
      <c r="K202" s="140">
        <v>24</v>
      </c>
      <c r="L202" s="140">
        <v>30</v>
      </c>
      <c r="M202" s="113">
        <f t="shared" si="19"/>
        <v>2501.1201599999999</v>
      </c>
      <c r="N202" s="113">
        <f t="shared" si="20"/>
        <v>974.4624</v>
      </c>
      <c r="O202" s="216">
        <f>SUM(M201:M202)</f>
        <v>30647.946239999994</v>
      </c>
      <c r="P202" s="216">
        <f>SUM(N201:N202)</f>
        <v>20984.054399999997</v>
      </c>
      <c r="Q202" s="170">
        <v>1.03</v>
      </c>
      <c r="R202" s="19">
        <v>90</v>
      </c>
      <c r="S202" s="19">
        <v>90</v>
      </c>
      <c r="T202" s="140">
        <v>24</v>
      </c>
      <c r="U202" s="140">
        <v>30</v>
      </c>
      <c r="V202" s="113">
        <f t="shared" si="23"/>
        <v>2923.3872000000001</v>
      </c>
      <c r="W202" s="113">
        <f t="shared" si="24"/>
        <v>2923.3872000000001</v>
      </c>
      <c r="X202" s="258">
        <f>SUM(V201:V202)</f>
        <v>42942.571199999991</v>
      </c>
      <c r="Y202" s="258">
        <f>SUM(W201:W202)</f>
        <v>42942.571199999991</v>
      </c>
      <c r="Z202" s="262">
        <v>30647.946239999994</v>
      </c>
      <c r="AA202" s="262">
        <v>20984.054399999997</v>
      </c>
    </row>
    <row r="203" spans="2:27" s="126" customFormat="1" ht="33" customHeight="1" x14ac:dyDescent="0.25">
      <c r="B203" s="436" t="s">
        <v>49</v>
      </c>
      <c r="C203" s="443" t="s">
        <v>50</v>
      </c>
      <c r="D203" s="446" t="s">
        <v>1093</v>
      </c>
      <c r="E203" s="131" t="s">
        <v>51</v>
      </c>
      <c r="F203" s="241"/>
      <c r="G203" s="112">
        <v>44449</v>
      </c>
      <c r="H203" s="170">
        <v>4.3099999999999996</v>
      </c>
      <c r="I203" s="101">
        <v>119.4</v>
      </c>
      <c r="J203" s="101">
        <v>75</v>
      </c>
      <c r="K203" s="140">
        <v>24</v>
      </c>
      <c r="L203" s="140">
        <v>30</v>
      </c>
      <c r="M203" s="113">
        <f t="shared" si="19"/>
        <v>16228.867104000003</v>
      </c>
      <c r="N203" s="113">
        <f t="shared" si="20"/>
        <v>10194.011999999999</v>
      </c>
      <c r="Q203" s="170">
        <v>4.3099999999999996</v>
      </c>
      <c r="R203" s="19">
        <v>90</v>
      </c>
      <c r="S203" s="19">
        <v>90</v>
      </c>
      <c r="T203" s="140">
        <v>24</v>
      </c>
      <c r="U203" s="140">
        <v>30</v>
      </c>
      <c r="V203" s="113">
        <f t="shared" si="23"/>
        <v>12232.814399999999</v>
      </c>
      <c r="W203" s="113">
        <f t="shared" si="24"/>
        <v>12232.814399999999</v>
      </c>
    </row>
    <row r="204" spans="2:27" s="126" customFormat="1" ht="21.75" customHeight="1" x14ac:dyDescent="0.25">
      <c r="B204" s="437"/>
      <c r="C204" s="443"/>
      <c r="D204" s="446"/>
      <c r="E204" s="131" t="s">
        <v>52</v>
      </c>
      <c r="F204" s="241"/>
      <c r="G204" s="112">
        <v>44449</v>
      </c>
      <c r="H204" s="170">
        <v>2.63</v>
      </c>
      <c r="I204" s="101">
        <v>480.04</v>
      </c>
      <c r="J204" s="101">
        <v>22</v>
      </c>
      <c r="K204" s="140">
        <v>24</v>
      </c>
      <c r="L204" s="140">
        <v>30</v>
      </c>
      <c r="M204" s="113">
        <f t="shared" si="19"/>
        <v>39814.363987199999</v>
      </c>
      <c r="N204" s="113">
        <f t="shared" si="20"/>
        <v>1824.6729599999996</v>
      </c>
      <c r="Q204" s="170">
        <v>2.63</v>
      </c>
      <c r="R204" s="19">
        <v>90</v>
      </c>
      <c r="S204" s="19">
        <v>90</v>
      </c>
      <c r="T204" s="140">
        <v>24</v>
      </c>
      <c r="U204" s="140">
        <v>30</v>
      </c>
      <c r="V204" s="113">
        <f t="shared" si="23"/>
        <v>7464.5711999999994</v>
      </c>
      <c r="W204" s="113">
        <f t="shared" si="24"/>
        <v>7464.5711999999994</v>
      </c>
    </row>
    <row r="205" spans="2:27" s="126" customFormat="1" ht="21.75" customHeight="1" x14ac:dyDescent="0.25">
      <c r="B205" s="437"/>
      <c r="C205" s="443"/>
      <c r="D205" s="446"/>
      <c r="E205" s="131" t="s">
        <v>148</v>
      </c>
      <c r="F205" s="241"/>
      <c r="G205" s="112">
        <v>44449</v>
      </c>
      <c r="H205" s="170">
        <v>7.07</v>
      </c>
      <c r="I205" s="100">
        <v>134.80000000000001</v>
      </c>
      <c r="J205" s="100">
        <v>23</v>
      </c>
      <c r="K205" s="140">
        <v>24</v>
      </c>
      <c r="L205" s="140">
        <v>30</v>
      </c>
      <c r="M205" s="113">
        <f t="shared" si="19"/>
        <v>30054.943296000005</v>
      </c>
      <c r="N205" s="113">
        <f t="shared" si="20"/>
        <v>5128.0689600000005</v>
      </c>
      <c r="Q205" s="170">
        <v>7.07</v>
      </c>
      <c r="R205" s="19">
        <v>90</v>
      </c>
      <c r="S205" s="19">
        <v>90</v>
      </c>
      <c r="T205" s="140">
        <v>24</v>
      </c>
      <c r="U205" s="140">
        <v>30</v>
      </c>
      <c r="V205" s="113">
        <f t="shared" si="23"/>
        <v>20066.356800000001</v>
      </c>
      <c r="W205" s="113">
        <f t="shared" si="24"/>
        <v>20066.356800000001</v>
      </c>
    </row>
    <row r="206" spans="2:27" s="126" customFormat="1" ht="39.75" customHeight="1" x14ac:dyDescent="0.25">
      <c r="B206" s="437"/>
      <c r="C206" s="443"/>
      <c r="D206" s="446"/>
      <c r="E206" s="131" t="s">
        <v>1194</v>
      </c>
      <c r="F206" s="241"/>
      <c r="G206" s="112">
        <v>44449</v>
      </c>
      <c r="H206" s="170">
        <v>3.42</v>
      </c>
      <c r="I206" s="100">
        <v>231.6</v>
      </c>
      <c r="J206" s="100">
        <v>65</v>
      </c>
      <c r="K206" s="140">
        <v>24</v>
      </c>
      <c r="L206" s="140">
        <v>30</v>
      </c>
      <c r="M206" s="113">
        <f t="shared" si="19"/>
        <v>24978.782591999996</v>
      </c>
      <c r="N206" s="113">
        <f t="shared" si="20"/>
        <v>7010.4527999999991</v>
      </c>
      <c r="Q206" s="170">
        <v>3.42</v>
      </c>
      <c r="R206" s="19">
        <v>90</v>
      </c>
      <c r="S206" s="19">
        <v>90</v>
      </c>
      <c r="T206" s="140">
        <v>24</v>
      </c>
      <c r="U206" s="140">
        <v>30</v>
      </c>
      <c r="V206" s="113">
        <f t="shared" si="23"/>
        <v>9706.7807999999986</v>
      </c>
      <c r="W206" s="113">
        <f t="shared" si="24"/>
        <v>9706.7807999999986</v>
      </c>
    </row>
    <row r="207" spans="2:27" s="126" customFormat="1" ht="63.75" customHeight="1" x14ac:dyDescent="0.25">
      <c r="B207" s="437"/>
      <c r="C207" s="443"/>
      <c r="D207" s="446"/>
      <c r="E207" s="131" t="s">
        <v>1313</v>
      </c>
      <c r="F207" s="241"/>
      <c r="G207" s="244" t="s">
        <v>1317</v>
      </c>
      <c r="H207" s="170">
        <v>5.63</v>
      </c>
      <c r="I207" s="101">
        <v>480.04</v>
      </c>
      <c r="J207" s="101">
        <v>22</v>
      </c>
      <c r="K207" s="140">
        <v>24</v>
      </c>
      <c r="L207" s="140">
        <v>30</v>
      </c>
      <c r="M207" s="113">
        <f t="shared" si="19"/>
        <v>85229.988307199994</v>
      </c>
      <c r="N207" s="113">
        <f t="shared" si="20"/>
        <v>3906.0489600000001</v>
      </c>
      <c r="Q207" s="170">
        <v>5.63</v>
      </c>
      <c r="R207" s="19">
        <v>90</v>
      </c>
      <c r="S207" s="19">
        <v>90</v>
      </c>
      <c r="T207" s="140">
        <v>24</v>
      </c>
      <c r="U207" s="140">
        <v>30</v>
      </c>
      <c r="V207" s="113">
        <f t="shared" si="23"/>
        <v>15979.2912</v>
      </c>
      <c r="W207" s="113">
        <f t="shared" si="24"/>
        <v>15979.2912</v>
      </c>
    </row>
    <row r="208" spans="2:27" s="126" customFormat="1" ht="62.25" customHeight="1" x14ac:dyDescent="0.25">
      <c r="B208" s="437"/>
      <c r="C208" s="443"/>
      <c r="D208" s="446"/>
      <c r="E208" s="131" t="s">
        <v>1314</v>
      </c>
      <c r="F208" s="131"/>
      <c r="G208" s="244" t="s">
        <v>1317</v>
      </c>
      <c r="H208" s="170">
        <v>5.97</v>
      </c>
      <c r="I208" s="100">
        <v>134.80000000000001</v>
      </c>
      <c r="J208" s="100">
        <v>23</v>
      </c>
      <c r="K208" s="140">
        <v>24</v>
      </c>
      <c r="L208" s="140">
        <v>30</v>
      </c>
      <c r="M208" s="113">
        <f t="shared" si="19"/>
        <v>25378.785216</v>
      </c>
      <c r="N208" s="113">
        <f t="shared" si="20"/>
        <v>4330.2081600000001</v>
      </c>
      <c r="Q208" s="170">
        <v>5.97</v>
      </c>
      <c r="R208" s="19">
        <v>90</v>
      </c>
      <c r="S208" s="19">
        <v>90</v>
      </c>
      <c r="T208" s="140">
        <v>24</v>
      </c>
      <c r="U208" s="140">
        <v>30</v>
      </c>
      <c r="V208" s="113">
        <f t="shared" si="23"/>
        <v>16944.292799999999</v>
      </c>
      <c r="W208" s="113">
        <f t="shared" si="24"/>
        <v>16944.292799999999</v>
      </c>
    </row>
    <row r="209" spans="2:27" s="126" customFormat="1" ht="66.75" customHeight="1" x14ac:dyDescent="0.25">
      <c r="B209" s="437"/>
      <c r="C209" s="443"/>
      <c r="D209" s="446"/>
      <c r="E209" s="131" t="s">
        <v>1315</v>
      </c>
      <c r="F209" s="241"/>
      <c r="G209" s="244" t="s">
        <v>1317</v>
      </c>
      <c r="H209" s="170">
        <v>0.35</v>
      </c>
      <c r="I209" s="101">
        <v>446.7</v>
      </c>
      <c r="J209" s="100">
        <v>100.3</v>
      </c>
      <c r="K209" s="140">
        <v>24</v>
      </c>
      <c r="L209" s="140">
        <v>30</v>
      </c>
      <c r="M209" s="113">
        <f t="shared" si="19"/>
        <v>4930.4959200000003</v>
      </c>
      <c r="N209" s="113">
        <f t="shared" si="20"/>
        <v>1107.0712799999999</v>
      </c>
      <c r="Q209" s="170">
        <v>0.35</v>
      </c>
      <c r="R209" s="19">
        <v>90</v>
      </c>
      <c r="S209" s="19">
        <v>90</v>
      </c>
      <c r="T209" s="140">
        <v>24</v>
      </c>
      <c r="U209" s="140">
        <v>30</v>
      </c>
      <c r="V209" s="113">
        <f t="shared" si="23"/>
        <v>993.3839999999999</v>
      </c>
      <c r="W209" s="113">
        <f t="shared" si="24"/>
        <v>993.3839999999999</v>
      </c>
    </row>
    <row r="210" spans="2:27" s="126" customFormat="1" ht="72" customHeight="1" x14ac:dyDescent="0.25">
      <c r="B210" s="437"/>
      <c r="C210" s="443"/>
      <c r="D210" s="446"/>
      <c r="E210" s="131" t="s">
        <v>1316</v>
      </c>
      <c r="F210" s="241"/>
      <c r="G210" s="244" t="s">
        <v>1317</v>
      </c>
      <c r="H210" s="170">
        <v>9.25</v>
      </c>
      <c r="I210" s="101">
        <v>446.7</v>
      </c>
      <c r="J210" s="100">
        <v>100.3</v>
      </c>
      <c r="K210" s="140">
        <v>24</v>
      </c>
      <c r="L210" s="140">
        <v>30</v>
      </c>
      <c r="M210" s="113">
        <f t="shared" si="19"/>
        <v>130305.96359999997</v>
      </c>
      <c r="N210" s="113">
        <f t="shared" si="20"/>
        <v>29258.312399999995</v>
      </c>
      <c r="O210" s="216">
        <f>SUM(M203:M210)</f>
        <v>356922.19002239994</v>
      </c>
      <c r="P210" s="216">
        <f>SUM(N203:N210)</f>
        <v>62758.847519999988</v>
      </c>
      <c r="Q210" s="170">
        <v>9.25</v>
      </c>
      <c r="R210" s="19">
        <v>90</v>
      </c>
      <c r="S210" s="19">
        <v>90</v>
      </c>
      <c r="T210" s="140">
        <v>24</v>
      </c>
      <c r="U210" s="140">
        <v>30</v>
      </c>
      <c r="V210" s="113">
        <f t="shared" si="23"/>
        <v>26253.719999999998</v>
      </c>
      <c r="W210" s="113">
        <f t="shared" si="24"/>
        <v>26253.719999999998</v>
      </c>
      <c r="X210" s="258">
        <f>SUM(V203:V210)</f>
        <v>109641.21120000001</v>
      </c>
      <c r="Y210" s="258">
        <f>SUM(W203:W210)</f>
        <v>109641.21120000001</v>
      </c>
      <c r="Z210" s="262">
        <v>109641.21120000001</v>
      </c>
      <c r="AA210" s="262">
        <v>62758.847519999988</v>
      </c>
    </row>
    <row r="211" spans="2:27" s="126" customFormat="1" ht="36" customHeight="1" x14ac:dyDescent="0.25">
      <c r="B211" s="437"/>
      <c r="C211" s="236" t="s">
        <v>1137</v>
      </c>
      <c r="D211" s="239" t="s">
        <v>1138</v>
      </c>
      <c r="E211" s="103" t="s">
        <v>22</v>
      </c>
      <c r="F211" s="103"/>
      <c r="G211" s="244">
        <v>41256</v>
      </c>
      <c r="H211" s="170">
        <v>6.03</v>
      </c>
      <c r="I211" s="105">
        <v>101.3</v>
      </c>
      <c r="J211" s="100">
        <v>35.5</v>
      </c>
      <c r="K211" s="140" t="s">
        <v>1053</v>
      </c>
      <c r="L211" s="140" t="s">
        <v>1053</v>
      </c>
      <c r="M211" s="113"/>
      <c r="N211" s="113"/>
      <c r="Q211" s="170">
        <v>6.03</v>
      </c>
      <c r="R211" s="105">
        <v>101.3</v>
      </c>
      <c r="S211" s="100">
        <v>35.5</v>
      </c>
      <c r="T211" s="140" t="s">
        <v>1053</v>
      </c>
      <c r="U211" s="140" t="s">
        <v>1053</v>
      </c>
      <c r="V211" s="113"/>
      <c r="W211" s="113"/>
    </row>
    <row r="212" spans="2:27" s="126" customFormat="1" ht="31.5" customHeight="1" x14ac:dyDescent="0.25">
      <c r="B212" s="437"/>
      <c r="C212" s="149" t="s">
        <v>53</v>
      </c>
      <c r="D212" s="149" t="s">
        <v>1249</v>
      </c>
      <c r="E212" s="241" t="s">
        <v>63</v>
      </c>
      <c r="F212" s="241"/>
      <c r="G212" s="241"/>
      <c r="H212" s="170"/>
      <c r="I212" s="105"/>
      <c r="J212" s="105"/>
      <c r="K212" s="140"/>
      <c r="L212" s="140"/>
      <c r="M212" s="113"/>
      <c r="N212" s="113"/>
      <c r="Q212" s="170"/>
      <c r="R212" s="105"/>
      <c r="S212" s="105"/>
      <c r="T212" s="140"/>
      <c r="U212" s="140"/>
      <c r="V212" s="113"/>
      <c r="W212" s="113"/>
    </row>
    <row r="213" spans="2:27" s="126" customFormat="1" ht="28.5" customHeight="1" x14ac:dyDescent="0.25">
      <c r="B213" s="437"/>
      <c r="C213" s="236" t="s">
        <v>55</v>
      </c>
      <c r="D213" s="236" t="s">
        <v>1127</v>
      </c>
      <c r="E213" s="241" t="s">
        <v>54</v>
      </c>
      <c r="F213" s="241"/>
      <c r="G213" s="245">
        <v>44302</v>
      </c>
      <c r="H213" s="171">
        <v>0.84699999999999998</v>
      </c>
      <c r="I213" s="111">
        <v>5.29</v>
      </c>
      <c r="J213" s="111">
        <v>10</v>
      </c>
      <c r="K213" s="140">
        <v>8</v>
      </c>
      <c r="L213" s="140">
        <v>24</v>
      </c>
      <c r="M213" s="113">
        <f t="shared" si="19"/>
        <v>47.10038256</v>
      </c>
      <c r="N213" s="113">
        <f t="shared" si="20"/>
        <v>89.036639999999991</v>
      </c>
      <c r="Q213" s="171">
        <v>0.84699999999999998</v>
      </c>
      <c r="R213" s="111">
        <v>5.29</v>
      </c>
      <c r="S213" s="111">
        <v>10</v>
      </c>
      <c r="T213" s="140">
        <v>8</v>
      </c>
      <c r="U213" s="140">
        <v>24</v>
      </c>
      <c r="V213" s="113">
        <f t="shared" ref="V213:V222" si="25">(Q213*R213*0.0036*T213)*365</f>
        <v>47.10038256</v>
      </c>
      <c r="W213" s="113">
        <f t="shared" ref="W213:W222" si="26">(Q213*S213*0.0036*T213)*365</f>
        <v>89.036639999999991</v>
      </c>
    </row>
    <row r="214" spans="2:27" s="126" customFormat="1" ht="28.5" customHeight="1" x14ac:dyDescent="0.25">
      <c r="B214" s="437"/>
      <c r="C214" s="236" t="s">
        <v>169</v>
      </c>
      <c r="D214" s="236" t="s">
        <v>1128</v>
      </c>
      <c r="E214" s="103" t="s">
        <v>22</v>
      </c>
      <c r="F214" s="103"/>
      <c r="G214" s="245">
        <v>44093</v>
      </c>
      <c r="H214" s="171">
        <v>3.1E-2</v>
      </c>
      <c r="I214" s="111">
        <v>36.619999999999997</v>
      </c>
      <c r="J214" s="111">
        <v>15</v>
      </c>
      <c r="K214" s="140">
        <v>24</v>
      </c>
      <c r="L214" s="140">
        <v>27</v>
      </c>
      <c r="M214" s="113">
        <f t="shared" si="19"/>
        <v>35.800297919999998</v>
      </c>
      <c r="N214" s="113">
        <f t="shared" si="20"/>
        <v>14.664239999999999</v>
      </c>
      <c r="Q214" s="171">
        <v>3.1E-2</v>
      </c>
      <c r="R214" s="111">
        <v>36.619999999999997</v>
      </c>
      <c r="S214" s="111">
        <v>15</v>
      </c>
      <c r="T214" s="140">
        <v>24</v>
      </c>
      <c r="U214" s="140">
        <v>27</v>
      </c>
      <c r="V214" s="113">
        <f t="shared" si="25"/>
        <v>35.800297919999998</v>
      </c>
      <c r="W214" s="113">
        <f t="shared" si="26"/>
        <v>14.664239999999999</v>
      </c>
    </row>
    <row r="215" spans="2:27" s="126" customFormat="1" ht="66.599999999999994" customHeight="1" x14ac:dyDescent="0.25">
      <c r="B215" s="437"/>
      <c r="C215" s="236" t="s">
        <v>1240</v>
      </c>
      <c r="D215" s="236" t="s">
        <v>1233</v>
      </c>
      <c r="E215" s="241" t="s">
        <v>1234</v>
      </c>
      <c r="F215" s="241"/>
      <c r="G215" s="245">
        <v>44176</v>
      </c>
      <c r="H215" s="170">
        <v>1.47</v>
      </c>
      <c r="I215" s="101">
        <v>28.43</v>
      </c>
      <c r="J215" s="101">
        <v>15</v>
      </c>
      <c r="K215" s="140">
        <v>24</v>
      </c>
      <c r="L215" s="140">
        <v>30</v>
      </c>
      <c r="M215" s="113">
        <f t="shared" si="19"/>
        <v>1317.9556656</v>
      </c>
      <c r="N215" s="113">
        <f t="shared" si="20"/>
        <v>695.36880000000008</v>
      </c>
      <c r="Q215" s="170">
        <v>1.47</v>
      </c>
      <c r="R215" s="101">
        <v>28.43</v>
      </c>
      <c r="S215" s="101">
        <v>15</v>
      </c>
      <c r="T215" s="140">
        <v>24</v>
      </c>
      <c r="U215" s="140">
        <v>30</v>
      </c>
      <c r="V215" s="113">
        <f t="shared" si="25"/>
        <v>1317.9556656</v>
      </c>
      <c r="W215" s="113">
        <f t="shared" si="26"/>
        <v>695.36880000000008</v>
      </c>
    </row>
    <row r="216" spans="2:27" s="126" customFormat="1" ht="47.25" customHeight="1" x14ac:dyDescent="0.25">
      <c r="B216" s="437"/>
      <c r="C216" s="236" t="s">
        <v>1009</v>
      </c>
      <c r="D216" s="236" t="s">
        <v>1129</v>
      </c>
      <c r="E216" s="240" t="s">
        <v>22</v>
      </c>
      <c r="F216" s="240"/>
      <c r="G216" s="245">
        <v>43798</v>
      </c>
      <c r="H216" s="171">
        <v>0.28000000000000003</v>
      </c>
      <c r="I216" s="111">
        <v>18.399999999999999</v>
      </c>
      <c r="J216" s="111">
        <v>40</v>
      </c>
      <c r="K216" s="140">
        <v>8</v>
      </c>
      <c r="L216" s="140">
        <v>30</v>
      </c>
      <c r="M216" s="113">
        <f t="shared" si="19"/>
        <v>54.157823999999998</v>
      </c>
      <c r="N216" s="113">
        <f t="shared" si="20"/>
        <v>117.73440000000001</v>
      </c>
      <c r="Q216" s="171">
        <v>0.28000000000000003</v>
      </c>
      <c r="R216" s="111">
        <v>18.399999999999999</v>
      </c>
      <c r="S216" s="111">
        <v>40</v>
      </c>
      <c r="T216" s="140">
        <v>8</v>
      </c>
      <c r="U216" s="140">
        <v>30</v>
      </c>
      <c r="V216" s="113">
        <f t="shared" si="25"/>
        <v>54.157823999999998</v>
      </c>
      <c r="W216" s="113">
        <f t="shared" si="26"/>
        <v>117.73440000000001</v>
      </c>
    </row>
    <row r="217" spans="2:27" s="126" customFormat="1" ht="28.5" customHeight="1" x14ac:dyDescent="0.25">
      <c r="B217" s="437"/>
      <c r="C217" s="236" t="s">
        <v>1008</v>
      </c>
      <c r="D217" s="236" t="s">
        <v>1162</v>
      </c>
      <c r="E217" s="241" t="s">
        <v>54</v>
      </c>
      <c r="F217" s="241"/>
      <c r="G217" s="245">
        <v>43811</v>
      </c>
      <c r="H217" s="171">
        <v>0.73</v>
      </c>
      <c r="I217" s="111">
        <v>451.9</v>
      </c>
      <c r="J217" s="111">
        <v>66</v>
      </c>
      <c r="K217" s="140">
        <v>24</v>
      </c>
      <c r="L217" s="140">
        <v>30</v>
      </c>
      <c r="M217" s="113">
        <f t="shared" si="19"/>
        <v>10403.316432</v>
      </c>
      <c r="N217" s="113">
        <f t="shared" si="20"/>
        <v>1519.4044799999997</v>
      </c>
      <c r="Q217" s="171">
        <v>0.73</v>
      </c>
      <c r="R217" s="111">
        <v>451.9</v>
      </c>
      <c r="S217" s="111">
        <v>66</v>
      </c>
      <c r="T217" s="140">
        <v>24</v>
      </c>
      <c r="U217" s="140">
        <v>30</v>
      </c>
      <c r="V217" s="113">
        <f t="shared" si="25"/>
        <v>10403.316432</v>
      </c>
      <c r="W217" s="113">
        <f t="shared" si="26"/>
        <v>1519.4044799999997</v>
      </c>
    </row>
    <row r="218" spans="2:27" s="126" customFormat="1" ht="28.5" customHeight="1" x14ac:dyDescent="0.25">
      <c r="B218" s="437"/>
      <c r="C218" s="236" t="s">
        <v>1010</v>
      </c>
      <c r="D218" s="236" t="s">
        <v>1140</v>
      </c>
      <c r="E218" s="241" t="s">
        <v>1011</v>
      </c>
      <c r="F218" s="241"/>
      <c r="G218" s="245">
        <v>43697</v>
      </c>
      <c r="H218" s="171">
        <v>4</v>
      </c>
      <c r="I218" s="111">
        <v>12.5</v>
      </c>
      <c r="J218" s="111">
        <v>20</v>
      </c>
      <c r="K218" s="140">
        <v>24</v>
      </c>
      <c r="L218" s="140">
        <v>30</v>
      </c>
      <c r="M218" s="113">
        <f t="shared" si="19"/>
        <v>1576.8000000000002</v>
      </c>
      <c r="N218" s="113">
        <f t="shared" si="20"/>
        <v>2522.8799999999997</v>
      </c>
      <c r="Q218" s="171">
        <v>4</v>
      </c>
      <c r="R218" s="111">
        <v>12.5</v>
      </c>
      <c r="S218" s="111">
        <v>20</v>
      </c>
      <c r="T218" s="140">
        <v>24</v>
      </c>
      <c r="U218" s="140">
        <v>30</v>
      </c>
      <c r="V218" s="113">
        <f t="shared" si="25"/>
        <v>1576.8000000000002</v>
      </c>
      <c r="W218" s="113">
        <f t="shared" si="26"/>
        <v>2522.8799999999997</v>
      </c>
    </row>
    <row r="219" spans="2:27" s="126" customFormat="1" ht="51" customHeight="1" x14ac:dyDescent="0.25">
      <c r="B219" s="437"/>
      <c r="C219" s="237" t="s">
        <v>1239</v>
      </c>
      <c r="D219" s="237" t="s">
        <v>1241</v>
      </c>
      <c r="E219" s="131" t="s">
        <v>1294</v>
      </c>
      <c r="F219" s="131"/>
      <c r="G219" s="245">
        <v>44544</v>
      </c>
      <c r="H219" s="171">
        <v>1.91</v>
      </c>
      <c r="I219" s="111">
        <v>16.8</v>
      </c>
      <c r="J219" s="111">
        <v>15</v>
      </c>
      <c r="K219" s="140">
        <v>24</v>
      </c>
      <c r="L219" s="140">
        <v>30</v>
      </c>
      <c r="M219" s="113">
        <f t="shared" si="19"/>
        <v>1011.9271680000001</v>
      </c>
      <c r="N219" s="113">
        <f t="shared" si="20"/>
        <v>903.50639999999987</v>
      </c>
      <c r="Q219" s="171">
        <v>1.91</v>
      </c>
      <c r="R219" s="111">
        <v>16.8</v>
      </c>
      <c r="S219" s="111">
        <v>15</v>
      </c>
      <c r="T219" s="140">
        <v>24</v>
      </c>
      <c r="U219" s="140">
        <v>30</v>
      </c>
      <c r="V219" s="113">
        <f t="shared" si="25"/>
        <v>1011.9271680000001</v>
      </c>
      <c r="W219" s="113">
        <f t="shared" si="26"/>
        <v>903.50639999999987</v>
      </c>
    </row>
    <row r="220" spans="2:27" s="126" customFormat="1" ht="51" customHeight="1" x14ac:dyDescent="0.25">
      <c r="B220" s="438"/>
      <c r="C220" s="237" t="s">
        <v>1292</v>
      </c>
      <c r="D220" s="237" t="s">
        <v>1293</v>
      </c>
      <c r="E220" s="131" t="s">
        <v>11</v>
      </c>
      <c r="F220" s="131"/>
      <c r="G220" s="245">
        <v>44546</v>
      </c>
      <c r="H220" s="171">
        <v>1.1000000000000001</v>
      </c>
      <c r="I220" s="111">
        <v>10</v>
      </c>
      <c r="J220" s="111">
        <v>15</v>
      </c>
      <c r="K220" s="140">
        <v>24</v>
      </c>
      <c r="L220" s="140">
        <v>30</v>
      </c>
      <c r="M220" s="113">
        <f t="shared" si="19"/>
        <v>346.89599999999996</v>
      </c>
      <c r="N220" s="113">
        <f t="shared" si="20"/>
        <v>520.34399999999994</v>
      </c>
      <c r="Q220" s="171">
        <v>1.1000000000000001</v>
      </c>
      <c r="R220" s="111">
        <v>10</v>
      </c>
      <c r="S220" s="111">
        <v>15</v>
      </c>
      <c r="T220" s="140">
        <v>24</v>
      </c>
      <c r="U220" s="140">
        <v>30</v>
      </c>
      <c r="V220" s="113">
        <f t="shared" si="25"/>
        <v>346.89599999999996</v>
      </c>
      <c r="W220" s="113">
        <f t="shared" si="26"/>
        <v>520.34399999999994</v>
      </c>
    </row>
    <row r="221" spans="2:27" s="126" customFormat="1" ht="46.5" customHeight="1" x14ac:dyDescent="0.25">
      <c r="B221" s="443" t="s">
        <v>56</v>
      </c>
      <c r="C221" s="237" t="s">
        <v>1281</v>
      </c>
      <c r="D221" s="237" t="s">
        <v>1238</v>
      </c>
      <c r="E221" s="103" t="s">
        <v>1029</v>
      </c>
      <c r="F221" s="103"/>
      <c r="G221" s="244">
        <v>44558</v>
      </c>
      <c r="H221" s="170">
        <v>13.36</v>
      </c>
      <c r="I221" s="101">
        <v>87.3</v>
      </c>
      <c r="J221" s="100">
        <v>82</v>
      </c>
      <c r="K221" s="140">
        <v>24</v>
      </c>
      <c r="L221" s="140">
        <v>30</v>
      </c>
      <c r="M221" s="121">
        <f t="shared" si="19"/>
        <v>36781.319808</v>
      </c>
      <c r="N221" s="121">
        <f t="shared" si="20"/>
        <v>34548.318720000003</v>
      </c>
      <c r="Q221" s="170">
        <v>13.36</v>
      </c>
      <c r="R221" s="19">
        <v>90</v>
      </c>
      <c r="S221" s="19">
        <v>90</v>
      </c>
      <c r="T221" s="140">
        <v>24</v>
      </c>
      <c r="U221" s="140">
        <v>30</v>
      </c>
      <c r="V221" s="260">
        <f t="shared" si="25"/>
        <v>37918.886399999988</v>
      </c>
      <c r="W221" s="260">
        <f t="shared" si="26"/>
        <v>37918.886399999988</v>
      </c>
      <c r="Z221" s="262">
        <v>36781.319808</v>
      </c>
      <c r="AA221" s="262">
        <v>34548.318720000003</v>
      </c>
    </row>
    <row r="222" spans="2:27" s="126" customFormat="1" ht="27" customHeight="1" x14ac:dyDescent="0.25">
      <c r="B222" s="443"/>
      <c r="C222" s="236" t="s">
        <v>66</v>
      </c>
      <c r="D222" s="236" t="s">
        <v>1130</v>
      </c>
      <c r="E222" s="103" t="s">
        <v>64</v>
      </c>
      <c r="F222" s="240"/>
      <c r="G222" s="110">
        <v>43464</v>
      </c>
      <c r="H222" s="171">
        <v>1.29</v>
      </c>
      <c r="I222" s="111">
        <v>42</v>
      </c>
      <c r="J222" s="111">
        <v>7</v>
      </c>
      <c r="K222" s="140">
        <v>24</v>
      </c>
      <c r="L222" s="140">
        <v>30</v>
      </c>
      <c r="M222" s="113">
        <f t="shared" si="19"/>
        <v>1708.62048</v>
      </c>
      <c r="N222" s="113">
        <f t="shared" si="20"/>
        <v>284.77008000000001</v>
      </c>
      <c r="Q222" s="171">
        <v>1.29</v>
      </c>
      <c r="R222" s="111">
        <v>42</v>
      </c>
      <c r="S222" s="111">
        <v>7</v>
      </c>
      <c r="T222" s="140">
        <v>24</v>
      </c>
      <c r="U222" s="140">
        <v>30</v>
      </c>
      <c r="V222" s="113">
        <f t="shared" si="25"/>
        <v>1708.62048</v>
      </c>
      <c r="W222" s="113">
        <f t="shared" si="26"/>
        <v>284.77008000000001</v>
      </c>
    </row>
    <row r="223" spans="2:27" s="126" customFormat="1" ht="27.75" customHeight="1" x14ac:dyDescent="0.25">
      <c r="B223" s="238" t="s">
        <v>57</v>
      </c>
      <c r="C223" s="238" t="s">
        <v>1235</v>
      </c>
      <c r="D223" s="238" t="s">
        <v>1094</v>
      </c>
      <c r="E223" s="122" t="s">
        <v>980</v>
      </c>
      <c r="F223" s="122"/>
      <c r="G223" s="245" t="s">
        <v>1329</v>
      </c>
      <c r="H223" s="170">
        <v>17.420000000000002</v>
      </c>
      <c r="I223" s="101">
        <v>193.7</v>
      </c>
      <c r="J223" s="100">
        <v>110</v>
      </c>
      <c r="K223" s="140">
        <v>24</v>
      </c>
      <c r="L223" s="140">
        <v>30</v>
      </c>
      <c r="M223" s="121">
        <f>(H223*I223*0.0036*K223)*365</f>
        <v>106410.47414399999</v>
      </c>
      <c r="N223" s="121">
        <f>(H223*J223*0.0036*K223)*365</f>
        <v>60429.283200000005</v>
      </c>
      <c r="Q223" s="170">
        <v>17.420000000000002</v>
      </c>
      <c r="R223" s="19">
        <v>90</v>
      </c>
      <c r="S223" s="19">
        <v>90</v>
      </c>
      <c r="T223" s="140">
        <v>24</v>
      </c>
      <c r="U223" s="140">
        <v>30</v>
      </c>
      <c r="V223" s="260">
        <f>(Q223*R223*0.0036*T223)*365</f>
        <v>49442.140800000001</v>
      </c>
      <c r="W223" s="260">
        <f>(Q223*S223*0.0036*T223)*365</f>
        <v>49442.140800000001</v>
      </c>
      <c r="Z223" s="260">
        <v>49442.140800000001</v>
      </c>
      <c r="AA223" s="260">
        <v>49442.140800000001</v>
      </c>
    </row>
    <row r="224" spans="2:27" s="126" customFormat="1" ht="37.5" customHeight="1" x14ac:dyDescent="0.25">
      <c r="B224" s="237" t="s">
        <v>58</v>
      </c>
      <c r="C224" s="237" t="s">
        <v>1052</v>
      </c>
      <c r="D224" s="237" t="s">
        <v>1095</v>
      </c>
      <c r="E224" s="136" t="s">
        <v>61</v>
      </c>
      <c r="F224" s="136"/>
      <c r="G224" s="110" t="s">
        <v>1328</v>
      </c>
      <c r="H224" s="170">
        <v>7.58</v>
      </c>
      <c r="I224" s="134">
        <v>221.4</v>
      </c>
      <c r="J224" s="100">
        <v>216.67</v>
      </c>
      <c r="K224" s="140">
        <v>24</v>
      </c>
      <c r="L224" s="140">
        <v>30</v>
      </c>
      <c r="M224" s="121">
        <f>(H224*I224*0.0036*K224)*365</f>
        <v>52924.093631999996</v>
      </c>
      <c r="N224" s="121">
        <f>(H224*J224*0.0036*K224)*365</f>
        <v>51793.420809599993</v>
      </c>
      <c r="Q224" s="170">
        <v>7.58</v>
      </c>
      <c r="R224" s="19">
        <v>90</v>
      </c>
      <c r="S224" s="19">
        <v>90</v>
      </c>
      <c r="T224" s="140">
        <v>24</v>
      </c>
      <c r="U224" s="140">
        <v>30</v>
      </c>
      <c r="V224" s="260">
        <f>(Q224*R224*0.0036*T224)*365</f>
        <v>21513.859199999999</v>
      </c>
      <c r="W224" s="260">
        <f>(Q224*S224*0.0036*T224)*365</f>
        <v>21513.859199999999</v>
      </c>
      <c r="Z224" s="260">
        <v>21513.859199999999</v>
      </c>
      <c r="AA224" s="260">
        <v>21513.859199999999</v>
      </c>
    </row>
    <row r="225" spans="2:23" s="126" customFormat="1" ht="36" customHeight="1" x14ac:dyDescent="0.25">
      <c r="B225" s="432" t="s">
        <v>142</v>
      </c>
      <c r="C225" s="432"/>
      <c r="D225" s="236"/>
      <c r="E225" s="150"/>
      <c r="F225" s="150"/>
      <c r="G225" s="150"/>
      <c r="H225" s="150"/>
      <c r="I225" s="151"/>
      <c r="J225" s="151"/>
      <c r="K225" s="193"/>
      <c r="L225" s="193"/>
      <c r="Q225" s="150"/>
      <c r="R225" s="151"/>
      <c r="S225" s="151"/>
      <c r="T225" s="193"/>
      <c r="U225" s="193"/>
    </row>
    <row r="226" spans="2:23" ht="61.5" customHeight="1" x14ac:dyDescent="0.35">
      <c r="M226" s="178">
        <f>SUM(M20:M224)</f>
        <v>9680712.9193353616</v>
      </c>
      <c r="N226" s="178">
        <f>SUM(N20:N225)</f>
        <v>6344589.9660481438</v>
      </c>
      <c r="V226" s="178">
        <f>SUM(V20:V224)</f>
        <v>6998382.7893590378</v>
      </c>
      <c r="W226" s="178">
        <f>SUM(W20:W225)</f>
        <v>6973799.1379935835</v>
      </c>
    </row>
    <row r="227" spans="2:23" ht="30.75" customHeight="1" x14ac:dyDescent="0.25"/>
    <row r="228" spans="2:23" ht="54.75" customHeight="1" x14ac:dyDescent="0.25"/>
    <row r="229" spans="2:23" ht="57.75" customHeight="1" x14ac:dyDescent="0.25"/>
    <row r="230" spans="2:23" ht="49.5" customHeight="1" x14ac:dyDescent="0.25"/>
    <row r="231" spans="2:23" ht="38.25" customHeight="1" x14ac:dyDescent="0.25"/>
    <row r="232" spans="2:23" ht="42.75" customHeight="1" x14ac:dyDescent="0.25">
      <c r="B232" s="125"/>
      <c r="C232" s="125"/>
      <c r="D232" s="125"/>
      <c r="E232" s="125"/>
      <c r="F232" s="125"/>
    </row>
    <row r="233" spans="2:23" ht="51" customHeight="1" x14ac:dyDescent="0.25">
      <c r="B233" s="125"/>
      <c r="C233" s="125"/>
      <c r="D233" s="125"/>
      <c r="E233" s="125"/>
      <c r="F233" s="125"/>
    </row>
    <row r="234" spans="2:23" ht="51" customHeight="1" x14ac:dyDescent="0.25">
      <c r="B234" s="125"/>
      <c r="C234" s="125"/>
      <c r="D234" s="125"/>
      <c r="E234" s="125"/>
      <c r="F234" s="125"/>
    </row>
    <row r="235" spans="2:23" s="126" customFormat="1" ht="51" customHeight="1" x14ac:dyDescent="0.25">
      <c r="G235" s="125"/>
      <c r="H235" s="177"/>
      <c r="I235" s="152"/>
      <c r="J235" s="152"/>
      <c r="K235" s="191"/>
      <c r="L235" s="191"/>
      <c r="Q235" s="177"/>
      <c r="R235" s="152"/>
      <c r="S235" s="152"/>
      <c r="T235" s="191"/>
      <c r="U235" s="191"/>
    </row>
    <row r="236" spans="2:23" s="126" customFormat="1" ht="42" customHeight="1" x14ac:dyDescent="0.25">
      <c r="G236" s="125"/>
      <c r="H236" s="177"/>
      <c r="I236" s="152"/>
      <c r="J236" s="152"/>
      <c r="K236" s="191"/>
      <c r="L236" s="191"/>
      <c r="Q236" s="177"/>
      <c r="R236" s="152"/>
      <c r="S236" s="152"/>
      <c r="T236" s="191"/>
      <c r="U236" s="191"/>
    </row>
  </sheetData>
  <mergeCells count="128">
    <mergeCell ref="Q7:Y7"/>
    <mergeCell ref="B1:J1"/>
    <mergeCell ref="B4:C4"/>
    <mergeCell ref="H8:L8"/>
    <mergeCell ref="B9:B10"/>
    <mergeCell ref="C9:C10"/>
    <mergeCell ref="D9:D10"/>
    <mergeCell ref="E9:E10"/>
    <mergeCell ref="F9:F10"/>
    <mergeCell ref="G9:G10"/>
    <mergeCell ref="H9:H10"/>
    <mergeCell ref="V9:V10"/>
    <mergeCell ref="I9:J9"/>
    <mergeCell ref="K9:K10"/>
    <mergeCell ref="L9:L10"/>
    <mergeCell ref="M9:M10"/>
    <mergeCell ref="N9:N10"/>
    <mergeCell ref="O9:O10"/>
    <mergeCell ref="V8:Y8"/>
    <mergeCell ref="M8:P8"/>
    <mergeCell ref="P9:P10"/>
    <mergeCell ref="AA9:AA10"/>
    <mergeCell ref="W9:W10"/>
    <mergeCell ref="X9:X10"/>
    <mergeCell ref="Y9:Y10"/>
    <mergeCell ref="Z9:Z10"/>
    <mergeCell ref="B31:B35"/>
    <mergeCell ref="C31:C32"/>
    <mergeCell ref="D31:D32"/>
    <mergeCell ref="G31:G32"/>
    <mergeCell ref="B18:B19"/>
    <mergeCell ref="C18:C19"/>
    <mergeCell ref="D18:D19"/>
    <mergeCell ref="F18:F19"/>
    <mergeCell ref="B20:B30"/>
    <mergeCell ref="C20:C21"/>
    <mergeCell ref="D20:D21"/>
    <mergeCell ref="F20:F21"/>
    <mergeCell ref="G20:G21"/>
    <mergeCell ref="B11:B17"/>
    <mergeCell ref="C11:C17"/>
    <mergeCell ref="D11:D17"/>
    <mergeCell ref="F11:F17"/>
    <mergeCell ref="G11:G14"/>
    <mergeCell ref="G15:G17"/>
    <mergeCell ref="C41:C42"/>
    <mergeCell ref="D41:D42"/>
    <mergeCell ref="B46:B47"/>
    <mergeCell ref="B36:B37"/>
    <mergeCell ref="C36:C37"/>
    <mergeCell ref="D36:D37"/>
    <mergeCell ref="G36:G37"/>
    <mergeCell ref="B38:B39"/>
    <mergeCell ref="C38:C39"/>
    <mergeCell ref="D59:D67"/>
    <mergeCell ref="C70:C71"/>
    <mergeCell ref="D70:D71"/>
    <mergeCell ref="G70:G71"/>
    <mergeCell ref="B49:B53"/>
    <mergeCell ref="C49:C53"/>
    <mergeCell ref="D49:D53"/>
    <mergeCell ref="F49:F53"/>
    <mergeCell ref="G50:G52"/>
    <mergeCell ref="B129:B131"/>
    <mergeCell ref="B88:B103"/>
    <mergeCell ref="C90:C91"/>
    <mergeCell ref="D90:D91"/>
    <mergeCell ref="B104:B105"/>
    <mergeCell ref="B106:B125"/>
    <mergeCell ref="C106:C119"/>
    <mergeCell ref="D106:D114"/>
    <mergeCell ref="B141:B145"/>
    <mergeCell ref="C141:C142"/>
    <mergeCell ref="D141:D142"/>
    <mergeCell ref="G141:G142"/>
    <mergeCell ref="B132:B134"/>
    <mergeCell ref="C132:C134"/>
    <mergeCell ref="D132:D134"/>
    <mergeCell ref="G132:G134"/>
    <mergeCell ref="B135:B137"/>
    <mergeCell ref="C135:C137"/>
    <mergeCell ref="D135:D136"/>
    <mergeCell ref="G135:G136"/>
    <mergeCell ref="B160:B169"/>
    <mergeCell ref="B170:B190"/>
    <mergeCell ref="C170:C186"/>
    <mergeCell ref="D170:D186"/>
    <mergeCell ref="G170:G186"/>
    <mergeCell ref="B146:B147"/>
    <mergeCell ref="B148:C148"/>
    <mergeCell ref="E148:J148"/>
    <mergeCell ref="B149:B159"/>
    <mergeCell ref="C149:C154"/>
    <mergeCell ref="D149:D154"/>
    <mergeCell ref="B203:B220"/>
    <mergeCell ref="C203:C210"/>
    <mergeCell ref="D203:D210"/>
    <mergeCell ref="B221:B222"/>
    <mergeCell ref="B200:C200"/>
    <mergeCell ref="E200:J200"/>
    <mergeCell ref="B201:B202"/>
    <mergeCell ref="C201:C202"/>
    <mergeCell ref="D201:D202"/>
    <mergeCell ref="G201:G202"/>
    <mergeCell ref="B225:C225"/>
    <mergeCell ref="Q8:U8"/>
    <mergeCell ref="Q9:Q10"/>
    <mergeCell ref="R9:S9"/>
    <mergeCell ref="T9:T10"/>
    <mergeCell ref="U9:U10"/>
    <mergeCell ref="B191:B194"/>
    <mergeCell ref="B195:B199"/>
    <mergeCell ref="C195:C196"/>
    <mergeCell ref="D195:D196"/>
    <mergeCell ref="G195:G196"/>
    <mergeCell ref="B138:B140"/>
    <mergeCell ref="C138:C140"/>
    <mergeCell ref="D138:D140"/>
    <mergeCell ref="G138:G140"/>
    <mergeCell ref="B126:B127"/>
    <mergeCell ref="C126:C127"/>
    <mergeCell ref="D126:D127"/>
    <mergeCell ref="G126:G127"/>
    <mergeCell ref="B54:B55"/>
    <mergeCell ref="B57:B85"/>
    <mergeCell ref="C57:C67"/>
    <mergeCell ref="D57:D58"/>
    <mergeCell ref="B41:B45"/>
  </mergeCells>
  <printOptions horizontalCentered="1" verticalCentered="1"/>
  <pageMargins left="0.62992125984251968" right="0.70866141732283472" top="1.5748031496062993" bottom="0.78740157480314965" header="0.94488188976377963" footer="0.51181102362204722"/>
  <pageSetup scale="68" pageOrder="overThenDown" orientation="landscape" horizontalDpi="4294967295" verticalDpi="144" r:id="rId1"/>
  <headerFooter alignWithMargins="0">
    <oddHeader xml:space="preserve">&amp;C&amp;"Arial,Negrita"&amp;13CORPORACIÓN AUTÓNOMA REGIONAL DEL ALTO MAGDALENA - CAM
BASE DE DATOS PRELIMINAR DE USUARIOS DEL SECTOR DOMÉSTICO URBANO&amp;R </oddHeader>
    <oddFooter>&amp;L&amp;8&amp;F&amp;R&amp;9&amp;P/&amp;N</oddFooter>
  </headerFooter>
  <rowBreaks count="1" manualBreakCount="1">
    <brk id="131" max="4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7"/>
  <sheetViews>
    <sheetView zoomScale="85" zoomScaleNormal="85" workbookViewId="0">
      <selection activeCell="E20" sqref="E20"/>
    </sheetView>
  </sheetViews>
  <sheetFormatPr baseColWidth="10" defaultRowHeight="14.4" x14ac:dyDescent="0.3"/>
  <cols>
    <col min="2" max="2" width="16.6640625" customWidth="1"/>
    <col min="3" max="3" width="31.33203125" style="67" customWidth="1"/>
    <col min="4" max="4" width="11.6640625" style="68" customWidth="1"/>
    <col min="5" max="5" width="59.88671875" style="67" bestFit="1" customWidth="1"/>
    <col min="6" max="6" width="11.44140625" style="68"/>
    <col min="7" max="7" width="12.6640625" customWidth="1"/>
    <col min="8" max="8" width="17" customWidth="1"/>
    <col min="9" max="9" width="1.44140625" customWidth="1"/>
    <col min="11" max="11" width="60.6640625" bestFit="1" customWidth="1"/>
    <col min="12" max="12" width="16.88671875" customWidth="1"/>
    <col min="13" max="13" width="18" customWidth="1"/>
  </cols>
  <sheetData>
    <row r="1" spans="2:8" ht="28.8" x14ac:dyDescent="0.3">
      <c r="B1" s="21" t="s">
        <v>173</v>
      </c>
      <c r="C1" s="22" t="s">
        <v>174</v>
      </c>
      <c r="D1" s="95" t="s">
        <v>956</v>
      </c>
      <c r="E1" s="23" t="s">
        <v>957</v>
      </c>
      <c r="F1" s="23" t="s">
        <v>175</v>
      </c>
      <c r="G1" s="24" t="s">
        <v>176</v>
      </c>
      <c r="H1" s="24" t="s">
        <v>177</v>
      </c>
    </row>
    <row r="2" spans="2:8" x14ac:dyDescent="0.3">
      <c r="B2" s="498" t="s">
        <v>178</v>
      </c>
      <c r="C2" s="25" t="s">
        <v>179</v>
      </c>
      <c r="D2" s="96">
        <v>23</v>
      </c>
      <c r="E2" s="6" t="s">
        <v>958</v>
      </c>
      <c r="F2" s="26">
        <v>0</v>
      </c>
      <c r="G2" s="27">
        <v>0</v>
      </c>
      <c r="H2" s="27">
        <v>0</v>
      </c>
    </row>
    <row r="3" spans="2:8" x14ac:dyDescent="0.3">
      <c r="B3" s="498"/>
      <c r="C3" s="25" t="s">
        <v>180</v>
      </c>
      <c r="D3" s="96">
        <v>23</v>
      </c>
      <c r="E3" s="6" t="s">
        <v>958</v>
      </c>
      <c r="F3" s="26">
        <v>95.680247782921541</v>
      </c>
      <c r="G3" s="27">
        <v>10.524827256121371</v>
      </c>
      <c r="H3" s="27">
        <v>2.8704074334876464</v>
      </c>
    </row>
    <row r="4" spans="2:8" x14ac:dyDescent="0.3">
      <c r="B4" s="498"/>
      <c r="C4" s="25" t="s">
        <v>181</v>
      </c>
      <c r="D4" s="96">
        <v>22</v>
      </c>
      <c r="E4" s="6" t="s">
        <v>959</v>
      </c>
      <c r="F4" s="26">
        <v>767.39469579124307</v>
      </c>
      <c r="G4" s="27">
        <v>84.413416537036753</v>
      </c>
      <c r="H4" s="27">
        <v>23.021840873737293</v>
      </c>
    </row>
    <row r="5" spans="2:8" x14ac:dyDescent="0.3">
      <c r="B5" s="498"/>
      <c r="C5" s="25" t="s">
        <v>182</v>
      </c>
      <c r="D5" s="96">
        <v>21</v>
      </c>
      <c r="E5" s="6" t="s">
        <v>960</v>
      </c>
      <c r="F5" s="26">
        <v>663.71388670153999</v>
      </c>
      <c r="G5" s="27">
        <v>73.008527537169414</v>
      </c>
      <c r="H5" s="27">
        <v>19.911416601046199</v>
      </c>
    </row>
    <row r="6" spans="2:8" x14ac:dyDescent="0.3">
      <c r="B6" s="498"/>
      <c r="C6" s="25" t="s">
        <v>183</v>
      </c>
      <c r="D6" s="89">
        <v>20</v>
      </c>
      <c r="E6" s="6" t="s">
        <v>961</v>
      </c>
      <c r="F6" s="26">
        <v>225.98870727767624</v>
      </c>
      <c r="G6" s="27">
        <v>24.858757800544392</v>
      </c>
      <c r="H6" s="27">
        <v>6.7796612183302889</v>
      </c>
    </row>
    <row r="7" spans="2:8" x14ac:dyDescent="0.3">
      <c r="B7" s="498"/>
      <c r="C7" s="25" t="s">
        <v>184</v>
      </c>
      <c r="D7" s="89">
        <v>20</v>
      </c>
      <c r="E7" s="6" t="s">
        <v>961</v>
      </c>
      <c r="F7" s="26">
        <v>23.417437188801092</v>
      </c>
      <c r="G7" s="27">
        <v>2.5759180907681203</v>
      </c>
      <c r="H7" s="27">
        <v>0.70252311566403269</v>
      </c>
    </row>
    <row r="8" spans="2:8" x14ac:dyDescent="0.3">
      <c r="B8" s="498"/>
      <c r="C8" s="25" t="s">
        <v>185</v>
      </c>
      <c r="D8" s="89">
        <v>20</v>
      </c>
      <c r="E8" s="6" t="s">
        <v>961</v>
      </c>
      <c r="F8" s="26">
        <v>107.27705392476211</v>
      </c>
      <c r="G8" s="27">
        <v>11.800475931723833</v>
      </c>
      <c r="H8" s="27">
        <v>3.2183116177428635</v>
      </c>
    </row>
    <row r="9" spans="2:8" x14ac:dyDescent="0.3">
      <c r="B9" s="498"/>
      <c r="C9" s="25" t="s">
        <v>186</v>
      </c>
      <c r="D9" s="89">
        <v>20</v>
      </c>
      <c r="E9" s="6" t="s">
        <v>961</v>
      </c>
      <c r="F9" s="26">
        <v>17.957243493617721</v>
      </c>
      <c r="G9" s="27">
        <v>1.9752967842979496</v>
      </c>
      <c r="H9" s="27">
        <v>0.53871730480853175</v>
      </c>
    </row>
    <row r="10" spans="2:8" x14ac:dyDescent="0.3">
      <c r="B10" s="498"/>
      <c r="C10" s="25" t="s">
        <v>187</v>
      </c>
      <c r="D10" s="89">
        <v>20</v>
      </c>
      <c r="E10" s="6" t="s">
        <v>961</v>
      </c>
      <c r="F10" s="26">
        <v>7.3318513594260004</v>
      </c>
      <c r="G10" s="27">
        <v>0.80650364953686005</v>
      </c>
      <c r="H10" s="27">
        <v>0.21995554078277998</v>
      </c>
    </row>
    <row r="11" spans="2:8" x14ac:dyDescent="0.3">
      <c r="B11" s="498"/>
      <c r="C11" s="25" t="s">
        <v>188</v>
      </c>
      <c r="D11" s="89">
        <v>20</v>
      </c>
      <c r="E11" s="6" t="s">
        <v>961</v>
      </c>
      <c r="F11" s="26">
        <v>0.10445805865913625</v>
      </c>
      <c r="G11" s="27">
        <v>1.1490386452504987E-2</v>
      </c>
      <c r="H11" s="27">
        <v>3.1337417597740867E-3</v>
      </c>
    </row>
    <row r="12" spans="2:8" x14ac:dyDescent="0.3">
      <c r="B12" s="498"/>
      <c r="C12" s="25" t="s">
        <v>189</v>
      </c>
      <c r="D12" s="89">
        <v>20</v>
      </c>
      <c r="E12" s="6" t="s">
        <v>961</v>
      </c>
      <c r="F12" s="26">
        <v>0.14660417696532421</v>
      </c>
      <c r="G12" s="27">
        <v>1.6126459466185666E-2</v>
      </c>
      <c r="H12" s="27">
        <v>4.3981253089597269E-3</v>
      </c>
    </row>
    <row r="13" spans="2:8" x14ac:dyDescent="0.3">
      <c r="B13" s="498"/>
      <c r="C13" s="25" t="s">
        <v>190</v>
      </c>
      <c r="D13" s="89">
        <v>20</v>
      </c>
      <c r="E13" s="6" t="s">
        <v>961</v>
      </c>
      <c r="F13" s="26">
        <v>1.0446077033891876</v>
      </c>
      <c r="G13" s="27">
        <v>0.11490684737281066</v>
      </c>
      <c r="H13" s="27">
        <v>3.1338231101675634E-2</v>
      </c>
    </row>
    <row r="14" spans="2:8" x14ac:dyDescent="0.3">
      <c r="B14" s="498"/>
      <c r="C14" s="25" t="s">
        <v>191</v>
      </c>
      <c r="D14" s="89">
        <v>20</v>
      </c>
      <c r="E14" s="6" t="s">
        <v>961</v>
      </c>
      <c r="F14" s="26">
        <v>20.589850494880992</v>
      </c>
      <c r="G14" s="27">
        <v>2.2648835544369095</v>
      </c>
      <c r="H14" s="27">
        <v>0.61769551484642982</v>
      </c>
    </row>
    <row r="15" spans="2:8" x14ac:dyDescent="0.3">
      <c r="B15" s="498"/>
      <c r="C15" s="25" t="s">
        <v>192</v>
      </c>
      <c r="D15" s="89">
        <v>20</v>
      </c>
      <c r="E15" s="6" t="s">
        <v>961</v>
      </c>
      <c r="F15" s="26">
        <v>16.812424756724091</v>
      </c>
      <c r="G15" s="27">
        <v>1.8493667232396502</v>
      </c>
      <c r="H15" s="27">
        <v>0.50437274270172272</v>
      </c>
    </row>
    <row r="16" spans="2:8" x14ac:dyDescent="0.3">
      <c r="B16" s="498"/>
      <c r="C16" s="25" t="s">
        <v>193</v>
      </c>
      <c r="D16" s="89">
        <v>20</v>
      </c>
      <c r="E16" s="6" t="s">
        <v>961</v>
      </c>
      <c r="F16" s="26">
        <v>42.360528635840083</v>
      </c>
      <c r="G16" s="27">
        <v>4.659658149942409</v>
      </c>
      <c r="H16" s="27">
        <v>1.2708158590752026</v>
      </c>
    </row>
    <row r="17" spans="2:8" x14ac:dyDescent="0.3">
      <c r="B17" s="498"/>
      <c r="C17" s="25" t="s">
        <v>194</v>
      </c>
      <c r="D17" s="89">
        <v>20</v>
      </c>
      <c r="E17" s="6" t="s">
        <v>961</v>
      </c>
      <c r="F17" s="26">
        <v>332.81719493924658</v>
      </c>
      <c r="G17" s="27">
        <v>36.609891443317132</v>
      </c>
      <c r="H17" s="27">
        <v>9.9845158481773986</v>
      </c>
    </row>
    <row r="18" spans="2:8" x14ac:dyDescent="0.3">
      <c r="B18" s="498"/>
      <c r="C18" s="25" t="s">
        <v>195</v>
      </c>
      <c r="D18" s="96">
        <v>21</v>
      </c>
      <c r="E18" s="6" t="s">
        <v>960</v>
      </c>
      <c r="F18" s="26">
        <v>457.88292175248176</v>
      </c>
      <c r="G18" s="27">
        <v>50.367121392773001</v>
      </c>
      <c r="H18" s="27">
        <v>13.736487652574453</v>
      </c>
    </row>
    <row r="19" spans="2:8" x14ac:dyDescent="0.3">
      <c r="B19" s="498"/>
      <c r="C19" s="25" t="s">
        <v>196</v>
      </c>
      <c r="D19" s="96">
        <v>22</v>
      </c>
      <c r="E19" s="6" t="s">
        <v>959</v>
      </c>
      <c r="F19" s="26">
        <v>330.59893969669736</v>
      </c>
      <c r="G19" s="27">
        <v>36.365883366636716</v>
      </c>
      <c r="H19" s="27">
        <v>9.9179681909009201</v>
      </c>
    </row>
    <row r="20" spans="2:8" x14ac:dyDescent="0.3">
      <c r="B20" s="498"/>
      <c r="C20" s="25" t="s">
        <v>197</v>
      </c>
      <c r="D20" s="96">
        <v>23</v>
      </c>
      <c r="E20" s="6" t="s">
        <v>958</v>
      </c>
      <c r="F20" s="26">
        <v>967.95442838219481</v>
      </c>
      <c r="G20" s="27">
        <v>106.47498712204144</v>
      </c>
      <c r="H20" s="27">
        <v>29.038632851465842</v>
      </c>
    </row>
    <row r="21" spans="2:8" x14ac:dyDescent="0.3">
      <c r="B21" s="498"/>
      <c r="C21" s="25" t="s">
        <v>198</v>
      </c>
      <c r="D21" s="96">
        <v>23</v>
      </c>
      <c r="E21" s="6" t="s">
        <v>958</v>
      </c>
      <c r="F21" s="26">
        <v>347.17243940601793</v>
      </c>
      <c r="G21" s="27">
        <v>38.188968334661979</v>
      </c>
      <c r="H21" s="27">
        <v>10.415173182180538</v>
      </c>
    </row>
    <row r="22" spans="2:8" x14ac:dyDescent="0.3">
      <c r="B22" s="498"/>
      <c r="C22" s="94" t="s">
        <v>199</v>
      </c>
      <c r="D22" s="89">
        <v>3</v>
      </c>
      <c r="E22" s="94" t="s">
        <v>217</v>
      </c>
      <c r="F22" s="26">
        <v>189.47169074037694</v>
      </c>
      <c r="G22" s="27">
        <v>20.841885981441465</v>
      </c>
      <c r="H22" s="27">
        <v>5.6841507222113075</v>
      </c>
    </row>
    <row r="23" spans="2:8" x14ac:dyDescent="0.3">
      <c r="B23" s="498"/>
      <c r="C23" s="94" t="s">
        <v>200</v>
      </c>
      <c r="D23" s="89">
        <v>20</v>
      </c>
      <c r="E23" s="6" t="s">
        <v>961</v>
      </c>
      <c r="F23" s="26">
        <v>2.0780753927234441</v>
      </c>
      <c r="G23" s="27">
        <v>0.22858829319957888</v>
      </c>
      <c r="H23" s="27">
        <v>6.234226178170333E-2</v>
      </c>
    </row>
    <row r="24" spans="2:8" x14ac:dyDescent="0.3">
      <c r="B24" s="498"/>
      <c r="C24" s="94" t="s">
        <v>201</v>
      </c>
      <c r="D24" s="89">
        <v>2</v>
      </c>
      <c r="E24" s="94" t="s">
        <v>962</v>
      </c>
      <c r="F24" s="26">
        <v>869.68599847255746</v>
      </c>
      <c r="G24" s="27">
        <v>95.665459831981337</v>
      </c>
      <c r="H24" s="27">
        <v>26.090579954176725</v>
      </c>
    </row>
    <row r="25" spans="2:8" x14ac:dyDescent="0.3">
      <c r="B25" s="498"/>
      <c r="C25" s="94" t="s">
        <v>202</v>
      </c>
      <c r="D25" s="89">
        <v>2</v>
      </c>
      <c r="E25" s="94" t="s">
        <v>962</v>
      </c>
      <c r="F25" s="26">
        <v>2696.2005390263075</v>
      </c>
      <c r="G25" s="27">
        <v>296.58205929289386</v>
      </c>
      <c r="H25" s="27">
        <v>80.886016170789219</v>
      </c>
    </row>
    <row r="26" spans="2:8" x14ac:dyDescent="0.3">
      <c r="B26" s="498"/>
      <c r="C26" s="94" t="s">
        <v>203</v>
      </c>
      <c r="D26" s="89">
        <v>20</v>
      </c>
      <c r="E26" s="6" t="s">
        <v>961</v>
      </c>
      <c r="F26" s="26">
        <v>0.3647578936441751</v>
      </c>
      <c r="G26" s="27">
        <v>4.0123368300859261E-2</v>
      </c>
      <c r="H26" s="27">
        <v>1.0942736809325252E-2</v>
      </c>
    </row>
    <row r="27" spans="2:8" x14ac:dyDescent="0.3">
      <c r="B27" s="498"/>
      <c r="C27" s="94" t="s">
        <v>204</v>
      </c>
      <c r="D27" s="89">
        <v>20</v>
      </c>
      <c r="E27" s="6" t="s">
        <v>961</v>
      </c>
      <c r="F27" s="26">
        <v>0</v>
      </c>
      <c r="G27" s="27">
        <v>0</v>
      </c>
      <c r="H27" s="27">
        <v>0</v>
      </c>
    </row>
    <row r="28" spans="2:8" x14ac:dyDescent="0.3">
      <c r="B28" s="498"/>
      <c r="C28" s="94" t="s">
        <v>205</v>
      </c>
      <c r="D28" s="89">
        <v>20</v>
      </c>
      <c r="E28" s="6" t="s">
        <v>961</v>
      </c>
      <c r="F28" s="26">
        <v>0.96563199297035407</v>
      </c>
      <c r="G28" s="27">
        <v>0.10621951922673897</v>
      </c>
      <c r="H28" s="27">
        <v>2.896895978911062E-2</v>
      </c>
    </row>
    <row r="29" spans="2:8" x14ac:dyDescent="0.3">
      <c r="B29" s="498"/>
      <c r="C29" s="94" t="s">
        <v>206</v>
      </c>
      <c r="D29" s="89">
        <v>2</v>
      </c>
      <c r="E29" s="94" t="s">
        <v>962</v>
      </c>
      <c r="F29" s="26">
        <v>1788.8719488893826</v>
      </c>
      <c r="G29" s="27">
        <v>196.77591437783209</v>
      </c>
      <c r="H29" s="27">
        <v>53.666158466681473</v>
      </c>
    </row>
    <row r="30" spans="2:8" x14ac:dyDescent="0.3">
      <c r="B30" s="498"/>
      <c r="C30" s="94" t="s">
        <v>207</v>
      </c>
      <c r="D30" s="89">
        <v>2</v>
      </c>
      <c r="E30" s="94" t="s">
        <v>962</v>
      </c>
      <c r="F30" s="26">
        <v>371.37765923321803</v>
      </c>
      <c r="G30" s="27">
        <v>40.851542515653996</v>
      </c>
      <c r="H30" s="27">
        <v>11.141329776996541</v>
      </c>
    </row>
    <row r="31" spans="2:8" x14ac:dyDescent="0.3">
      <c r="B31" s="498"/>
      <c r="C31" s="94" t="s">
        <v>208</v>
      </c>
      <c r="D31" s="89">
        <v>20</v>
      </c>
      <c r="E31" s="6" t="s">
        <v>961</v>
      </c>
      <c r="F31" s="26">
        <v>110.64773312579969</v>
      </c>
      <c r="G31" s="27">
        <v>12.171250643837967</v>
      </c>
      <c r="H31" s="27">
        <v>3.31943199377399</v>
      </c>
    </row>
    <row r="32" spans="2:8" x14ac:dyDescent="0.3">
      <c r="B32" s="498"/>
      <c r="C32" s="94" t="s">
        <v>209</v>
      </c>
      <c r="D32" s="89">
        <v>20</v>
      </c>
      <c r="E32" s="6" t="s">
        <v>961</v>
      </c>
      <c r="F32" s="26">
        <v>87.238024131931581</v>
      </c>
      <c r="G32" s="27">
        <v>9.5961826545124751</v>
      </c>
      <c r="H32" s="27">
        <v>2.6171407239579469</v>
      </c>
    </row>
    <row r="33" spans="2:8" x14ac:dyDescent="0.3">
      <c r="B33" s="498"/>
      <c r="C33" s="94" t="s">
        <v>210</v>
      </c>
      <c r="D33" s="89">
        <v>20</v>
      </c>
      <c r="E33" s="6" t="s">
        <v>961</v>
      </c>
      <c r="F33" s="26">
        <v>1.8038686945045876</v>
      </c>
      <c r="G33" s="27">
        <v>0.19842555639550466</v>
      </c>
      <c r="H33" s="27">
        <v>5.4116060835137626E-2</v>
      </c>
    </row>
    <row r="34" spans="2:8" x14ac:dyDescent="0.3">
      <c r="B34" s="498"/>
      <c r="C34" s="94" t="s">
        <v>211</v>
      </c>
      <c r="D34" s="89">
        <v>2</v>
      </c>
      <c r="E34" s="94" t="s">
        <v>962</v>
      </c>
      <c r="F34" s="26">
        <v>806.87553790775564</v>
      </c>
      <c r="G34" s="27">
        <v>88.756309169853125</v>
      </c>
      <c r="H34" s="27">
        <v>24.206266137232671</v>
      </c>
    </row>
    <row r="35" spans="2:8" x14ac:dyDescent="0.3">
      <c r="B35" s="498"/>
      <c r="C35" s="94" t="s">
        <v>212</v>
      </c>
      <c r="D35" s="89">
        <v>3</v>
      </c>
      <c r="E35" s="94" t="s">
        <v>217</v>
      </c>
      <c r="F35" s="26">
        <v>28.134151752562133</v>
      </c>
      <c r="G35" s="27">
        <v>3.0947566927818349</v>
      </c>
      <c r="H35" s="27">
        <v>0.84402455257686404</v>
      </c>
    </row>
    <row r="36" spans="2:8" x14ac:dyDescent="0.3">
      <c r="B36" s="498"/>
      <c r="C36" s="94" t="s">
        <v>213</v>
      </c>
      <c r="D36" s="96">
        <v>23</v>
      </c>
      <c r="E36" s="6" t="s">
        <v>958</v>
      </c>
      <c r="F36" s="26">
        <v>493.07835167728308</v>
      </c>
      <c r="G36" s="27">
        <v>54.238618684501141</v>
      </c>
      <c r="H36" s="27">
        <v>14.792350550318492</v>
      </c>
    </row>
    <row r="37" spans="2:8" x14ac:dyDescent="0.3">
      <c r="B37" s="498"/>
      <c r="C37" s="94" t="s">
        <v>214</v>
      </c>
      <c r="D37" s="96">
        <v>23</v>
      </c>
      <c r="E37" s="6" t="s">
        <v>958</v>
      </c>
      <c r="F37" s="26">
        <v>311.10456252862417</v>
      </c>
      <c r="G37" s="27">
        <v>34.221501878148665</v>
      </c>
      <c r="H37" s="27">
        <v>9.3331368758587256</v>
      </c>
    </row>
    <row r="38" spans="2:8" x14ac:dyDescent="0.3">
      <c r="B38" s="498"/>
      <c r="C38" s="94" t="s">
        <v>215</v>
      </c>
      <c r="D38" s="89">
        <v>2</v>
      </c>
      <c r="E38" s="94" t="s">
        <v>962</v>
      </c>
      <c r="F38" s="26">
        <v>706.63006662980501</v>
      </c>
      <c r="G38" s="27">
        <v>77.729307329278555</v>
      </c>
      <c r="H38" s="27">
        <v>21.198901998894147</v>
      </c>
    </row>
    <row r="39" spans="2:8" x14ac:dyDescent="0.3">
      <c r="B39" s="498"/>
      <c r="C39" s="94" t="s">
        <v>216</v>
      </c>
      <c r="D39" s="96">
        <v>23</v>
      </c>
      <c r="E39" s="6" t="s">
        <v>958</v>
      </c>
      <c r="F39" s="26">
        <v>653.26833540877931</v>
      </c>
      <c r="G39" s="27">
        <v>71.859516894965722</v>
      </c>
      <c r="H39" s="27">
        <v>19.598050062263376</v>
      </c>
    </row>
    <row r="40" spans="2:8" x14ac:dyDescent="0.3">
      <c r="B40" s="498"/>
      <c r="C40" s="29" t="s">
        <v>217</v>
      </c>
      <c r="D40" s="97">
        <v>3</v>
      </c>
      <c r="E40" s="29" t="s">
        <v>217</v>
      </c>
      <c r="F40" s="30">
        <v>452.86115333584371</v>
      </c>
      <c r="G40" s="31">
        <v>49.814726866942806</v>
      </c>
      <c r="H40" s="31">
        <v>13.585834600075311</v>
      </c>
    </row>
    <row r="41" spans="2:8" x14ac:dyDescent="0.3">
      <c r="B41" s="498"/>
      <c r="C41" s="94" t="s">
        <v>218</v>
      </c>
      <c r="D41" s="89">
        <v>20</v>
      </c>
      <c r="E41" s="6" t="s">
        <v>961</v>
      </c>
      <c r="F41" s="26">
        <v>31.508289285074756</v>
      </c>
      <c r="G41" s="27">
        <v>3.4659118213582238</v>
      </c>
      <c r="H41" s="27">
        <v>0.94524867855224259</v>
      </c>
    </row>
    <row r="42" spans="2:8" x14ac:dyDescent="0.3">
      <c r="B42" s="498"/>
      <c r="C42" s="94" t="s">
        <v>219</v>
      </c>
      <c r="D42" s="89">
        <v>20</v>
      </c>
      <c r="E42" s="6" t="s">
        <v>961</v>
      </c>
      <c r="F42" s="26">
        <v>0.28926921198876654</v>
      </c>
      <c r="G42" s="27">
        <v>3.1819613318764317E-2</v>
      </c>
      <c r="H42" s="27">
        <v>8.6780763596629954E-3</v>
      </c>
    </row>
    <row r="43" spans="2:8" x14ac:dyDescent="0.3">
      <c r="B43" s="498"/>
      <c r="C43" s="94" t="s">
        <v>220</v>
      </c>
      <c r="D43" s="89">
        <v>20</v>
      </c>
      <c r="E43" s="6" t="s">
        <v>961</v>
      </c>
      <c r="F43" s="26">
        <v>0.52150269812325223</v>
      </c>
      <c r="G43" s="27">
        <v>5.7365296793557743E-2</v>
      </c>
      <c r="H43" s="27">
        <v>1.5645080943697563E-2</v>
      </c>
    </row>
    <row r="44" spans="2:8" x14ac:dyDescent="0.3">
      <c r="B44" s="498"/>
      <c r="C44" s="94" t="s">
        <v>221</v>
      </c>
      <c r="D44" s="96">
        <v>22</v>
      </c>
      <c r="E44" s="6" t="s">
        <v>959</v>
      </c>
      <c r="F44" s="26">
        <v>1434.5222205544501</v>
      </c>
      <c r="G44" s="27">
        <v>157.79744426098952</v>
      </c>
      <c r="H44" s="27">
        <v>43.035666616633506</v>
      </c>
    </row>
    <row r="45" spans="2:8" x14ac:dyDescent="0.3">
      <c r="B45" s="498"/>
      <c r="C45" s="94" t="s">
        <v>222</v>
      </c>
      <c r="D45" s="89">
        <v>20</v>
      </c>
      <c r="E45" s="6" t="s">
        <v>961</v>
      </c>
      <c r="F45" s="26">
        <v>0.28834269116386757</v>
      </c>
      <c r="G45" s="27">
        <v>3.171769602802544E-2</v>
      </c>
      <c r="H45" s="27">
        <v>8.6502807349160271E-3</v>
      </c>
    </row>
    <row r="46" spans="2:8" x14ac:dyDescent="0.3">
      <c r="B46" s="498"/>
      <c r="C46" s="94" t="s">
        <v>223</v>
      </c>
      <c r="D46" s="89">
        <v>3</v>
      </c>
      <c r="E46" s="94" t="s">
        <v>217</v>
      </c>
      <c r="F46" s="26">
        <v>359.81807675407998</v>
      </c>
      <c r="G46" s="27">
        <v>39.579988442948803</v>
      </c>
      <c r="H46" s="27">
        <v>10.794542302622398</v>
      </c>
    </row>
    <row r="47" spans="2:8" x14ac:dyDescent="0.3">
      <c r="B47" s="498"/>
      <c r="C47" s="94" t="s">
        <v>224</v>
      </c>
      <c r="D47" s="89">
        <v>20</v>
      </c>
      <c r="E47" s="6" t="s">
        <v>961</v>
      </c>
      <c r="F47" s="26">
        <v>2.719594472189363</v>
      </c>
      <c r="G47" s="27">
        <v>0.29915539194082996</v>
      </c>
      <c r="H47" s="27">
        <v>8.1587834165680884E-2</v>
      </c>
    </row>
    <row r="48" spans="2:8" x14ac:dyDescent="0.3">
      <c r="B48" s="498"/>
      <c r="C48" s="94" t="s">
        <v>225</v>
      </c>
      <c r="D48" s="89">
        <v>20</v>
      </c>
      <c r="E48" s="6" t="s">
        <v>961</v>
      </c>
      <c r="F48" s="26">
        <v>1.5517010347881306</v>
      </c>
      <c r="G48" s="27">
        <v>0.17068711382669441</v>
      </c>
      <c r="H48" s="27">
        <v>4.6551031043643921E-2</v>
      </c>
    </row>
    <row r="49" spans="2:9" x14ac:dyDescent="0.3">
      <c r="B49" s="498"/>
      <c r="C49" s="94" t="s">
        <v>226</v>
      </c>
      <c r="D49" s="96">
        <v>23</v>
      </c>
      <c r="E49" s="6" t="s">
        <v>958</v>
      </c>
      <c r="F49" s="26">
        <v>687.3785313593271</v>
      </c>
      <c r="G49" s="27">
        <v>75.611638449525998</v>
      </c>
      <c r="H49" s="27">
        <v>20.621355940779814</v>
      </c>
    </row>
    <row r="50" spans="2:9" x14ac:dyDescent="0.3">
      <c r="B50" s="498"/>
      <c r="C50" s="94" t="s">
        <v>227</v>
      </c>
      <c r="D50" s="89">
        <v>2</v>
      </c>
      <c r="E50" s="94" t="s">
        <v>962</v>
      </c>
      <c r="F50" s="26">
        <v>1633.4411032362557</v>
      </c>
      <c r="G50" s="27">
        <v>179.67852135598815</v>
      </c>
      <c r="H50" s="27">
        <v>49.003233097087673</v>
      </c>
    </row>
    <row r="51" spans="2:9" x14ac:dyDescent="0.3">
      <c r="B51" s="498"/>
      <c r="C51" s="94" t="s">
        <v>228</v>
      </c>
      <c r="D51" s="89">
        <v>2</v>
      </c>
      <c r="E51" s="94" t="s">
        <v>962</v>
      </c>
      <c r="F51" s="26">
        <v>442.30605681324261</v>
      </c>
      <c r="G51" s="27">
        <v>48.653666249456684</v>
      </c>
      <c r="H51" s="27">
        <v>13.269181704397274</v>
      </c>
    </row>
    <row r="52" spans="2:9" x14ac:dyDescent="0.3">
      <c r="B52" s="498"/>
      <c r="C52" s="94" t="s">
        <v>229</v>
      </c>
      <c r="D52" s="89">
        <v>1</v>
      </c>
      <c r="E52" s="94" t="s">
        <v>963</v>
      </c>
      <c r="F52" s="26">
        <v>414.94355767203558</v>
      </c>
      <c r="G52" s="27">
        <v>45.643791343923922</v>
      </c>
      <c r="H52" s="27">
        <v>12.448306730161068</v>
      </c>
    </row>
    <row r="53" spans="2:9" x14ac:dyDescent="0.3">
      <c r="B53" s="498"/>
      <c r="C53" s="94" t="s">
        <v>230</v>
      </c>
      <c r="D53" s="89">
        <v>20</v>
      </c>
      <c r="E53" s="6" t="s">
        <v>961</v>
      </c>
      <c r="F53" s="26">
        <v>1.6940778060955308</v>
      </c>
      <c r="G53" s="27">
        <v>0.1863485586705084</v>
      </c>
      <c r="H53" s="27">
        <v>5.0822334182865921E-2</v>
      </c>
    </row>
    <row r="54" spans="2:9" x14ac:dyDescent="0.3">
      <c r="B54" s="498"/>
      <c r="C54" s="94" t="s">
        <v>231</v>
      </c>
      <c r="D54" s="89">
        <v>20</v>
      </c>
      <c r="E54" s="6" t="s">
        <v>961</v>
      </c>
      <c r="F54" s="26">
        <v>1.1151672913607138</v>
      </c>
      <c r="G54" s="27">
        <v>0.12266840204967852</v>
      </c>
      <c r="H54" s="27">
        <v>3.3455018740821407E-2</v>
      </c>
    </row>
    <row r="55" spans="2:9" x14ac:dyDescent="0.3">
      <c r="B55" s="498"/>
      <c r="C55" s="94" t="s">
        <v>232</v>
      </c>
      <c r="D55" s="89">
        <v>20</v>
      </c>
      <c r="E55" s="6" t="s">
        <v>961</v>
      </c>
      <c r="F55" s="26">
        <v>1.053672687446676</v>
      </c>
      <c r="G55" s="27">
        <v>0.11590399561913436</v>
      </c>
      <c r="H55" s="27">
        <v>3.1610180623400277E-2</v>
      </c>
    </row>
    <row r="56" spans="2:9" x14ac:dyDescent="0.3">
      <c r="B56" s="498"/>
      <c r="C56" s="28" t="s">
        <v>233</v>
      </c>
      <c r="D56" s="98">
        <v>2</v>
      </c>
      <c r="E56" s="94" t="s">
        <v>962</v>
      </c>
      <c r="F56" s="26">
        <v>3609.530243004835</v>
      </c>
      <c r="G56" s="27">
        <v>397.04832673053193</v>
      </c>
      <c r="H56" s="27">
        <v>108.28590729014506</v>
      </c>
    </row>
    <row r="57" spans="2:9" x14ac:dyDescent="0.3">
      <c r="B57" s="498"/>
      <c r="C57" s="29" t="s">
        <v>234</v>
      </c>
      <c r="D57" s="97">
        <v>2</v>
      </c>
      <c r="E57" s="29" t="s">
        <v>962</v>
      </c>
      <c r="F57" s="30">
        <v>6449.0531561747957</v>
      </c>
      <c r="G57" s="31">
        <v>709.39584717922764</v>
      </c>
      <c r="H57" s="31">
        <v>193.47159468524387</v>
      </c>
      <c r="I57" s="32"/>
    </row>
    <row r="58" spans="2:9" x14ac:dyDescent="0.3">
      <c r="B58" s="498"/>
      <c r="C58" s="29" t="s">
        <v>235</v>
      </c>
      <c r="D58" s="97">
        <v>2</v>
      </c>
      <c r="E58" s="29" t="s">
        <v>962</v>
      </c>
      <c r="F58" s="30">
        <v>2408.6779833706182</v>
      </c>
      <c r="G58" s="31">
        <v>264.954578170768</v>
      </c>
      <c r="H58" s="31">
        <v>72.260339501118537</v>
      </c>
    </row>
    <row r="59" spans="2:9" x14ac:dyDescent="0.3">
      <c r="B59" s="498"/>
      <c r="C59" s="94" t="s">
        <v>236</v>
      </c>
      <c r="D59" s="89">
        <v>20</v>
      </c>
      <c r="E59" s="6" t="s">
        <v>961</v>
      </c>
      <c r="F59" s="26">
        <v>1.3080361138068735</v>
      </c>
      <c r="G59" s="27">
        <v>0.14388397251875612</v>
      </c>
      <c r="H59" s="27">
        <v>3.9241083414206207E-2</v>
      </c>
    </row>
    <row r="60" spans="2:9" x14ac:dyDescent="0.3">
      <c r="B60" s="498"/>
      <c r="C60" s="94" t="s">
        <v>237</v>
      </c>
      <c r="D60" s="89">
        <v>20</v>
      </c>
      <c r="E60" s="6" t="s">
        <v>961</v>
      </c>
      <c r="F60" s="26">
        <v>2.7187048744583069</v>
      </c>
      <c r="G60" s="27">
        <v>0.29905753619041375</v>
      </c>
      <c r="H60" s="27">
        <v>8.1561146233749202E-2</v>
      </c>
    </row>
    <row r="61" spans="2:9" x14ac:dyDescent="0.3">
      <c r="B61" s="498"/>
      <c r="C61" s="94" t="s">
        <v>238</v>
      </c>
      <c r="D61" s="89">
        <v>20</v>
      </c>
      <c r="E61" s="6" t="s">
        <v>961</v>
      </c>
      <c r="F61" s="26">
        <v>2.989089885212477</v>
      </c>
      <c r="G61" s="27">
        <v>0.32879988737337251</v>
      </c>
      <c r="H61" s="27">
        <v>8.9672696556374304E-2</v>
      </c>
    </row>
    <row r="62" spans="2:9" x14ac:dyDescent="0.3">
      <c r="B62" s="498"/>
      <c r="C62" s="94" t="s">
        <v>239</v>
      </c>
      <c r="D62" s="89">
        <v>20</v>
      </c>
      <c r="E62" s="6" t="s">
        <v>961</v>
      </c>
      <c r="F62" s="26">
        <v>123.79685890970373</v>
      </c>
      <c r="G62" s="27">
        <v>13.61765448006741</v>
      </c>
      <c r="H62" s="27">
        <v>3.7139057672911111</v>
      </c>
    </row>
    <row r="63" spans="2:9" x14ac:dyDescent="0.3">
      <c r="B63" s="498"/>
      <c r="C63" s="94" t="s">
        <v>240</v>
      </c>
      <c r="D63" s="89">
        <v>1</v>
      </c>
      <c r="E63" s="94" t="s">
        <v>963</v>
      </c>
      <c r="F63" s="26">
        <v>1603.1641516970974</v>
      </c>
      <c r="G63" s="27">
        <v>176.34805668668074</v>
      </c>
      <c r="H63" s="27">
        <v>48.094924550912921</v>
      </c>
    </row>
    <row r="64" spans="2:9" x14ac:dyDescent="0.3">
      <c r="B64" s="498"/>
      <c r="C64" s="94" t="s">
        <v>241</v>
      </c>
      <c r="D64" s="89">
        <v>20</v>
      </c>
      <c r="E64" s="6" t="s">
        <v>961</v>
      </c>
      <c r="F64" s="26">
        <v>14.943636081228957</v>
      </c>
      <c r="G64" s="27">
        <v>1.6437999689351852</v>
      </c>
      <c r="H64" s="27">
        <v>0.44830908243686868</v>
      </c>
    </row>
    <row r="65" spans="2:8" x14ac:dyDescent="0.3">
      <c r="B65" s="498"/>
      <c r="C65" s="94" t="s">
        <v>242</v>
      </c>
      <c r="D65" s="89">
        <v>20</v>
      </c>
      <c r="E65" s="6" t="s">
        <v>961</v>
      </c>
      <c r="F65" s="26">
        <v>91.815867582016352</v>
      </c>
      <c r="G65" s="27">
        <v>10.0997454340218</v>
      </c>
      <c r="H65" s="27">
        <v>2.7544760274604911</v>
      </c>
    </row>
    <row r="66" spans="2:8" x14ac:dyDescent="0.3">
      <c r="B66" s="498"/>
      <c r="C66" s="94" t="s">
        <v>243</v>
      </c>
      <c r="D66" s="89">
        <v>20</v>
      </c>
      <c r="E66" s="6" t="s">
        <v>961</v>
      </c>
      <c r="F66" s="26">
        <v>10.872375820752056</v>
      </c>
      <c r="G66" s="27">
        <v>1.1959613402827263</v>
      </c>
      <c r="H66" s="27">
        <v>0.32617127462256168</v>
      </c>
    </row>
    <row r="67" spans="2:8" x14ac:dyDescent="0.3">
      <c r="B67" s="498"/>
      <c r="C67" s="94" t="s">
        <v>244</v>
      </c>
      <c r="D67" s="89">
        <v>20</v>
      </c>
      <c r="E67" s="6" t="s">
        <v>961</v>
      </c>
      <c r="F67" s="26">
        <v>1.5792867335762348</v>
      </c>
      <c r="G67" s="27">
        <v>0.17372154069338586</v>
      </c>
      <c r="H67" s="27">
        <v>4.7378602007287052E-2</v>
      </c>
    </row>
    <row r="68" spans="2:8" x14ac:dyDescent="0.3">
      <c r="B68" s="498"/>
      <c r="C68" s="94" t="s">
        <v>245</v>
      </c>
      <c r="D68" s="89">
        <v>20</v>
      </c>
      <c r="E68" s="6" t="s">
        <v>961</v>
      </c>
      <c r="F68" s="26">
        <v>3.2726234307507784</v>
      </c>
      <c r="G68" s="27">
        <v>0.35998857738258561</v>
      </c>
      <c r="H68" s="27">
        <v>9.8178702922523342E-2</v>
      </c>
    </row>
    <row r="69" spans="2:8" x14ac:dyDescent="0.3">
      <c r="B69" s="498"/>
      <c r="C69" s="29" t="s">
        <v>246</v>
      </c>
      <c r="D69" s="97">
        <v>1</v>
      </c>
      <c r="E69" s="29" t="s">
        <v>963</v>
      </c>
      <c r="F69" s="30">
        <v>1361.7072153134402</v>
      </c>
      <c r="G69" s="31">
        <v>149.78779368447843</v>
      </c>
      <c r="H69" s="31">
        <v>40.851216459403204</v>
      </c>
    </row>
    <row r="70" spans="2:8" ht="15" customHeight="1" x14ac:dyDescent="0.3">
      <c r="B70" s="497" t="s">
        <v>247</v>
      </c>
      <c r="C70" s="94" t="s">
        <v>248</v>
      </c>
      <c r="D70" s="89">
        <v>4</v>
      </c>
      <c r="E70" s="94" t="s">
        <v>964</v>
      </c>
      <c r="F70" s="26">
        <v>120.72649202179907</v>
      </c>
      <c r="G70" s="33">
        <v>13.279914122397896</v>
      </c>
      <c r="H70" s="34">
        <v>3.6217947606539713</v>
      </c>
    </row>
    <row r="71" spans="2:8" ht="15" customHeight="1" x14ac:dyDescent="0.3">
      <c r="B71" s="497"/>
      <c r="C71" s="94" t="s">
        <v>249</v>
      </c>
      <c r="D71" s="89">
        <v>4</v>
      </c>
      <c r="E71" s="94" t="s">
        <v>964</v>
      </c>
      <c r="F71" s="26">
        <v>251.56787790655596</v>
      </c>
      <c r="G71" s="35">
        <v>27.672466569721163</v>
      </c>
      <c r="H71" s="34">
        <v>7.5470363371966807</v>
      </c>
    </row>
    <row r="72" spans="2:8" ht="15" customHeight="1" x14ac:dyDescent="0.3">
      <c r="B72" s="497"/>
      <c r="C72" s="94" t="s">
        <v>250</v>
      </c>
      <c r="D72" s="89">
        <v>4</v>
      </c>
      <c r="E72" s="94" t="s">
        <v>964</v>
      </c>
      <c r="F72" s="26">
        <v>119.09937651297479</v>
      </c>
      <c r="G72" s="33">
        <v>13.100931416427228</v>
      </c>
      <c r="H72" s="34">
        <v>3.5729812953892433</v>
      </c>
    </row>
    <row r="73" spans="2:8" ht="15" customHeight="1" x14ac:dyDescent="0.3">
      <c r="B73" s="497"/>
      <c r="C73" s="94" t="s">
        <v>251</v>
      </c>
      <c r="D73" s="89">
        <v>4</v>
      </c>
      <c r="E73" s="94" t="s">
        <v>964</v>
      </c>
      <c r="F73" s="26">
        <v>97.167559449637736</v>
      </c>
      <c r="G73" s="33">
        <v>10.688431539460153</v>
      </c>
      <c r="H73" s="34">
        <v>2.9150267834891319</v>
      </c>
    </row>
    <row r="74" spans="2:8" ht="15" customHeight="1" x14ac:dyDescent="0.3">
      <c r="B74" s="497"/>
      <c r="C74" s="94" t="s">
        <v>252</v>
      </c>
      <c r="D74" s="89">
        <v>24</v>
      </c>
      <c r="E74" s="94" t="s">
        <v>965</v>
      </c>
      <c r="F74" s="26">
        <v>18.474522449685228</v>
      </c>
      <c r="G74" s="33">
        <v>2.0321974694653751</v>
      </c>
      <c r="H74" s="34">
        <v>0.5542356734905568</v>
      </c>
    </row>
    <row r="75" spans="2:8" ht="15" customHeight="1" x14ac:dyDescent="0.3">
      <c r="B75" s="497"/>
      <c r="C75" s="94" t="s">
        <v>253</v>
      </c>
      <c r="D75" s="89">
        <v>4</v>
      </c>
      <c r="E75" s="94" t="s">
        <v>964</v>
      </c>
      <c r="F75" s="26">
        <v>273.69823118701572</v>
      </c>
      <c r="G75" s="33">
        <v>30.106805430571725</v>
      </c>
      <c r="H75" s="34">
        <v>8.210946935610469</v>
      </c>
    </row>
    <row r="76" spans="2:8" ht="15" customHeight="1" x14ac:dyDescent="0.3">
      <c r="B76" s="497"/>
      <c r="C76" s="94" t="s">
        <v>254</v>
      </c>
      <c r="D76" s="89">
        <v>5</v>
      </c>
      <c r="E76" s="94" t="s">
        <v>260</v>
      </c>
      <c r="F76" s="26">
        <v>242.61977512670296</v>
      </c>
      <c r="G76" s="33">
        <v>26.688175263937325</v>
      </c>
      <c r="H76" s="34">
        <v>7.2785932538010885</v>
      </c>
    </row>
    <row r="77" spans="2:8" ht="15" customHeight="1" x14ac:dyDescent="0.3">
      <c r="B77" s="497"/>
      <c r="C77" s="94" t="s">
        <v>255</v>
      </c>
      <c r="D77" s="89">
        <v>5</v>
      </c>
      <c r="E77" s="94" t="s">
        <v>260</v>
      </c>
      <c r="F77" s="26">
        <v>640.35788075916582</v>
      </c>
      <c r="G77" s="36">
        <v>70.439366883508242</v>
      </c>
      <c r="H77" s="34">
        <v>19.210736422774971</v>
      </c>
    </row>
    <row r="78" spans="2:8" ht="15" customHeight="1" x14ac:dyDescent="0.3">
      <c r="B78" s="497"/>
      <c r="C78" s="94" t="s">
        <v>256</v>
      </c>
      <c r="D78" s="89">
        <v>5</v>
      </c>
      <c r="E78" s="94" t="s">
        <v>260</v>
      </c>
      <c r="F78" s="26">
        <v>1143.5498665670586</v>
      </c>
      <c r="G78" s="33">
        <v>125.79048532237647</v>
      </c>
      <c r="H78" s="34">
        <v>34.306495997011758</v>
      </c>
    </row>
    <row r="79" spans="2:8" ht="15" customHeight="1" x14ac:dyDescent="0.3">
      <c r="B79" s="497"/>
      <c r="C79" s="94" t="s">
        <v>257</v>
      </c>
      <c r="D79" s="89">
        <v>5</v>
      </c>
      <c r="E79" s="94" t="s">
        <v>260</v>
      </c>
      <c r="F79" s="26">
        <v>575.23312557494728</v>
      </c>
      <c r="G79" s="35">
        <v>63.275643813244209</v>
      </c>
      <c r="H79" s="34">
        <v>17.256993767248417</v>
      </c>
    </row>
    <row r="80" spans="2:8" ht="15" customHeight="1" x14ac:dyDescent="0.3">
      <c r="B80" s="497"/>
      <c r="C80" s="94" t="s">
        <v>258</v>
      </c>
      <c r="D80" s="89">
        <v>5</v>
      </c>
      <c r="E80" s="94" t="s">
        <v>260</v>
      </c>
      <c r="F80" s="26">
        <v>451.91033720461445</v>
      </c>
      <c r="G80" s="33">
        <v>49.710137092507594</v>
      </c>
      <c r="H80" s="34">
        <v>13.557310116138435</v>
      </c>
    </row>
    <row r="81" spans="2:8" ht="15" customHeight="1" x14ac:dyDescent="0.3">
      <c r="B81" s="497"/>
      <c r="C81" s="94" t="s">
        <v>259</v>
      </c>
      <c r="D81" s="89">
        <v>5</v>
      </c>
      <c r="E81" s="94" t="s">
        <v>260</v>
      </c>
      <c r="F81" s="26">
        <v>158.13995433344186</v>
      </c>
      <c r="G81" s="33">
        <v>17.395394976678606</v>
      </c>
      <c r="H81" s="34">
        <v>4.7441986300032557</v>
      </c>
    </row>
    <row r="82" spans="2:8" ht="15" customHeight="1" x14ac:dyDescent="0.3">
      <c r="B82" s="497"/>
      <c r="C82" s="29" t="s">
        <v>260</v>
      </c>
      <c r="D82" s="97">
        <v>5</v>
      </c>
      <c r="E82" s="29" t="s">
        <v>260</v>
      </c>
      <c r="F82" s="30">
        <v>2203.9537384045707</v>
      </c>
      <c r="G82" s="69">
        <v>242.43491122450277</v>
      </c>
      <c r="H82" s="70">
        <v>66.118612152137104</v>
      </c>
    </row>
    <row r="83" spans="2:8" ht="15" customHeight="1" x14ac:dyDescent="0.3">
      <c r="B83" s="497"/>
      <c r="C83" s="94" t="s">
        <v>261</v>
      </c>
      <c r="D83" s="89">
        <v>4</v>
      </c>
      <c r="E83" s="94" t="s">
        <v>964</v>
      </c>
      <c r="F83" s="26">
        <v>11.80963443783231</v>
      </c>
      <c r="G83" s="33">
        <v>1.2990597881615542</v>
      </c>
      <c r="H83" s="34">
        <v>0.35428903313496929</v>
      </c>
    </row>
    <row r="84" spans="2:8" ht="15" customHeight="1" x14ac:dyDescent="0.3">
      <c r="B84" s="491" t="s">
        <v>262</v>
      </c>
      <c r="C84" s="94" t="s">
        <v>263</v>
      </c>
      <c r="D84" s="89">
        <v>7</v>
      </c>
      <c r="E84" s="89" t="s">
        <v>966</v>
      </c>
      <c r="F84" s="37">
        <v>319.35681001587358</v>
      </c>
      <c r="G84" s="38">
        <v>35.129249101746097</v>
      </c>
      <c r="H84" s="39">
        <v>9.5807043004762065</v>
      </c>
    </row>
    <row r="85" spans="2:8" ht="15" customHeight="1" x14ac:dyDescent="0.3">
      <c r="B85" s="492"/>
      <c r="C85" s="94" t="s">
        <v>264</v>
      </c>
      <c r="D85" s="89">
        <v>7</v>
      </c>
      <c r="E85" s="89" t="s">
        <v>966</v>
      </c>
      <c r="F85" s="37">
        <v>794.86666493924486</v>
      </c>
      <c r="G85" s="27">
        <v>87.435333143316939</v>
      </c>
      <c r="H85" s="39">
        <v>23.845999948177344</v>
      </c>
    </row>
    <row r="86" spans="2:8" ht="15" customHeight="1" x14ac:dyDescent="0.3">
      <c r="B86" s="492"/>
      <c r="C86" s="94" t="s">
        <v>265</v>
      </c>
      <c r="D86" s="89">
        <v>7</v>
      </c>
      <c r="E86" s="89" t="s">
        <v>966</v>
      </c>
      <c r="F86" s="37">
        <v>690.97916104308047</v>
      </c>
      <c r="G86" s="38">
        <v>76.007707714738842</v>
      </c>
      <c r="H86" s="39">
        <v>20.729374831292411</v>
      </c>
    </row>
    <row r="87" spans="2:8" ht="15" customHeight="1" x14ac:dyDescent="0.3">
      <c r="B87" s="492"/>
      <c r="C87" s="94" t="s">
        <v>266</v>
      </c>
      <c r="D87" s="89">
        <v>7</v>
      </c>
      <c r="E87" s="89" t="s">
        <v>966</v>
      </c>
      <c r="F87" s="37">
        <v>764.46572246904293</v>
      </c>
      <c r="G87" s="38">
        <v>84.09122947159473</v>
      </c>
      <c r="H87" s="39">
        <v>22.933971674071287</v>
      </c>
    </row>
    <row r="88" spans="2:8" ht="15" customHeight="1" x14ac:dyDescent="0.3">
      <c r="B88" s="492"/>
      <c r="C88" s="94" t="s">
        <v>267</v>
      </c>
      <c r="D88" s="89">
        <v>7</v>
      </c>
      <c r="E88" s="89" t="s">
        <v>966</v>
      </c>
      <c r="F88" s="37">
        <v>325.72322226960586</v>
      </c>
      <c r="G88" s="38">
        <v>35.829554449656641</v>
      </c>
      <c r="H88" s="39">
        <v>9.7716966680881736</v>
      </c>
    </row>
    <row r="89" spans="2:8" ht="15" customHeight="1" x14ac:dyDescent="0.3">
      <c r="B89" s="492"/>
      <c r="C89" s="94" t="s">
        <v>268</v>
      </c>
      <c r="D89" s="89">
        <v>7</v>
      </c>
      <c r="E89" s="89" t="s">
        <v>966</v>
      </c>
      <c r="F89" s="37">
        <v>568.6944394964305</v>
      </c>
      <c r="G89" s="38">
        <v>62.556388344607356</v>
      </c>
      <c r="H89" s="39">
        <v>17.060833184892914</v>
      </c>
    </row>
    <row r="90" spans="2:8" ht="15" customHeight="1" x14ac:dyDescent="0.3">
      <c r="B90" s="492"/>
      <c r="C90" s="94" t="s">
        <v>269</v>
      </c>
      <c r="D90" s="89">
        <v>7</v>
      </c>
      <c r="E90" s="89" t="s">
        <v>966</v>
      </c>
      <c r="F90" s="37">
        <v>48.509055581620458</v>
      </c>
      <c r="G90" s="38">
        <v>5.3359961139782506</v>
      </c>
      <c r="H90" s="39">
        <v>1.4552716674486137</v>
      </c>
    </row>
    <row r="91" spans="2:8" ht="15" customHeight="1" x14ac:dyDescent="0.3">
      <c r="B91" s="492"/>
      <c r="C91" s="94" t="s">
        <v>270</v>
      </c>
      <c r="D91" s="89">
        <v>7</v>
      </c>
      <c r="E91" s="89" t="s">
        <v>966</v>
      </c>
      <c r="F91" s="37">
        <v>987.54653902995813</v>
      </c>
      <c r="G91" s="40">
        <v>108.63011929329539</v>
      </c>
      <c r="H91" s="39">
        <v>29.62639617089874</v>
      </c>
    </row>
    <row r="92" spans="2:8" ht="15" customHeight="1" x14ac:dyDescent="0.3">
      <c r="B92" s="492"/>
      <c r="C92" s="94" t="s">
        <v>271</v>
      </c>
      <c r="D92" s="89">
        <v>7</v>
      </c>
      <c r="E92" s="89" t="s">
        <v>966</v>
      </c>
      <c r="F92" s="37">
        <v>881.74669014061146</v>
      </c>
      <c r="G92" s="38">
        <v>96.992135915467273</v>
      </c>
      <c r="H92" s="39">
        <v>26.452400704218345</v>
      </c>
    </row>
    <row r="93" spans="2:8" ht="15" customHeight="1" x14ac:dyDescent="0.3">
      <c r="B93" s="492"/>
      <c r="C93" s="94" t="s">
        <v>272</v>
      </c>
      <c r="D93" s="89">
        <v>7</v>
      </c>
      <c r="E93" s="89" t="s">
        <v>966</v>
      </c>
      <c r="F93" s="37">
        <v>458.73694378060935</v>
      </c>
      <c r="G93" s="27">
        <v>50.461063815867043</v>
      </c>
      <c r="H93" s="39">
        <v>13.762108313418283</v>
      </c>
    </row>
    <row r="94" spans="2:8" ht="15" customHeight="1" x14ac:dyDescent="0.3">
      <c r="B94" s="492"/>
      <c r="C94" s="94" t="s">
        <v>273</v>
      </c>
      <c r="D94" s="89">
        <v>7</v>
      </c>
      <c r="E94" s="89" t="s">
        <v>966</v>
      </c>
      <c r="F94" s="37">
        <v>0</v>
      </c>
      <c r="G94" s="38">
        <v>0</v>
      </c>
      <c r="H94" s="39">
        <v>0</v>
      </c>
    </row>
    <row r="95" spans="2:8" ht="15" customHeight="1" x14ac:dyDescent="0.3">
      <c r="B95" s="492"/>
      <c r="C95" s="94" t="s">
        <v>274</v>
      </c>
      <c r="D95" s="89">
        <v>7</v>
      </c>
      <c r="E95" s="89" t="s">
        <v>966</v>
      </c>
      <c r="F95" s="37">
        <v>1406.3878931515621</v>
      </c>
      <c r="G95" s="38">
        <v>154.70266824667186</v>
      </c>
      <c r="H95" s="39">
        <v>42.191636794546859</v>
      </c>
    </row>
    <row r="96" spans="2:8" ht="15" customHeight="1" x14ac:dyDescent="0.3">
      <c r="B96" s="492"/>
      <c r="C96" s="94" t="s">
        <v>275</v>
      </c>
      <c r="D96" s="89">
        <v>7</v>
      </c>
      <c r="E96" s="89" t="s">
        <v>966</v>
      </c>
      <c r="F96" s="37">
        <v>1997.3450446925854</v>
      </c>
      <c r="G96" s="38">
        <v>219.70795491618441</v>
      </c>
      <c r="H96" s="39">
        <v>59.920351340777557</v>
      </c>
    </row>
    <row r="97" spans="2:8" ht="15" customHeight="1" x14ac:dyDescent="0.3">
      <c r="B97" s="492"/>
      <c r="C97" s="94" t="s">
        <v>276</v>
      </c>
      <c r="D97" s="89">
        <v>7</v>
      </c>
      <c r="E97" s="89" t="s">
        <v>966</v>
      </c>
      <c r="F97" s="37">
        <v>320.73349636832597</v>
      </c>
      <c r="G97" s="38">
        <v>35.280684600515869</v>
      </c>
      <c r="H97" s="39">
        <v>9.6220048910497802</v>
      </c>
    </row>
    <row r="98" spans="2:8" ht="15" customHeight="1" x14ac:dyDescent="0.3">
      <c r="B98" s="492"/>
      <c r="C98" s="94" t="s">
        <v>277</v>
      </c>
      <c r="D98" s="89">
        <v>7</v>
      </c>
      <c r="E98" s="89" t="s">
        <v>966</v>
      </c>
      <c r="F98" s="37">
        <v>2132.8160575986431</v>
      </c>
      <c r="G98" s="41">
        <v>234.60976633585079</v>
      </c>
      <c r="H98" s="41">
        <v>63.984481727959299</v>
      </c>
    </row>
    <row r="99" spans="2:8" ht="15" customHeight="1" x14ac:dyDescent="0.3">
      <c r="B99" s="492"/>
      <c r="C99" s="94" t="s">
        <v>278</v>
      </c>
      <c r="D99" s="89">
        <v>7</v>
      </c>
      <c r="E99" s="89" t="s">
        <v>966</v>
      </c>
      <c r="F99" s="37">
        <v>1694.9209425820579</v>
      </c>
      <c r="G99" s="41">
        <v>186.44130368402642</v>
      </c>
      <c r="H99" s="41">
        <v>50.847628277461745</v>
      </c>
    </row>
    <row r="100" spans="2:8" ht="15" customHeight="1" x14ac:dyDescent="0.3">
      <c r="B100" s="492"/>
      <c r="C100" s="94" t="s">
        <v>279</v>
      </c>
      <c r="D100" s="89">
        <v>7</v>
      </c>
      <c r="E100" s="89" t="s">
        <v>966</v>
      </c>
      <c r="F100" s="37">
        <v>329.61423176235144</v>
      </c>
      <c r="G100" s="41">
        <v>36.257565493858657</v>
      </c>
      <c r="H100" s="41">
        <v>9.8884269528705424</v>
      </c>
    </row>
    <row r="101" spans="2:8" ht="15" customHeight="1" x14ac:dyDescent="0.3">
      <c r="B101" s="492"/>
      <c r="C101" s="94" t="s">
        <v>280</v>
      </c>
      <c r="D101" s="89">
        <v>7</v>
      </c>
      <c r="E101" s="89" t="s">
        <v>966</v>
      </c>
      <c r="F101" s="37">
        <v>429.62777719322384</v>
      </c>
      <c r="G101" s="41">
        <v>47.259055491254628</v>
      </c>
      <c r="H101" s="41">
        <v>12.888833315796715</v>
      </c>
    </row>
    <row r="102" spans="2:8" ht="15" customHeight="1" x14ac:dyDescent="0.3">
      <c r="B102" s="492"/>
      <c r="C102" s="94" t="s">
        <v>281</v>
      </c>
      <c r="D102" s="89">
        <v>7</v>
      </c>
      <c r="E102" s="89" t="s">
        <v>966</v>
      </c>
      <c r="F102" s="37">
        <v>968.37021738408328</v>
      </c>
      <c r="G102" s="41">
        <v>106.52072391224917</v>
      </c>
      <c r="H102" s="41">
        <v>29.051106521522499</v>
      </c>
    </row>
    <row r="103" spans="2:8" ht="15" customHeight="1" x14ac:dyDescent="0.3">
      <c r="B103" s="492"/>
      <c r="C103" s="94" t="s">
        <v>224</v>
      </c>
      <c r="D103" s="89">
        <v>7</v>
      </c>
      <c r="E103" s="89" t="s">
        <v>966</v>
      </c>
      <c r="F103" s="37">
        <v>21.210570565855896</v>
      </c>
      <c r="G103" s="41">
        <v>2.3331627622441493</v>
      </c>
      <c r="H103" s="41">
        <v>0.63631711697567694</v>
      </c>
    </row>
    <row r="104" spans="2:8" ht="15" customHeight="1" x14ac:dyDescent="0.3">
      <c r="B104" s="492"/>
      <c r="C104" s="94" t="s">
        <v>282</v>
      </c>
      <c r="D104" s="89">
        <v>7</v>
      </c>
      <c r="E104" s="89" t="s">
        <v>966</v>
      </c>
      <c r="F104" s="37">
        <v>303.49578805041637</v>
      </c>
      <c r="G104" s="41">
        <v>33.384536685545804</v>
      </c>
      <c r="H104" s="41">
        <v>9.1048736415124907</v>
      </c>
    </row>
    <row r="105" spans="2:8" ht="15" customHeight="1" x14ac:dyDescent="0.3">
      <c r="B105" s="492"/>
      <c r="C105" s="94" t="s">
        <v>283</v>
      </c>
      <c r="D105" s="89">
        <v>7</v>
      </c>
      <c r="E105" s="89" t="s">
        <v>966</v>
      </c>
      <c r="F105" s="37">
        <v>216.55287035392013</v>
      </c>
      <c r="G105" s="41">
        <v>23.820815738931216</v>
      </c>
      <c r="H105" s="41">
        <v>6.4965861106176037</v>
      </c>
    </row>
    <row r="106" spans="2:8" ht="15" customHeight="1" x14ac:dyDescent="0.3">
      <c r="B106" s="492"/>
      <c r="C106" s="94" t="s">
        <v>284</v>
      </c>
      <c r="D106" s="89">
        <v>7</v>
      </c>
      <c r="E106" s="89" t="s">
        <v>966</v>
      </c>
      <c r="F106" s="37">
        <v>903.08664545203385</v>
      </c>
      <c r="G106" s="41">
        <v>99.339530999723735</v>
      </c>
      <c r="H106" s="41">
        <v>27.092599363561014</v>
      </c>
    </row>
    <row r="107" spans="2:8" ht="15" customHeight="1" x14ac:dyDescent="0.3">
      <c r="B107" s="492"/>
      <c r="C107" s="94" t="s">
        <v>285</v>
      </c>
      <c r="D107" s="89">
        <v>7</v>
      </c>
      <c r="E107" s="89" t="s">
        <v>966</v>
      </c>
      <c r="F107" s="37">
        <v>305.02809470038721</v>
      </c>
      <c r="G107" s="41">
        <v>33.553090417042597</v>
      </c>
      <c r="H107" s="41">
        <v>9.1508428410116149</v>
      </c>
    </row>
    <row r="108" spans="2:8" ht="15" customHeight="1" x14ac:dyDescent="0.3">
      <c r="B108" s="492"/>
      <c r="C108" s="94" t="s">
        <v>259</v>
      </c>
      <c r="D108" s="89">
        <v>7</v>
      </c>
      <c r="E108" s="89" t="s">
        <v>966</v>
      </c>
      <c r="F108" s="37">
        <v>16.915511734834276</v>
      </c>
      <c r="G108" s="41">
        <v>1.8607062908317704</v>
      </c>
      <c r="H108" s="41">
        <v>0.5074653520450283</v>
      </c>
    </row>
    <row r="109" spans="2:8" ht="15" customHeight="1" x14ac:dyDescent="0.3">
      <c r="B109" s="492"/>
      <c r="C109" s="94" t="s">
        <v>286</v>
      </c>
      <c r="D109" s="89">
        <v>7</v>
      </c>
      <c r="E109" s="89" t="s">
        <v>966</v>
      </c>
      <c r="F109" s="37">
        <v>1789.6805333647196</v>
      </c>
      <c r="G109" s="41">
        <v>196.86485867011916</v>
      </c>
      <c r="H109" s="41">
        <v>53.690416000941589</v>
      </c>
    </row>
    <row r="110" spans="2:8" ht="15" customHeight="1" x14ac:dyDescent="0.3">
      <c r="B110" s="492"/>
      <c r="C110" s="94" t="s">
        <v>287</v>
      </c>
      <c r="D110" s="89">
        <v>7</v>
      </c>
      <c r="E110" s="89" t="s">
        <v>966</v>
      </c>
      <c r="F110" s="37">
        <v>2605.8723203837571</v>
      </c>
      <c r="G110" s="41">
        <v>286.64595524221335</v>
      </c>
      <c r="H110" s="41">
        <v>78.176169611512734</v>
      </c>
    </row>
    <row r="111" spans="2:8" ht="15" customHeight="1" x14ac:dyDescent="0.3">
      <c r="B111" s="492"/>
      <c r="C111" s="94" t="s">
        <v>288</v>
      </c>
      <c r="D111" s="89">
        <v>7</v>
      </c>
      <c r="E111" s="89" t="s">
        <v>966</v>
      </c>
      <c r="F111" s="37">
        <v>3475.8834645130273</v>
      </c>
      <c r="G111" s="41">
        <v>382.34718109643302</v>
      </c>
      <c r="H111" s="41">
        <v>104.27650393539081</v>
      </c>
    </row>
    <row r="112" spans="2:8" ht="15" customHeight="1" x14ac:dyDescent="0.3">
      <c r="B112" s="492"/>
      <c r="C112" s="94" t="s">
        <v>289</v>
      </c>
      <c r="D112" s="89">
        <v>7</v>
      </c>
      <c r="E112" s="89" t="s">
        <v>966</v>
      </c>
      <c r="F112" s="37">
        <v>283.02560746360706</v>
      </c>
      <c r="G112" s="41">
        <v>31.132816820996776</v>
      </c>
      <c r="H112" s="41">
        <v>8.4907682239082121</v>
      </c>
    </row>
    <row r="113" spans="2:8" ht="15" customHeight="1" x14ac:dyDescent="0.3">
      <c r="B113" s="493"/>
      <c r="C113" s="94" t="s">
        <v>290</v>
      </c>
      <c r="D113" s="89">
        <v>7</v>
      </c>
      <c r="E113" s="89" t="s">
        <v>966</v>
      </c>
      <c r="F113" s="37">
        <v>3226.8765501065673</v>
      </c>
      <c r="G113" s="41">
        <v>354.95642051172246</v>
      </c>
      <c r="H113" s="41">
        <v>96.806296503197018</v>
      </c>
    </row>
    <row r="114" spans="2:8" ht="15" customHeight="1" x14ac:dyDescent="0.3">
      <c r="B114" s="490" t="s">
        <v>291</v>
      </c>
      <c r="C114" s="94" t="s">
        <v>292</v>
      </c>
      <c r="D114" s="89">
        <v>24</v>
      </c>
      <c r="E114" s="94" t="s">
        <v>965</v>
      </c>
      <c r="F114" s="26">
        <v>0</v>
      </c>
      <c r="G114" s="27">
        <v>0</v>
      </c>
      <c r="H114" s="27">
        <v>0</v>
      </c>
    </row>
    <row r="115" spans="2:8" ht="15" customHeight="1" x14ac:dyDescent="0.3">
      <c r="B115" s="490"/>
      <c r="C115" s="94" t="s">
        <v>293</v>
      </c>
      <c r="D115" s="89">
        <v>24</v>
      </c>
      <c r="E115" s="94" t="s">
        <v>965</v>
      </c>
      <c r="F115" s="26">
        <v>2.4545293630754328</v>
      </c>
      <c r="G115" s="27">
        <v>0.2699982299382977</v>
      </c>
      <c r="H115" s="27">
        <v>7.3635880892262986E-2</v>
      </c>
    </row>
    <row r="116" spans="2:8" ht="15" customHeight="1" x14ac:dyDescent="0.3">
      <c r="B116" s="490"/>
      <c r="C116" s="94" t="s">
        <v>294</v>
      </c>
      <c r="D116" s="89">
        <v>24</v>
      </c>
      <c r="E116" s="94" t="s">
        <v>965</v>
      </c>
      <c r="F116" s="26">
        <v>3.230916849105876</v>
      </c>
      <c r="G116" s="27">
        <v>0.3554008534016464</v>
      </c>
      <c r="H116" s="27">
        <v>9.6927505473176273E-2</v>
      </c>
    </row>
    <row r="117" spans="2:8" ht="15" customHeight="1" x14ac:dyDescent="0.3">
      <c r="B117" s="490"/>
      <c r="C117" s="94" t="s">
        <v>295</v>
      </c>
      <c r="D117" s="89">
        <v>24</v>
      </c>
      <c r="E117" s="94" t="s">
        <v>965</v>
      </c>
      <c r="F117" s="26">
        <v>0</v>
      </c>
      <c r="G117" s="27">
        <v>0</v>
      </c>
      <c r="H117" s="27">
        <v>0</v>
      </c>
    </row>
    <row r="118" spans="2:8" ht="15" customHeight="1" x14ac:dyDescent="0.3">
      <c r="B118" s="490"/>
      <c r="C118" s="94" t="s">
        <v>296</v>
      </c>
      <c r="D118" s="89">
        <v>24</v>
      </c>
      <c r="E118" s="94" t="s">
        <v>965</v>
      </c>
      <c r="F118" s="26">
        <v>0</v>
      </c>
      <c r="G118" s="27">
        <v>0</v>
      </c>
      <c r="H118" s="27">
        <v>0</v>
      </c>
    </row>
    <row r="119" spans="2:8" ht="15" customHeight="1" x14ac:dyDescent="0.3">
      <c r="B119" s="490"/>
      <c r="C119" s="94" t="s">
        <v>297</v>
      </c>
      <c r="D119" s="89">
        <v>24</v>
      </c>
      <c r="E119" s="94" t="s">
        <v>965</v>
      </c>
      <c r="F119" s="26">
        <v>0</v>
      </c>
      <c r="G119" s="27">
        <v>0</v>
      </c>
      <c r="H119" s="27">
        <v>0</v>
      </c>
    </row>
    <row r="120" spans="2:8" ht="15" customHeight="1" x14ac:dyDescent="0.3">
      <c r="B120" s="490"/>
      <c r="C120" s="94" t="s">
        <v>298</v>
      </c>
      <c r="D120" s="89">
        <v>24</v>
      </c>
      <c r="E120" s="94" t="s">
        <v>965</v>
      </c>
      <c r="F120" s="26">
        <v>0</v>
      </c>
      <c r="G120" s="27">
        <v>0</v>
      </c>
      <c r="H120" s="27">
        <v>0</v>
      </c>
    </row>
    <row r="121" spans="2:8" ht="15" customHeight="1" x14ac:dyDescent="0.3">
      <c r="B121" s="490"/>
      <c r="C121" s="94" t="s">
        <v>299</v>
      </c>
      <c r="D121" s="89">
        <v>24</v>
      </c>
      <c r="E121" s="94" t="s">
        <v>965</v>
      </c>
      <c r="F121" s="26">
        <v>0.20695300099204375</v>
      </c>
      <c r="G121" s="27">
        <v>2.2764830109124817E-2</v>
      </c>
      <c r="H121" s="27">
        <v>6.2085900297613131E-3</v>
      </c>
    </row>
    <row r="122" spans="2:8" ht="15" customHeight="1" x14ac:dyDescent="0.3">
      <c r="B122" s="490"/>
      <c r="C122" s="94" t="s">
        <v>300</v>
      </c>
      <c r="D122" s="89">
        <v>4</v>
      </c>
      <c r="E122" s="94" t="s">
        <v>964</v>
      </c>
      <c r="F122" s="26">
        <v>2.078476715263359</v>
      </c>
      <c r="G122" s="27">
        <v>0.22863243867896951</v>
      </c>
      <c r="H122" s="27">
        <v>6.2354301457900774E-2</v>
      </c>
    </row>
    <row r="123" spans="2:8" ht="15" customHeight="1" x14ac:dyDescent="0.3">
      <c r="B123" s="490"/>
      <c r="C123" s="94" t="s">
        <v>301</v>
      </c>
      <c r="D123" s="89">
        <v>4</v>
      </c>
      <c r="E123" s="94" t="s">
        <v>964</v>
      </c>
      <c r="F123" s="26">
        <v>5.2622823182219619E-3</v>
      </c>
      <c r="G123" s="27">
        <v>5.7885105500441586E-4</v>
      </c>
      <c r="H123" s="27">
        <v>1.5786846954665888E-4</v>
      </c>
    </row>
    <row r="124" spans="2:8" ht="15" customHeight="1" x14ac:dyDescent="0.3">
      <c r="B124" s="490"/>
      <c r="C124" s="94" t="s">
        <v>302</v>
      </c>
      <c r="D124" s="89">
        <v>4</v>
      </c>
      <c r="E124" s="94" t="s">
        <v>964</v>
      </c>
      <c r="F124" s="26">
        <v>22.083799332850568</v>
      </c>
      <c r="G124" s="27">
        <v>2.4292179266135627</v>
      </c>
      <c r="H124" s="27">
        <v>0.66251397998551709</v>
      </c>
    </row>
    <row r="125" spans="2:8" ht="15" customHeight="1" x14ac:dyDescent="0.3">
      <c r="B125" s="490"/>
      <c r="C125" s="94" t="s">
        <v>303</v>
      </c>
      <c r="D125" s="89">
        <v>4</v>
      </c>
      <c r="E125" s="94" t="s">
        <v>964</v>
      </c>
      <c r="F125" s="26">
        <v>10.575587501802909</v>
      </c>
      <c r="G125" s="27">
        <v>1.16331462519832</v>
      </c>
      <c r="H125" s="27">
        <v>0.31726762505408729</v>
      </c>
    </row>
    <row r="126" spans="2:8" ht="15" customHeight="1" x14ac:dyDescent="0.3">
      <c r="B126" s="490"/>
      <c r="C126" s="94" t="s">
        <v>304</v>
      </c>
      <c r="D126" s="89">
        <v>4</v>
      </c>
      <c r="E126" s="94" t="s">
        <v>964</v>
      </c>
      <c r="F126" s="26">
        <v>65.304600324981578</v>
      </c>
      <c r="G126" s="27">
        <v>7.1835060357479756</v>
      </c>
      <c r="H126" s="27">
        <v>1.9591380097494477</v>
      </c>
    </row>
    <row r="127" spans="2:8" ht="15" customHeight="1" x14ac:dyDescent="0.3">
      <c r="B127" s="490"/>
      <c r="C127" s="94" t="s">
        <v>305</v>
      </c>
      <c r="D127" s="89">
        <v>4</v>
      </c>
      <c r="E127" s="94" t="s">
        <v>964</v>
      </c>
      <c r="F127" s="26">
        <v>23.678506513484368</v>
      </c>
      <c r="G127" s="27">
        <v>2.6046357164832807</v>
      </c>
      <c r="H127" s="27">
        <v>0.71035519540453096</v>
      </c>
    </row>
    <row r="128" spans="2:8" ht="15" customHeight="1" x14ac:dyDescent="0.3">
      <c r="B128" s="490"/>
      <c r="C128" s="94" t="s">
        <v>306</v>
      </c>
      <c r="D128" s="89">
        <v>4</v>
      </c>
      <c r="E128" s="94" t="s">
        <v>964</v>
      </c>
      <c r="F128" s="26">
        <v>174.19305285334923</v>
      </c>
      <c r="G128" s="27">
        <v>19.161235813868412</v>
      </c>
      <c r="H128" s="27">
        <v>5.2257915856004766</v>
      </c>
    </row>
    <row r="129" spans="2:8" ht="15" customHeight="1" x14ac:dyDescent="0.3">
      <c r="B129" s="490"/>
      <c r="C129" s="94" t="s">
        <v>307</v>
      </c>
      <c r="D129" s="89">
        <v>4</v>
      </c>
      <c r="E129" s="94" t="s">
        <v>964</v>
      </c>
      <c r="F129" s="42">
        <v>130.99807436581304</v>
      </c>
      <c r="G129" s="27">
        <v>14.409788180239437</v>
      </c>
      <c r="H129" s="27">
        <v>3.9299422309743912</v>
      </c>
    </row>
    <row r="130" spans="2:8" ht="15" customHeight="1" x14ac:dyDescent="0.3">
      <c r="B130" s="490"/>
      <c r="C130" s="94" t="s">
        <v>308</v>
      </c>
      <c r="D130" s="89">
        <v>4</v>
      </c>
      <c r="E130" s="94" t="s">
        <v>964</v>
      </c>
      <c r="F130" s="42">
        <v>53.260508822470321</v>
      </c>
      <c r="G130" s="27">
        <v>5.8586559704717356</v>
      </c>
      <c r="H130" s="27">
        <v>1.5978152646741095</v>
      </c>
    </row>
    <row r="131" spans="2:8" ht="15" customHeight="1" x14ac:dyDescent="0.3">
      <c r="B131" s="490"/>
      <c r="C131" s="94" t="s">
        <v>309</v>
      </c>
      <c r="D131" s="89">
        <v>4</v>
      </c>
      <c r="E131" s="94" t="s">
        <v>964</v>
      </c>
      <c r="F131" s="42">
        <v>635.94444475753585</v>
      </c>
      <c r="G131" s="27">
        <v>69.953888923328947</v>
      </c>
      <c r="H131" s="27">
        <v>19.078333342726076</v>
      </c>
    </row>
    <row r="132" spans="2:8" ht="15" customHeight="1" x14ac:dyDescent="0.3">
      <c r="B132" s="490"/>
      <c r="C132" s="94" t="s">
        <v>310</v>
      </c>
      <c r="D132" s="89">
        <v>24</v>
      </c>
      <c r="E132" s="94" t="s">
        <v>965</v>
      </c>
      <c r="F132" s="42">
        <v>0</v>
      </c>
      <c r="G132" s="27">
        <v>0</v>
      </c>
      <c r="H132" s="27">
        <v>0</v>
      </c>
    </row>
    <row r="133" spans="2:8" ht="15" customHeight="1" x14ac:dyDescent="0.3">
      <c r="B133" s="490"/>
      <c r="C133" s="94" t="s">
        <v>200</v>
      </c>
      <c r="D133" s="96">
        <v>23</v>
      </c>
      <c r="E133" s="6" t="s">
        <v>958</v>
      </c>
      <c r="F133" s="42">
        <v>3.4523244819258809</v>
      </c>
      <c r="G133" s="27">
        <v>0.37975569301184686</v>
      </c>
      <c r="H133" s="27">
        <v>0.10356973445777641</v>
      </c>
    </row>
    <row r="134" spans="2:8" ht="15" customHeight="1" x14ac:dyDescent="0.3">
      <c r="B134" s="490"/>
      <c r="C134" s="94" t="s">
        <v>311</v>
      </c>
      <c r="D134" s="89">
        <v>24</v>
      </c>
      <c r="E134" s="94" t="s">
        <v>965</v>
      </c>
      <c r="F134" s="42">
        <v>19.028652942201077</v>
      </c>
      <c r="G134" s="27">
        <v>2.0931518236421183</v>
      </c>
      <c r="H134" s="27">
        <v>0.57085958826603223</v>
      </c>
    </row>
    <row r="135" spans="2:8" ht="15" customHeight="1" x14ac:dyDescent="0.3">
      <c r="B135" s="490"/>
      <c r="C135" s="94" t="s">
        <v>312</v>
      </c>
      <c r="D135" s="89">
        <v>4</v>
      </c>
      <c r="E135" s="94" t="s">
        <v>964</v>
      </c>
      <c r="F135" s="42">
        <v>445.12938923970529</v>
      </c>
      <c r="G135" s="27">
        <v>48.964232816367591</v>
      </c>
      <c r="H135" s="27">
        <v>13.353881677191161</v>
      </c>
    </row>
    <row r="136" spans="2:8" ht="15" customHeight="1" x14ac:dyDescent="0.3">
      <c r="B136" s="490"/>
      <c r="C136" s="94" t="s">
        <v>313</v>
      </c>
      <c r="D136" s="89">
        <v>9</v>
      </c>
      <c r="E136" s="94" t="s">
        <v>967</v>
      </c>
      <c r="F136" s="42">
        <v>227.07889146447653</v>
      </c>
      <c r="G136" s="27">
        <v>24.978678061092417</v>
      </c>
      <c r="H136" s="27">
        <v>6.8123667439342954</v>
      </c>
    </row>
    <row r="137" spans="2:8" ht="15" customHeight="1" x14ac:dyDescent="0.3">
      <c r="B137" s="490"/>
      <c r="C137" s="94" t="s">
        <v>314</v>
      </c>
      <c r="D137" s="89">
        <v>9</v>
      </c>
      <c r="E137" s="94" t="s">
        <v>967</v>
      </c>
      <c r="F137" s="42">
        <v>1299.5399804121801</v>
      </c>
      <c r="G137" s="27">
        <v>142.9493978453398</v>
      </c>
      <c r="H137" s="27">
        <v>38.986199412365401</v>
      </c>
    </row>
    <row r="138" spans="2:8" ht="15" customHeight="1" x14ac:dyDescent="0.3">
      <c r="B138" s="490"/>
      <c r="C138" s="94" t="s">
        <v>315</v>
      </c>
      <c r="D138" s="89">
        <v>24</v>
      </c>
      <c r="E138" s="94" t="s">
        <v>965</v>
      </c>
      <c r="F138" s="42">
        <v>0</v>
      </c>
      <c r="G138" s="27">
        <v>0</v>
      </c>
      <c r="H138" s="27">
        <v>0</v>
      </c>
    </row>
    <row r="139" spans="2:8" ht="15" customHeight="1" x14ac:dyDescent="0.3">
      <c r="B139" s="490"/>
      <c r="C139" s="94" t="s">
        <v>316</v>
      </c>
      <c r="D139" s="89">
        <v>24</v>
      </c>
      <c r="E139" s="94" t="s">
        <v>965</v>
      </c>
      <c r="F139" s="42">
        <v>520.44602622062746</v>
      </c>
      <c r="G139" s="27">
        <v>57.249062884269037</v>
      </c>
      <c r="H139" s="27">
        <v>15.613380786618825</v>
      </c>
    </row>
    <row r="140" spans="2:8" ht="15" customHeight="1" x14ac:dyDescent="0.3">
      <c r="B140" s="490"/>
      <c r="C140" s="94" t="s">
        <v>317</v>
      </c>
      <c r="D140" s="89">
        <v>4</v>
      </c>
      <c r="E140" s="94" t="s">
        <v>964</v>
      </c>
      <c r="F140" s="42">
        <v>173.74407542919192</v>
      </c>
      <c r="G140" s="27">
        <v>19.111848297211115</v>
      </c>
      <c r="H140" s="27">
        <v>5.2123222628757588</v>
      </c>
    </row>
    <row r="141" spans="2:8" ht="15" customHeight="1" x14ac:dyDescent="0.3">
      <c r="B141" s="490"/>
      <c r="C141" s="94" t="s">
        <v>318</v>
      </c>
      <c r="D141" s="89">
        <v>4</v>
      </c>
      <c r="E141" s="94" t="s">
        <v>964</v>
      </c>
      <c r="F141" s="42">
        <v>92.399342002407337</v>
      </c>
      <c r="G141" s="27">
        <v>10.163927620264809</v>
      </c>
      <c r="H141" s="27">
        <v>2.7719802600722199</v>
      </c>
    </row>
    <row r="142" spans="2:8" ht="15" customHeight="1" x14ac:dyDescent="0.3">
      <c r="B142" s="490"/>
      <c r="C142" s="94" t="s">
        <v>319</v>
      </c>
      <c r="D142" s="89">
        <v>4</v>
      </c>
      <c r="E142" s="94" t="s">
        <v>964</v>
      </c>
      <c r="F142" s="42">
        <v>432.52500154514945</v>
      </c>
      <c r="G142" s="27">
        <v>47.577750169966443</v>
      </c>
      <c r="H142" s="27">
        <v>12.975750046354483</v>
      </c>
    </row>
    <row r="143" spans="2:8" ht="15" customHeight="1" x14ac:dyDescent="0.3">
      <c r="B143" s="490"/>
      <c r="C143" s="94" t="s">
        <v>320</v>
      </c>
      <c r="D143" s="89">
        <v>9</v>
      </c>
      <c r="E143" s="94" t="s">
        <v>967</v>
      </c>
      <c r="F143" s="42">
        <v>35.54875451355263</v>
      </c>
      <c r="G143" s="27">
        <v>3.91036299649079</v>
      </c>
      <c r="H143" s="27">
        <v>1.0664626354065789</v>
      </c>
    </row>
    <row r="144" spans="2:8" ht="15" customHeight="1" x14ac:dyDescent="0.3">
      <c r="B144" s="490"/>
      <c r="C144" s="94" t="s">
        <v>321</v>
      </c>
      <c r="D144" s="89">
        <v>4</v>
      </c>
      <c r="E144" s="94" t="s">
        <v>964</v>
      </c>
      <c r="F144" s="42">
        <v>146.6079794104441</v>
      </c>
      <c r="G144" s="27">
        <v>16.126877735148852</v>
      </c>
      <c r="H144" s="27">
        <v>4.3982393823133235</v>
      </c>
    </row>
    <row r="145" spans="2:8" ht="15" customHeight="1" x14ac:dyDescent="0.3">
      <c r="B145" s="490"/>
      <c r="C145" s="94" t="s">
        <v>322</v>
      </c>
      <c r="D145" s="89">
        <v>4</v>
      </c>
      <c r="E145" s="94" t="s">
        <v>964</v>
      </c>
      <c r="F145" s="42">
        <v>9.0891803704885756</v>
      </c>
      <c r="G145" s="27">
        <v>0.99980984075374346</v>
      </c>
      <c r="H145" s="27">
        <v>0.27267541111465726</v>
      </c>
    </row>
    <row r="146" spans="2:8" ht="15" customHeight="1" x14ac:dyDescent="0.3">
      <c r="B146" s="490"/>
      <c r="C146" s="94" t="s">
        <v>323</v>
      </c>
      <c r="D146" s="89">
        <v>4</v>
      </c>
      <c r="E146" s="94" t="s">
        <v>964</v>
      </c>
      <c r="F146" s="42">
        <v>267.48392539149438</v>
      </c>
      <c r="G146" s="27">
        <v>29.423231793064382</v>
      </c>
      <c r="H146" s="27">
        <v>8.0245177617448302</v>
      </c>
    </row>
    <row r="147" spans="2:8" ht="15" customHeight="1" x14ac:dyDescent="0.3">
      <c r="B147" s="490"/>
      <c r="C147" s="94" t="s">
        <v>324</v>
      </c>
      <c r="D147" s="89">
        <v>6</v>
      </c>
      <c r="E147" s="94" t="s">
        <v>968</v>
      </c>
      <c r="F147" s="30">
        <v>683.92948529634657</v>
      </c>
      <c r="G147" s="31">
        <v>75.232243382598142</v>
      </c>
      <c r="H147" s="31">
        <v>20.517884558890401</v>
      </c>
    </row>
    <row r="148" spans="2:8" ht="15" customHeight="1" x14ac:dyDescent="0.3">
      <c r="B148" s="490"/>
      <c r="C148" s="94" t="s">
        <v>325</v>
      </c>
      <c r="D148" s="89">
        <v>24</v>
      </c>
      <c r="E148" s="94" t="s">
        <v>965</v>
      </c>
      <c r="F148" s="42">
        <v>0</v>
      </c>
      <c r="G148" s="27">
        <v>0</v>
      </c>
      <c r="H148" s="27">
        <v>0</v>
      </c>
    </row>
    <row r="149" spans="2:8" ht="15" customHeight="1" x14ac:dyDescent="0.3">
      <c r="B149" s="490"/>
      <c r="C149" s="94" t="s">
        <v>326</v>
      </c>
      <c r="D149" s="96">
        <v>23</v>
      </c>
      <c r="E149" s="6" t="s">
        <v>958</v>
      </c>
      <c r="F149" s="42">
        <v>131.09135378803219</v>
      </c>
      <c r="G149" s="27">
        <v>14.420048916683543</v>
      </c>
      <c r="H149" s="27">
        <v>3.9327406136409655</v>
      </c>
    </row>
    <row r="150" spans="2:8" ht="15" customHeight="1" x14ac:dyDescent="0.3">
      <c r="B150" s="490"/>
      <c r="C150" s="94" t="s">
        <v>327</v>
      </c>
      <c r="D150" s="96">
        <v>23</v>
      </c>
      <c r="E150" s="6" t="s">
        <v>958</v>
      </c>
      <c r="F150" s="42">
        <v>6.1562566083360952</v>
      </c>
      <c r="G150" s="27">
        <v>0.67718822691697056</v>
      </c>
      <c r="H150" s="27">
        <v>0.18468769825008283</v>
      </c>
    </row>
    <row r="151" spans="2:8" ht="15" customHeight="1" x14ac:dyDescent="0.3">
      <c r="B151" s="490"/>
      <c r="C151" s="94" t="s">
        <v>328</v>
      </c>
      <c r="D151" s="89">
        <v>9</v>
      </c>
      <c r="E151" s="94" t="s">
        <v>967</v>
      </c>
      <c r="F151" s="42">
        <v>248.76038731836726</v>
      </c>
      <c r="G151" s="27">
        <v>27.363642605020399</v>
      </c>
      <c r="H151" s="27">
        <v>7.462811619551017</v>
      </c>
    </row>
    <row r="152" spans="2:8" ht="15" customHeight="1" x14ac:dyDescent="0.3">
      <c r="B152" s="490"/>
      <c r="C152" s="94" t="s">
        <v>329</v>
      </c>
      <c r="D152" s="89">
        <v>4</v>
      </c>
      <c r="E152" s="94" t="s">
        <v>964</v>
      </c>
      <c r="F152" s="42">
        <v>141.57351769614226</v>
      </c>
      <c r="G152" s="27">
        <v>15.57308694657565</v>
      </c>
      <c r="H152" s="27">
        <v>4.2472055308842673</v>
      </c>
    </row>
    <row r="153" spans="2:8" ht="15" customHeight="1" x14ac:dyDescent="0.3">
      <c r="B153" s="490"/>
      <c r="C153" s="94" t="s">
        <v>273</v>
      </c>
      <c r="D153" s="89">
        <v>9</v>
      </c>
      <c r="E153" s="94" t="s">
        <v>967</v>
      </c>
      <c r="F153" s="42">
        <v>7.232562410736211</v>
      </c>
      <c r="G153" s="27">
        <v>0.79558186518098317</v>
      </c>
      <c r="H153" s="27">
        <v>0.21697687232208632</v>
      </c>
    </row>
    <row r="154" spans="2:8" ht="15" customHeight="1" x14ac:dyDescent="0.3">
      <c r="B154" s="490"/>
      <c r="C154" s="94" t="s">
        <v>217</v>
      </c>
      <c r="D154" s="96">
        <v>23</v>
      </c>
      <c r="E154" s="6" t="s">
        <v>958</v>
      </c>
      <c r="F154" s="30">
        <v>5.5218755162682331</v>
      </c>
      <c r="G154" s="31">
        <v>0.60740630678950558</v>
      </c>
      <c r="H154" s="31">
        <v>0.16565626548804699</v>
      </c>
    </row>
    <row r="155" spans="2:8" ht="15" customHeight="1" x14ac:dyDescent="0.3">
      <c r="B155" s="490"/>
      <c r="C155" s="94" t="s">
        <v>330</v>
      </c>
      <c r="D155" s="89">
        <v>6</v>
      </c>
      <c r="E155" s="94" t="s">
        <v>968</v>
      </c>
      <c r="F155" s="42">
        <v>17.487751111245874</v>
      </c>
      <c r="G155" s="27">
        <v>1.9236526222370465</v>
      </c>
      <c r="H155" s="27">
        <v>0.52463253333737625</v>
      </c>
    </row>
    <row r="156" spans="2:8" ht="15" customHeight="1" x14ac:dyDescent="0.3">
      <c r="B156" s="490"/>
      <c r="C156" s="94" t="s">
        <v>331</v>
      </c>
      <c r="D156" s="89">
        <v>9</v>
      </c>
      <c r="E156" s="94" t="s">
        <v>967</v>
      </c>
      <c r="F156" s="42">
        <v>0</v>
      </c>
      <c r="G156" s="27">
        <v>0</v>
      </c>
      <c r="H156" s="27">
        <v>0</v>
      </c>
    </row>
    <row r="157" spans="2:8" ht="15" customHeight="1" x14ac:dyDescent="0.3">
      <c r="B157" s="490"/>
      <c r="C157" s="94" t="s">
        <v>332</v>
      </c>
      <c r="D157" s="89">
        <v>4</v>
      </c>
      <c r="E157" s="94" t="s">
        <v>964</v>
      </c>
      <c r="F157" s="42">
        <v>1.3231522250185117</v>
      </c>
      <c r="G157" s="27">
        <v>0.1455467447520363</v>
      </c>
      <c r="H157" s="27">
        <v>3.9694566750555348E-2</v>
      </c>
    </row>
    <row r="158" spans="2:8" ht="15" customHeight="1" x14ac:dyDescent="0.3">
      <c r="B158" s="490"/>
      <c r="C158" s="94" t="s">
        <v>333</v>
      </c>
      <c r="D158" s="89">
        <v>24</v>
      </c>
      <c r="E158" s="94" t="s">
        <v>965</v>
      </c>
      <c r="F158" s="42">
        <v>210.33702684967255</v>
      </c>
      <c r="G158" s="27">
        <v>23.137072953463989</v>
      </c>
      <c r="H158" s="27">
        <v>6.3101108054901767</v>
      </c>
    </row>
    <row r="159" spans="2:8" ht="15" customHeight="1" x14ac:dyDescent="0.3">
      <c r="B159" s="490"/>
      <c r="C159" s="94" t="s">
        <v>334</v>
      </c>
      <c r="D159" s="89">
        <v>4</v>
      </c>
      <c r="E159" s="94" t="s">
        <v>964</v>
      </c>
      <c r="F159" s="42">
        <v>283.55979711842838</v>
      </c>
      <c r="G159" s="27">
        <v>31.191577683027123</v>
      </c>
      <c r="H159" s="27">
        <v>8.506793913552853</v>
      </c>
    </row>
    <row r="160" spans="2:8" ht="15" customHeight="1" x14ac:dyDescent="0.3">
      <c r="B160" s="490"/>
      <c r="C160" s="94" t="s">
        <v>335</v>
      </c>
      <c r="D160" s="89">
        <v>24</v>
      </c>
      <c r="E160" s="94" t="s">
        <v>965</v>
      </c>
      <c r="F160" s="42">
        <v>115.93395263069192</v>
      </c>
      <c r="G160" s="27">
        <v>12.752734789376113</v>
      </c>
      <c r="H160" s="27">
        <v>3.4780185789207576</v>
      </c>
    </row>
    <row r="161" spans="2:8" ht="15" customHeight="1" x14ac:dyDescent="0.3">
      <c r="B161" s="490"/>
      <c r="C161" s="94" t="s">
        <v>256</v>
      </c>
      <c r="D161" s="89">
        <v>24</v>
      </c>
      <c r="E161" s="94" t="s">
        <v>965</v>
      </c>
      <c r="F161" s="42">
        <v>43.095632665762054</v>
      </c>
      <c r="G161" s="27">
        <v>4.7405195932338264</v>
      </c>
      <c r="H161" s="27">
        <v>1.2928689799728619</v>
      </c>
    </row>
    <row r="162" spans="2:8" ht="15" customHeight="1" x14ac:dyDescent="0.3">
      <c r="B162" s="490"/>
      <c r="C162" s="94" t="s">
        <v>336</v>
      </c>
      <c r="D162" s="89">
        <v>24</v>
      </c>
      <c r="E162" s="94" t="s">
        <v>965</v>
      </c>
      <c r="F162" s="42">
        <v>527.43297723317255</v>
      </c>
      <c r="G162" s="27">
        <v>58.017627495648988</v>
      </c>
      <c r="H162" s="27">
        <v>15.822989316995175</v>
      </c>
    </row>
    <row r="163" spans="2:8" ht="15" customHeight="1" x14ac:dyDescent="0.3">
      <c r="B163" s="490"/>
      <c r="C163" s="94" t="s">
        <v>219</v>
      </c>
      <c r="D163" s="96">
        <v>23</v>
      </c>
      <c r="E163" s="6" t="s">
        <v>958</v>
      </c>
      <c r="F163" s="42">
        <v>2.3815326721596914</v>
      </c>
      <c r="G163" s="27">
        <v>0.26196859393756611</v>
      </c>
      <c r="H163" s="27">
        <v>7.1445980164790743E-2</v>
      </c>
    </row>
    <row r="164" spans="2:8" ht="15" customHeight="1" x14ac:dyDescent="0.3">
      <c r="B164" s="490"/>
      <c r="C164" s="94" t="s">
        <v>337</v>
      </c>
      <c r="D164" s="89">
        <v>4</v>
      </c>
      <c r="E164" s="94" t="s">
        <v>964</v>
      </c>
      <c r="F164" s="42">
        <v>1613.6480150613534</v>
      </c>
      <c r="G164" s="27">
        <v>177.50128165674889</v>
      </c>
      <c r="H164" s="27">
        <v>48.409440451840595</v>
      </c>
    </row>
    <row r="165" spans="2:8" ht="15" customHeight="1" x14ac:dyDescent="0.3">
      <c r="B165" s="490"/>
      <c r="C165" s="94" t="s">
        <v>338</v>
      </c>
      <c r="D165" s="89">
        <v>24</v>
      </c>
      <c r="E165" s="94" t="s">
        <v>965</v>
      </c>
      <c r="F165" s="42">
        <v>281.35295094713899</v>
      </c>
      <c r="G165" s="27">
        <v>30.94882460418529</v>
      </c>
      <c r="H165" s="27">
        <v>8.4405885284141693</v>
      </c>
    </row>
    <row r="166" spans="2:8" ht="15" customHeight="1" x14ac:dyDescent="0.3">
      <c r="B166" s="490"/>
      <c r="C166" s="94" t="s">
        <v>339</v>
      </c>
      <c r="D166" s="89">
        <v>24</v>
      </c>
      <c r="E166" s="94" t="s">
        <v>965</v>
      </c>
      <c r="F166" s="42">
        <v>11.71800473383446</v>
      </c>
      <c r="G166" s="27">
        <v>1.288980520721791</v>
      </c>
      <c r="H166" s="27">
        <v>0.35154014201503386</v>
      </c>
    </row>
    <row r="167" spans="2:8" ht="15" customHeight="1" x14ac:dyDescent="0.3">
      <c r="B167" s="490"/>
      <c r="C167" s="94" t="s">
        <v>340</v>
      </c>
      <c r="D167" s="89">
        <v>9</v>
      </c>
      <c r="E167" s="94" t="s">
        <v>967</v>
      </c>
      <c r="F167" s="42">
        <v>100.80098983521236</v>
      </c>
      <c r="G167" s="27">
        <v>11.08810888187336</v>
      </c>
      <c r="H167" s="27">
        <v>3.0240296950563712</v>
      </c>
    </row>
    <row r="168" spans="2:8" ht="15" customHeight="1" x14ac:dyDescent="0.3">
      <c r="B168" s="490"/>
      <c r="C168" s="94" t="s">
        <v>341</v>
      </c>
      <c r="D168" s="96">
        <v>23</v>
      </c>
      <c r="E168" s="6" t="s">
        <v>958</v>
      </c>
      <c r="F168" s="42">
        <v>9.963199336474748</v>
      </c>
      <c r="G168" s="27">
        <v>1.0959519270122222</v>
      </c>
      <c r="H168" s="27">
        <v>0.2988959800942424</v>
      </c>
    </row>
    <row r="169" spans="2:8" ht="15" customHeight="1" x14ac:dyDescent="0.3">
      <c r="B169" s="490"/>
      <c r="C169" s="94" t="s">
        <v>342</v>
      </c>
      <c r="D169" s="89">
        <v>24</v>
      </c>
      <c r="E169" s="94" t="s">
        <v>965</v>
      </c>
      <c r="F169" s="42">
        <v>388.78447800805617</v>
      </c>
      <c r="G169" s="27">
        <v>42.766292580886187</v>
      </c>
      <c r="H169" s="27">
        <v>11.663534340241686</v>
      </c>
    </row>
    <row r="170" spans="2:8" ht="15" customHeight="1" x14ac:dyDescent="0.3">
      <c r="B170" s="490"/>
      <c r="C170" s="94" t="s">
        <v>343</v>
      </c>
      <c r="D170" s="89">
        <v>4</v>
      </c>
      <c r="E170" s="94" t="s">
        <v>964</v>
      </c>
      <c r="F170" s="42">
        <v>800.75413706611857</v>
      </c>
      <c r="G170" s="27">
        <v>88.082955077273041</v>
      </c>
      <c r="H170" s="27">
        <v>24.022624111983557</v>
      </c>
    </row>
    <row r="171" spans="2:8" ht="15" customHeight="1" x14ac:dyDescent="0.3">
      <c r="B171" s="490"/>
      <c r="C171" s="94" t="s">
        <v>344</v>
      </c>
      <c r="D171" s="89">
        <v>24</v>
      </c>
      <c r="E171" s="94" t="s">
        <v>965</v>
      </c>
      <c r="F171" s="42">
        <v>0.39853771281267336</v>
      </c>
      <c r="G171" s="27">
        <v>4.3839148409394069E-2</v>
      </c>
      <c r="H171" s="27">
        <v>1.19561313843802E-2</v>
      </c>
    </row>
    <row r="172" spans="2:8" ht="15" customHeight="1" x14ac:dyDescent="0.3">
      <c r="B172" s="490"/>
      <c r="C172" s="94" t="s">
        <v>224</v>
      </c>
      <c r="D172" s="89">
        <v>4</v>
      </c>
      <c r="E172" s="94" t="s">
        <v>964</v>
      </c>
      <c r="F172" s="42">
        <v>360.68892303695327</v>
      </c>
      <c r="G172" s="27">
        <v>39.675781534064868</v>
      </c>
      <c r="H172" s="27">
        <v>10.820667691108598</v>
      </c>
    </row>
    <row r="173" spans="2:8" ht="15" customHeight="1" x14ac:dyDescent="0.3">
      <c r="B173" s="490"/>
      <c r="C173" s="94" t="s">
        <v>225</v>
      </c>
      <c r="D173" s="89">
        <v>4</v>
      </c>
      <c r="E173" s="94" t="s">
        <v>964</v>
      </c>
      <c r="F173" s="42">
        <v>17.292558780253316</v>
      </c>
      <c r="G173" s="27">
        <v>1.9021814658278646</v>
      </c>
      <c r="H173" s="27">
        <v>0.51877676340759948</v>
      </c>
    </row>
    <row r="174" spans="2:8" ht="15" customHeight="1" x14ac:dyDescent="0.3">
      <c r="B174" s="490"/>
      <c r="C174" s="94" t="s">
        <v>345</v>
      </c>
      <c r="D174" s="89">
        <v>4</v>
      </c>
      <c r="E174" s="94" t="s">
        <v>964</v>
      </c>
      <c r="F174" s="42">
        <v>1015.3326468225771</v>
      </c>
      <c r="G174" s="27">
        <v>111.68659115048347</v>
      </c>
      <c r="H174" s="27">
        <v>30.459979404677306</v>
      </c>
    </row>
    <row r="175" spans="2:8" ht="15" customHeight="1" x14ac:dyDescent="0.3">
      <c r="B175" s="490"/>
      <c r="C175" s="94" t="s">
        <v>346</v>
      </c>
      <c r="D175" s="96">
        <v>23</v>
      </c>
      <c r="E175" s="6" t="s">
        <v>958</v>
      </c>
      <c r="F175" s="42">
        <v>65.364845529346383</v>
      </c>
      <c r="G175" s="27">
        <v>7.1901330082281021</v>
      </c>
      <c r="H175" s="27">
        <v>1.960945365880391</v>
      </c>
    </row>
    <row r="176" spans="2:8" ht="15" customHeight="1" x14ac:dyDescent="0.3">
      <c r="B176" s="490"/>
      <c r="C176" s="94" t="s">
        <v>259</v>
      </c>
      <c r="D176" s="89">
        <v>24</v>
      </c>
      <c r="E176" s="94" t="s">
        <v>965</v>
      </c>
      <c r="F176" s="42">
        <v>0</v>
      </c>
      <c r="G176" s="27">
        <v>0</v>
      </c>
      <c r="H176" s="27">
        <v>0</v>
      </c>
    </row>
    <row r="177" spans="2:8" ht="15" customHeight="1" x14ac:dyDescent="0.3">
      <c r="B177" s="490"/>
      <c r="C177" s="94" t="s">
        <v>347</v>
      </c>
      <c r="D177" s="89">
        <v>4</v>
      </c>
      <c r="E177" s="94" t="s">
        <v>964</v>
      </c>
      <c r="F177" s="42">
        <v>354.15973561071263</v>
      </c>
      <c r="G177" s="27">
        <v>38.957570917178394</v>
      </c>
      <c r="H177" s="27">
        <v>10.62479206832138</v>
      </c>
    </row>
    <row r="178" spans="2:8" ht="15" customHeight="1" x14ac:dyDescent="0.3">
      <c r="B178" s="490"/>
      <c r="C178" s="94" t="s">
        <v>348</v>
      </c>
      <c r="D178" s="89">
        <v>4</v>
      </c>
      <c r="E178" s="94" t="s">
        <v>964</v>
      </c>
      <c r="F178" s="42">
        <v>255.93608915292896</v>
      </c>
      <c r="G178" s="27">
        <v>28.152969806822195</v>
      </c>
      <c r="H178" s="27">
        <v>7.6780826745878707</v>
      </c>
    </row>
    <row r="179" spans="2:8" ht="15" customHeight="1" x14ac:dyDescent="0.3">
      <c r="B179" s="490"/>
      <c r="C179" s="94" t="s">
        <v>349</v>
      </c>
      <c r="D179" s="89">
        <v>9</v>
      </c>
      <c r="E179" s="94" t="s">
        <v>967</v>
      </c>
      <c r="F179" s="30">
        <v>1490.6764708099968</v>
      </c>
      <c r="G179" s="31">
        <v>163.97441178909966</v>
      </c>
      <c r="H179" s="31">
        <v>44.720294124299897</v>
      </c>
    </row>
    <row r="180" spans="2:8" ht="15" customHeight="1" x14ac:dyDescent="0.3">
      <c r="B180" s="490"/>
      <c r="C180" s="94" t="s">
        <v>350</v>
      </c>
      <c r="D180" s="96">
        <v>23</v>
      </c>
      <c r="E180" s="6" t="s">
        <v>958</v>
      </c>
      <c r="F180" s="42">
        <v>2078.2535025400812</v>
      </c>
      <c r="G180" s="27">
        <v>228.60788527940895</v>
      </c>
      <c r="H180" s="27">
        <v>62.347605076202434</v>
      </c>
    </row>
    <row r="181" spans="2:8" ht="15" customHeight="1" x14ac:dyDescent="0.3">
      <c r="B181" s="490"/>
      <c r="C181" s="94" t="s">
        <v>351</v>
      </c>
      <c r="D181" s="96">
        <v>23</v>
      </c>
      <c r="E181" s="6" t="s">
        <v>958</v>
      </c>
      <c r="F181" s="43">
        <v>577.36162568717896</v>
      </c>
      <c r="G181" s="44">
        <v>63.509778825589692</v>
      </c>
      <c r="H181" s="44">
        <v>17.320848770615367</v>
      </c>
    </row>
    <row r="182" spans="2:8" x14ac:dyDescent="0.3">
      <c r="B182" s="490"/>
      <c r="C182" s="94" t="s">
        <v>352</v>
      </c>
      <c r="D182" s="89">
        <v>24</v>
      </c>
      <c r="E182" s="94" t="s">
        <v>965</v>
      </c>
      <c r="F182" s="26">
        <v>0.12176227865540527</v>
      </c>
      <c r="G182" s="27">
        <v>1.3393850652094582E-2</v>
      </c>
      <c r="H182" s="44">
        <v>3.6528683596621582E-3</v>
      </c>
    </row>
    <row r="183" spans="2:8" x14ac:dyDescent="0.3">
      <c r="B183" s="490"/>
      <c r="C183" s="94" t="s">
        <v>353</v>
      </c>
      <c r="D183" s="89">
        <v>24</v>
      </c>
      <c r="E183" s="94" t="s">
        <v>965</v>
      </c>
      <c r="F183" s="26">
        <v>3.8515131091318207</v>
      </c>
      <c r="G183" s="27">
        <v>0.42366644200450038</v>
      </c>
      <c r="H183" s="27">
        <v>0.11554539327395463</v>
      </c>
    </row>
    <row r="184" spans="2:8" ht="15" customHeight="1" x14ac:dyDescent="0.3">
      <c r="B184" s="499" t="s">
        <v>354</v>
      </c>
      <c r="C184" s="94" t="s">
        <v>355</v>
      </c>
      <c r="D184" s="89">
        <v>11</v>
      </c>
      <c r="E184" s="89" t="s">
        <v>969</v>
      </c>
      <c r="F184" s="45">
        <v>343.75954761689258</v>
      </c>
      <c r="G184" s="46">
        <v>37.813550237858188</v>
      </c>
      <c r="H184" s="39">
        <v>10.312786428506778</v>
      </c>
    </row>
    <row r="185" spans="2:8" ht="15" customHeight="1" x14ac:dyDescent="0.3">
      <c r="B185" s="499"/>
      <c r="C185" s="94" t="s">
        <v>356</v>
      </c>
      <c r="D185" s="89">
        <v>11</v>
      </c>
      <c r="E185" s="89" t="s">
        <v>969</v>
      </c>
      <c r="F185" s="45">
        <v>0</v>
      </c>
      <c r="G185" s="47">
        <v>0</v>
      </c>
      <c r="H185" s="39">
        <v>0</v>
      </c>
    </row>
    <row r="186" spans="2:8" ht="15" customHeight="1" x14ac:dyDescent="0.3">
      <c r="B186" s="499"/>
      <c r="C186" s="94" t="s">
        <v>357</v>
      </c>
      <c r="D186" s="89">
        <v>11</v>
      </c>
      <c r="E186" s="89" t="s">
        <v>969</v>
      </c>
      <c r="F186" s="45">
        <v>69.823254861904886</v>
      </c>
      <c r="G186" s="46">
        <v>7.6805580348095379</v>
      </c>
      <c r="H186" s="39">
        <v>2.0946976458571465</v>
      </c>
    </row>
    <row r="187" spans="2:8" ht="15" customHeight="1" x14ac:dyDescent="0.3">
      <c r="B187" s="499"/>
      <c r="C187" s="94" t="s">
        <v>358</v>
      </c>
      <c r="D187" s="89">
        <v>11</v>
      </c>
      <c r="E187" s="89" t="s">
        <v>969</v>
      </c>
      <c r="F187" s="45">
        <v>0</v>
      </c>
      <c r="G187" s="46">
        <v>0</v>
      </c>
      <c r="H187" s="39">
        <v>0</v>
      </c>
    </row>
    <row r="188" spans="2:8" ht="15" customHeight="1" x14ac:dyDescent="0.3">
      <c r="B188" s="499"/>
      <c r="C188" s="94" t="s">
        <v>359</v>
      </c>
      <c r="D188" s="89">
        <v>11</v>
      </c>
      <c r="E188" s="89" t="s">
        <v>969</v>
      </c>
      <c r="F188" s="45">
        <v>368.84168821437584</v>
      </c>
      <c r="G188" s="46">
        <v>40.572585703581346</v>
      </c>
      <c r="H188" s="39">
        <v>11.065250646431274</v>
      </c>
    </row>
    <row r="189" spans="2:8" ht="15" customHeight="1" x14ac:dyDescent="0.3">
      <c r="B189" s="499"/>
      <c r="C189" s="94" t="s">
        <v>360</v>
      </c>
      <c r="D189" s="89">
        <v>11</v>
      </c>
      <c r="E189" s="89" t="s">
        <v>969</v>
      </c>
      <c r="F189" s="45">
        <v>34.01210024978478</v>
      </c>
      <c r="G189" s="46">
        <v>3.7413310274763267</v>
      </c>
      <c r="H189" s="39">
        <v>1.0203630074935435</v>
      </c>
    </row>
    <row r="190" spans="2:8" ht="15" customHeight="1" x14ac:dyDescent="0.3">
      <c r="B190" s="499"/>
      <c r="C190" s="94" t="s">
        <v>361</v>
      </c>
      <c r="D190" s="89">
        <v>11</v>
      </c>
      <c r="E190" s="89" t="s">
        <v>969</v>
      </c>
      <c r="F190" s="45">
        <v>135.8032263018961</v>
      </c>
      <c r="G190" s="46">
        <v>14.938354893208572</v>
      </c>
      <c r="H190" s="39">
        <v>4.0740967890568829</v>
      </c>
    </row>
    <row r="191" spans="2:8" ht="15" customHeight="1" x14ac:dyDescent="0.3">
      <c r="B191" s="499"/>
      <c r="C191" s="94" t="s">
        <v>362</v>
      </c>
      <c r="D191" s="89">
        <v>11</v>
      </c>
      <c r="E191" s="89" t="s">
        <v>969</v>
      </c>
      <c r="F191" s="45">
        <v>431.11925061611009</v>
      </c>
      <c r="G191" s="48">
        <v>47.423117567772117</v>
      </c>
      <c r="H191" s="39">
        <v>12.933577518483304</v>
      </c>
    </row>
    <row r="192" spans="2:8" ht="15" customHeight="1" x14ac:dyDescent="0.3">
      <c r="B192" s="499"/>
      <c r="C192" s="94" t="s">
        <v>363</v>
      </c>
      <c r="D192" s="89">
        <v>11</v>
      </c>
      <c r="E192" s="89" t="s">
        <v>969</v>
      </c>
      <c r="F192" s="45">
        <v>382.40959152442019</v>
      </c>
      <c r="G192" s="46">
        <v>42.065055067686231</v>
      </c>
      <c r="H192" s="39">
        <v>11.472287745732606</v>
      </c>
    </row>
    <row r="193" spans="2:8" ht="15" customHeight="1" x14ac:dyDescent="0.3">
      <c r="B193" s="499"/>
      <c r="C193" s="94" t="s">
        <v>364</v>
      </c>
      <c r="D193" s="89">
        <v>11</v>
      </c>
      <c r="E193" s="89" t="s">
        <v>969</v>
      </c>
      <c r="F193" s="45">
        <v>22.266939430536777</v>
      </c>
      <c r="G193" s="47">
        <v>2.4493633373590455</v>
      </c>
      <c r="H193" s="39">
        <v>0.6680081829161032</v>
      </c>
    </row>
    <row r="194" spans="2:8" ht="15" customHeight="1" x14ac:dyDescent="0.3">
      <c r="B194" s="499"/>
      <c r="C194" s="94" t="s">
        <v>365</v>
      </c>
      <c r="D194" s="89">
        <v>11</v>
      </c>
      <c r="E194" s="89" t="s">
        <v>969</v>
      </c>
      <c r="F194" s="45">
        <v>0</v>
      </c>
      <c r="G194" s="46">
        <v>0</v>
      </c>
      <c r="H194" s="39">
        <v>0</v>
      </c>
    </row>
    <row r="195" spans="2:8" ht="15" customHeight="1" x14ac:dyDescent="0.3">
      <c r="B195" s="499"/>
      <c r="C195" s="94" t="s">
        <v>366</v>
      </c>
      <c r="D195" s="89">
        <v>11</v>
      </c>
      <c r="E195" s="89" t="s">
        <v>969</v>
      </c>
      <c r="F195" s="45">
        <v>0</v>
      </c>
      <c r="G195" s="46">
        <v>0</v>
      </c>
      <c r="H195" s="39">
        <v>0</v>
      </c>
    </row>
    <row r="196" spans="2:8" ht="15" customHeight="1" x14ac:dyDescent="0.3">
      <c r="B196" s="499"/>
      <c r="C196" s="94" t="s">
        <v>367</v>
      </c>
      <c r="D196" s="89">
        <v>11</v>
      </c>
      <c r="E196" s="89" t="s">
        <v>969</v>
      </c>
      <c r="F196" s="45">
        <v>0</v>
      </c>
      <c r="G196" s="46">
        <v>0</v>
      </c>
      <c r="H196" s="39">
        <v>0</v>
      </c>
    </row>
    <row r="197" spans="2:8" ht="15" customHeight="1" x14ac:dyDescent="0.3">
      <c r="B197" s="499"/>
      <c r="C197" s="94" t="s">
        <v>368</v>
      </c>
      <c r="D197" s="89">
        <v>11</v>
      </c>
      <c r="E197" s="89" t="s">
        <v>969</v>
      </c>
      <c r="F197" s="45">
        <v>0</v>
      </c>
      <c r="G197" s="46">
        <v>0</v>
      </c>
      <c r="H197" s="39">
        <v>0</v>
      </c>
    </row>
    <row r="198" spans="2:8" ht="15" customHeight="1" x14ac:dyDescent="0.3">
      <c r="B198" s="499"/>
      <c r="C198" s="94" t="s">
        <v>199</v>
      </c>
      <c r="D198" s="89">
        <v>11</v>
      </c>
      <c r="E198" s="89" t="s">
        <v>969</v>
      </c>
      <c r="F198" s="45">
        <v>18.997938443827831</v>
      </c>
      <c r="G198" s="49">
        <v>2.0897732288210618</v>
      </c>
      <c r="H198" s="41">
        <v>0.56993815331483499</v>
      </c>
    </row>
    <row r="199" spans="2:8" ht="15" customHeight="1" x14ac:dyDescent="0.3">
      <c r="B199" s="499"/>
      <c r="C199" s="94" t="s">
        <v>369</v>
      </c>
      <c r="D199" s="89">
        <v>11</v>
      </c>
      <c r="E199" s="89" t="s">
        <v>969</v>
      </c>
      <c r="F199" s="45">
        <v>0</v>
      </c>
      <c r="G199" s="41">
        <v>0</v>
      </c>
      <c r="H199" s="41">
        <v>0</v>
      </c>
    </row>
    <row r="200" spans="2:8" ht="15" customHeight="1" x14ac:dyDescent="0.3">
      <c r="B200" s="499"/>
      <c r="C200" s="94" t="s">
        <v>370</v>
      </c>
      <c r="D200" s="89">
        <v>11</v>
      </c>
      <c r="E200" s="89" t="s">
        <v>969</v>
      </c>
      <c r="F200" s="45">
        <v>9.9012223417949397</v>
      </c>
      <c r="G200" s="41">
        <v>1.0891344575974433</v>
      </c>
      <c r="H200" s="41">
        <v>0.29703667025384817</v>
      </c>
    </row>
    <row r="201" spans="2:8" ht="15" customHeight="1" x14ac:dyDescent="0.3">
      <c r="B201" s="499"/>
      <c r="C201" s="94" t="s">
        <v>371</v>
      </c>
      <c r="D201" s="89">
        <v>11</v>
      </c>
      <c r="E201" s="89" t="s">
        <v>969</v>
      </c>
      <c r="F201" s="45">
        <v>239.09086608006069</v>
      </c>
      <c r="G201" s="41">
        <v>26.299995268806676</v>
      </c>
      <c r="H201" s="41">
        <v>7.172725982401821</v>
      </c>
    </row>
    <row r="202" spans="2:8" ht="15" customHeight="1" x14ac:dyDescent="0.3">
      <c r="B202" s="499"/>
      <c r="C202" s="94" t="s">
        <v>372</v>
      </c>
      <c r="D202" s="89">
        <v>11</v>
      </c>
      <c r="E202" s="89" t="s">
        <v>969</v>
      </c>
      <c r="F202" s="45">
        <v>7.0751869693265714</v>
      </c>
      <c r="G202" s="41">
        <v>0.77827056662592309</v>
      </c>
      <c r="H202" s="41">
        <v>0.21225560907979715</v>
      </c>
    </row>
    <row r="203" spans="2:8" ht="15" customHeight="1" x14ac:dyDescent="0.3">
      <c r="B203" s="499"/>
      <c r="C203" s="94" t="s">
        <v>373</v>
      </c>
      <c r="D203" s="89">
        <v>11</v>
      </c>
      <c r="E203" s="89" t="s">
        <v>969</v>
      </c>
      <c r="F203" s="45">
        <v>414.00070897704944</v>
      </c>
      <c r="G203" s="41">
        <v>45.540077987475442</v>
      </c>
      <c r="H203" s="41">
        <v>12.420021269311484</v>
      </c>
    </row>
    <row r="204" spans="2:8" ht="15" customHeight="1" x14ac:dyDescent="0.3">
      <c r="B204" s="499"/>
      <c r="C204" s="94" t="s">
        <v>374</v>
      </c>
      <c r="D204" s="89">
        <v>11</v>
      </c>
      <c r="E204" s="89" t="s">
        <v>969</v>
      </c>
      <c r="F204" s="45">
        <v>0</v>
      </c>
      <c r="G204" s="41">
        <v>0</v>
      </c>
      <c r="H204" s="41">
        <v>0</v>
      </c>
    </row>
    <row r="205" spans="2:8" ht="15" customHeight="1" x14ac:dyDescent="0.3">
      <c r="B205" s="499"/>
      <c r="C205" s="94" t="s">
        <v>375</v>
      </c>
      <c r="D205" s="89">
        <v>11</v>
      </c>
      <c r="E205" s="89" t="s">
        <v>969</v>
      </c>
      <c r="F205" s="45">
        <v>247.6344595131273</v>
      </c>
      <c r="G205" s="41">
        <v>27.239790546444006</v>
      </c>
      <c r="H205" s="41">
        <v>7.429033785393818</v>
      </c>
    </row>
    <row r="206" spans="2:8" ht="15" customHeight="1" x14ac:dyDescent="0.3">
      <c r="B206" s="499"/>
      <c r="C206" s="94" t="s">
        <v>376</v>
      </c>
      <c r="D206" s="89">
        <v>11</v>
      </c>
      <c r="E206" s="89" t="s">
        <v>969</v>
      </c>
      <c r="F206" s="45">
        <v>121.2572151139502</v>
      </c>
      <c r="G206" s="41">
        <v>13.338293662534522</v>
      </c>
      <c r="H206" s="41">
        <v>3.6377164534185051</v>
      </c>
    </row>
    <row r="207" spans="2:8" ht="15" customHeight="1" x14ac:dyDescent="0.3">
      <c r="B207" s="499"/>
      <c r="C207" s="94" t="s">
        <v>377</v>
      </c>
      <c r="D207" s="89">
        <v>11</v>
      </c>
      <c r="E207" s="89" t="s">
        <v>969</v>
      </c>
      <c r="F207" s="45">
        <v>256.00153307289418</v>
      </c>
      <c r="G207" s="41">
        <v>28.160168638018362</v>
      </c>
      <c r="H207" s="41">
        <v>7.6800459921868258</v>
      </c>
    </row>
    <row r="208" spans="2:8" ht="15" customHeight="1" x14ac:dyDescent="0.3">
      <c r="B208" s="499"/>
      <c r="C208" s="94" t="s">
        <v>378</v>
      </c>
      <c r="D208" s="89">
        <v>11</v>
      </c>
      <c r="E208" s="89" t="s">
        <v>969</v>
      </c>
      <c r="F208" s="45">
        <v>188.32328246215292</v>
      </c>
      <c r="G208" s="41">
        <v>20.715561070836824</v>
      </c>
      <c r="H208" s="41">
        <v>5.6496984738645875</v>
      </c>
    </row>
    <row r="209" spans="2:8" ht="15" customHeight="1" x14ac:dyDescent="0.3">
      <c r="B209" s="499"/>
      <c r="C209" s="94" t="s">
        <v>379</v>
      </c>
      <c r="D209" s="89">
        <v>11</v>
      </c>
      <c r="E209" s="89" t="s">
        <v>969</v>
      </c>
      <c r="F209" s="45">
        <v>422.80610811366029</v>
      </c>
      <c r="G209" s="41">
        <v>46.508671892502633</v>
      </c>
      <c r="H209" s="41">
        <v>12.684183243409809</v>
      </c>
    </row>
    <row r="210" spans="2:8" ht="15" customHeight="1" x14ac:dyDescent="0.3">
      <c r="B210" s="499"/>
      <c r="C210" s="94" t="s">
        <v>380</v>
      </c>
      <c r="D210" s="89">
        <v>11</v>
      </c>
      <c r="E210" s="89" t="s">
        <v>969</v>
      </c>
      <c r="F210" s="45">
        <v>0</v>
      </c>
      <c r="G210" s="41">
        <v>0</v>
      </c>
      <c r="H210" s="41">
        <v>0</v>
      </c>
    </row>
    <row r="211" spans="2:8" ht="15" customHeight="1" x14ac:dyDescent="0.3">
      <c r="B211" s="499"/>
      <c r="C211" s="94" t="s">
        <v>381</v>
      </c>
      <c r="D211" s="89">
        <v>11</v>
      </c>
      <c r="E211" s="89" t="s">
        <v>969</v>
      </c>
      <c r="F211" s="45">
        <v>0</v>
      </c>
      <c r="G211" s="41">
        <v>0</v>
      </c>
      <c r="H211" s="41">
        <v>0</v>
      </c>
    </row>
    <row r="212" spans="2:8" ht="15" customHeight="1" x14ac:dyDescent="0.3">
      <c r="B212" s="499"/>
      <c r="C212" s="94" t="s">
        <v>382</v>
      </c>
      <c r="D212" s="89">
        <v>11</v>
      </c>
      <c r="E212" s="89" t="s">
        <v>969</v>
      </c>
      <c r="F212" s="45">
        <v>0</v>
      </c>
      <c r="G212" s="41">
        <v>0</v>
      </c>
      <c r="H212" s="41">
        <v>0</v>
      </c>
    </row>
    <row r="213" spans="2:8" ht="15" customHeight="1" x14ac:dyDescent="0.3">
      <c r="B213" s="499"/>
      <c r="C213" s="94" t="s">
        <v>210</v>
      </c>
      <c r="D213" s="89">
        <v>11</v>
      </c>
      <c r="E213" s="89" t="s">
        <v>969</v>
      </c>
      <c r="F213" s="45">
        <v>261.45675636842384</v>
      </c>
      <c r="G213" s="41">
        <v>28.760243200526627</v>
      </c>
      <c r="H213" s="41">
        <v>7.843702691052715</v>
      </c>
    </row>
    <row r="214" spans="2:8" ht="15" customHeight="1" x14ac:dyDescent="0.3">
      <c r="B214" s="499"/>
      <c r="C214" s="94" t="s">
        <v>383</v>
      </c>
      <c r="D214" s="89">
        <v>11</v>
      </c>
      <c r="E214" s="89" t="s">
        <v>969</v>
      </c>
      <c r="F214" s="45">
        <v>159.92816906788374</v>
      </c>
      <c r="G214" s="41">
        <v>17.592098597467213</v>
      </c>
      <c r="H214" s="41">
        <v>4.7978450720365124</v>
      </c>
    </row>
    <row r="215" spans="2:8" ht="15" customHeight="1" x14ac:dyDescent="0.3">
      <c r="B215" s="499"/>
      <c r="C215" s="94" t="s">
        <v>384</v>
      </c>
      <c r="D215" s="89">
        <v>11</v>
      </c>
      <c r="E215" s="89" t="s">
        <v>969</v>
      </c>
      <c r="F215" s="45">
        <v>659.08100181298357</v>
      </c>
      <c r="G215" s="41">
        <v>72.498910199428195</v>
      </c>
      <c r="H215" s="41">
        <v>19.772430054389506</v>
      </c>
    </row>
    <row r="216" spans="2:8" ht="15" customHeight="1" x14ac:dyDescent="0.3">
      <c r="B216" s="499"/>
      <c r="C216" s="94" t="s">
        <v>385</v>
      </c>
      <c r="D216" s="89">
        <v>11</v>
      </c>
      <c r="E216" s="89" t="s">
        <v>969</v>
      </c>
      <c r="F216" s="45">
        <v>3.9173123679134428E-3</v>
      </c>
      <c r="G216" s="41">
        <v>4.3090436047047868E-4</v>
      </c>
      <c r="H216" s="41">
        <v>1.1751937103740327E-4</v>
      </c>
    </row>
    <row r="217" spans="2:8" ht="15" customHeight="1" x14ac:dyDescent="0.3">
      <c r="B217" s="499"/>
      <c r="C217" s="94" t="s">
        <v>386</v>
      </c>
      <c r="D217" s="89">
        <v>11</v>
      </c>
      <c r="E217" s="89" t="s">
        <v>969</v>
      </c>
      <c r="F217" s="45">
        <v>121.79142684227119</v>
      </c>
      <c r="G217" s="41">
        <v>13.397056952649834</v>
      </c>
      <c r="H217" s="41">
        <v>3.6537428052681356</v>
      </c>
    </row>
    <row r="218" spans="2:8" ht="15" customHeight="1" x14ac:dyDescent="0.3">
      <c r="B218" s="499"/>
      <c r="C218" s="94" t="s">
        <v>387</v>
      </c>
      <c r="D218" s="89">
        <v>11</v>
      </c>
      <c r="E218" s="89" t="s">
        <v>969</v>
      </c>
      <c r="F218" s="45">
        <v>0</v>
      </c>
      <c r="G218" s="41">
        <v>0</v>
      </c>
      <c r="H218" s="41">
        <v>0</v>
      </c>
    </row>
    <row r="219" spans="2:8" ht="15" customHeight="1" x14ac:dyDescent="0.3">
      <c r="B219" s="499"/>
      <c r="C219" s="94" t="s">
        <v>388</v>
      </c>
      <c r="D219" s="89">
        <v>11</v>
      </c>
      <c r="E219" s="89" t="s">
        <v>969</v>
      </c>
      <c r="F219" s="45">
        <v>33.883278294911889</v>
      </c>
      <c r="G219" s="41">
        <v>3.7271606124403078</v>
      </c>
      <c r="H219" s="41">
        <v>1.0164983488473567</v>
      </c>
    </row>
    <row r="220" spans="2:8" ht="15" customHeight="1" x14ac:dyDescent="0.3">
      <c r="B220" s="499"/>
      <c r="C220" s="94" t="s">
        <v>389</v>
      </c>
      <c r="D220" s="89">
        <v>11</v>
      </c>
      <c r="E220" s="89" t="s">
        <v>969</v>
      </c>
      <c r="F220" s="45">
        <v>1.6049347983585767</v>
      </c>
      <c r="G220" s="41">
        <v>0.1765428278194435</v>
      </c>
      <c r="H220" s="41">
        <v>4.8148043950757308E-2</v>
      </c>
    </row>
    <row r="221" spans="2:8" ht="15" customHeight="1" x14ac:dyDescent="0.3">
      <c r="B221" s="499"/>
      <c r="C221" s="94" t="s">
        <v>390</v>
      </c>
      <c r="D221" s="89">
        <v>11</v>
      </c>
      <c r="E221" s="89" t="s">
        <v>969</v>
      </c>
      <c r="F221" s="45">
        <v>59.933078596634004</v>
      </c>
      <c r="G221" s="41">
        <v>6.5926386456297399</v>
      </c>
      <c r="H221" s="41">
        <v>1.79799235789902</v>
      </c>
    </row>
    <row r="222" spans="2:8" ht="15" customHeight="1" x14ac:dyDescent="0.3">
      <c r="B222" s="499"/>
      <c r="C222" s="94" t="s">
        <v>217</v>
      </c>
      <c r="D222" s="89">
        <v>11</v>
      </c>
      <c r="E222" s="89" t="s">
        <v>969</v>
      </c>
      <c r="F222" s="45">
        <v>348.6303428847379</v>
      </c>
      <c r="G222" s="41">
        <v>38.34933771732117</v>
      </c>
      <c r="H222" s="41">
        <v>10.458910286542137</v>
      </c>
    </row>
    <row r="223" spans="2:8" ht="15" customHeight="1" x14ac:dyDescent="0.3">
      <c r="B223" s="499"/>
      <c r="C223" s="94" t="s">
        <v>391</v>
      </c>
      <c r="D223" s="89">
        <v>11</v>
      </c>
      <c r="E223" s="89" t="s">
        <v>969</v>
      </c>
      <c r="F223" s="45">
        <v>17.339790696075323</v>
      </c>
      <c r="G223" s="41">
        <v>1.9073769765682855</v>
      </c>
      <c r="H223" s="41">
        <v>0.52019372088225968</v>
      </c>
    </row>
    <row r="224" spans="2:8" ht="15" customHeight="1" x14ac:dyDescent="0.3">
      <c r="B224" s="499"/>
      <c r="C224" s="94" t="s">
        <v>392</v>
      </c>
      <c r="D224" s="89">
        <v>11</v>
      </c>
      <c r="E224" s="89" t="s">
        <v>969</v>
      </c>
      <c r="F224" s="45">
        <v>596.12735265213769</v>
      </c>
      <c r="G224" s="41">
        <v>65.574008791735153</v>
      </c>
      <c r="H224" s="41">
        <v>17.88382057956413</v>
      </c>
    </row>
    <row r="225" spans="2:8" ht="15" customHeight="1" x14ac:dyDescent="0.3">
      <c r="B225" s="499"/>
      <c r="C225" s="94" t="s">
        <v>393</v>
      </c>
      <c r="D225" s="89">
        <v>11</v>
      </c>
      <c r="E225" s="89" t="s">
        <v>969</v>
      </c>
      <c r="F225" s="45">
        <v>222.0532704177312</v>
      </c>
      <c r="G225" s="41">
        <v>24.425859745950433</v>
      </c>
      <c r="H225" s="41">
        <v>6.6615981125319363</v>
      </c>
    </row>
    <row r="226" spans="2:8" ht="15" customHeight="1" x14ac:dyDescent="0.3">
      <c r="B226" s="499"/>
      <c r="C226" s="94" t="s">
        <v>394</v>
      </c>
      <c r="D226" s="89">
        <v>11</v>
      </c>
      <c r="E226" s="89" t="s">
        <v>969</v>
      </c>
      <c r="F226" s="45">
        <v>64.716615154918202</v>
      </c>
      <c r="G226" s="41">
        <v>7.1188276670410024</v>
      </c>
      <c r="H226" s="41">
        <v>1.941498454647546</v>
      </c>
    </row>
    <row r="227" spans="2:8" ht="15" customHeight="1" x14ac:dyDescent="0.3">
      <c r="B227" s="499"/>
      <c r="C227" s="94" t="s">
        <v>395</v>
      </c>
      <c r="D227" s="89">
        <v>11</v>
      </c>
      <c r="E227" s="89" t="s">
        <v>969</v>
      </c>
      <c r="F227" s="45">
        <v>314.14837584959417</v>
      </c>
      <c r="G227" s="41">
        <v>34.556321343455359</v>
      </c>
      <c r="H227" s="41">
        <v>9.4244512754878258</v>
      </c>
    </row>
    <row r="228" spans="2:8" ht="15" customHeight="1" x14ac:dyDescent="0.3">
      <c r="B228" s="499"/>
      <c r="C228" s="94" t="s">
        <v>396</v>
      </c>
      <c r="D228" s="89">
        <v>11</v>
      </c>
      <c r="E228" s="89" t="s">
        <v>969</v>
      </c>
      <c r="F228" s="45">
        <v>465.02748311416525</v>
      </c>
      <c r="G228" s="41">
        <v>51.153023142558183</v>
      </c>
      <c r="H228" s="41">
        <v>13.950824493424957</v>
      </c>
    </row>
    <row r="229" spans="2:8" ht="15" customHeight="1" x14ac:dyDescent="0.3">
      <c r="B229" s="499"/>
      <c r="C229" s="94" t="s">
        <v>397</v>
      </c>
      <c r="D229" s="89">
        <v>11</v>
      </c>
      <c r="E229" s="89" t="s">
        <v>969</v>
      </c>
      <c r="F229" s="45">
        <v>260.8711085887366</v>
      </c>
      <c r="G229" s="41">
        <v>28.695821944761029</v>
      </c>
      <c r="H229" s="41">
        <v>7.8261332576620983</v>
      </c>
    </row>
    <row r="230" spans="2:8" ht="15" customHeight="1" x14ac:dyDescent="0.3">
      <c r="B230" s="499"/>
      <c r="C230" s="94" t="s">
        <v>398</v>
      </c>
      <c r="D230" s="89">
        <v>11</v>
      </c>
      <c r="E230" s="89" t="s">
        <v>969</v>
      </c>
      <c r="F230" s="45">
        <v>0</v>
      </c>
      <c r="G230" s="41">
        <v>0</v>
      </c>
      <c r="H230" s="41">
        <v>0</v>
      </c>
    </row>
    <row r="231" spans="2:8" ht="15" customHeight="1" x14ac:dyDescent="0.3">
      <c r="B231" s="499"/>
      <c r="C231" s="94" t="s">
        <v>399</v>
      </c>
      <c r="D231" s="89">
        <v>11</v>
      </c>
      <c r="E231" s="89" t="s">
        <v>969</v>
      </c>
      <c r="F231" s="45">
        <v>2837.936595111787</v>
      </c>
      <c r="G231" s="41">
        <v>312.17302546229655</v>
      </c>
      <c r="H231" s="41">
        <v>85.138097853353599</v>
      </c>
    </row>
    <row r="232" spans="2:8" ht="15" customHeight="1" x14ac:dyDescent="0.3">
      <c r="B232" s="499"/>
      <c r="C232" s="94" t="s">
        <v>400</v>
      </c>
      <c r="D232" s="89">
        <v>11</v>
      </c>
      <c r="E232" s="89" t="s">
        <v>969</v>
      </c>
      <c r="F232" s="45">
        <v>375.41110444995786</v>
      </c>
      <c r="G232" s="41">
        <v>41.295221489495368</v>
      </c>
      <c r="H232" s="41">
        <v>11.262333133498736</v>
      </c>
    </row>
    <row r="233" spans="2:8" ht="15" customHeight="1" x14ac:dyDescent="0.3">
      <c r="B233" s="499"/>
      <c r="C233" s="94" t="s">
        <v>401</v>
      </c>
      <c r="D233" s="89">
        <v>11</v>
      </c>
      <c r="E233" s="89" t="s">
        <v>969</v>
      </c>
      <c r="F233" s="45">
        <v>94.190222351417873</v>
      </c>
      <c r="G233" s="41">
        <v>10.360924458655967</v>
      </c>
      <c r="H233" s="41">
        <v>2.825706670542536</v>
      </c>
    </row>
    <row r="234" spans="2:8" ht="15" customHeight="1" x14ac:dyDescent="0.3">
      <c r="B234" s="499"/>
      <c r="C234" s="94" t="s">
        <v>402</v>
      </c>
      <c r="D234" s="89">
        <v>11</v>
      </c>
      <c r="E234" s="89" t="s">
        <v>969</v>
      </c>
      <c r="F234" s="45">
        <v>510.80151737301168</v>
      </c>
      <c r="G234" s="41">
        <v>56.188166911031288</v>
      </c>
      <c r="H234" s="41">
        <v>15.324045521190349</v>
      </c>
    </row>
    <row r="235" spans="2:8" ht="15" customHeight="1" x14ac:dyDescent="0.3">
      <c r="B235" s="499"/>
      <c r="C235" s="94" t="s">
        <v>403</v>
      </c>
      <c r="D235" s="89">
        <v>11</v>
      </c>
      <c r="E235" s="89" t="s">
        <v>969</v>
      </c>
      <c r="F235" s="45">
        <v>132.77036751984397</v>
      </c>
      <c r="G235" s="41">
        <v>14.604740427182838</v>
      </c>
      <c r="H235" s="41">
        <v>3.9831110255953188</v>
      </c>
    </row>
    <row r="236" spans="2:8" ht="15" customHeight="1" x14ac:dyDescent="0.3">
      <c r="B236" s="499"/>
      <c r="C236" s="94" t="s">
        <v>404</v>
      </c>
      <c r="D236" s="89">
        <v>11</v>
      </c>
      <c r="E236" s="89" t="s">
        <v>969</v>
      </c>
      <c r="F236" s="45">
        <v>526.79984511899863</v>
      </c>
      <c r="G236" s="41">
        <v>57.947982963089856</v>
      </c>
      <c r="H236" s="41">
        <v>15.80399535356996</v>
      </c>
    </row>
    <row r="237" spans="2:8" ht="15" customHeight="1" x14ac:dyDescent="0.3">
      <c r="B237" s="499"/>
      <c r="C237" s="94" t="s">
        <v>405</v>
      </c>
      <c r="D237" s="89">
        <v>11</v>
      </c>
      <c r="E237" s="89" t="s">
        <v>969</v>
      </c>
      <c r="F237" s="45">
        <v>483.71909875473659</v>
      </c>
      <c r="G237" s="41">
        <v>53.209100863021035</v>
      </c>
      <c r="H237" s="41">
        <v>14.511572962642099</v>
      </c>
    </row>
    <row r="238" spans="2:8" ht="15" customHeight="1" x14ac:dyDescent="0.3">
      <c r="B238" s="499"/>
      <c r="C238" s="94" t="s">
        <v>406</v>
      </c>
      <c r="D238" s="89">
        <v>11</v>
      </c>
      <c r="E238" s="89" t="s">
        <v>969</v>
      </c>
      <c r="F238" s="45">
        <v>601.89652070506327</v>
      </c>
      <c r="G238" s="41">
        <v>66.208617277556968</v>
      </c>
      <c r="H238" s="41">
        <v>18.056895621151899</v>
      </c>
    </row>
    <row r="239" spans="2:8" ht="15" customHeight="1" x14ac:dyDescent="0.3">
      <c r="B239" s="499"/>
      <c r="C239" s="94" t="s">
        <v>407</v>
      </c>
      <c r="D239" s="89">
        <v>11</v>
      </c>
      <c r="E239" s="89" t="s">
        <v>969</v>
      </c>
      <c r="F239" s="45">
        <v>180.038620523166</v>
      </c>
      <c r="G239" s="41">
        <v>19.804248257548259</v>
      </c>
      <c r="H239" s="41">
        <v>5.40115861569498</v>
      </c>
    </row>
    <row r="240" spans="2:8" ht="15" customHeight="1" x14ac:dyDescent="0.3">
      <c r="B240" s="499"/>
      <c r="C240" s="94" t="s">
        <v>408</v>
      </c>
      <c r="D240" s="89">
        <v>11</v>
      </c>
      <c r="E240" s="89" t="s">
        <v>969</v>
      </c>
      <c r="F240" s="45">
        <v>879.25124699884736</v>
      </c>
      <c r="G240" s="41">
        <v>96.717637169873214</v>
      </c>
      <c r="H240" s="41">
        <v>26.377537409965417</v>
      </c>
    </row>
    <row r="241" spans="2:8" ht="15" customHeight="1" x14ac:dyDescent="0.3">
      <c r="B241" s="499"/>
      <c r="C241" s="94" t="s">
        <v>409</v>
      </c>
      <c r="D241" s="89">
        <v>11</v>
      </c>
      <c r="E241" s="89" t="s">
        <v>969</v>
      </c>
      <c r="F241" s="45">
        <v>1995.6357387211458</v>
      </c>
      <c r="G241" s="41">
        <v>219.51993125932603</v>
      </c>
      <c r="H241" s="41">
        <v>59.869072161634364</v>
      </c>
    </row>
    <row r="242" spans="2:8" ht="15" customHeight="1" x14ac:dyDescent="0.3">
      <c r="B242" s="499"/>
      <c r="C242" s="94" t="s">
        <v>410</v>
      </c>
      <c r="D242" s="89">
        <v>11</v>
      </c>
      <c r="E242" s="89" t="s">
        <v>969</v>
      </c>
      <c r="F242" s="45">
        <v>1392.8285302493746</v>
      </c>
      <c r="G242" s="41">
        <v>153.21113832743123</v>
      </c>
      <c r="H242" s="41">
        <v>41.784855907481244</v>
      </c>
    </row>
    <row r="243" spans="2:8" ht="15" customHeight="1" x14ac:dyDescent="0.3">
      <c r="B243" s="499"/>
      <c r="C243" s="94" t="s">
        <v>411</v>
      </c>
      <c r="D243" s="89">
        <v>11</v>
      </c>
      <c r="E243" s="89" t="s">
        <v>969</v>
      </c>
      <c r="F243" s="45">
        <v>0</v>
      </c>
      <c r="G243" s="41">
        <v>0</v>
      </c>
      <c r="H243" s="41">
        <v>0</v>
      </c>
    </row>
    <row r="244" spans="2:8" ht="15" customHeight="1" x14ac:dyDescent="0.3">
      <c r="B244" s="499"/>
      <c r="C244" s="94" t="s">
        <v>412</v>
      </c>
      <c r="D244" s="89">
        <v>11</v>
      </c>
      <c r="E244" s="89" t="s">
        <v>969</v>
      </c>
      <c r="F244" s="45">
        <v>952.95999763962232</v>
      </c>
      <c r="G244" s="41">
        <v>104.82559974035846</v>
      </c>
      <c r="H244" s="41">
        <v>28.588799929188671</v>
      </c>
    </row>
    <row r="245" spans="2:8" ht="15" customHeight="1" x14ac:dyDescent="0.3">
      <c r="B245" s="499"/>
      <c r="C245" s="94" t="s">
        <v>241</v>
      </c>
      <c r="D245" s="89">
        <v>11</v>
      </c>
      <c r="E245" s="89" t="s">
        <v>969</v>
      </c>
      <c r="F245" s="45">
        <v>155.58627363371755</v>
      </c>
      <c r="G245" s="41">
        <v>17.114490099708931</v>
      </c>
      <c r="H245" s="41">
        <v>4.6675882090115266</v>
      </c>
    </row>
    <row r="246" spans="2:8" ht="15" customHeight="1" x14ac:dyDescent="0.3">
      <c r="B246" s="499"/>
      <c r="C246" s="94" t="s">
        <v>413</v>
      </c>
      <c r="D246" s="89">
        <v>11</v>
      </c>
      <c r="E246" s="89" t="s">
        <v>969</v>
      </c>
      <c r="F246" s="45">
        <v>89.024060850832257</v>
      </c>
      <c r="G246" s="41">
        <v>9.7926466935915499</v>
      </c>
      <c r="H246" s="41">
        <v>2.6707218255249678</v>
      </c>
    </row>
    <row r="247" spans="2:8" ht="15" customHeight="1" x14ac:dyDescent="0.3">
      <c r="B247" s="499"/>
      <c r="C247" s="94" t="s">
        <v>414</v>
      </c>
      <c r="D247" s="89">
        <v>11</v>
      </c>
      <c r="E247" s="89" t="s">
        <v>969</v>
      </c>
      <c r="F247" s="45">
        <v>0</v>
      </c>
      <c r="G247" s="41">
        <v>0</v>
      </c>
      <c r="H247" s="41">
        <v>0</v>
      </c>
    </row>
    <row r="248" spans="2:8" ht="15" customHeight="1" x14ac:dyDescent="0.3">
      <c r="B248" s="499"/>
      <c r="C248" s="94" t="s">
        <v>415</v>
      </c>
      <c r="D248" s="89">
        <v>11</v>
      </c>
      <c r="E248" s="89" t="s">
        <v>969</v>
      </c>
      <c r="F248" s="45">
        <v>0</v>
      </c>
      <c r="G248" s="41">
        <v>0</v>
      </c>
      <c r="H248" s="41">
        <v>0</v>
      </c>
    </row>
    <row r="249" spans="2:8" ht="15" customHeight="1" x14ac:dyDescent="0.3">
      <c r="B249" s="490" t="s">
        <v>416</v>
      </c>
      <c r="C249" s="94" t="s">
        <v>417</v>
      </c>
      <c r="D249" s="89">
        <v>24</v>
      </c>
      <c r="E249" s="94" t="s">
        <v>965</v>
      </c>
      <c r="F249" s="50">
        <v>14.060590514578088</v>
      </c>
      <c r="G249" s="27">
        <v>1.5466649566035895</v>
      </c>
      <c r="H249" s="27">
        <v>0.42181771543734253</v>
      </c>
    </row>
    <row r="250" spans="2:8" ht="15" customHeight="1" x14ac:dyDescent="0.3">
      <c r="B250" s="490"/>
      <c r="C250" s="94" t="s">
        <v>418</v>
      </c>
      <c r="D250" s="89">
        <v>24</v>
      </c>
      <c r="E250" s="94" t="s">
        <v>965</v>
      </c>
      <c r="F250" s="50">
        <v>15.556112290051075</v>
      </c>
      <c r="G250" s="27">
        <v>1.7111723519056186</v>
      </c>
      <c r="H250" s="27">
        <v>0.46668336870153221</v>
      </c>
    </row>
    <row r="251" spans="2:8" ht="15" customHeight="1" x14ac:dyDescent="0.3">
      <c r="B251" s="490"/>
      <c r="C251" s="94" t="s">
        <v>419</v>
      </c>
      <c r="D251" s="89">
        <v>24</v>
      </c>
      <c r="E251" s="94" t="s">
        <v>965</v>
      </c>
      <c r="F251" s="50">
        <v>0</v>
      </c>
      <c r="G251" s="27">
        <v>0</v>
      </c>
      <c r="H251" s="27">
        <v>0</v>
      </c>
    </row>
    <row r="252" spans="2:8" ht="15" customHeight="1" x14ac:dyDescent="0.3">
      <c r="B252" s="490"/>
      <c r="C252" s="94" t="s">
        <v>420</v>
      </c>
      <c r="D252" s="89">
        <v>24</v>
      </c>
      <c r="E252" s="94" t="s">
        <v>965</v>
      </c>
      <c r="F252" s="50">
        <v>0</v>
      </c>
      <c r="G252" s="27">
        <v>0</v>
      </c>
      <c r="H252" s="27">
        <v>0</v>
      </c>
    </row>
    <row r="253" spans="2:8" ht="15" customHeight="1" x14ac:dyDescent="0.3">
      <c r="B253" s="490"/>
      <c r="C253" s="94" t="s">
        <v>421</v>
      </c>
      <c r="D253" s="89">
        <v>24</v>
      </c>
      <c r="E253" s="94" t="s">
        <v>965</v>
      </c>
      <c r="F253" s="50">
        <v>0</v>
      </c>
      <c r="G253" s="27">
        <v>0</v>
      </c>
      <c r="H253" s="27">
        <v>0</v>
      </c>
    </row>
    <row r="254" spans="2:8" ht="15" customHeight="1" x14ac:dyDescent="0.3">
      <c r="B254" s="490"/>
      <c r="C254" s="94" t="s">
        <v>422</v>
      </c>
      <c r="D254" s="89">
        <v>24</v>
      </c>
      <c r="E254" s="94" t="s">
        <v>965</v>
      </c>
      <c r="F254" s="50">
        <v>22.153516352872234</v>
      </c>
      <c r="G254" s="27">
        <v>2.4368867988159457</v>
      </c>
      <c r="H254" s="27">
        <v>0.66460549058616702</v>
      </c>
    </row>
    <row r="255" spans="2:8" ht="15" customHeight="1" x14ac:dyDescent="0.3">
      <c r="B255" s="490"/>
      <c r="C255" s="94" t="s">
        <v>423</v>
      </c>
      <c r="D255" s="89">
        <v>24</v>
      </c>
      <c r="E255" s="94" t="s">
        <v>965</v>
      </c>
      <c r="F255" s="50">
        <v>0</v>
      </c>
      <c r="G255" s="27">
        <v>0</v>
      </c>
      <c r="H255" s="27">
        <v>0</v>
      </c>
    </row>
    <row r="256" spans="2:8" ht="15" customHeight="1" x14ac:dyDescent="0.3">
      <c r="B256" s="490"/>
      <c r="C256" s="94" t="s">
        <v>424</v>
      </c>
      <c r="D256" s="89">
        <v>24</v>
      </c>
      <c r="E256" s="94" t="s">
        <v>965</v>
      </c>
      <c r="F256" s="50">
        <v>0</v>
      </c>
      <c r="G256" s="27">
        <v>0</v>
      </c>
      <c r="H256" s="27">
        <v>0</v>
      </c>
    </row>
    <row r="257" spans="2:8" ht="15" customHeight="1" x14ac:dyDescent="0.3">
      <c r="B257" s="490"/>
      <c r="C257" s="94" t="s">
        <v>425</v>
      </c>
      <c r="D257" s="89">
        <v>24</v>
      </c>
      <c r="E257" s="94" t="s">
        <v>965</v>
      </c>
      <c r="F257" s="50">
        <v>0</v>
      </c>
      <c r="G257" s="27">
        <v>0</v>
      </c>
      <c r="H257" s="27">
        <v>0</v>
      </c>
    </row>
    <row r="258" spans="2:8" ht="15" customHeight="1" x14ac:dyDescent="0.3">
      <c r="B258" s="490"/>
      <c r="C258" s="94" t="s">
        <v>426</v>
      </c>
      <c r="D258" s="89">
        <v>24</v>
      </c>
      <c r="E258" s="94" t="s">
        <v>965</v>
      </c>
      <c r="F258" s="50">
        <v>0</v>
      </c>
      <c r="G258" s="27">
        <v>0</v>
      </c>
      <c r="H258" s="27">
        <v>0</v>
      </c>
    </row>
    <row r="259" spans="2:8" ht="15" customHeight="1" x14ac:dyDescent="0.3">
      <c r="B259" s="490"/>
      <c r="C259" s="94" t="s">
        <v>427</v>
      </c>
      <c r="D259" s="89">
        <v>24</v>
      </c>
      <c r="E259" s="94" t="s">
        <v>965</v>
      </c>
      <c r="F259" s="50">
        <v>0</v>
      </c>
      <c r="G259" s="27">
        <v>0</v>
      </c>
      <c r="H259" s="27">
        <v>0</v>
      </c>
    </row>
    <row r="260" spans="2:8" ht="15" customHeight="1" x14ac:dyDescent="0.3">
      <c r="B260" s="490"/>
      <c r="C260" s="94" t="s">
        <v>428</v>
      </c>
      <c r="D260" s="89">
        <v>24</v>
      </c>
      <c r="E260" s="94" t="s">
        <v>965</v>
      </c>
      <c r="F260" s="50">
        <v>0</v>
      </c>
      <c r="G260" s="27">
        <v>0</v>
      </c>
      <c r="H260" s="27">
        <v>0</v>
      </c>
    </row>
    <row r="261" spans="2:8" ht="15" customHeight="1" x14ac:dyDescent="0.3">
      <c r="B261" s="490"/>
      <c r="C261" s="94" t="s">
        <v>429</v>
      </c>
      <c r="D261" s="89">
        <v>12</v>
      </c>
      <c r="E261" s="94" t="s">
        <v>434</v>
      </c>
      <c r="F261" s="50">
        <v>0</v>
      </c>
      <c r="G261" s="27">
        <v>0</v>
      </c>
      <c r="H261" s="27">
        <v>0</v>
      </c>
    </row>
    <row r="262" spans="2:8" ht="15" customHeight="1" x14ac:dyDescent="0.3">
      <c r="B262" s="490"/>
      <c r="C262" s="94" t="s">
        <v>430</v>
      </c>
      <c r="D262" s="89">
        <v>12</v>
      </c>
      <c r="E262" s="94" t="s">
        <v>434</v>
      </c>
      <c r="F262" s="50">
        <v>0</v>
      </c>
      <c r="G262" s="51">
        <v>0</v>
      </c>
      <c r="H262" s="52">
        <v>0</v>
      </c>
    </row>
    <row r="263" spans="2:8" ht="15" customHeight="1" x14ac:dyDescent="0.3">
      <c r="B263" s="490"/>
      <c r="C263" s="94" t="s">
        <v>431</v>
      </c>
      <c r="D263" s="89">
        <v>12</v>
      </c>
      <c r="E263" s="94" t="s">
        <v>434</v>
      </c>
      <c r="F263" s="50">
        <v>0</v>
      </c>
      <c r="G263" s="51">
        <v>0</v>
      </c>
      <c r="H263" s="52">
        <v>0</v>
      </c>
    </row>
    <row r="264" spans="2:8" ht="15" customHeight="1" x14ac:dyDescent="0.3">
      <c r="B264" s="490"/>
      <c r="C264" s="94" t="s">
        <v>432</v>
      </c>
      <c r="D264" s="99">
        <v>25</v>
      </c>
      <c r="E264" s="99" t="s">
        <v>970</v>
      </c>
      <c r="F264" s="50">
        <v>0</v>
      </c>
      <c r="G264" s="51">
        <v>0</v>
      </c>
      <c r="H264" s="52">
        <v>0</v>
      </c>
    </row>
    <row r="265" spans="2:8" ht="15" customHeight="1" x14ac:dyDescent="0.3">
      <c r="B265" s="490"/>
      <c r="C265" s="94" t="s">
        <v>433</v>
      </c>
      <c r="D265" s="99">
        <v>25</v>
      </c>
      <c r="E265" s="99" t="s">
        <v>970</v>
      </c>
      <c r="F265" s="50">
        <v>0</v>
      </c>
      <c r="G265" s="51">
        <v>0</v>
      </c>
      <c r="H265" s="52">
        <v>0</v>
      </c>
    </row>
    <row r="266" spans="2:8" ht="15" customHeight="1" x14ac:dyDescent="0.3">
      <c r="B266" s="490"/>
      <c r="C266" s="94" t="s">
        <v>434</v>
      </c>
      <c r="D266" s="89">
        <v>12</v>
      </c>
      <c r="E266" s="94" t="s">
        <v>434</v>
      </c>
      <c r="F266" s="50">
        <v>0</v>
      </c>
      <c r="G266" s="51">
        <v>0</v>
      </c>
      <c r="H266" s="52">
        <v>0</v>
      </c>
    </row>
    <row r="267" spans="2:8" ht="15" customHeight="1" x14ac:dyDescent="0.3">
      <c r="B267" s="490"/>
      <c r="C267" s="94" t="s">
        <v>310</v>
      </c>
      <c r="D267" s="89">
        <v>24</v>
      </c>
      <c r="E267" s="94" t="s">
        <v>965</v>
      </c>
      <c r="F267" s="50">
        <v>0</v>
      </c>
      <c r="G267" s="51">
        <v>0</v>
      </c>
      <c r="H267" s="52">
        <v>0</v>
      </c>
    </row>
    <row r="268" spans="2:8" ht="15" customHeight="1" x14ac:dyDescent="0.3">
      <c r="B268" s="490"/>
      <c r="C268" s="94" t="s">
        <v>435</v>
      </c>
      <c r="D268" s="89">
        <v>24</v>
      </c>
      <c r="E268" s="94" t="s">
        <v>965</v>
      </c>
      <c r="F268" s="50">
        <v>271.21995286750632</v>
      </c>
      <c r="G268" s="51">
        <v>29.8341948154257</v>
      </c>
      <c r="H268" s="52">
        <v>8.1365985860251904</v>
      </c>
    </row>
    <row r="269" spans="2:8" ht="15" customHeight="1" x14ac:dyDescent="0.3">
      <c r="B269" s="490"/>
      <c r="C269" s="94" t="s">
        <v>436</v>
      </c>
      <c r="D269" s="89">
        <v>24</v>
      </c>
      <c r="E269" s="94" t="s">
        <v>965</v>
      </c>
      <c r="F269" s="50">
        <v>1576.1547664485965</v>
      </c>
      <c r="G269" s="51">
        <v>173.37702430934567</v>
      </c>
      <c r="H269" s="52">
        <v>47.284642993457901</v>
      </c>
    </row>
    <row r="270" spans="2:8" ht="15" customHeight="1" x14ac:dyDescent="0.3">
      <c r="B270" s="490"/>
      <c r="C270" s="94" t="s">
        <v>437</v>
      </c>
      <c r="D270" s="89">
        <v>24</v>
      </c>
      <c r="E270" s="94" t="s">
        <v>965</v>
      </c>
      <c r="F270" s="50">
        <v>797.58989109443223</v>
      </c>
      <c r="G270" s="51">
        <v>87.734888020387558</v>
      </c>
      <c r="H270" s="52">
        <v>23.927696732832967</v>
      </c>
    </row>
    <row r="271" spans="2:8" ht="15" customHeight="1" x14ac:dyDescent="0.3">
      <c r="B271" s="490"/>
      <c r="C271" s="94" t="s">
        <v>438</v>
      </c>
      <c r="D271" s="89">
        <v>12</v>
      </c>
      <c r="E271" s="94" t="s">
        <v>434</v>
      </c>
      <c r="F271" s="50">
        <v>81.424388775381928</v>
      </c>
      <c r="G271" s="51">
        <v>8.9566827652920136</v>
      </c>
      <c r="H271" s="52">
        <v>2.442731663261458</v>
      </c>
    </row>
    <row r="272" spans="2:8" ht="15" customHeight="1" x14ac:dyDescent="0.3">
      <c r="B272" s="490"/>
      <c r="C272" s="94" t="s">
        <v>439</v>
      </c>
      <c r="D272" s="89">
        <v>12</v>
      </c>
      <c r="E272" s="94" t="s">
        <v>434</v>
      </c>
      <c r="F272" s="50">
        <v>404.02569038315676</v>
      </c>
      <c r="G272" s="51">
        <v>44.442825942147245</v>
      </c>
      <c r="H272" s="52">
        <v>12.120770711494702</v>
      </c>
    </row>
    <row r="273" spans="2:8" ht="15" customHeight="1" x14ac:dyDescent="0.3">
      <c r="B273" s="490"/>
      <c r="C273" s="94" t="s">
        <v>440</v>
      </c>
      <c r="D273" s="89">
        <v>12</v>
      </c>
      <c r="E273" s="94" t="s">
        <v>434</v>
      </c>
      <c r="F273" s="50">
        <v>323.80830492463167</v>
      </c>
      <c r="G273" s="51">
        <v>35.618913541709482</v>
      </c>
      <c r="H273" s="52">
        <v>9.7142491477389488</v>
      </c>
    </row>
    <row r="274" spans="2:8" ht="15" customHeight="1" x14ac:dyDescent="0.3">
      <c r="B274" s="490"/>
      <c r="C274" s="94" t="s">
        <v>441</v>
      </c>
      <c r="D274" s="89">
        <v>12</v>
      </c>
      <c r="E274" s="94" t="s">
        <v>434</v>
      </c>
      <c r="F274" s="50">
        <v>0</v>
      </c>
      <c r="G274" s="51">
        <v>0</v>
      </c>
      <c r="H274" s="52">
        <v>0</v>
      </c>
    </row>
    <row r="275" spans="2:8" ht="15" customHeight="1" x14ac:dyDescent="0.3">
      <c r="B275" s="490"/>
      <c r="C275" s="94" t="s">
        <v>442</v>
      </c>
      <c r="D275" s="89">
        <v>8</v>
      </c>
      <c r="E275" s="94" t="s">
        <v>442</v>
      </c>
      <c r="F275" s="71">
        <v>1401.0208285567171</v>
      </c>
      <c r="G275" s="31">
        <v>154.11229114123887</v>
      </c>
      <c r="H275" s="72">
        <v>42.030624856701507</v>
      </c>
    </row>
    <row r="276" spans="2:8" ht="15" customHeight="1" x14ac:dyDescent="0.3">
      <c r="B276" s="490"/>
      <c r="C276" s="94" t="s">
        <v>443</v>
      </c>
      <c r="D276" s="89">
        <v>10</v>
      </c>
      <c r="E276" s="94" t="s">
        <v>971</v>
      </c>
      <c r="F276" s="71">
        <v>1937.1657468934441</v>
      </c>
      <c r="G276" s="31">
        <v>213.08823215827888</v>
      </c>
      <c r="H276" s="72">
        <v>58.114972406803325</v>
      </c>
    </row>
    <row r="277" spans="2:8" ht="15" customHeight="1" x14ac:dyDescent="0.3">
      <c r="B277" s="490"/>
      <c r="C277" s="94" t="s">
        <v>444</v>
      </c>
      <c r="D277" s="89">
        <v>24</v>
      </c>
      <c r="E277" s="94" t="s">
        <v>965</v>
      </c>
      <c r="F277" s="50">
        <v>13.224078185702144</v>
      </c>
      <c r="G277" s="51">
        <v>1.4546486004272361</v>
      </c>
      <c r="H277" s="52">
        <v>0.39672234557106428</v>
      </c>
    </row>
    <row r="278" spans="2:8" ht="15" customHeight="1" x14ac:dyDescent="0.3">
      <c r="B278" s="490"/>
      <c r="C278" s="94" t="s">
        <v>445</v>
      </c>
      <c r="D278" s="89">
        <v>12</v>
      </c>
      <c r="E278" s="94" t="s">
        <v>434</v>
      </c>
      <c r="F278" s="50">
        <v>130.04901561001884</v>
      </c>
      <c r="G278" s="51">
        <v>14.305391717102072</v>
      </c>
      <c r="H278" s="52">
        <v>3.9014704683005648</v>
      </c>
    </row>
    <row r="279" spans="2:8" ht="15" customHeight="1" x14ac:dyDescent="0.3">
      <c r="B279" s="490"/>
      <c r="C279" s="94" t="s">
        <v>446</v>
      </c>
      <c r="D279" s="89">
        <v>24</v>
      </c>
      <c r="E279" s="94" t="s">
        <v>965</v>
      </c>
      <c r="F279" s="50">
        <v>690.2238127599544</v>
      </c>
      <c r="G279" s="51">
        <v>75.924619403595003</v>
      </c>
      <c r="H279" s="52">
        <v>20.706714382798634</v>
      </c>
    </row>
    <row r="280" spans="2:8" ht="15" customHeight="1" x14ac:dyDescent="0.3">
      <c r="B280" s="490"/>
      <c r="C280" s="94" t="s">
        <v>447</v>
      </c>
      <c r="D280" s="89">
        <v>24</v>
      </c>
      <c r="E280" s="94" t="s">
        <v>965</v>
      </c>
      <c r="F280" s="50">
        <v>0</v>
      </c>
      <c r="G280" s="51">
        <v>0</v>
      </c>
      <c r="H280" s="52">
        <v>0</v>
      </c>
    </row>
    <row r="281" spans="2:8" ht="15" customHeight="1" x14ac:dyDescent="0.3">
      <c r="B281" s="490"/>
      <c r="C281" s="94" t="s">
        <v>448</v>
      </c>
      <c r="D281" s="89">
        <v>24</v>
      </c>
      <c r="E281" s="94" t="s">
        <v>965</v>
      </c>
      <c r="F281" s="50">
        <v>166.17859784910013</v>
      </c>
      <c r="G281" s="51">
        <v>18.279645763401014</v>
      </c>
      <c r="H281" s="52">
        <v>4.9853579354730035</v>
      </c>
    </row>
    <row r="282" spans="2:8" ht="15" customHeight="1" x14ac:dyDescent="0.3">
      <c r="B282" s="490"/>
      <c r="C282" s="94" t="s">
        <v>449</v>
      </c>
      <c r="D282" s="89">
        <v>24</v>
      </c>
      <c r="E282" s="94" t="s">
        <v>965</v>
      </c>
      <c r="F282" s="50">
        <v>2612.1236025248468</v>
      </c>
      <c r="G282" s="51">
        <v>287.33359627773314</v>
      </c>
      <c r="H282" s="52">
        <v>78.363708075745393</v>
      </c>
    </row>
    <row r="283" spans="2:8" ht="15" customHeight="1" x14ac:dyDescent="0.3">
      <c r="B283" s="490"/>
      <c r="C283" s="94" t="s">
        <v>450</v>
      </c>
      <c r="D283" s="89">
        <v>24</v>
      </c>
      <c r="E283" s="94" t="s">
        <v>965</v>
      </c>
      <c r="F283" s="50">
        <v>1208.5209718240783</v>
      </c>
      <c r="G283" s="51">
        <v>132.93730690064862</v>
      </c>
      <c r="H283" s="52">
        <v>36.255629154722342</v>
      </c>
    </row>
    <row r="284" spans="2:8" ht="15" customHeight="1" x14ac:dyDescent="0.3">
      <c r="B284" s="490"/>
      <c r="C284" s="94" t="s">
        <v>451</v>
      </c>
      <c r="D284" s="89">
        <v>24</v>
      </c>
      <c r="E284" s="94" t="s">
        <v>965</v>
      </c>
      <c r="F284" s="50">
        <v>69.007758388045033</v>
      </c>
      <c r="G284" s="51">
        <v>7.5908534226849547</v>
      </c>
      <c r="H284" s="52">
        <v>2.0702327516413508</v>
      </c>
    </row>
    <row r="285" spans="2:8" ht="15" customHeight="1" x14ac:dyDescent="0.3">
      <c r="B285" s="490"/>
      <c r="C285" s="94" t="s">
        <v>452</v>
      </c>
      <c r="D285" s="89">
        <v>24</v>
      </c>
      <c r="E285" s="94" t="s">
        <v>965</v>
      </c>
      <c r="F285" s="50">
        <v>1067.4855370041851</v>
      </c>
      <c r="G285" s="51">
        <v>117.42340907046035</v>
      </c>
      <c r="H285" s="52">
        <v>32.024566110125548</v>
      </c>
    </row>
    <row r="286" spans="2:8" ht="15" customHeight="1" x14ac:dyDescent="0.3">
      <c r="B286" s="490"/>
      <c r="C286" s="94" t="s">
        <v>453</v>
      </c>
      <c r="D286" s="89">
        <v>24</v>
      </c>
      <c r="E286" s="94" t="s">
        <v>965</v>
      </c>
      <c r="F286" s="50">
        <v>1249.9806403615216</v>
      </c>
      <c r="G286" s="51">
        <v>137.49787043976741</v>
      </c>
      <c r="H286" s="52">
        <v>37.499419210845659</v>
      </c>
    </row>
    <row r="287" spans="2:8" x14ac:dyDescent="0.3">
      <c r="B287" s="491" t="s">
        <v>454</v>
      </c>
      <c r="C287" s="94" t="s">
        <v>455</v>
      </c>
      <c r="D287" s="89">
        <v>12</v>
      </c>
      <c r="E287" s="94" t="s">
        <v>434</v>
      </c>
      <c r="F287" s="53">
        <v>0</v>
      </c>
      <c r="G287" s="54">
        <v>0</v>
      </c>
      <c r="H287" s="54">
        <v>0</v>
      </c>
    </row>
    <row r="288" spans="2:8" x14ac:dyDescent="0.3">
      <c r="B288" s="492"/>
      <c r="C288" s="94" t="s">
        <v>456</v>
      </c>
      <c r="D288" s="89">
        <v>12</v>
      </c>
      <c r="E288" s="94" t="s">
        <v>434</v>
      </c>
      <c r="F288" s="53">
        <v>0</v>
      </c>
      <c r="G288" s="54">
        <v>0</v>
      </c>
      <c r="H288" s="54">
        <v>0</v>
      </c>
    </row>
    <row r="289" spans="2:8" x14ac:dyDescent="0.3">
      <c r="B289" s="492"/>
      <c r="C289" s="94" t="s">
        <v>457</v>
      </c>
      <c r="D289" s="89">
        <v>12</v>
      </c>
      <c r="E289" s="94" t="s">
        <v>434</v>
      </c>
      <c r="F289" s="53">
        <v>0</v>
      </c>
      <c r="G289" s="54">
        <v>0</v>
      </c>
      <c r="H289" s="54">
        <v>0</v>
      </c>
    </row>
    <row r="290" spans="2:8" x14ac:dyDescent="0.3">
      <c r="B290" s="492"/>
      <c r="C290" s="94" t="s">
        <v>458</v>
      </c>
      <c r="D290" s="89">
        <v>12</v>
      </c>
      <c r="E290" s="94" t="s">
        <v>434</v>
      </c>
      <c r="F290" s="53">
        <v>0</v>
      </c>
      <c r="G290" s="54">
        <v>0</v>
      </c>
      <c r="H290" s="54">
        <v>0</v>
      </c>
    </row>
    <row r="291" spans="2:8" x14ac:dyDescent="0.3">
      <c r="B291" s="492"/>
      <c r="C291" s="94" t="s">
        <v>459</v>
      </c>
      <c r="D291" s="89">
        <v>12</v>
      </c>
      <c r="E291" s="94" t="s">
        <v>434</v>
      </c>
      <c r="F291" s="53">
        <v>0</v>
      </c>
      <c r="G291" s="54">
        <v>0</v>
      </c>
      <c r="H291" s="54">
        <v>0</v>
      </c>
    </row>
    <row r="292" spans="2:8" x14ac:dyDescent="0.3">
      <c r="B292" s="492"/>
      <c r="C292" s="94" t="s">
        <v>460</v>
      </c>
      <c r="D292" s="89">
        <v>12</v>
      </c>
      <c r="E292" s="94" t="s">
        <v>434</v>
      </c>
      <c r="F292" s="53">
        <v>0</v>
      </c>
      <c r="G292" s="54">
        <v>0</v>
      </c>
      <c r="H292" s="54">
        <v>0</v>
      </c>
    </row>
    <row r="293" spans="2:8" x14ac:dyDescent="0.3">
      <c r="B293" s="492"/>
      <c r="C293" s="94" t="s">
        <v>461</v>
      </c>
      <c r="D293" s="89">
        <v>12</v>
      </c>
      <c r="E293" s="94" t="s">
        <v>434</v>
      </c>
      <c r="F293" s="53">
        <v>0</v>
      </c>
      <c r="G293" s="54">
        <v>0</v>
      </c>
      <c r="H293" s="54">
        <v>0</v>
      </c>
    </row>
    <row r="294" spans="2:8" x14ac:dyDescent="0.3">
      <c r="B294" s="492"/>
      <c r="C294" s="94" t="s">
        <v>462</v>
      </c>
      <c r="D294" s="89">
        <v>24</v>
      </c>
      <c r="E294" s="94" t="s">
        <v>965</v>
      </c>
      <c r="F294" s="53">
        <v>0</v>
      </c>
      <c r="G294" s="54">
        <v>0</v>
      </c>
      <c r="H294" s="54">
        <v>0</v>
      </c>
    </row>
    <row r="295" spans="2:8" x14ac:dyDescent="0.3">
      <c r="B295" s="492"/>
      <c r="C295" s="94" t="s">
        <v>463</v>
      </c>
      <c r="D295" s="89">
        <v>24</v>
      </c>
      <c r="E295" s="94" t="s">
        <v>965</v>
      </c>
      <c r="F295" s="53">
        <v>0</v>
      </c>
      <c r="G295" s="54">
        <v>0</v>
      </c>
      <c r="H295" s="54">
        <v>0</v>
      </c>
    </row>
    <row r="296" spans="2:8" x14ac:dyDescent="0.3">
      <c r="B296" s="492"/>
      <c r="C296" s="94" t="s">
        <v>434</v>
      </c>
      <c r="D296" s="89">
        <v>12</v>
      </c>
      <c r="E296" s="94" t="s">
        <v>434</v>
      </c>
      <c r="F296" s="53">
        <v>0</v>
      </c>
      <c r="G296" s="54">
        <v>0</v>
      </c>
      <c r="H296" s="54">
        <v>0</v>
      </c>
    </row>
    <row r="297" spans="2:8" x14ac:dyDescent="0.3">
      <c r="B297" s="492"/>
      <c r="C297" s="94" t="s">
        <v>464</v>
      </c>
      <c r="D297" s="89">
        <v>12</v>
      </c>
      <c r="E297" s="94" t="s">
        <v>434</v>
      </c>
      <c r="F297" s="53">
        <v>0</v>
      </c>
      <c r="G297" s="54">
        <v>0</v>
      </c>
      <c r="H297" s="54">
        <v>0</v>
      </c>
    </row>
    <row r="298" spans="2:8" x14ac:dyDescent="0.3">
      <c r="B298" s="492"/>
      <c r="C298" s="94" t="s">
        <v>465</v>
      </c>
      <c r="D298" s="89">
        <v>12</v>
      </c>
      <c r="E298" s="94" t="s">
        <v>434</v>
      </c>
      <c r="F298" s="53">
        <v>390.3107113065812</v>
      </c>
      <c r="G298" s="54">
        <v>42.934178243723935</v>
      </c>
      <c r="H298" s="54">
        <v>11.709321339197437</v>
      </c>
    </row>
    <row r="299" spans="2:8" x14ac:dyDescent="0.3">
      <c r="B299" s="492"/>
      <c r="C299" s="94" t="s">
        <v>466</v>
      </c>
      <c r="D299" s="89">
        <v>12</v>
      </c>
      <c r="E299" s="94" t="s">
        <v>434</v>
      </c>
      <c r="F299" s="53">
        <v>0</v>
      </c>
      <c r="G299" s="54">
        <v>0</v>
      </c>
      <c r="H299" s="54">
        <v>0</v>
      </c>
    </row>
    <row r="300" spans="2:8" x14ac:dyDescent="0.3">
      <c r="B300" s="492"/>
      <c r="C300" s="94" t="s">
        <v>467</v>
      </c>
      <c r="D300" s="89">
        <v>12</v>
      </c>
      <c r="E300" s="94" t="s">
        <v>434</v>
      </c>
      <c r="F300" s="53">
        <v>0</v>
      </c>
      <c r="G300" s="54">
        <v>0</v>
      </c>
      <c r="H300" s="54">
        <v>0</v>
      </c>
    </row>
    <row r="301" spans="2:8" x14ac:dyDescent="0.3">
      <c r="B301" s="492"/>
      <c r="C301" s="94" t="s">
        <v>468</v>
      </c>
      <c r="D301" s="89">
        <v>12</v>
      </c>
      <c r="E301" s="94" t="s">
        <v>434</v>
      </c>
      <c r="F301" s="53">
        <v>188.44846437770633</v>
      </c>
      <c r="G301" s="54">
        <v>20.729331081547699</v>
      </c>
      <c r="H301" s="54">
        <v>5.6534539313311898</v>
      </c>
    </row>
    <row r="302" spans="2:8" x14ac:dyDescent="0.3">
      <c r="B302" s="492"/>
      <c r="C302" s="94" t="s">
        <v>469</v>
      </c>
      <c r="D302" s="89">
        <v>12</v>
      </c>
      <c r="E302" s="94" t="s">
        <v>434</v>
      </c>
      <c r="F302" s="53">
        <v>0</v>
      </c>
      <c r="G302" s="54">
        <v>0</v>
      </c>
      <c r="H302" s="54">
        <v>0</v>
      </c>
    </row>
    <row r="303" spans="2:8" x14ac:dyDescent="0.3">
      <c r="B303" s="492"/>
      <c r="C303" s="94" t="s">
        <v>470</v>
      </c>
      <c r="D303" s="89">
        <v>12</v>
      </c>
      <c r="E303" s="94" t="s">
        <v>434</v>
      </c>
      <c r="F303" s="53">
        <v>0</v>
      </c>
      <c r="G303" s="54">
        <v>0</v>
      </c>
      <c r="H303" s="54">
        <v>0</v>
      </c>
    </row>
    <row r="304" spans="2:8" x14ac:dyDescent="0.3">
      <c r="B304" s="492"/>
      <c r="C304" s="94" t="s">
        <v>471</v>
      </c>
      <c r="D304" s="89">
        <v>12</v>
      </c>
      <c r="E304" s="94" t="s">
        <v>434</v>
      </c>
      <c r="F304" s="53">
        <v>25.829860371438475</v>
      </c>
      <c r="G304" s="54">
        <v>2.8412846408582326</v>
      </c>
      <c r="H304" s="54">
        <v>0.7748958111431542</v>
      </c>
    </row>
    <row r="305" spans="2:8" x14ac:dyDescent="0.3">
      <c r="B305" s="492"/>
      <c r="C305" s="94" t="s">
        <v>472</v>
      </c>
      <c r="D305" s="89">
        <v>12</v>
      </c>
      <c r="E305" s="94" t="s">
        <v>434</v>
      </c>
      <c r="F305" s="53">
        <v>0</v>
      </c>
      <c r="G305" s="54">
        <v>0</v>
      </c>
      <c r="H305" s="54">
        <v>0</v>
      </c>
    </row>
    <row r="306" spans="2:8" x14ac:dyDescent="0.3">
      <c r="B306" s="492"/>
      <c r="C306" s="94" t="s">
        <v>473</v>
      </c>
      <c r="D306" s="89">
        <v>12</v>
      </c>
      <c r="E306" s="94" t="s">
        <v>434</v>
      </c>
      <c r="F306" s="53">
        <v>0</v>
      </c>
      <c r="G306" s="54">
        <v>0</v>
      </c>
      <c r="H306" s="54">
        <v>0</v>
      </c>
    </row>
    <row r="307" spans="2:8" x14ac:dyDescent="0.3">
      <c r="B307" s="492"/>
      <c r="C307" s="94" t="s">
        <v>474</v>
      </c>
      <c r="D307" s="89">
        <v>12</v>
      </c>
      <c r="E307" s="94" t="s">
        <v>434</v>
      </c>
      <c r="F307" s="53">
        <v>70.084243956689377</v>
      </c>
      <c r="G307" s="54">
        <v>7.7092668352358311</v>
      </c>
      <c r="H307" s="54">
        <v>2.1025273187006812</v>
      </c>
    </row>
    <row r="308" spans="2:8" x14ac:dyDescent="0.3">
      <c r="B308" s="492"/>
      <c r="C308" s="94" t="s">
        <v>475</v>
      </c>
      <c r="D308" s="89">
        <v>12</v>
      </c>
      <c r="E308" s="94" t="s">
        <v>434</v>
      </c>
      <c r="F308" s="53">
        <v>1.8609223982373979</v>
      </c>
      <c r="G308" s="54">
        <v>0.20470146380611379</v>
      </c>
      <c r="H308" s="54">
        <v>5.5827671947121932E-2</v>
      </c>
    </row>
    <row r="309" spans="2:8" x14ac:dyDescent="0.3">
      <c r="B309" s="492"/>
      <c r="C309" s="94" t="s">
        <v>476</v>
      </c>
      <c r="D309" s="89">
        <v>12</v>
      </c>
      <c r="E309" s="94" t="s">
        <v>434</v>
      </c>
      <c r="F309" s="53">
        <v>521.85749427011183</v>
      </c>
      <c r="G309" s="54">
        <v>57.404324369712306</v>
      </c>
      <c r="H309" s="54">
        <v>15.655724828103354</v>
      </c>
    </row>
    <row r="310" spans="2:8" x14ac:dyDescent="0.3">
      <c r="B310" s="492"/>
      <c r="C310" s="94" t="s">
        <v>386</v>
      </c>
      <c r="D310" s="89">
        <v>12</v>
      </c>
      <c r="E310" s="94" t="s">
        <v>434</v>
      </c>
      <c r="F310" s="53">
        <v>169.77160156050763</v>
      </c>
      <c r="G310" s="54">
        <v>18.674876171655843</v>
      </c>
      <c r="H310" s="54">
        <v>5.0931480468152293</v>
      </c>
    </row>
    <row r="311" spans="2:8" x14ac:dyDescent="0.3">
      <c r="B311" s="492"/>
      <c r="C311" s="94" t="s">
        <v>477</v>
      </c>
      <c r="D311" s="89">
        <v>12</v>
      </c>
      <c r="E311" s="94" t="s">
        <v>434</v>
      </c>
      <c r="F311" s="53">
        <v>0</v>
      </c>
      <c r="G311" s="54">
        <v>0</v>
      </c>
      <c r="H311" s="54">
        <v>0</v>
      </c>
    </row>
    <row r="312" spans="2:8" x14ac:dyDescent="0.3">
      <c r="B312" s="492"/>
      <c r="C312" s="94" t="s">
        <v>478</v>
      </c>
      <c r="D312" s="89">
        <v>24</v>
      </c>
      <c r="E312" s="94" t="s">
        <v>965</v>
      </c>
      <c r="F312" s="53">
        <v>0</v>
      </c>
      <c r="G312" s="54">
        <v>0</v>
      </c>
      <c r="H312" s="54">
        <v>0</v>
      </c>
    </row>
    <row r="313" spans="2:8" x14ac:dyDescent="0.3">
      <c r="B313" s="492"/>
      <c r="C313" s="94" t="s">
        <v>389</v>
      </c>
      <c r="D313" s="89">
        <v>12</v>
      </c>
      <c r="E313" s="94" t="s">
        <v>434</v>
      </c>
      <c r="F313" s="53">
        <v>105.6522531681961</v>
      </c>
      <c r="G313" s="54">
        <v>11.62174784850157</v>
      </c>
      <c r="H313" s="54">
        <v>3.1695675950458826</v>
      </c>
    </row>
    <row r="314" spans="2:8" x14ac:dyDescent="0.3">
      <c r="B314" s="492"/>
      <c r="C314" s="94" t="s">
        <v>479</v>
      </c>
      <c r="D314" s="89">
        <v>12</v>
      </c>
      <c r="E314" s="94" t="s">
        <v>434</v>
      </c>
      <c r="F314" s="53">
        <v>0</v>
      </c>
      <c r="G314" s="54">
        <v>0</v>
      </c>
      <c r="H314" s="54">
        <v>0</v>
      </c>
    </row>
    <row r="315" spans="2:8" x14ac:dyDescent="0.3">
      <c r="B315" s="492"/>
      <c r="C315" s="94" t="s">
        <v>330</v>
      </c>
      <c r="D315" s="89">
        <v>12</v>
      </c>
      <c r="E315" s="94" t="s">
        <v>434</v>
      </c>
      <c r="F315" s="53">
        <v>239.75191709764857</v>
      </c>
      <c r="G315" s="54">
        <v>26.372710880741348</v>
      </c>
      <c r="H315" s="54">
        <v>7.1925575129294588</v>
      </c>
    </row>
    <row r="316" spans="2:8" x14ac:dyDescent="0.3">
      <c r="B316" s="492"/>
      <c r="C316" s="94" t="s">
        <v>398</v>
      </c>
      <c r="D316" s="89">
        <v>12</v>
      </c>
      <c r="E316" s="94" t="s">
        <v>434</v>
      </c>
      <c r="F316" s="53">
        <v>0</v>
      </c>
      <c r="G316" s="54">
        <v>0</v>
      </c>
      <c r="H316" s="54">
        <v>0</v>
      </c>
    </row>
    <row r="317" spans="2:8" x14ac:dyDescent="0.3">
      <c r="B317" s="492"/>
      <c r="C317" s="94" t="s">
        <v>480</v>
      </c>
      <c r="D317" s="89">
        <v>24</v>
      </c>
      <c r="E317" s="94" t="s">
        <v>965</v>
      </c>
      <c r="F317" s="53">
        <v>0</v>
      </c>
      <c r="G317" s="54">
        <v>0</v>
      </c>
      <c r="H317" s="54">
        <v>0</v>
      </c>
    </row>
    <row r="318" spans="2:8" x14ac:dyDescent="0.3">
      <c r="B318" s="492"/>
      <c r="C318" s="94" t="s">
        <v>481</v>
      </c>
      <c r="D318" s="89">
        <v>12</v>
      </c>
      <c r="E318" s="94" t="s">
        <v>434</v>
      </c>
      <c r="F318" s="53">
        <v>68.496037907200304</v>
      </c>
      <c r="G318" s="54">
        <v>7.5345641697920334</v>
      </c>
      <c r="H318" s="54">
        <v>2.0548811372160087</v>
      </c>
    </row>
    <row r="319" spans="2:8" x14ac:dyDescent="0.3">
      <c r="B319" s="492"/>
      <c r="C319" s="94" t="s">
        <v>482</v>
      </c>
      <c r="D319" s="89">
        <v>12</v>
      </c>
      <c r="E319" s="94" t="s">
        <v>434</v>
      </c>
      <c r="F319" s="53">
        <v>1.5494824137766607</v>
      </c>
      <c r="G319" s="54">
        <v>0.1704430655154327</v>
      </c>
      <c r="H319" s="54">
        <v>4.6484472413299817E-2</v>
      </c>
    </row>
    <row r="320" spans="2:8" x14ac:dyDescent="0.3">
      <c r="B320" s="492"/>
      <c r="C320" s="94" t="s">
        <v>483</v>
      </c>
      <c r="D320" s="89">
        <v>12</v>
      </c>
      <c r="E320" s="94" t="s">
        <v>434</v>
      </c>
      <c r="F320" s="53">
        <v>712.28110251357793</v>
      </c>
      <c r="G320" s="54">
        <v>78.35092127649358</v>
      </c>
      <c r="H320" s="54">
        <v>21.368433075407339</v>
      </c>
    </row>
    <row r="321" spans="2:8" x14ac:dyDescent="0.3">
      <c r="B321" s="492"/>
      <c r="C321" s="94" t="s">
        <v>484</v>
      </c>
      <c r="D321" s="89">
        <v>12</v>
      </c>
      <c r="E321" s="94" t="s">
        <v>434</v>
      </c>
      <c r="F321" s="53">
        <v>85.597029472486909</v>
      </c>
      <c r="G321" s="54">
        <v>9.4156732419735594</v>
      </c>
      <c r="H321" s="54">
        <v>2.5679108841746068</v>
      </c>
    </row>
    <row r="322" spans="2:8" x14ac:dyDescent="0.3">
      <c r="B322" s="492"/>
      <c r="C322" s="94" t="s">
        <v>485</v>
      </c>
      <c r="D322" s="89">
        <v>12</v>
      </c>
      <c r="E322" s="94" t="s">
        <v>434</v>
      </c>
      <c r="F322" s="53">
        <v>1032.8798696669621</v>
      </c>
      <c r="G322" s="54">
        <v>113.61678566336585</v>
      </c>
      <c r="H322" s="54">
        <v>30.986396090008864</v>
      </c>
    </row>
    <row r="323" spans="2:8" x14ac:dyDescent="0.3">
      <c r="B323" s="492"/>
      <c r="C323" s="94" t="s">
        <v>486</v>
      </c>
      <c r="D323" s="89">
        <v>12</v>
      </c>
      <c r="E323" s="94" t="s">
        <v>434</v>
      </c>
      <c r="F323" s="53">
        <v>0</v>
      </c>
      <c r="G323" s="54">
        <v>0</v>
      </c>
      <c r="H323" s="54">
        <v>0</v>
      </c>
    </row>
    <row r="324" spans="2:8" x14ac:dyDescent="0.3">
      <c r="B324" s="492"/>
      <c r="C324" s="94" t="s">
        <v>487</v>
      </c>
      <c r="D324" s="89">
        <v>12</v>
      </c>
      <c r="E324" s="94" t="s">
        <v>434</v>
      </c>
      <c r="F324" s="53">
        <v>252.59868151019296</v>
      </c>
      <c r="G324" s="54">
        <v>27.785854966121228</v>
      </c>
      <c r="H324" s="54">
        <v>7.5779604453057878</v>
      </c>
    </row>
    <row r="325" spans="2:8" x14ac:dyDescent="0.3">
      <c r="B325" s="492"/>
      <c r="C325" s="94" t="s">
        <v>488</v>
      </c>
      <c r="D325" s="89">
        <v>12</v>
      </c>
      <c r="E325" s="94" t="s">
        <v>434</v>
      </c>
      <c r="F325" s="53">
        <v>919.13814962433912</v>
      </c>
      <c r="G325" s="54">
        <v>101.10519645867731</v>
      </c>
      <c r="H325" s="54">
        <v>27.574144488730173</v>
      </c>
    </row>
    <row r="326" spans="2:8" x14ac:dyDescent="0.3">
      <c r="B326" s="492"/>
      <c r="C326" s="94" t="s">
        <v>489</v>
      </c>
      <c r="D326" s="89">
        <v>12</v>
      </c>
      <c r="E326" s="94" t="s">
        <v>434</v>
      </c>
      <c r="F326" s="53">
        <v>2.1454844642359605</v>
      </c>
      <c r="G326" s="54">
        <v>0.23600329106595566</v>
      </c>
      <c r="H326" s="54">
        <v>6.4364533927078804E-2</v>
      </c>
    </row>
    <row r="327" spans="2:8" x14ac:dyDescent="0.3">
      <c r="B327" s="492"/>
      <c r="C327" s="94" t="s">
        <v>490</v>
      </c>
      <c r="D327" s="89">
        <v>12</v>
      </c>
      <c r="E327" s="94" t="s">
        <v>434</v>
      </c>
      <c r="F327" s="53">
        <v>413.60250593714397</v>
      </c>
      <c r="G327" s="54">
        <v>45.496275653085839</v>
      </c>
      <c r="H327" s="54">
        <v>12.408075178114316</v>
      </c>
    </row>
    <row r="328" spans="2:8" x14ac:dyDescent="0.3">
      <c r="B328" s="492"/>
      <c r="C328" s="94" t="s">
        <v>491</v>
      </c>
      <c r="D328" s="89">
        <v>12</v>
      </c>
      <c r="E328" s="94" t="s">
        <v>434</v>
      </c>
      <c r="F328" s="53">
        <v>421.60476432391329</v>
      </c>
      <c r="G328" s="54">
        <v>46.376524075630471</v>
      </c>
      <c r="H328" s="54">
        <v>12.6481429297174</v>
      </c>
    </row>
    <row r="329" spans="2:8" x14ac:dyDescent="0.3">
      <c r="B329" s="493"/>
      <c r="C329" s="94" t="s">
        <v>492</v>
      </c>
      <c r="D329" s="89">
        <v>12</v>
      </c>
      <c r="E329" s="94" t="s">
        <v>434</v>
      </c>
      <c r="F329" s="53">
        <v>5.3217069638214314E-2</v>
      </c>
      <c r="G329" s="54">
        <v>5.8538776602035745E-3</v>
      </c>
      <c r="H329" s="54">
        <v>1.596512089146429E-3</v>
      </c>
    </row>
    <row r="330" spans="2:8" x14ac:dyDescent="0.3">
      <c r="B330" s="494" t="s">
        <v>493</v>
      </c>
      <c r="C330" s="2" t="s">
        <v>494</v>
      </c>
      <c r="D330" s="89">
        <v>16</v>
      </c>
      <c r="E330" s="62" t="s">
        <v>964</v>
      </c>
      <c r="F330" s="53">
        <v>0</v>
      </c>
      <c r="G330" s="54">
        <v>0</v>
      </c>
      <c r="H330" s="54">
        <v>0</v>
      </c>
    </row>
    <row r="331" spans="2:8" x14ac:dyDescent="0.3">
      <c r="B331" s="495"/>
      <c r="C331" s="2" t="s">
        <v>495</v>
      </c>
      <c r="D331" s="89">
        <v>16</v>
      </c>
      <c r="E331" s="62" t="s">
        <v>964</v>
      </c>
      <c r="F331" s="53">
        <v>0</v>
      </c>
      <c r="G331" s="54">
        <v>0</v>
      </c>
      <c r="H331" s="54">
        <v>0</v>
      </c>
    </row>
    <row r="332" spans="2:8" x14ac:dyDescent="0.3">
      <c r="B332" s="495"/>
      <c r="C332" s="2" t="s">
        <v>496</v>
      </c>
      <c r="D332" s="89">
        <v>16</v>
      </c>
      <c r="E332" s="62" t="s">
        <v>964</v>
      </c>
      <c r="F332" s="53">
        <v>0</v>
      </c>
      <c r="G332" s="54">
        <v>0</v>
      </c>
      <c r="H332" s="54">
        <v>0</v>
      </c>
    </row>
    <row r="333" spans="2:8" x14ac:dyDescent="0.3">
      <c r="B333" s="495"/>
      <c r="C333" s="2" t="s">
        <v>497</v>
      </c>
      <c r="D333" s="89">
        <v>16</v>
      </c>
      <c r="E333" s="62" t="s">
        <v>964</v>
      </c>
      <c r="F333" s="53">
        <v>0</v>
      </c>
      <c r="G333" s="54">
        <v>0</v>
      </c>
      <c r="H333" s="54">
        <v>0</v>
      </c>
    </row>
    <row r="334" spans="2:8" x14ac:dyDescent="0.3">
      <c r="B334" s="495"/>
      <c r="C334" s="2" t="s">
        <v>498</v>
      </c>
      <c r="D334" s="89">
        <v>16</v>
      </c>
      <c r="E334" s="62" t="s">
        <v>964</v>
      </c>
      <c r="F334" s="53">
        <v>0</v>
      </c>
      <c r="G334" s="54">
        <v>0</v>
      </c>
      <c r="H334" s="54">
        <v>0</v>
      </c>
    </row>
    <row r="335" spans="2:8" x14ac:dyDescent="0.3">
      <c r="B335" s="495"/>
      <c r="C335" s="2" t="s">
        <v>499</v>
      </c>
      <c r="D335" s="89">
        <v>16</v>
      </c>
      <c r="E335" s="62" t="s">
        <v>964</v>
      </c>
      <c r="F335" s="53">
        <v>0</v>
      </c>
      <c r="G335" s="54">
        <v>0</v>
      </c>
      <c r="H335" s="54">
        <v>0</v>
      </c>
    </row>
    <row r="336" spans="2:8" x14ac:dyDescent="0.3">
      <c r="B336" s="495"/>
      <c r="C336" s="2" t="s">
        <v>500</v>
      </c>
      <c r="D336" s="99">
        <v>25</v>
      </c>
      <c r="E336" s="99" t="s">
        <v>970</v>
      </c>
      <c r="F336" s="53">
        <v>0</v>
      </c>
      <c r="G336" s="54">
        <v>0</v>
      </c>
      <c r="H336" s="54">
        <v>0</v>
      </c>
    </row>
    <row r="337" spans="2:8" x14ac:dyDescent="0.3">
      <c r="B337" s="495"/>
      <c r="C337" s="2" t="s">
        <v>501</v>
      </c>
      <c r="D337" s="99">
        <v>25</v>
      </c>
      <c r="E337" s="99" t="s">
        <v>970</v>
      </c>
      <c r="F337" s="53">
        <v>0</v>
      </c>
      <c r="G337" s="54">
        <v>0</v>
      </c>
      <c r="H337" s="54">
        <v>0</v>
      </c>
    </row>
    <row r="338" spans="2:8" x14ac:dyDescent="0.3">
      <c r="B338" s="495"/>
      <c r="C338" s="2" t="s">
        <v>502</v>
      </c>
      <c r="D338" s="99">
        <v>25</v>
      </c>
      <c r="E338" s="99" t="s">
        <v>970</v>
      </c>
      <c r="F338" s="53">
        <v>0</v>
      </c>
      <c r="G338" s="54">
        <v>0</v>
      </c>
      <c r="H338" s="54">
        <v>0</v>
      </c>
    </row>
    <row r="339" spans="2:8" x14ac:dyDescent="0.3">
      <c r="B339" s="495"/>
      <c r="C339" s="2" t="s">
        <v>503</v>
      </c>
      <c r="D339" s="99">
        <v>25</v>
      </c>
      <c r="E339" s="99" t="s">
        <v>970</v>
      </c>
      <c r="F339" s="53">
        <v>0</v>
      </c>
      <c r="G339" s="54">
        <v>0</v>
      </c>
      <c r="H339" s="54">
        <v>0</v>
      </c>
    </row>
    <row r="340" spans="2:8" x14ac:dyDescent="0.3">
      <c r="B340" s="495"/>
      <c r="C340" s="2" t="s">
        <v>504</v>
      </c>
      <c r="D340" s="89">
        <v>16</v>
      </c>
      <c r="E340" s="62" t="s">
        <v>964</v>
      </c>
      <c r="F340" s="53">
        <v>0</v>
      </c>
      <c r="G340" s="54">
        <v>0</v>
      </c>
      <c r="H340" s="54">
        <v>0</v>
      </c>
    </row>
    <row r="341" spans="2:8" x14ac:dyDescent="0.3">
      <c r="B341" s="495"/>
      <c r="C341" s="2" t="s">
        <v>505</v>
      </c>
      <c r="D341" s="89">
        <v>16</v>
      </c>
      <c r="E341" s="62" t="s">
        <v>964</v>
      </c>
      <c r="F341" s="53">
        <v>0</v>
      </c>
      <c r="G341" s="54">
        <v>0</v>
      </c>
      <c r="H341" s="54">
        <v>0</v>
      </c>
    </row>
    <row r="342" spans="2:8" x14ac:dyDescent="0.3">
      <c r="B342" s="495"/>
      <c r="C342" s="2" t="s">
        <v>506</v>
      </c>
      <c r="D342" s="89">
        <v>16</v>
      </c>
      <c r="E342" s="62" t="s">
        <v>964</v>
      </c>
      <c r="F342" s="53">
        <v>0</v>
      </c>
      <c r="G342" s="54">
        <v>0</v>
      </c>
      <c r="H342" s="54">
        <v>0</v>
      </c>
    </row>
    <row r="343" spans="2:8" x14ac:dyDescent="0.3">
      <c r="B343" s="495"/>
      <c r="C343" s="2" t="s">
        <v>507</v>
      </c>
      <c r="D343" s="89">
        <v>16</v>
      </c>
      <c r="E343" s="62" t="s">
        <v>964</v>
      </c>
      <c r="F343" s="53">
        <v>0</v>
      </c>
      <c r="G343" s="54">
        <v>0</v>
      </c>
      <c r="H343" s="54">
        <v>0</v>
      </c>
    </row>
    <row r="344" spans="2:8" x14ac:dyDescent="0.3">
      <c r="B344" s="495"/>
      <c r="C344" s="2" t="s">
        <v>508</v>
      </c>
      <c r="D344" s="99">
        <v>25</v>
      </c>
      <c r="E344" s="99" t="s">
        <v>970</v>
      </c>
      <c r="F344" s="53">
        <v>0</v>
      </c>
      <c r="G344" s="54">
        <v>0</v>
      </c>
      <c r="H344" s="54">
        <v>0</v>
      </c>
    </row>
    <row r="345" spans="2:8" x14ac:dyDescent="0.3">
      <c r="B345" s="495"/>
      <c r="C345" s="2" t="s">
        <v>509</v>
      </c>
      <c r="D345" s="99">
        <v>25</v>
      </c>
      <c r="E345" s="99" t="s">
        <v>970</v>
      </c>
      <c r="F345" s="53">
        <v>0</v>
      </c>
      <c r="G345" s="54">
        <v>0</v>
      </c>
      <c r="H345" s="54">
        <v>0</v>
      </c>
    </row>
    <row r="346" spans="2:8" x14ac:dyDescent="0.3">
      <c r="B346" s="495"/>
      <c r="C346" s="2" t="s">
        <v>510</v>
      </c>
      <c r="D346" s="89">
        <v>16</v>
      </c>
      <c r="E346" s="62" t="s">
        <v>964</v>
      </c>
      <c r="F346" s="53">
        <v>0</v>
      </c>
      <c r="G346" s="54">
        <v>0</v>
      </c>
      <c r="H346" s="54">
        <v>0</v>
      </c>
    </row>
    <row r="347" spans="2:8" x14ac:dyDescent="0.3">
      <c r="B347" s="495"/>
      <c r="C347" s="2" t="s">
        <v>511</v>
      </c>
      <c r="D347" s="99">
        <v>25</v>
      </c>
      <c r="E347" s="99" t="s">
        <v>970</v>
      </c>
      <c r="F347" s="53">
        <v>0</v>
      </c>
      <c r="G347" s="54">
        <v>0</v>
      </c>
      <c r="H347" s="54">
        <v>0</v>
      </c>
    </row>
    <row r="348" spans="2:8" x14ac:dyDescent="0.3">
      <c r="B348" s="495"/>
      <c r="C348" s="2" t="s">
        <v>512</v>
      </c>
      <c r="D348" s="99">
        <v>25</v>
      </c>
      <c r="E348" s="99" t="s">
        <v>970</v>
      </c>
      <c r="F348" s="53">
        <v>0</v>
      </c>
      <c r="G348" s="54">
        <v>0</v>
      </c>
      <c r="H348" s="54">
        <v>0</v>
      </c>
    </row>
    <row r="349" spans="2:8" x14ac:dyDescent="0.3">
      <c r="B349" s="496"/>
      <c r="C349" s="2" t="s">
        <v>513</v>
      </c>
      <c r="D349" s="99">
        <v>25</v>
      </c>
      <c r="E349" s="99" t="s">
        <v>970</v>
      </c>
      <c r="F349" s="53">
        <v>0</v>
      </c>
      <c r="G349" s="54">
        <v>0</v>
      </c>
      <c r="H349" s="54">
        <v>0</v>
      </c>
    </row>
    <row r="350" spans="2:8" x14ac:dyDescent="0.3">
      <c r="B350" s="497" t="s">
        <v>514</v>
      </c>
      <c r="C350" s="94" t="s">
        <v>515</v>
      </c>
      <c r="D350" s="89">
        <v>13</v>
      </c>
      <c r="E350" s="94" t="s">
        <v>972</v>
      </c>
      <c r="F350" s="55">
        <v>69.335913607236535</v>
      </c>
      <c r="G350" s="56">
        <v>7.6269504967960193</v>
      </c>
      <c r="H350" s="56">
        <v>7.6269504967960193</v>
      </c>
    </row>
    <row r="351" spans="2:8" x14ac:dyDescent="0.3">
      <c r="B351" s="497"/>
      <c r="C351" s="94" t="s">
        <v>466</v>
      </c>
      <c r="D351" s="89">
        <v>13</v>
      </c>
      <c r="E351" s="94" t="s">
        <v>972</v>
      </c>
      <c r="F351" s="57">
        <v>383.33996888485234</v>
      </c>
      <c r="G351" s="58">
        <v>42.167396577333761</v>
      </c>
      <c r="H351" s="58">
        <v>42.167396577333761</v>
      </c>
    </row>
    <row r="352" spans="2:8" x14ac:dyDescent="0.3">
      <c r="B352" s="497"/>
      <c r="C352" s="94" t="s">
        <v>516</v>
      </c>
      <c r="D352" s="89">
        <v>13</v>
      </c>
      <c r="E352" s="94" t="s">
        <v>972</v>
      </c>
      <c r="F352" s="55">
        <v>114.48266287705482</v>
      </c>
      <c r="G352" s="56">
        <v>12.593092916476035</v>
      </c>
      <c r="H352" s="56">
        <v>12.593092916476035</v>
      </c>
    </row>
    <row r="353" spans="2:8" x14ac:dyDescent="0.3">
      <c r="B353" s="497"/>
      <c r="C353" s="94" t="s">
        <v>517</v>
      </c>
      <c r="D353" s="89">
        <v>13</v>
      </c>
      <c r="E353" s="94" t="s">
        <v>972</v>
      </c>
      <c r="F353" s="55">
        <v>54.54061139943866</v>
      </c>
      <c r="G353" s="56">
        <v>5.9994672539382536</v>
      </c>
      <c r="H353" s="56">
        <v>5.9994672539382536</v>
      </c>
    </row>
    <row r="354" spans="2:8" x14ac:dyDescent="0.3">
      <c r="B354" s="497"/>
      <c r="C354" s="94" t="s">
        <v>518</v>
      </c>
      <c r="D354" s="89">
        <v>13</v>
      </c>
      <c r="E354" s="94" t="s">
        <v>972</v>
      </c>
      <c r="F354" s="55">
        <v>361.48633373007146</v>
      </c>
      <c r="G354" s="56">
        <v>39.763496710307869</v>
      </c>
      <c r="H354" s="56">
        <v>39.763496710307869</v>
      </c>
    </row>
    <row r="355" spans="2:8" x14ac:dyDescent="0.3">
      <c r="B355" s="497"/>
      <c r="C355" s="94" t="s">
        <v>519</v>
      </c>
      <c r="D355" s="89">
        <v>13</v>
      </c>
      <c r="E355" s="94" t="s">
        <v>972</v>
      </c>
      <c r="F355" s="55">
        <v>556.70871136181552</v>
      </c>
      <c r="G355" s="56">
        <v>61.237958249799711</v>
      </c>
      <c r="H355" s="56">
        <v>61.237958249799711</v>
      </c>
    </row>
    <row r="356" spans="2:8" x14ac:dyDescent="0.3">
      <c r="B356" s="497"/>
      <c r="C356" s="94" t="s">
        <v>520</v>
      </c>
      <c r="D356" s="89">
        <v>13</v>
      </c>
      <c r="E356" s="94" t="s">
        <v>972</v>
      </c>
      <c r="F356" s="55">
        <v>0</v>
      </c>
      <c r="G356" s="56">
        <v>0</v>
      </c>
      <c r="H356" s="56">
        <v>0</v>
      </c>
    </row>
    <row r="357" spans="2:8" x14ac:dyDescent="0.3">
      <c r="B357" s="497"/>
      <c r="C357" s="94" t="s">
        <v>521</v>
      </c>
      <c r="D357" s="89">
        <v>13</v>
      </c>
      <c r="E357" s="94" t="s">
        <v>972</v>
      </c>
      <c r="F357" s="55">
        <v>529.17847188224971</v>
      </c>
      <c r="G357" s="56">
        <v>58.209631907047473</v>
      </c>
      <c r="H357" s="56">
        <v>58.209631907047473</v>
      </c>
    </row>
    <row r="358" spans="2:8" x14ac:dyDescent="0.3">
      <c r="B358" s="497"/>
      <c r="C358" s="94" t="s">
        <v>449</v>
      </c>
      <c r="D358" s="89">
        <v>13</v>
      </c>
      <c r="E358" s="94" t="s">
        <v>972</v>
      </c>
      <c r="F358" s="59">
        <v>377.06941706806805</v>
      </c>
      <c r="G358" s="60">
        <v>41.477635877487486</v>
      </c>
      <c r="H358" s="60">
        <v>41.477635877487486</v>
      </c>
    </row>
    <row r="359" spans="2:8" x14ac:dyDescent="0.3">
      <c r="B359" s="497"/>
      <c r="C359" s="94" t="s">
        <v>522</v>
      </c>
      <c r="D359" s="89">
        <v>13</v>
      </c>
      <c r="E359" s="94" t="s">
        <v>972</v>
      </c>
      <c r="F359" s="59">
        <v>362.0182781538681</v>
      </c>
      <c r="G359" s="54">
        <v>39.822010596925494</v>
      </c>
      <c r="H359" s="54">
        <v>39.822010596925494</v>
      </c>
    </row>
    <row r="360" spans="2:8" x14ac:dyDescent="0.3">
      <c r="B360" s="497"/>
      <c r="C360" s="94" t="s">
        <v>523</v>
      </c>
      <c r="D360" s="89">
        <v>13</v>
      </c>
      <c r="E360" s="94" t="s">
        <v>972</v>
      </c>
      <c r="F360" s="59">
        <v>218.14625267785544</v>
      </c>
      <c r="G360" s="60">
        <v>23.996087794564101</v>
      </c>
      <c r="H360" s="60">
        <v>23.996087794564101</v>
      </c>
    </row>
    <row r="361" spans="2:8" x14ac:dyDescent="0.3">
      <c r="B361" s="497"/>
      <c r="C361" s="94" t="s">
        <v>524</v>
      </c>
      <c r="D361" s="89">
        <v>13</v>
      </c>
      <c r="E361" s="94" t="s">
        <v>972</v>
      </c>
      <c r="F361" s="59">
        <v>17.156749714739416</v>
      </c>
      <c r="G361" s="60">
        <v>1.887242468621336</v>
      </c>
      <c r="H361" s="60">
        <v>1.887242468621336</v>
      </c>
    </row>
    <row r="362" spans="2:8" x14ac:dyDescent="0.3">
      <c r="B362" s="497"/>
      <c r="C362" s="94" t="s">
        <v>525</v>
      </c>
      <c r="D362" s="89">
        <v>13</v>
      </c>
      <c r="E362" s="94" t="s">
        <v>972</v>
      </c>
      <c r="F362" s="59">
        <v>453.7058484047152</v>
      </c>
      <c r="G362" s="60">
        <v>49.907643324518681</v>
      </c>
      <c r="H362" s="60">
        <v>49.907643324518681</v>
      </c>
    </row>
    <row r="363" spans="2:8" x14ac:dyDescent="0.3">
      <c r="B363" s="497"/>
      <c r="C363" s="94" t="s">
        <v>526</v>
      </c>
      <c r="D363" s="89">
        <v>13</v>
      </c>
      <c r="E363" s="94" t="s">
        <v>972</v>
      </c>
      <c r="F363" s="59">
        <v>149.81153552155152</v>
      </c>
      <c r="G363" s="60">
        <v>16.479268907370667</v>
      </c>
      <c r="H363" s="60">
        <v>16.479268907370667</v>
      </c>
    </row>
    <row r="364" spans="2:8" x14ac:dyDescent="0.3">
      <c r="B364" s="497"/>
      <c r="C364" s="94" t="s">
        <v>527</v>
      </c>
      <c r="D364" s="89">
        <v>13</v>
      </c>
      <c r="E364" s="94" t="s">
        <v>972</v>
      </c>
      <c r="F364" s="59">
        <v>51.235842657662751</v>
      </c>
      <c r="G364" s="60">
        <v>5.635942692342903</v>
      </c>
      <c r="H364" s="60">
        <v>5.635942692342903</v>
      </c>
    </row>
    <row r="365" spans="2:8" x14ac:dyDescent="0.3">
      <c r="B365" s="497"/>
      <c r="C365" s="94" t="s">
        <v>528</v>
      </c>
      <c r="D365" s="89">
        <v>13</v>
      </c>
      <c r="E365" s="94" t="s">
        <v>972</v>
      </c>
      <c r="F365" s="61">
        <v>224.94422684880851</v>
      </c>
      <c r="G365" s="60">
        <v>24.743864953368938</v>
      </c>
      <c r="H365" s="60">
        <v>24.743864953368938</v>
      </c>
    </row>
    <row r="366" spans="2:8" x14ac:dyDescent="0.3">
      <c r="B366" s="497"/>
      <c r="C366" s="94" t="s">
        <v>529</v>
      </c>
      <c r="D366" s="89">
        <v>13</v>
      </c>
      <c r="E366" s="94" t="s">
        <v>972</v>
      </c>
      <c r="F366" s="61">
        <v>145.15292343631728</v>
      </c>
      <c r="G366" s="60">
        <v>15.966821577994901</v>
      </c>
      <c r="H366" s="60">
        <v>15.966821577994901</v>
      </c>
    </row>
    <row r="367" spans="2:8" x14ac:dyDescent="0.3">
      <c r="B367" s="497"/>
      <c r="C367" s="94" t="s">
        <v>530</v>
      </c>
      <c r="D367" s="89">
        <v>13</v>
      </c>
      <c r="E367" s="94" t="s">
        <v>972</v>
      </c>
      <c r="F367" s="61">
        <v>1360.5903422752613</v>
      </c>
      <c r="G367" s="60">
        <v>149.66493765027877</v>
      </c>
      <c r="H367" s="60">
        <v>149.66493765027877</v>
      </c>
    </row>
    <row r="368" spans="2:8" x14ac:dyDescent="0.3">
      <c r="B368" s="497"/>
      <c r="C368" s="94" t="s">
        <v>531</v>
      </c>
      <c r="D368" s="89">
        <v>13</v>
      </c>
      <c r="E368" s="94" t="s">
        <v>972</v>
      </c>
      <c r="F368" s="61">
        <v>265.54893201264446</v>
      </c>
      <c r="G368" s="60">
        <v>29.210382521390894</v>
      </c>
      <c r="H368" s="60">
        <v>29.210382521390894</v>
      </c>
    </row>
    <row r="369" spans="2:11" x14ac:dyDescent="0.3">
      <c r="B369" s="497"/>
      <c r="C369" s="94" t="s">
        <v>532</v>
      </c>
      <c r="D369" s="89">
        <v>14</v>
      </c>
      <c r="E369" s="94" t="s">
        <v>973</v>
      </c>
      <c r="F369" s="74">
        <v>517.34972311906154</v>
      </c>
      <c r="G369" s="75">
        <v>56.908469543096771</v>
      </c>
      <c r="H369" s="75">
        <v>56.908469543096771</v>
      </c>
    </row>
    <row r="370" spans="2:11" x14ac:dyDescent="0.3">
      <c r="B370" s="497"/>
      <c r="C370" s="94" t="s">
        <v>533</v>
      </c>
      <c r="D370" s="89">
        <v>13</v>
      </c>
      <c r="E370" s="94" t="s">
        <v>972</v>
      </c>
      <c r="F370" s="61">
        <v>1021.1262860212986</v>
      </c>
      <c r="G370" s="60">
        <v>112.32389146234286</v>
      </c>
      <c r="H370" s="60">
        <v>112.32389146234286</v>
      </c>
    </row>
    <row r="371" spans="2:11" x14ac:dyDescent="0.3">
      <c r="B371" s="497"/>
      <c r="C371" s="94" t="s">
        <v>534</v>
      </c>
      <c r="D371" s="89">
        <v>13</v>
      </c>
      <c r="E371" s="94" t="s">
        <v>972</v>
      </c>
      <c r="F371" s="61">
        <v>24.15638405788982</v>
      </c>
      <c r="G371" s="60">
        <v>2.657202246367881</v>
      </c>
      <c r="H371" s="60">
        <v>2.657202246367881</v>
      </c>
    </row>
    <row r="372" spans="2:11" x14ac:dyDescent="0.3">
      <c r="B372" s="497"/>
      <c r="C372" s="94" t="s">
        <v>535</v>
      </c>
      <c r="D372" s="89">
        <v>13</v>
      </c>
      <c r="E372" s="94" t="s">
        <v>972</v>
      </c>
      <c r="F372" s="61">
        <v>332.17279344536217</v>
      </c>
      <c r="G372" s="60">
        <v>36.539007278989843</v>
      </c>
      <c r="H372" s="60">
        <v>36.539007278989843</v>
      </c>
    </row>
    <row r="373" spans="2:11" x14ac:dyDescent="0.3">
      <c r="B373" s="490" t="s">
        <v>536</v>
      </c>
      <c r="C373" s="62" t="s">
        <v>537</v>
      </c>
      <c r="D373" s="99">
        <v>25</v>
      </c>
      <c r="E373" s="99" t="s">
        <v>970</v>
      </c>
      <c r="F373" s="55">
        <v>0</v>
      </c>
      <c r="G373" s="56">
        <v>0</v>
      </c>
      <c r="H373" s="60">
        <v>0</v>
      </c>
    </row>
    <row r="374" spans="2:11" x14ac:dyDescent="0.3">
      <c r="B374" s="490"/>
      <c r="C374" s="62" t="s">
        <v>538</v>
      </c>
      <c r="D374" s="99">
        <v>25</v>
      </c>
      <c r="E374" s="99" t="s">
        <v>970</v>
      </c>
      <c r="F374" s="55">
        <v>0</v>
      </c>
      <c r="G374" s="58">
        <v>0</v>
      </c>
      <c r="H374" s="60">
        <v>0</v>
      </c>
    </row>
    <row r="375" spans="2:11" x14ac:dyDescent="0.3">
      <c r="B375" s="490"/>
      <c r="C375" s="62" t="s">
        <v>539</v>
      </c>
      <c r="D375" s="99">
        <v>25</v>
      </c>
      <c r="E375" s="99" t="s">
        <v>970</v>
      </c>
      <c r="F375" s="55">
        <v>0</v>
      </c>
      <c r="G375" s="56">
        <v>0</v>
      </c>
      <c r="H375" s="60">
        <v>0</v>
      </c>
      <c r="J375" s="73" t="e">
        <f>#REF!-#REF!</f>
        <v>#REF!</v>
      </c>
    </row>
    <row r="376" spans="2:11" x14ac:dyDescent="0.3">
      <c r="B376" s="490"/>
      <c r="C376" s="62" t="s">
        <v>540</v>
      </c>
      <c r="D376" s="99">
        <v>25</v>
      </c>
      <c r="E376" s="99" t="s">
        <v>970</v>
      </c>
      <c r="F376" s="55">
        <v>0</v>
      </c>
      <c r="G376" s="56">
        <v>0</v>
      </c>
      <c r="H376" s="60">
        <v>0</v>
      </c>
      <c r="K376" s="73" t="e">
        <f>#REF!-#REF!</f>
        <v>#REF!</v>
      </c>
    </row>
    <row r="377" spans="2:11" x14ac:dyDescent="0.3">
      <c r="B377" s="490"/>
      <c r="C377" s="62" t="s">
        <v>541</v>
      </c>
      <c r="D377" s="89">
        <v>16</v>
      </c>
      <c r="E377" s="62" t="s">
        <v>964</v>
      </c>
      <c r="F377" s="55">
        <v>0</v>
      </c>
      <c r="G377" s="56">
        <v>0</v>
      </c>
      <c r="H377" s="60">
        <v>0</v>
      </c>
    </row>
    <row r="378" spans="2:11" x14ac:dyDescent="0.3">
      <c r="B378" s="490"/>
      <c r="C378" s="62" t="s">
        <v>542</v>
      </c>
      <c r="D378" s="89">
        <v>16</v>
      </c>
      <c r="E378" s="62" t="s">
        <v>964</v>
      </c>
      <c r="F378" s="55">
        <v>0</v>
      </c>
      <c r="G378" s="56">
        <v>0</v>
      </c>
      <c r="H378" s="60">
        <v>0</v>
      </c>
    </row>
    <row r="379" spans="2:11" x14ac:dyDescent="0.3">
      <c r="B379" s="490"/>
      <c r="C379" s="62" t="s">
        <v>543</v>
      </c>
      <c r="D379" s="89">
        <v>16</v>
      </c>
      <c r="E379" s="62" t="s">
        <v>964</v>
      </c>
      <c r="F379" s="55">
        <v>0</v>
      </c>
      <c r="G379" s="56">
        <v>0</v>
      </c>
      <c r="H379" s="60">
        <v>0</v>
      </c>
    </row>
    <row r="380" spans="2:11" x14ac:dyDescent="0.3">
      <c r="B380" s="490"/>
      <c r="C380" s="62" t="s">
        <v>544</v>
      </c>
      <c r="D380" s="89">
        <v>16</v>
      </c>
      <c r="E380" s="62" t="s">
        <v>964</v>
      </c>
      <c r="F380" s="55">
        <v>0</v>
      </c>
      <c r="G380" s="56">
        <v>0</v>
      </c>
      <c r="H380" s="60">
        <v>0</v>
      </c>
    </row>
    <row r="381" spans="2:11" x14ac:dyDescent="0.3">
      <c r="B381" s="490"/>
      <c r="C381" s="62" t="s">
        <v>545</v>
      </c>
      <c r="D381" s="89">
        <v>16</v>
      </c>
      <c r="E381" s="62" t="s">
        <v>964</v>
      </c>
      <c r="F381" s="55">
        <v>0</v>
      </c>
      <c r="G381" s="60">
        <v>0</v>
      </c>
      <c r="H381" s="60">
        <v>0</v>
      </c>
    </row>
    <row r="382" spans="2:11" x14ac:dyDescent="0.3">
      <c r="B382" s="490"/>
      <c r="C382" s="62" t="s">
        <v>546</v>
      </c>
      <c r="D382" s="89">
        <v>16</v>
      </c>
      <c r="E382" s="62" t="s">
        <v>964</v>
      </c>
      <c r="F382" s="55">
        <v>0</v>
      </c>
      <c r="G382" s="54">
        <v>0</v>
      </c>
      <c r="H382" s="60">
        <v>0</v>
      </c>
    </row>
    <row r="383" spans="2:11" x14ac:dyDescent="0.3">
      <c r="B383" s="490"/>
      <c r="C383" s="62" t="s">
        <v>547</v>
      </c>
      <c r="D383" s="89">
        <v>16</v>
      </c>
      <c r="E383" s="62" t="s">
        <v>964</v>
      </c>
      <c r="F383" s="55">
        <v>0</v>
      </c>
      <c r="G383" s="60">
        <v>0</v>
      </c>
      <c r="H383" s="60">
        <v>0</v>
      </c>
    </row>
    <row r="384" spans="2:11" x14ac:dyDescent="0.3">
      <c r="B384" s="490"/>
      <c r="C384" s="62" t="s">
        <v>548</v>
      </c>
      <c r="D384" s="89">
        <v>16</v>
      </c>
      <c r="E384" s="62" t="s">
        <v>964</v>
      </c>
      <c r="F384" s="55">
        <v>0</v>
      </c>
      <c r="G384" s="60">
        <v>0</v>
      </c>
      <c r="H384" s="60">
        <v>0</v>
      </c>
    </row>
    <row r="385" spans="2:8" x14ac:dyDescent="0.3">
      <c r="B385" s="490"/>
      <c r="C385" s="62" t="s">
        <v>549</v>
      </c>
      <c r="D385" s="89">
        <v>16</v>
      </c>
      <c r="E385" s="62" t="s">
        <v>964</v>
      </c>
      <c r="F385" s="55">
        <v>0</v>
      </c>
      <c r="G385" s="60">
        <v>0</v>
      </c>
      <c r="H385" s="60">
        <v>0</v>
      </c>
    </row>
    <row r="386" spans="2:8" x14ac:dyDescent="0.3">
      <c r="B386" s="490"/>
      <c r="C386" s="62" t="s">
        <v>550</v>
      </c>
      <c r="D386" s="89">
        <v>26</v>
      </c>
      <c r="E386" s="62" t="s">
        <v>964</v>
      </c>
      <c r="F386" s="55">
        <v>0</v>
      </c>
      <c r="G386" s="60">
        <v>0</v>
      </c>
      <c r="H386" s="60">
        <v>0</v>
      </c>
    </row>
    <row r="387" spans="2:8" x14ac:dyDescent="0.3">
      <c r="B387" s="490"/>
      <c r="C387" s="62" t="s">
        <v>551</v>
      </c>
      <c r="D387" s="89">
        <v>26</v>
      </c>
      <c r="E387" s="62" t="s">
        <v>964</v>
      </c>
      <c r="F387" s="55">
        <v>0</v>
      </c>
      <c r="G387" s="60">
        <v>0</v>
      </c>
      <c r="H387" s="60">
        <v>0</v>
      </c>
    </row>
    <row r="388" spans="2:8" x14ac:dyDescent="0.3">
      <c r="B388" s="490"/>
      <c r="C388" s="62" t="s">
        <v>552</v>
      </c>
      <c r="D388" s="89">
        <v>26</v>
      </c>
      <c r="E388" s="62" t="s">
        <v>964</v>
      </c>
      <c r="F388" s="55">
        <v>0</v>
      </c>
      <c r="G388" s="60">
        <v>0</v>
      </c>
      <c r="H388" s="60">
        <v>0</v>
      </c>
    </row>
    <row r="389" spans="2:8" x14ac:dyDescent="0.3">
      <c r="B389" s="490"/>
      <c r="C389" s="62" t="s">
        <v>553</v>
      </c>
      <c r="D389" s="89">
        <v>16</v>
      </c>
      <c r="E389" s="62" t="s">
        <v>964</v>
      </c>
      <c r="F389" s="55">
        <v>120.89581792427946</v>
      </c>
      <c r="G389" s="60">
        <v>13.298539971670744</v>
      </c>
      <c r="H389" s="60">
        <v>3.626874537728384</v>
      </c>
    </row>
    <row r="390" spans="2:8" x14ac:dyDescent="0.3">
      <c r="B390" s="490"/>
      <c r="C390" s="62" t="s">
        <v>554</v>
      </c>
      <c r="D390" s="99">
        <v>25</v>
      </c>
      <c r="E390" s="99" t="s">
        <v>970</v>
      </c>
      <c r="F390" s="55">
        <v>62.308062666977435</v>
      </c>
      <c r="G390" s="60">
        <v>6.8538868933675179</v>
      </c>
      <c r="H390" s="60">
        <v>1.8692418800093229</v>
      </c>
    </row>
    <row r="391" spans="2:8" x14ac:dyDescent="0.3">
      <c r="B391" s="490"/>
      <c r="C391" s="62" t="s">
        <v>555</v>
      </c>
      <c r="D391" s="89">
        <v>18</v>
      </c>
      <c r="E391" s="62" t="s">
        <v>591</v>
      </c>
      <c r="F391" s="55">
        <v>0</v>
      </c>
      <c r="G391" s="60">
        <v>0</v>
      </c>
      <c r="H391" s="60">
        <v>0</v>
      </c>
    </row>
    <row r="392" spans="2:8" x14ac:dyDescent="0.3">
      <c r="B392" s="490"/>
      <c r="C392" s="62" t="s">
        <v>556</v>
      </c>
      <c r="D392" s="89">
        <v>16</v>
      </c>
      <c r="E392" s="62" t="s">
        <v>964</v>
      </c>
      <c r="F392" s="55">
        <v>1.4213796534326233</v>
      </c>
      <c r="G392" s="60">
        <v>0.15635176187758856</v>
      </c>
      <c r="H392" s="60">
        <v>4.2641389602978697E-2</v>
      </c>
    </row>
    <row r="393" spans="2:8" x14ac:dyDescent="0.3">
      <c r="B393" s="490"/>
      <c r="C393" s="62" t="s">
        <v>557</v>
      </c>
      <c r="D393" s="89">
        <v>16</v>
      </c>
      <c r="E393" s="62" t="s">
        <v>964</v>
      </c>
      <c r="F393" s="55">
        <v>0</v>
      </c>
      <c r="G393" s="60">
        <v>0</v>
      </c>
      <c r="H393" s="60">
        <v>0</v>
      </c>
    </row>
    <row r="394" spans="2:8" x14ac:dyDescent="0.3">
      <c r="B394" s="490"/>
      <c r="C394" s="62" t="s">
        <v>558</v>
      </c>
      <c r="D394" s="89">
        <v>16</v>
      </c>
      <c r="E394" s="62" t="s">
        <v>964</v>
      </c>
      <c r="F394" s="55">
        <v>0</v>
      </c>
      <c r="G394" s="60">
        <v>0</v>
      </c>
      <c r="H394" s="60">
        <v>0</v>
      </c>
    </row>
    <row r="395" spans="2:8" x14ac:dyDescent="0.3">
      <c r="B395" s="490"/>
      <c r="C395" s="62" t="s">
        <v>559</v>
      </c>
      <c r="D395" s="89">
        <v>16</v>
      </c>
      <c r="E395" s="62" t="s">
        <v>964</v>
      </c>
      <c r="F395" s="55">
        <v>583.9481061306119</v>
      </c>
      <c r="G395" s="60">
        <v>64.234291674367313</v>
      </c>
      <c r="H395" s="60">
        <v>17.518443183918357</v>
      </c>
    </row>
    <row r="396" spans="2:8" x14ac:dyDescent="0.3">
      <c r="B396" s="490"/>
      <c r="C396" s="62" t="s">
        <v>560</v>
      </c>
      <c r="D396" s="89">
        <v>16</v>
      </c>
      <c r="E396" s="62" t="s">
        <v>964</v>
      </c>
      <c r="F396" s="55">
        <v>97.87714568726669</v>
      </c>
      <c r="G396" s="60">
        <v>10.766486025599336</v>
      </c>
      <c r="H396" s="60">
        <v>2.9363143706180006</v>
      </c>
    </row>
    <row r="397" spans="2:8" x14ac:dyDescent="0.3">
      <c r="B397" s="490"/>
      <c r="C397" s="62" t="s">
        <v>561</v>
      </c>
      <c r="D397" s="99">
        <v>25</v>
      </c>
      <c r="E397" s="99" t="s">
        <v>970</v>
      </c>
      <c r="F397" s="55">
        <v>0</v>
      </c>
      <c r="G397" s="60">
        <v>0</v>
      </c>
      <c r="H397" s="60">
        <v>0</v>
      </c>
    </row>
    <row r="398" spans="2:8" x14ac:dyDescent="0.3">
      <c r="B398" s="490"/>
      <c r="C398" s="62" t="s">
        <v>562</v>
      </c>
      <c r="D398" s="99">
        <v>25</v>
      </c>
      <c r="E398" s="99" t="s">
        <v>970</v>
      </c>
      <c r="F398" s="55">
        <v>50.584391431054982</v>
      </c>
      <c r="G398" s="60">
        <v>5.5642830574160493</v>
      </c>
      <c r="H398" s="60">
        <v>1.5175317429316495</v>
      </c>
    </row>
    <row r="399" spans="2:8" x14ac:dyDescent="0.3">
      <c r="B399" s="490"/>
      <c r="C399" s="62" t="s">
        <v>563</v>
      </c>
      <c r="D399" s="99">
        <v>25</v>
      </c>
      <c r="E399" s="99" t="s">
        <v>970</v>
      </c>
      <c r="F399" s="55">
        <v>20.832643330073545</v>
      </c>
      <c r="G399" s="60">
        <v>2.2915907663080901</v>
      </c>
      <c r="H399" s="60">
        <v>0.62497929990220646</v>
      </c>
    </row>
    <row r="400" spans="2:8" x14ac:dyDescent="0.3">
      <c r="B400" s="490"/>
      <c r="C400" s="62" t="s">
        <v>564</v>
      </c>
      <c r="D400" s="89">
        <v>18</v>
      </c>
      <c r="E400" s="62" t="s">
        <v>591</v>
      </c>
      <c r="F400" s="55">
        <v>0</v>
      </c>
      <c r="G400" s="60">
        <v>0</v>
      </c>
      <c r="H400" s="60">
        <v>0</v>
      </c>
    </row>
    <row r="401" spans="2:8" x14ac:dyDescent="0.3">
      <c r="B401" s="490"/>
      <c r="C401" s="62" t="s">
        <v>212</v>
      </c>
      <c r="D401" s="89">
        <v>18</v>
      </c>
      <c r="E401" s="62" t="s">
        <v>591</v>
      </c>
      <c r="F401" s="55">
        <v>133.79352467386076</v>
      </c>
      <c r="G401" s="60">
        <v>14.717287714124684</v>
      </c>
      <c r="H401" s="60">
        <v>4.0138057402158225</v>
      </c>
    </row>
    <row r="402" spans="2:8" x14ac:dyDescent="0.3">
      <c r="B402" s="490"/>
      <c r="C402" s="62" t="s">
        <v>565</v>
      </c>
      <c r="D402" s="89">
        <v>16</v>
      </c>
      <c r="E402" s="62" t="s">
        <v>964</v>
      </c>
      <c r="F402" s="55">
        <v>0</v>
      </c>
      <c r="G402" s="60">
        <v>0</v>
      </c>
      <c r="H402" s="60">
        <v>0</v>
      </c>
    </row>
    <row r="403" spans="2:8" x14ac:dyDescent="0.3">
      <c r="B403" s="490"/>
      <c r="C403" s="62" t="s">
        <v>566</v>
      </c>
      <c r="D403" s="99">
        <v>25</v>
      </c>
      <c r="E403" s="99" t="s">
        <v>970</v>
      </c>
      <c r="F403" s="55">
        <v>0</v>
      </c>
      <c r="G403" s="60">
        <v>0</v>
      </c>
      <c r="H403" s="60">
        <v>0</v>
      </c>
    </row>
    <row r="404" spans="2:8" x14ac:dyDescent="0.3">
      <c r="B404" s="490"/>
      <c r="C404" s="62" t="s">
        <v>567</v>
      </c>
      <c r="D404" s="89">
        <v>18</v>
      </c>
      <c r="E404" s="62" t="s">
        <v>591</v>
      </c>
      <c r="F404" s="55">
        <v>412.52771118368526</v>
      </c>
      <c r="G404" s="60">
        <v>45.378048230205387</v>
      </c>
      <c r="H404" s="60">
        <v>12.375831335510558</v>
      </c>
    </row>
    <row r="405" spans="2:8" x14ac:dyDescent="0.3">
      <c r="B405" s="490"/>
      <c r="C405" s="62" t="s">
        <v>568</v>
      </c>
      <c r="D405" s="89">
        <v>16</v>
      </c>
      <c r="E405" s="62" t="s">
        <v>964</v>
      </c>
      <c r="F405" s="55">
        <v>0</v>
      </c>
      <c r="G405" s="60">
        <v>0</v>
      </c>
      <c r="H405" s="60">
        <v>0</v>
      </c>
    </row>
    <row r="406" spans="2:8" x14ac:dyDescent="0.3">
      <c r="B406" s="490"/>
      <c r="C406" s="62" t="s">
        <v>569</v>
      </c>
      <c r="D406" s="89">
        <v>26</v>
      </c>
      <c r="E406" s="62" t="s">
        <v>964</v>
      </c>
      <c r="F406" s="55">
        <v>0</v>
      </c>
      <c r="G406" s="60">
        <v>0</v>
      </c>
      <c r="H406" s="60">
        <v>0</v>
      </c>
    </row>
    <row r="407" spans="2:8" x14ac:dyDescent="0.3">
      <c r="B407" s="490"/>
      <c r="C407" s="62" t="s">
        <v>570</v>
      </c>
      <c r="D407" s="89">
        <v>16</v>
      </c>
      <c r="E407" s="62" t="s">
        <v>964</v>
      </c>
      <c r="F407" s="55">
        <v>5.755375434527598E-3</v>
      </c>
      <c r="G407" s="60">
        <v>6.3309129779803581E-4</v>
      </c>
      <c r="H407" s="60">
        <v>1.7266126303582796E-4</v>
      </c>
    </row>
    <row r="408" spans="2:8" x14ac:dyDescent="0.3">
      <c r="B408" s="490"/>
      <c r="C408" s="62" t="s">
        <v>571</v>
      </c>
      <c r="D408" s="99">
        <v>25</v>
      </c>
      <c r="E408" s="99" t="s">
        <v>970</v>
      </c>
      <c r="F408" s="55">
        <v>124.66419142918272</v>
      </c>
      <c r="G408" s="60">
        <v>13.713061057210098</v>
      </c>
      <c r="H408" s="60">
        <v>3.7399257428754811</v>
      </c>
    </row>
    <row r="409" spans="2:8" x14ac:dyDescent="0.3">
      <c r="B409" s="490"/>
      <c r="C409" s="62" t="s">
        <v>572</v>
      </c>
      <c r="D409" s="89">
        <v>16</v>
      </c>
      <c r="E409" s="62" t="s">
        <v>964</v>
      </c>
      <c r="F409" s="55">
        <v>0</v>
      </c>
      <c r="G409" s="60">
        <v>0</v>
      </c>
      <c r="H409" s="60">
        <v>0</v>
      </c>
    </row>
    <row r="410" spans="2:8" x14ac:dyDescent="0.3">
      <c r="B410" s="490"/>
      <c r="C410" s="62" t="s">
        <v>573</v>
      </c>
      <c r="D410" s="89">
        <v>18</v>
      </c>
      <c r="E410" s="62" t="s">
        <v>591</v>
      </c>
      <c r="F410" s="55">
        <v>160.15332272258814</v>
      </c>
      <c r="G410" s="60">
        <v>17.6168654994847</v>
      </c>
      <c r="H410" s="60">
        <v>4.8045996816776446</v>
      </c>
    </row>
    <row r="411" spans="2:8" x14ac:dyDescent="0.3">
      <c r="B411" s="490"/>
      <c r="C411" s="62" t="s">
        <v>396</v>
      </c>
      <c r="D411" s="99">
        <v>25</v>
      </c>
      <c r="E411" s="99" t="s">
        <v>970</v>
      </c>
      <c r="F411" s="55">
        <v>0.67160912409018148</v>
      </c>
      <c r="G411" s="60">
        <v>7.3877003649919976E-2</v>
      </c>
      <c r="H411" s="60">
        <v>2.0148273722705442E-2</v>
      </c>
    </row>
    <row r="412" spans="2:8" x14ac:dyDescent="0.3">
      <c r="B412" s="490"/>
      <c r="C412" s="62" t="s">
        <v>574</v>
      </c>
      <c r="D412" s="89">
        <v>16</v>
      </c>
      <c r="E412" s="62" t="s">
        <v>964</v>
      </c>
      <c r="F412" s="55">
        <v>0</v>
      </c>
      <c r="G412" s="60">
        <v>0</v>
      </c>
      <c r="H412" s="60">
        <v>0</v>
      </c>
    </row>
    <row r="413" spans="2:8" x14ac:dyDescent="0.3">
      <c r="B413" s="490"/>
      <c r="C413" s="62" t="s">
        <v>575</v>
      </c>
      <c r="D413" s="89">
        <v>16</v>
      </c>
      <c r="E413" s="62" t="s">
        <v>964</v>
      </c>
      <c r="F413" s="55">
        <v>569.43678342385385</v>
      </c>
      <c r="G413" s="60">
        <v>62.638046176623931</v>
      </c>
      <c r="H413" s="60">
        <v>17.083103502715613</v>
      </c>
    </row>
    <row r="414" spans="2:8" x14ac:dyDescent="0.3">
      <c r="B414" s="490"/>
      <c r="C414" s="62" t="s">
        <v>576</v>
      </c>
      <c r="D414" s="89">
        <v>18</v>
      </c>
      <c r="E414" s="62" t="s">
        <v>591</v>
      </c>
      <c r="F414" s="55">
        <v>258.3799457449943</v>
      </c>
      <c r="G414" s="60">
        <v>28.421794031949375</v>
      </c>
      <c r="H414" s="60">
        <v>7.7513983723498283</v>
      </c>
    </row>
    <row r="415" spans="2:8" x14ac:dyDescent="0.3">
      <c r="B415" s="490"/>
      <c r="C415" s="62" t="s">
        <v>399</v>
      </c>
      <c r="D415" s="89">
        <v>16</v>
      </c>
      <c r="E415" s="62" t="s">
        <v>964</v>
      </c>
      <c r="F415" s="55">
        <v>0</v>
      </c>
      <c r="G415" s="60">
        <v>0</v>
      </c>
      <c r="H415" s="60">
        <v>0</v>
      </c>
    </row>
    <row r="416" spans="2:8" x14ac:dyDescent="0.3">
      <c r="B416" s="490"/>
      <c r="C416" s="62" t="s">
        <v>402</v>
      </c>
      <c r="D416" s="89">
        <v>16</v>
      </c>
      <c r="E416" s="62" t="s">
        <v>964</v>
      </c>
      <c r="F416" s="55">
        <v>40.794411329322735</v>
      </c>
      <c r="G416" s="60">
        <v>4.4873852462255011</v>
      </c>
      <c r="H416" s="60">
        <v>1.223832339879682</v>
      </c>
    </row>
    <row r="417" spans="2:8" x14ac:dyDescent="0.3">
      <c r="B417" s="490"/>
      <c r="C417" s="62" t="s">
        <v>577</v>
      </c>
      <c r="D417" s="89">
        <v>18</v>
      </c>
      <c r="E417" s="62" t="s">
        <v>591</v>
      </c>
      <c r="F417" s="55">
        <v>0</v>
      </c>
      <c r="G417" s="60">
        <v>0</v>
      </c>
      <c r="H417" s="60">
        <v>0</v>
      </c>
    </row>
    <row r="418" spans="2:8" x14ac:dyDescent="0.3">
      <c r="B418" s="490"/>
      <c r="C418" s="62" t="s">
        <v>578</v>
      </c>
      <c r="D418" s="99">
        <v>25</v>
      </c>
      <c r="E418" s="99" t="s">
        <v>970</v>
      </c>
      <c r="F418" s="55">
        <v>211.69981643061075</v>
      </c>
      <c r="G418" s="60">
        <v>23.286979807367185</v>
      </c>
      <c r="H418" s="60">
        <v>6.3509944929183222</v>
      </c>
    </row>
    <row r="419" spans="2:8" x14ac:dyDescent="0.3">
      <c r="B419" s="490"/>
      <c r="C419" s="62" t="s">
        <v>405</v>
      </c>
      <c r="D419" s="99">
        <v>25</v>
      </c>
      <c r="E419" s="99" t="s">
        <v>970</v>
      </c>
      <c r="F419" s="55">
        <v>2.2926984443075282</v>
      </c>
      <c r="G419" s="60">
        <v>0.25219682887382816</v>
      </c>
      <c r="H419" s="60">
        <v>6.8780953329225847E-2</v>
      </c>
    </row>
    <row r="420" spans="2:8" x14ac:dyDescent="0.3">
      <c r="B420" s="490"/>
      <c r="C420" s="62" t="s">
        <v>579</v>
      </c>
      <c r="D420" s="89">
        <v>18</v>
      </c>
      <c r="E420" s="62" t="s">
        <v>591</v>
      </c>
      <c r="F420" s="55">
        <v>501.83275350083034</v>
      </c>
      <c r="G420" s="60">
        <v>55.201602885091333</v>
      </c>
      <c r="H420" s="60">
        <v>15.054982605024909</v>
      </c>
    </row>
    <row r="421" spans="2:8" x14ac:dyDescent="0.3">
      <c r="B421" s="490"/>
      <c r="C421" s="62" t="s">
        <v>580</v>
      </c>
      <c r="D421" s="89">
        <v>16</v>
      </c>
      <c r="E421" s="62" t="s">
        <v>964</v>
      </c>
      <c r="F421" s="55">
        <v>0</v>
      </c>
      <c r="G421" s="60">
        <v>0</v>
      </c>
      <c r="H421" s="60">
        <v>0</v>
      </c>
    </row>
    <row r="422" spans="2:8" x14ac:dyDescent="0.3">
      <c r="B422" s="490"/>
      <c r="C422" s="62" t="s">
        <v>581</v>
      </c>
      <c r="D422" s="89">
        <v>26</v>
      </c>
      <c r="E422" s="62" t="s">
        <v>964</v>
      </c>
      <c r="F422" s="55">
        <v>0</v>
      </c>
      <c r="G422" s="60">
        <v>0</v>
      </c>
      <c r="H422" s="60">
        <v>0</v>
      </c>
    </row>
    <row r="423" spans="2:8" x14ac:dyDescent="0.3">
      <c r="B423" s="490"/>
      <c r="C423" s="62" t="s">
        <v>582</v>
      </c>
      <c r="D423" s="89">
        <v>18</v>
      </c>
      <c r="E423" s="62" t="s">
        <v>591</v>
      </c>
      <c r="F423" s="55">
        <v>0</v>
      </c>
      <c r="G423" s="60">
        <v>0</v>
      </c>
      <c r="H423" s="60">
        <v>0</v>
      </c>
    </row>
    <row r="424" spans="2:8" x14ac:dyDescent="0.3">
      <c r="B424" s="490"/>
      <c r="C424" s="62" t="s">
        <v>583</v>
      </c>
      <c r="D424" s="89">
        <v>16</v>
      </c>
      <c r="E424" s="62" t="s">
        <v>964</v>
      </c>
      <c r="F424" s="55">
        <v>798.38319765346228</v>
      </c>
      <c r="G424" s="60">
        <v>87.822151741880845</v>
      </c>
      <c r="H424" s="60">
        <v>23.951495929603869</v>
      </c>
    </row>
    <row r="425" spans="2:8" x14ac:dyDescent="0.3">
      <c r="B425" s="490"/>
      <c r="C425" s="77" t="s">
        <v>584</v>
      </c>
      <c r="D425" s="97">
        <v>15</v>
      </c>
      <c r="E425" s="77" t="s">
        <v>974</v>
      </c>
      <c r="F425" s="76">
        <v>98.946879334996993</v>
      </c>
      <c r="G425" s="75">
        <v>10.884156726849669</v>
      </c>
      <c r="H425" s="75">
        <v>2.9684063800499096</v>
      </c>
    </row>
    <row r="426" spans="2:8" x14ac:dyDescent="0.3">
      <c r="B426" s="490"/>
      <c r="C426" s="62" t="s">
        <v>585</v>
      </c>
      <c r="D426" s="89">
        <v>18</v>
      </c>
      <c r="E426" s="62" t="s">
        <v>591</v>
      </c>
      <c r="F426" s="55">
        <v>187.9195272424972</v>
      </c>
      <c r="G426" s="60">
        <v>20.671147996674694</v>
      </c>
      <c r="H426" s="60">
        <v>5.6375858172749158</v>
      </c>
    </row>
    <row r="427" spans="2:8" x14ac:dyDescent="0.3">
      <c r="B427" s="490"/>
      <c r="C427" s="62" t="s">
        <v>586</v>
      </c>
      <c r="D427" s="99">
        <v>25</v>
      </c>
      <c r="E427" s="99" t="s">
        <v>970</v>
      </c>
      <c r="F427" s="55">
        <v>226.31559803109104</v>
      </c>
      <c r="G427" s="60">
        <v>24.894715783420015</v>
      </c>
      <c r="H427" s="60">
        <v>6.789467940932731</v>
      </c>
    </row>
    <row r="428" spans="2:8" x14ac:dyDescent="0.3">
      <c r="B428" s="490"/>
      <c r="C428" s="62" t="s">
        <v>587</v>
      </c>
      <c r="D428" s="99">
        <v>25</v>
      </c>
      <c r="E428" s="99" t="s">
        <v>970</v>
      </c>
      <c r="F428" s="55">
        <v>0</v>
      </c>
      <c r="G428" s="60">
        <v>0</v>
      </c>
      <c r="H428" s="60">
        <v>0</v>
      </c>
    </row>
    <row r="429" spans="2:8" x14ac:dyDescent="0.3">
      <c r="B429" s="490"/>
      <c r="C429" s="62" t="s">
        <v>453</v>
      </c>
      <c r="D429" s="99">
        <v>25</v>
      </c>
      <c r="E429" s="99" t="s">
        <v>970</v>
      </c>
      <c r="F429" s="55">
        <v>0</v>
      </c>
      <c r="G429" s="60">
        <v>0</v>
      </c>
      <c r="H429" s="60">
        <v>0</v>
      </c>
    </row>
    <row r="430" spans="2:8" x14ac:dyDescent="0.3">
      <c r="B430" s="490"/>
      <c r="C430" s="62" t="s">
        <v>241</v>
      </c>
      <c r="D430" s="99">
        <v>25</v>
      </c>
      <c r="E430" s="99" t="s">
        <v>970</v>
      </c>
      <c r="F430" s="55">
        <v>125.08932895597439</v>
      </c>
      <c r="G430" s="60">
        <v>13.759826185157186</v>
      </c>
      <c r="H430" s="60">
        <v>3.7526798686792322</v>
      </c>
    </row>
    <row r="431" spans="2:8" x14ac:dyDescent="0.3">
      <c r="B431" s="490"/>
      <c r="C431" s="62" t="s">
        <v>588</v>
      </c>
      <c r="D431" s="89">
        <v>16</v>
      </c>
      <c r="E431" s="62" t="s">
        <v>964</v>
      </c>
      <c r="F431" s="55">
        <v>205.53607377856437</v>
      </c>
      <c r="G431" s="60">
        <v>22.608968115642082</v>
      </c>
      <c r="H431" s="60">
        <v>6.1660822133569297</v>
      </c>
    </row>
    <row r="432" spans="2:8" x14ac:dyDescent="0.3">
      <c r="B432" s="490"/>
      <c r="C432" s="62" t="s">
        <v>589</v>
      </c>
      <c r="D432" s="89">
        <v>16</v>
      </c>
      <c r="E432" s="62" t="s">
        <v>964</v>
      </c>
      <c r="F432" s="55">
        <v>212.82024787518895</v>
      </c>
      <c r="G432" s="60">
        <v>23.410227266270788</v>
      </c>
      <c r="H432" s="60">
        <v>6.384607436255668</v>
      </c>
    </row>
    <row r="433" spans="2:8" x14ac:dyDescent="0.3">
      <c r="B433" s="490"/>
      <c r="C433" s="62" t="s">
        <v>590</v>
      </c>
      <c r="D433" s="99">
        <v>25</v>
      </c>
      <c r="E433" s="99" t="s">
        <v>970</v>
      </c>
      <c r="F433" s="55">
        <v>151.30315465599864</v>
      </c>
      <c r="G433" s="60">
        <v>16.64334701215985</v>
      </c>
      <c r="H433" s="60">
        <v>4.5390946396799592</v>
      </c>
    </row>
    <row r="434" spans="2:8" x14ac:dyDescent="0.3">
      <c r="B434" s="490"/>
      <c r="C434" s="62" t="s">
        <v>591</v>
      </c>
      <c r="D434" s="89">
        <v>18</v>
      </c>
      <c r="E434" s="62" t="s">
        <v>591</v>
      </c>
      <c r="F434" s="76">
        <v>789.30614865187806</v>
      </c>
      <c r="G434" s="75">
        <v>86.823676351706581</v>
      </c>
      <c r="H434" s="75">
        <v>23.679184459556343</v>
      </c>
    </row>
    <row r="435" spans="2:8" x14ac:dyDescent="0.3">
      <c r="B435" s="497" t="s">
        <v>592</v>
      </c>
      <c r="C435" s="2" t="s">
        <v>593</v>
      </c>
      <c r="D435" s="89">
        <v>17</v>
      </c>
      <c r="E435" s="2" t="s">
        <v>975</v>
      </c>
      <c r="F435" s="53">
        <v>0</v>
      </c>
      <c r="G435" s="54">
        <v>0</v>
      </c>
      <c r="H435" s="54">
        <v>0</v>
      </c>
    </row>
    <row r="436" spans="2:8" x14ac:dyDescent="0.3">
      <c r="B436" s="497"/>
      <c r="C436" s="2" t="s">
        <v>594</v>
      </c>
      <c r="D436" s="89">
        <v>17</v>
      </c>
      <c r="E436" s="2" t="s">
        <v>975</v>
      </c>
      <c r="F436" s="53">
        <v>0</v>
      </c>
      <c r="G436" s="54">
        <v>0</v>
      </c>
      <c r="H436" s="54">
        <v>0</v>
      </c>
    </row>
    <row r="437" spans="2:8" x14ac:dyDescent="0.3">
      <c r="B437" s="497"/>
      <c r="C437" s="2" t="s">
        <v>595</v>
      </c>
      <c r="D437" s="89">
        <v>17</v>
      </c>
      <c r="E437" s="2" t="s">
        <v>975</v>
      </c>
      <c r="F437" s="53">
        <v>11.09368289791963</v>
      </c>
      <c r="G437" s="54">
        <v>1.2203051187711593</v>
      </c>
      <c r="H437" s="54">
        <v>0.33281048693758891</v>
      </c>
    </row>
    <row r="438" spans="2:8" x14ac:dyDescent="0.3">
      <c r="B438" s="497"/>
      <c r="C438" s="2" t="s">
        <v>596</v>
      </c>
      <c r="D438" s="89">
        <v>17</v>
      </c>
      <c r="E438" s="2" t="s">
        <v>975</v>
      </c>
      <c r="F438" s="53">
        <v>71.79743301808</v>
      </c>
      <c r="G438" s="54">
        <v>7.8977176319888018</v>
      </c>
      <c r="H438" s="54">
        <v>2.1539229905424002</v>
      </c>
    </row>
    <row r="439" spans="2:8" x14ac:dyDescent="0.3">
      <c r="B439" s="497"/>
      <c r="C439" s="2" t="s">
        <v>597</v>
      </c>
      <c r="D439" s="89">
        <v>17</v>
      </c>
      <c r="E439" s="2" t="s">
        <v>975</v>
      </c>
      <c r="F439" s="53">
        <v>10.310101383390995</v>
      </c>
      <c r="G439" s="54">
        <v>1.1341111521730094</v>
      </c>
      <c r="H439" s="54">
        <v>0.30930304150172988</v>
      </c>
    </row>
    <row r="440" spans="2:8" x14ac:dyDescent="0.3">
      <c r="B440" s="497"/>
      <c r="C440" s="2" t="s">
        <v>598</v>
      </c>
      <c r="D440" s="89">
        <v>17</v>
      </c>
      <c r="E440" s="2" t="s">
        <v>975</v>
      </c>
      <c r="F440" s="53">
        <v>0</v>
      </c>
      <c r="G440" s="54">
        <v>0</v>
      </c>
      <c r="H440" s="54">
        <v>0</v>
      </c>
    </row>
    <row r="441" spans="2:8" x14ac:dyDescent="0.3">
      <c r="B441" s="497"/>
      <c r="C441" s="2" t="s">
        <v>599</v>
      </c>
      <c r="D441" s="89">
        <v>17</v>
      </c>
      <c r="E441" s="2" t="s">
        <v>975</v>
      </c>
      <c r="F441" s="53">
        <v>0</v>
      </c>
      <c r="G441" s="54">
        <v>0</v>
      </c>
      <c r="H441" s="54">
        <v>0</v>
      </c>
    </row>
    <row r="442" spans="2:8" x14ac:dyDescent="0.3">
      <c r="B442" s="497"/>
      <c r="C442" s="2" t="s">
        <v>600</v>
      </c>
      <c r="D442" s="89">
        <v>17</v>
      </c>
      <c r="E442" s="2" t="s">
        <v>975</v>
      </c>
      <c r="F442" s="53">
        <v>108.83315593599254</v>
      </c>
      <c r="G442" s="54">
        <v>11.971647152959179</v>
      </c>
      <c r="H442" s="54">
        <v>3.2649946780797761</v>
      </c>
    </row>
    <row r="443" spans="2:8" x14ac:dyDescent="0.3">
      <c r="B443" s="497"/>
      <c r="C443" s="2" t="s">
        <v>601</v>
      </c>
      <c r="D443" s="89">
        <v>17</v>
      </c>
      <c r="E443" s="2" t="s">
        <v>975</v>
      </c>
      <c r="F443" s="53">
        <v>6.4650979825864106</v>
      </c>
      <c r="G443" s="54">
        <v>0.71116077808450529</v>
      </c>
      <c r="H443" s="54">
        <v>0.19395293947759235</v>
      </c>
    </row>
    <row r="444" spans="2:8" x14ac:dyDescent="0.3">
      <c r="B444" s="497"/>
      <c r="C444" s="2" t="s">
        <v>602</v>
      </c>
      <c r="D444" s="89">
        <v>17</v>
      </c>
      <c r="E444" s="2" t="s">
        <v>975</v>
      </c>
      <c r="F444" s="53">
        <v>372.28670953172099</v>
      </c>
      <c r="G444" s="54">
        <v>40.951538048489311</v>
      </c>
      <c r="H444" s="54">
        <v>11.168601285951629</v>
      </c>
    </row>
    <row r="445" spans="2:8" x14ac:dyDescent="0.3">
      <c r="B445" s="497"/>
      <c r="C445" s="2" t="s">
        <v>603</v>
      </c>
      <c r="D445" s="89">
        <v>17</v>
      </c>
      <c r="E445" s="2" t="s">
        <v>975</v>
      </c>
      <c r="F445" s="53">
        <v>112.54921963125852</v>
      </c>
      <c r="G445" s="54">
        <v>12.380414159438439</v>
      </c>
      <c r="H445" s="54">
        <v>3.3764765889377557</v>
      </c>
    </row>
    <row r="446" spans="2:8" x14ac:dyDescent="0.3">
      <c r="B446" s="497"/>
      <c r="C446" s="2" t="s">
        <v>604</v>
      </c>
      <c r="D446" s="89">
        <v>17</v>
      </c>
      <c r="E446" s="2" t="s">
        <v>975</v>
      </c>
      <c r="F446" s="53">
        <v>685.10101217599993</v>
      </c>
      <c r="G446" s="54">
        <v>75.361111339359994</v>
      </c>
      <c r="H446" s="54">
        <v>20.553030365279994</v>
      </c>
    </row>
    <row r="447" spans="2:8" x14ac:dyDescent="0.3">
      <c r="B447" s="497"/>
      <c r="C447" s="2" t="s">
        <v>605</v>
      </c>
      <c r="D447" s="89">
        <v>17</v>
      </c>
      <c r="E447" s="2" t="s">
        <v>975</v>
      </c>
      <c r="F447" s="53">
        <v>502.82836345946015</v>
      </c>
      <c r="G447" s="54">
        <v>55.311119980540624</v>
      </c>
      <c r="H447" s="54">
        <v>15.084850903783805</v>
      </c>
    </row>
    <row r="448" spans="2:8" x14ac:dyDescent="0.3">
      <c r="B448" s="497"/>
      <c r="C448" s="2" t="s">
        <v>209</v>
      </c>
      <c r="D448" s="89">
        <v>17</v>
      </c>
      <c r="E448" s="2" t="s">
        <v>975</v>
      </c>
      <c r="F448" s="53">
        <v>61.563849415444444</v>
      </c>
      <c r="G448" s="54">
        <v>6.7720234356988893</v>
      </c>
      <c r="H448" s="54">
        <v>1.8469154824633334</v>
      </c>
    </row>
    <row r="449" spans="2:8" x14ac:dyDescent="0.3">
      <c r="B449" s="497"/>
      <c r="C449" s="2" t="s">
        <v>606</v>
      </c>
      <c r="D449" s="89">
        <v>17</v>
      </c>
      <c r="E449" s="2" t="s">
        <v>975</v>
      </c>
      <c r="F449" s="53">
        <v>1.3387265133428369E-3</v>
      </c>
      <c r="G449" s="54">
        <v>1.4725991646771208E-4</v>
      </c>
      <c r="H449" s="54">
        <v>4.0161795400285103E-5</v>
      </c>
    </row>
    <row r="450" spans="2:8" x14ac:dyDescent="0.3">
      <c r="B450" s="497"/>
      <c r="C450" s="2" t="s">
        <v>607</v>
      </c>
      <c r="D450" s="89">
        <v>17</v>
      </c>
      <c r="E450" s="2" t="s">
        <v>975</v>
      </c>
      <c r="F450" s="53">
        <v>3.1624419161098838</v>
      </c>
      <c r="G450" s="54">
        <v>0.34786861077208719</v>
      </c>
      <c r="H450" s="54">
        <v>9.4873257483296516E-2</v>
      </c>
    </row>
    <row r="451" spans="2:8" x14ac:dyDescent="0.3">
      <c r="B451" s="497"/>
      <c r="C451" s="2" t="s">
        <v>608</v>
      </c>
      <c r="D451" s="89">
        <v>17</v>
      </c>
      <c r="E451" s="2" t="s">
        <v>975</v>
      </c>
      <c r="F451" s="53">
        <v>3.6632905354098302</v>
      </c>
      <c r="G451" s="54">
        <v>0.40296195889508135</v>
      </c>
      <c r="H451" s="54">
        <v>0.1098987160622949</v>
      </c>
    </row>
    <row r="452" spans="2:8" x14ac:dyDescent="0.3">
      <c r="B452" s="497"/>
      <c r="C452" s="2" t="s">
        <v>609</v>
      </c>
      <c r="D452" s="89">
        <v>17</v>
      </c>
      <c r="E452" s="2" t="s">
        <v>975</v>
      </c>
      <c r="F452" s="53">
        <v>0</v>
      </c>
      <c r="G452" s="54">
        <v>0</v>
      </c>
      <c r="H452" s="54">
        <v>0</v>
      </c>
    </row>
    <row r="453" spans="2:8" x14ac:dyDescent="0.3">
      <c r="B453" s="497"/>
      <c r="C453" s="2" t="s">
        <v>610</v>
      </c>
      <c r="D453" s="89">
        <v>17</v>
      </c>
      <c r="E453" s="2" t="s">
        <v>975</v>
      </c>
      <c r="F453" s="53">
        <v>68.684537422484354</v>
      </c>
      <c r="G453" s="54">
        <v>7.5552991164732797</v>
      </c>
      <c r="H453" s="54">
        <v>2.0605361226745305</v>
      </c>
    </row>
    <row r="454" spans="2:8" x14ac:dyDescent="0.3">
      <c r="B454" s="497"/>
      <c r="C454" s="2" t="s">
        <v>611</v>
      </c>
      <c r="D454" s="89">
        <v>17</v>
      </c>
      <c r="E454" s="2" t="s">
        <v>975</v>
      </c>
      <c r="F454" s="53">
        <v>107.77244177410078</v>
      </c>
      <c r="G454" s="54">
        <v>11.854968595151087</v>
      </c>
      <c r="H454" s="54">
        <v>3.2331732532230233</v>
      </c>
    </row>
    <row r="455" spans="2:8" x14ac:dyDescent="0.3">
      <c r="B455" s="497"/>
      <c r="C455" s="2" t="s">
        <v>612</v>
      </c>
      <c r="D455" s="89">
        <v>17</v>
      </c>
      <c r="E455" s="2" t="s">
        <v>975</v>
      </c>
      <c r="F455" s="53">
        <v>76.470494038730919</v>
      </c>
      <c r="G455" s="54">
        <v>8.4117543442604017</v>
      </c>
      <c r="H455" s="54">
        <v>2.2941148211619273</v>
      </c>
    </row>
    <row r="456" spans="2:8" x14ac:dyDescent="0.3">
      <c r="B456" s="497"/>
      <c r="C456" s="2" t="s">
        <v>613</v>
      </c>
      <c r="D456" s="89">
        <v>17</v>
      </c>
      <c r="E456" s="2" t="s">
        <v>975</v>
      </c>
      <c r="F456" s="53">
        <v>0</v>
      </c>
      <c r="G456" s="54">
        <v>0</v>
      </c>
      <c r="H456" s="54">
        <v>0</v>
      </c>
    </row>
    <row r="457" spans="2:8" x14ac:dyDescent="0.3">
      <c r="B457" s="497"/>
      <c r="C457" s="2" t="s">
        <v>614</v>
      </c>
      <c r="D457" s="89">
        <v>17</v>
      </c>
      <c r="E457" s="2" t="s">
        <v>975</v>
      </c>
      <c r="F457" s="53">
        <v>46.592981043446954</v>
      </c>
      <c r="G457" s="54">
        <v>5.1252279147791651</v>
      </c>
      <c r="H457" s="54">
        <v>1.3977894313034085</v>
      </c>
    </row>
    <row r="458" spans="2:8" x14ac:dyDescent="0.3">
      <c r="B458" s="497"/>
      <c r="C458" s="2" t="s">
        <v>615</v>
      </c>
      <c r="D458" s="89">
        <v>17</v>
      </c>
      <c r="E458" s="2" t="s">
        <v>975</v>
      </c>
      <c r="F458" s="53">
        <v>0</v>
      </c>
      <c r="G458" s="54">
        <v>0</v>
      </c>
      <c r="H458" s="54">
        <v>0</v>
      </c>
    </row>
    <row r="459" spans="2:8" x14ac:dyDescent="0.3">
      <c r="B459" s="497"/>
      <c r="C459" s="2" t="s">
        <v>616</v>
      </c>
      <c r="D459" s="89">
        <v>17</v>
      </c>
      <c r="E459" s="2" t="s">
        <v>975</v>
      </c>
      <c r="F459" s="53">
        <v>0</v>
      </c>
      <c r="G459" s="54">
        <v>0</v>
      </c>
      <c r="H459" s="54">
        <v>0</v>
      </c>
    </row>
    <row r="460" spans="2:8" x14ac:dyDescent="0.3">
      <c r="B460" s="497"/>
      <c r="C460" s="2" t="s">
        <v>617</v>
      </c>
      <c r="D460" s="89">
        <v>17</v>
      </c>
      <c r="E460" s="2" t="s">
        <v>975</v>
      </c>
      <c r="F460" s="53">
        <v>0</v>
      </c>
      <c r="G460" s="54">
        <v>0</v>
      </c>
      <c r="H460" s="54">
        <v>0</v>
      </c>
    </row>
    <row r="461" spans="2:8" x14ac:dyDescent="0.3">
      <c r="B461" s="497"/>
      <c r="C461" s="2" t="s">
        <v>618</v>
      </c>
      <c r="D461" s="89">
        <v>17</v>
      </c>
      <c r="E461" s="2" t="s">
        <v>975</v>
      </c>
      <c r="F461" s="53">
        <v>0.1886033130543377</v>
      </c>
      <c r="G461" s="54">
        <v>2.074636443597715E-2</v>
      </c>
      <c r="H461" s="54">
        <v>5.6580993916301309E-3</v>
      </c>
    </row>
    <row r="462" spans="2:8" x14ac:dyDescent="0.3">
      <c r="B462" s="497"/>
      <c r="C462" s="2" t="s">
        <v>619</v>
      </c>
      <c r="D462" s="89">
        <v>17</v>
      </c>
      <c r="E462" s="2" t="s">
        <v>975</v>
      </c>
      <c r="F462" s="53">
        <v>410.69223706092106</v>
      </c>
      <c r="G462" s="54">
        <v>45.176146076701329</v>
      </c>
      <c r="H462" s="54">
        <v>12.320767111827632</v>
      </c>
    </row>
    <row r="463" spans="2:8" x14ac:dyDescent="0.3">
      <c r="B463" s="497"/>
      <c r="C463" s="2" t="s">
        <v>620</v>
      </c>
      <c r="D463" s="89">
        <v>17</v>
      </c>
      <c r="E463" s="2" t="s">
        <v>975</v>
      </c>
      <c r="F463" s="53">
        <v>0</v>
      </c>
      <c r="G463" s="54">
        <v>0</v>
      </c>
      <c r="H463" s="54">
        <v>0</v>
      </c>
    </row>
    <row r="464" spans="2:8" x14ac:dyDescent="0.3">
      <c r="B464" s="497"/>
      <c r="C464" s="2" t="s">
        <v>621</v>
      </c>
      <c r="D464" s="89">
        <v>17</v>
      </c>
      <c r="E464" s="2" t="s">
        <v>975</v>
      </c>
      <c r="F464" s="53">
        <v>0</v>
      </c>
      <c r="G464" s="54">
        <v>0</v>
      </c>
      <c r="H464" s="54">
        <v>0</v>
      </c>
    </row>
    <row r="465" spans="2:8" x14ac:dyDescent="0.3">
      <c r="B465" s="497"/>
      <c r="C465" s="2" t="s">
        <v>622</v>
      </c>
      <c r="D465" s="89">
        <v>17</v>
      </c>
      <c r="E465" s="2" t="s">
        <v>975</v>
      </c>
      <c r="F465" s="53">
        <v>0</v>
      </c>
      <c r="G465" s="54">
        <v>0</v>
      </c>
      <c r="H465" s="54">
        <v>0</v>
      </c>
    </row>
    <row r="466" spans="2:8" x14ac:dyDescent="0.3">
      <c r="B466" s="497"/>
      <c r="C466" s="2" t="s">
        <v>623</v>
      </c>
      <c r="D466" s="89">
        <v>17</v>
      </c>
      <c r="E466" s="2" t="s">
        <v>975</v>
      </c>
      <c r="F466" s="53">
        <v>92.325178258668018</v>
      </c>
      <c r="G466" s="54">
        <v>10.155769608453484</v>
      </c>
      <c r="H466" s="54">
        <v>2.7697553477600403</v>
      </c>
    </row>
    <row r="467" spans="2:8" x14ac:dyDescent="0.3">
      <c r="B467" s="497"/>
      <c r="C467" s="2" t="s">
        <v>624</v>
      </c>
      <c r="D467" s="89">
        <v>17</v>
      </c>
      <c r="E467" s="2" t="s">
        <v>975</v>
      </c>
      <c r="F467" s="53">
        <v>0</v>
      </c>
      <c r="G467" s="54">
        <v>0</v>
      </c>
      <c r="H467" s="54">
        <v>0</v>
      </c>
    </row>
    <row r="468" spans="2:8" x14ac:dyDescent="0.3">
      <c r="B468" s="497"/>
      <c r="C468" s="2" t="s">
        <v>625</v>
      </c>
      <c r="D468" s="89">
        <v>17</v>
      </c>
      <c r="E468" s="2" t="s">
        <v>975</v>
      </c>
      <c r="F468" s="53">
        <v>62.491227803476939</v>
      </c>
      <c r="G468" s="54">
        <v>6.8740350583824643</v>
      </c>
      <c r="H468" s="54">
        <v>1.8747368341043085</v>
      </c>
    </row>
    <row r="469" spans="2:8" x14ac:dyDescent="0.3">
      <c r="B469" s="497"/>
      <c r="C469" s="2" t="s">
        <v>626</v>
      </c>
      <c r="D469" s="89">
        <v>17</v>
      </c>
      <c r="E469" s="2" t="s">
        <v>975</v>
      </c>
      <c r="F469" s="53">
        <v>296.95244630213102</v>
      </c>
      <c r="G469" s="54">
        <v>32.664769093234412</v>
      </c>
      <c r="H469" s="54">
        <v>8.90857338906393</v>
      </c>
    </row>
    <row r="470" spans="2:8" x14ac:dyDescent="0.3">
      <c r="B470" s="497"/>
      <c r="C470" s="2" t="s">
        <v>627</v>
      </c>
      <c r="D470" s="89">
        <v>17</v>
      </c>
      <c r="E470" s="2" t="s">
        <v>975</v>
      </c>
      <c r="F470" s="53">
        <v>322.85129433731686</v>
      </c>
      <c r="G470" s="54">
        <v>35.513642377104858</v>
      </c>
      <c r="H470" s="54">
        <v>9.6855388301195049</v>
      </c>
    </row>
    <row r="471" spans="2:8" x14ac:dyDescent="0.3">
      <c r="B471" s="497"/>
      <c r="C471" s="2" t="s">
        <v>528</v>
      </c>
      <c r="D471" s="89">
        <v>17</v>
      </c>
      <c r="E471" s="2" t="s">
        <v>975</v>
      </c>
      <c r="F471" s="53">
        <v>146.51882155763175</v>
      </c>
      <c r="G471" s="54">
        <v>16.117070371339494</v>
      </c>
      <c r="H471" s="54">
        <v>4.3955646467289524</v>
      </c>
    </row>
    <row r="472" spans="2:8" x14ac:dyDescent="0.3">
      <c r="B472" s="497"/>
      <c r="C472" s="2" t="s">
        <v>628</v>
      </c>
      <c r="D472" s="89">
        <v>17</v>
      </c>
      <c r="E472" s="2" t="s">
        <v>975</v>
      </c>
      <c r="F472" s="53">
        <v>0</v>
      </c>
      <c r="G472" s="54">
        <v>0</v>
      </c>
      <c r="H472" s="54">
        <v>0</v>
      </c>
    </row>
    <row r="473" spans="2:8" x14ac:dyDescent="0.3">
      <c r="B473" s="497"/>
      <c r="C473" s="2" t="s">
        <v>629</v>
      </c>
      <c r="D473" s="89">
        <v>17</v>
      </c>
      <c r="E473" s="2" t="s">
        <v>975</v>
      </c>
      <c r="F473" s="53">
        <v>0</v>
      </c>
      <c r="G473" s="54">
        <v>0</v>
      </c>
      <c r="H473" s="54">
        <v>0</v>
      </c>
    </row>
    <row r="474" spans="2:8" x14ac:dyDescent="0.3">
      <c r="B474" s="497"/>
      <c r="C474" s="2" t="s">
        <v>630</v>
      </c>
      <c r="D474" s="89">
        <v>17</v>
      </c>
      <c r="E474" s="2" t="s">
        <v>975</v>
      </c>
      <c r="F474" s="53">
        <v>614.21632999717337</v>
      </c>
      <c r="G474" s="54">
        <v>67.563796299689088</v>
      </c>
      <c r="H474" s="54">
        <v>18.426489899915204</v>
      </c>
    </row>
    <row r="475" spans="2:8" x14ac:dyDescent="0.3">
      <c r="B475" s="497"/>
      <c r="C475" s="2" t="s">
        <v>631</v>
      </c>
      <c r="D475" s="89">
        <v>17</v>
      </c>
      <c r="E475" s="2" t="s">
        <v>975</v>
      </c>
      <c r="F475" s="53">
        <v>62.701075697685958</v>
      </c>
      <c r="G475" s="54">
        <v>6.8971183267454572</v>
      </c>
      <c r="H475" s="54">
        <v>1.8810322709305787</v>
      </c>
    </row>
    <row r="476" spans="2:8" x14ac:dyDescent="0.3">
      <c r="B476" s="497"/>
      <c r="C476" s="2" t="s">
        <v>632</v>
      </c>
      <c r="D476" s="89">
        <v>17</v>
      </c>
      <c r="E476" s="2" t="s">
        <v>975</v>
      </c>
      <c r="F476" s="53">
        <v>0</v>
      </c>
      <c r="G476" s="54">
        <v>0</v>
      </c>
      <c r="H476" s="54">
        <v>0</v>
      </c>
    </row>
    <row r="477" spans="2:8" x14ac:dyDescent="0.3">
      <c r="B477" s="497"/>
      <c r="C477" s="2" t="s">
        <v>633</v>
      </c>
      <c r="D477" s="89">
        <v>17</v>
      </c>
      <c r="E477" s="2" t="s">
        <v>975</v>
      </c>
      <c r="F477" s="53">
        <v>399.60650143704527</v>
      </c>
      <c r="G477" s="54">
        <v>43.956715158074978</v>
      </c>
      <c r="H477" s="54">
        <v>11.988195043111357</v>
      </c>
    </row>
    <row r="478" spans="2:8" x14ac:dyDescent="0.3">
      <c r="B478" s="497"/>
      <c r="C478" s="2" t="s">
        <v>634</v>
      </c>
      <c r="D478" s="89">
        <v>17</v>
      </c>
      <c r="E478" s="2" t="s">
        <v>975</v>
      </c>
      <c r="F478" s="53">
        <v>72.334414603452672</v>
      </c>
      <c r="G478" s="54">
        <v>7.9567856063797953</v>
      </c>
      <c r="H478" s="54">
        <v>2.17003243810358</v>
      </c>
    </row>
    <row r="479" spans="2:8" x14ac:dyDescent="0.3">
      <c r="B479" s="497"/>
      <c r="C479" s="2" t="s">
        <v>635</v>
      </c>
      <c r="D479" s="89">
        <v>17</v>
      </c>
      <c r="E479" s="2" t="s">
        <v>975</v>
      </c>
      <c r="F479" s="53">
        <v>0</v>
      </c>
      <c r="G479" s="54">
        <v>0</v>
      </c>
      <c r="H479" s="54">
        <v>0</v>
      </c>
    </row>
    <row r="480" spans="2:8" x14ac:dyDescent="0.3">
      <c r="B480" s="497"/>
      <c r="C480" s="2" t="s">
        <v>636</v>
      </c>
      <c r="D480" s="89">
        <v>17</v>
      </c>
      <c r="E480" s="2" t="s">
        <v>975</v>
      </c>
      <c r="F480" s="53">
        <v>522.25699543801386</v>
      </c>
      <c r="G480" s="54">
        <v>57.448269498181538</v>
      </c>
      <c r="H480" s="54">
        <v>15.667709863140416</v>
      </c>
    </row>
    <row r="481" spans="2:8" x14ac:dyDescent="0.3">
      <c r="B481" s="498" t="s">
        <v>637</v>
      </c>
      <c r="C481" s="63" t="s">
        <v>638</v>
      </c>
      <c r="D481" s="89">
        <v>26</v>
      </c>
      <c r="E481" s="62" t="s">
        <v>964</v>
      </c>
      <c r="F481" s="61">
        <v>0</v>
      </c>
      <c r="G481" s="54">
        <v>0</v>
      </c>
      <c r="H481" s="54">
        <v>0</v>
      </c>
    </row>
    <row r="482" spans="2:8" x14ac:dyDescent="0.3">
      <c r="B482" s="498"/>
      <c r="C482" s="63" t="s">
        <v>639</v>
      </c>
      <c r="D482" s="89">
        <v>26</v>
      </c>
      <c r="E482" s="62" t="s">
        <v>964</v>
      </c>
      <c r="F482" s="61">
        <v>0</v>
      </c>
      <c r="G482" s="54">
        <v>0</v>
      </c>
      <c r="H482" s="54">
        <v>0</v>
      </c>
    </row>
    <row r="483" spans="2:8" x14ac:dyDescent="0.3">
      <c r="B483" s="498"/>
      <c r="C483" s="63" t="s">
        <v>640</v>
      </c>
      <c r="D483" s="89">
        <v>26</v>
      </c>
      <c r="E483" s="62" t="s">
        <v>964</v>
      </c>
      <c r="F483" s="61">
        <v>0</v>
      </c>
      <c r="G483" s="54">
        <v>0</v>
      </c>
      <c r="H483" s="54">
        <v>0</v>
      </c>
    </row>
    <row r="484" spans="2:8" x14ac:dyDescent="0.3">
      <c r="B484" s="498"/>
      <c r="C484" s="63" t="s">
        <v>641</v>
      </c>
      <c r="D484" s="89">
        <v>16</v>
      </c>
      <c r="E484" s="62" t="s">
        <v>964</v>
      </c>
      <c r="F484" s="61">
        <v>0</v>
      </c>
      <c r="G484" s="54">
        <v>0</v>
      </c>
      <c r="H484" s="54">
        <v>0</v>
      </c>
    </row>
    <row r="485" spans="2:8" x14ac:dyDescent="0.3">
      <c r="B485" s="498"/>
      <c r="C485" s="63" t="s">
        <v>642</v>
      </c>
      <c r="D485" s="89">
        <v>26</v>
      </c>
      <c r="E485" s="62" t="s">
        <v>964</v>
      </c>
      <c r="F485" s="61">
        <v>0</v>
      </c>
      <c r="G485" s="54">
        <v>0</v>
      </c>
      <c r="H485" s="54">
        <v>0</v>
      </c>
    </row>
    <row r="486" spans="2:8" x14ac:dyDescent="0.3">
      <c r="B486" s="498"/>
      <c r="C486" s="63" t="s">
        <v>643</v>
      </c>
      <c r="D486" s="89">
        <v>26</v>
      </c>
      <c r="E486" s="62" t="s">
        <v>964</v>
      </c>
      <c r="F486" s="61">
        <v>0</v>
      </c>
      <c r="G486" s="54">
        <v>0</v>
      </c>
      <c r="H486" s="54">
        <v>0</v>
      </c>
    </row>
    <row r="487" spans="2:8" x14ac:dyDescent="0.3">
      <c r="B487" s="498"/>
      <c r="C487" s="63" t="s">
        <v>644</v>
      </c>
      <c r="D487" s="89">
        <v>26</v>
      </c>
      <c r="E487" s="62" t="s">
        <v>964</v>
      </c>
      <c r="F487" s="61">
        <v>0</v>
      </c>
      <c r="G487" s="54">
        <v>0</v>
      </c>
      <c r="H487" s="54">
        <v>0</v>
      </c>
    </row>
    <row r="488" spans="2:8" x14ac:dyDescent="0.3">
      <c r="B488" s="498"/>
      <c r="C488" s="63" t="s">
        <v>645</v>
      </c>
      <c r="D488" s="89">
        <v>26</v>
      </c>
      <c r="E488" s="62" t="s">
        <v>964</v>
      </c>
      <c r="F488" s="61">
        <v>0</v>
      </c>
      <c r="G488" s="54">
        <v>0</v>
      </c>
      <c r="H488" s="54">
        <v>0</v>
      </c>
    </row>
    <row r="489" spans="2:8" x14ac:dyDescent="0.3">
      <c r="B489" s="498"/>
      <c r="C489" s="63" t="s">
        <v>646</v>
      </c>
      <c r="D489" s="89">
        <v>26</v>
      </c>
      <c r="E489" s="62" t="s">
        <v>964</v>
      </c>
      <c r="F489" s="61">
        <v>3.2303194870801395</v>
      </c>
      <c r="G489" s="54">
        <v>0.35533514357881535</v>
      </c>
      <c r="H489" s="54">
        <v>9.6909584612404176E-2</v>
      </c>
    </row>
    <row r="490" spans="2:8" x14ac:dyDescent="0.3">
      <c r="B490" s="498"/>
      <c r="C490" s="63" t="s">
        <v>647</v>
      </c>
      <c r="D490" s="89">
        <v>26</v>
      </c>
      <c r="E490" s="62" t="s">
        <v>964</v>
      </c>
      <c r="F490" s="61">
        <v>2.236626869086713</v>
      </c>
      <c r="G490" s="54">
        <v>0.24602895559953844</v>
      </c>
      <c r="H490" s="54">
        <v>6.7098806072601394E-2</v>
      </c>
    </row>
    <row r="491" spans="2:8" x14ac:dyDescent="0.3">
      <c r="B491" s="498"/>
      <c r="C491" s="63" t="s">
        <v>648</v>
      </c>
      <c r="D491" s="89">
        <v>26</v>
      </c>
      <c r="E491" s="62" t="s">
        <v>964</v>
      </c>
      <c r="F491" s="61">
        <v>127.1115134349302</v>
      </c>
      <c r="G491" s="54">
        <v>13.982266477842323</v>
      </c>
      <c r="H491" s="54">
        <v>3.8133454030479053</v>
      </c>
    </row>
    <row r="492" spans="2:8" x14ac:dyDescent="0.3">
      <c r="B492" s="498"/>
      <c r="C492" s="63" t="s">
        <v>649</v>
      </c>
      <c r="D492" s="89">
        <v>26</v>
      </c>
      <c r="E492" s="62" t="s">
        <v>964</v>
      </c>
      <c r="F492" s="61">
        <v>252.91977972783246</v>
      </c>
      <c r="G492" s="54">
        <v>27.821175770061576</v>
      </c>
      <c r="H492" s="54">
        <v>7.5875933918349734</v>
      </c>
    </row>
    <row r="493" spans="2:8" x14ac:dyDescent="0.3">
      <c r="B493" s="498"/>
      <c r="C493" s="63" t="s">
        <v>650</v>
      </c>
      <c r="D493" s="89">
        <v>26</v>
      </c>
      <c r="E493" s="62" t="s">
        <v>964</v>
      </c>
      <c r="F493" s="61">
        <v>0</v>
      </c>
      <c r="G493" s="54">
        <v>0</v>
      </c>
      <c r="H493" s="54">
        <v>0</v>
      </c>
    </row>
    <row r="494" spans="2:8" x14ac:dyDescent="0.3">
      <c r="B494" s="498"/>
      <c r="C494" s="63" t="s">
        <v>651</v>
      </c>
      <c r="D494" s="89">
        <v>26</v>
      </c>
      <c r="E494" s="62" t="s">
        <v>964</v>
      </c>
      <c r="F494" s="61">
        <v>699.89527853934669</v>
      </c>
      <c r="G494" s="58">
        <v>76.988480639328145</v>
      </c>
      <c r="H494" s="64">
        <v>20.9968583561804</v>
      </c>
    </row>
    <row r="495" spans="2:8" x14ac:dyDescent="0.3">
      <c r="B495" s="498"/>
      <c r="C495" s="63" t="s">
        <v>652</v>
      </c>
      <c r="D495" s="89">
        <v>16</v>
      </c>
      <c r="E495" s="62" t="s">
        <v>964</v>
      </c>
      <c r="F495" s="61">
        <v>0</v>
      </c>
      <c r="G495" s="58">
        <v>0</v>
      </c>
      <c r="H495" s="64">
        <v>0</v>
      </c>
    </row>
    <row r="496" spans="2:8" x14ac:dyDescent="0.3">
      <c r="B496" s="498"/>
      <c r="C496" s="63" t="s">
        <v>653</v>
      </c>
      <c r="D496" s="89">
        <v>26</v>
      </c>
      <c r="E496" s="62" t="s">
        <v>964</v>
      </c>
      <c r="F496" s="61">
        <v>0</v>
      </c>
      <c r="G496" s="58">
        <v>0</v>
      </c>
      <c r="H496" s="64">
        <v>0</v>
      </c>
    </row>
    <row r="497" spans="2:8" x14ac:dyDescent="0.3">
      <c r="B497" s="498"/>
      <c r="C497" s="63" t="s">
        <v>654</v>
      </c>
      <c r="D497" s="89">
        <v>26</v>
      </c>
      <c r="E497" s="62" t="s">
        <v>964</v>
      </c>
      <c r="F497" s="61">
        <v>1.6728695136563738</v>
      </c>
      <c r="G497" s="58">
        <v>0.18401564650220109</v>
      </c>
      <c r="H497" s="64">
        <v>5.0186085409691203E-2</v>
      </c>
    </row>
    <row r="498" spans="2:8" x14ac:dyDescent="0.3">
      <c r="B498" s="498"/>
      <c r="C498" s="63" t="s">
        <v>655</v>
      </c>
      <c r="D498" s="89">
        <v>26</v>
      </c>
      <c r="E498" s="62" t="s">
        <v>964</v>
      </c>
      <c r="F498" s="61">
        <v>18.318922706328035</v>
      </c>
      <c r="G498" s="58">
        <v>2.0150814976960838</v>
      </c>
      <c r="H498" s="64">
        <v>0.54956768118984101</v>
      </c>
    </row>
    <row r="499" spans="2:8" x14ac:dyDescent="0.3">
      <c r="B499" s="498"/>
      <c r="C499" s="63" t="s">
        <v>656</v>
      </c>
      <c r="D499" s="89">
        <v>26</v>
      </c>
      <c r="E499" s="62" t="s">
        <v>964</v>
      </c>
      <c r="F499" s="61">
        <v>0</v>
      </c>
      <c r="G499" s="58">
        <v>0</v>
      </c>
      <c r="H499" s="64">
        <v>0</v>
      </c>
    </row>
    <row r="500" spans="2:8" x14ac:dyDescent="0.3">
      <c r="B500" s="498"/>
      <c r="C500" s="63" t="s">
        <v>657</v>
      </c>
      <c r="D500" s="89">
        <v>26</v>
      </c>
      <c r="E500" s="62" t="s">
        <v>964</v>
      </c>
      <c r="F500" s="61">
        <v>0</v>
      </c>
      <c r="G500" s="58">
        <v>0</v>
      </c>
      <c r="H500" s="64">
        <v>0</v>
      </c>
    </row>
    <row r="501" spans="2:8" x14ac:dyDescent="0.3">
      <c r="B501" s="498"/>
      <c r="C501" s="63" t="s">
        <v>658</v>
      </c>
      <c r="D501" s="89">
        <v>26</v>
      </c>
      <c r="E501" s="62" t="s">
        <v>964</v>
      </c>
      <c r="F501" s="61">
        <v>6.6674413263818311</v>
      </c>
      <c r="G501" s="58">
        <v>0.7334185459020014</v>
      </c>
      <c r="H501" s="64">
        <v>0.20002323979145489</v>
      </c>
    </row>
    <row r="502" spans="2:8" x14ac:dyDescent="0.3">
      <c r="B502" s="498"/>
      <c r="C502" s="63" t="s">
        <v>659</v>
      </c>
      <c r="D502" s="89">
        <v>26</v>
      </c>
      <c r="E502" s="62" t="s">
        <v>964</v>
      </c>
      <c r="F502" s="61">
        <v>6.5651702724542931</v>
      </c>
      <c r="G502" s="58">
        <v>0.72216872996997228</v>
      </c>
      <c r="H502" s="64">
        <v>0.1969551081736288</v>
      </c>
    </row>
    <row r="503" spans="2:8" x14ac:dyDescent="0.3">
      <c r="B503" s="498"/>
      <c r="C503" s="63" t="s">
        <v>660</v>
      </c>
      <c r="D503" s="89">
        <v>26</v>
      </c>
      <c r="E503" s="62" t="s">
        <v>964</v>
      </c>
      <c r="F503" s="61">
        <v>284.77229493068876</v>
      </c>
      <c r="G503" s="58">
        <v>31.324952442375768</v>
      </c>
      <c r="H503" s="64">
        <v>8.5431688479206631</v>
      </c>
    </row>
    <row r="504" spans="2:8" x14ac:dyDescent="0.3">
      <c r="B504" s="498"/>
      <c r="C504" s="63" t="s">
        <v>661</v>
      </c>
      <c r="D504" s="89">
        <v>26</v>
      </c>
      <c r="E504" s="62" t="s">
        <v>964</v>
      </c>
      <c r="F504" s="61">
        <v>0</v>
      </c>
      <c r="G504" s="58">
        <v>0</v>
      </c>
      <c r="H504" s="64">
        <v>0</v>
      </c>
    </row>
    <row r="505" spans="2:8" x14ac:dyDescent="0.3">
      <c r="B505" s="498"/>
      <c r="C505" s="63" t="s">
        <v>662</v>
      </c>
      <c r="D505" s="89">
        <v>26</v>
      </c>
      <c r="E505" s="62" t="s">
        <v>964</v>
      </c>
      <c r="F505" s="61">
        <v>104.79510472298858</v>
      </c>
      <c r="G505" s="58">
        <v>11.527461519528742</v>
      </c>
      <c r="H505" s="64">
        <v>3.1438531416896569</v>
      </c>
    </row>
    <row r="506" spans="2:8" x14ac:dyDescent="0.3">
      <c r="B506" s="498"/>
      <c r="C506" s="63" t="s">
        <v>663</v>
      </c>
      <c r="D506" s="89">
        <v>26</v>
      </c>
      <c r="E506" s="62" t="s">
        <v>964</v>
      </c>
      <c r="F506" s="61">
        <v>0</v>
      </c>
      <c r="G506" s="58">
        <v>0</v>
      </c>
      <c r="H506" s="64">
        <v>0</v>
      </c>
    </row>
    <row r="507" spans="2:8" x14ac:dyDescent="0.3">
      <c r="B507" s="498"/>
      <c r="C507" s="63" t="s">
        <v>664</v>
      </c>
      <c r="D507" s="89">
        <v>26</v>
      </c>
      <c r="E507" s="62" t="s">
        <v>964</v>
      </c>
      <c r="F507" s="61">
        <v>0</v>
      </c>
      <c r="G507" s="58">
        <v>0</v>
      </c>
      <c r="H507" s="64">
        <v>0</v>
      </c>
    </row>
    <row r="508" spans="2:8" x14ac:dyDescent="0.3">
      <c r="B508" s="498"/>
      <c r="C508" s="63" t="s">
        <v>665</v>
      </c>
      <c r="D508" s="89">
        <v>26</v>
      </c>
      <c r="E508" s="62" t="s">
        <v>964</v>
      </c>
      <c r="F508" s="61">
        <v>0</v>
      </c>
      <c r="G508" s="58">
        <v>0</v>
      </c>
      <c r="H508" s="64">
        <v>0</v>
      </c>
    </row>
    <row r="509" spans="2:8" x14ac:dyDescent="0.3">
      <c r="B509" s="498"/>
      <c r="C509" s="63" t="s">
        <v>666</v>
      </c>
      <c r="D509" s="89">
        <v>26</v>
      </c>
      <c r="E509" s="62" t="s">
        <v>964</v>
      </c>
      <c r="F509" s="61">
        <v>10.714600697824999</v>
      </c>
      <c r="G509" s="58">
        <v>1.17860607676075</v>
      </c>
      <c r="H509" s="64">
        <v>0.32143802093474994</v>
      </c>
    </row>
    <row r="510" spans="2:8" x14ac:dyDescent="0.3">
      <c r="B510" s="498"/>
      <c r="C510" s="63" t="s">
        <v>667</v>
      </c>
      <c r="D510" s="89">
        <v>26</v>
      </c>
      <c r="E510" s="62" t="s">
        <v>964</v>
      </c>
      <c r="F510" s="61">
        <v>0</v>
      </c>
      <c r="G510" s="58">
        <v>0</v>
      </c>
      <c r="H510" s="64">
        <v>0</v>
      </c>
    </row>
    <row r="511" spans="2:8" x14ac:dyDescent="0.3">
      <c r="B511" s="498"/>
      <c r="C511" s="63" t="s">
        <v>668</v>
      </c>
      <c r="D511" s="89">
        <v>26</v>
      </c>
      <c r="E511" s="62" t="s">
        <v>964</v>
      </c>
      <c r="F511" s="61">
        <v>240.09473316045197</v>
      </c>
      <c r="G511" s="58">
        <v>26.410420647649715</v>
      </c>
      <c r="H511" s="64">
        <v>7.202841994813558</v>
      </c>
    </row>
    <row r="512" spans="2:8" x14ac:dyDescent="0.3">
      <c r="B512" s="498"/>
      <c r="C512" s="63" t="s">
        <v>669</v>
      </c>
      <c r="D512" s="89">
        <v>26</v>
      </c>
      <c r="E512" s="62" t="s">
        <v>964</v>
      </c>
      <c r="F512" s="61">
        <v>330.83879338375073</v>
      </c>
      <c r="G512" s="58">
        <v>36.392267272212585</v>
      </c>
      <c r="H512" s="64">
        <v>9.9251638015125234</v>
      </c>
    </row>
    <row r="513" spans="2:8" x14ac:dyDescent="0.3">
      <c r="B513" s="498"/>
      <c r="C513" s="63" t="s">
        <v>670</v>
      </c>
      <c r="D513" s="89">
        <v>26</v>
      </c>
      <c r="E513" s="62" t="s">
        <v>964</v>
      </c>
      <c r="F513" s="61">
        <v>0</v>
      </c>
      <c r="G513" s="58">
        <v>0</v>
      </c>
      <c r="H513" s="64">
        <v>0</v>
      </c>
    </row>
    <row r="514" spans="2:8" x14ac:dyDescent="0.3">
      <c r="B514" s="498"/>
      <c r="C514" s="63" t="s">
        <v>671</v>
      </c>
      <c r="D514" s="89">
        <v>26</v>
      </c>
      <c r="E514" s="62" t="s">
        <v>964</v>
      </c>
      <c r="F514" s="61">
        <v>0</v>
      </c>
      <c r="G514" s="58">
        <v>0</v>
      </c>
      <c r="H514" s="64">
        <v>0</v>
      </c>
    </row>
    <row r="515" spans="2:8" x14ac:dyDescent="0.3">
      <c r="B515" s="498"/>
      <c r="C515" s="63" t="s">
        <v>672</v>
      </c>
      <c r="D515" s="89">
        <v>26</v>
      </c>
      <c r="E515" s="62" t="s">
        <v>964</v>
      </c>
      <c r="F515" s="61">
        <v>10.496108183810508</v>
      </c>
      <c r="G515" s="58">
        <v>1.1545719002191561</v>
      </c>
      <c r="H515" s="64">
        <v>0.31488324551431524</v>
      </c>
    </row>
    <row r="516" spans="2:8" x14ac:dyDescent="0.3">
      <c r="B516" s="498"/>
      <c r="C516" s="63" t="s">
        <v>673</v>
      </c>
      <c r="D516" s="89">
        <v>26</v>
      </c>
      <c r="E516" s="62" t="s">
        <v>964</v>
      </c>
      <c r="F516" s="61">
        <v>0</v>
      </c>
      <c r="G516" s="58">
        <v>0</v>
      </c>
      <c r="H516" s="64">
        <v>0</v>
      </c>
    </row>
    <row r="517" spans="2:8" x14ac:dyDescent="0.3">
      <c r="B517" s="498"/>
      <c r="C517" s="63" t="s">
        <v>674</v>
      </c>
      <c r="D517" s="89">
        <v>26</v>
      </c>
      <c r="E517" s="62" t="s">
        <v>964</v>
      </c>
      <c r="F517" s="61">
        <v>315.31727444612358</v>
      </c>
      <c r="G517" s="58">
        <v>34.684900189073595</v>
      </c>
      <c r="H517" s="64">
        <v>9.4595182333837062</v>
      </c>
    </row>
    <row r="518" spans="2:8" x14ac:dyDescent="0.3">
      <c r="B518" s="498"/>
      <c r="C518" s="63" t="s">
        <v>675</v>
      </c>
      <c r="D518" s="89">
        <v>26</v>
      </c>
      <c r="E518" s="62" t="s">
        <v>964</v>
      </c>
      <c r="F518" s="61">
        <v>0</v>
      </c>
      <c r="G518" s="58">
        <v>0</v>
      </c>
      <c r="H518" s="64">
        <v>0</v>
      </c>
    </row>
    <row r="519" spans="2:8" x14ac:dyDescent="0.3">
      <c r="B519" s="498"/>
      <c r="C519" s="63" t="s">
        <v>676</v>
      </c>
      <c r="D519" s="89">
        <v>26</v>
      </c>
      <c r="E519" s="62" t="s">
        <v>964</v>
      </c>
      <c r="F519" s="61">
        <v>0</v>
      </c>
      <c r="G519" s="58">
        <v>0</v>
      </c>
      <c r="H519" s="64">
        <v>0</v>
      </c>
    </row>
    <row r="520" spans="2:8" x14ac:dyDescent="0.3">
      <c r="B520" s="498"/>
      <c r="C520" s="63" t="s">
        <v>677</v>
      </c>
      <c r="D520" s="89">
        <v>26</v>
      </c>
      <c r="E520" s="62" t="s">
        <v>964</v>
      </c>
      <c r="F520" s="61">
        <v>0</v>
      </c>
      <c r="G520" s="58">
        <v>0</v>
      </c>
      <c r="H520" s="64">
        <v>0</v>
      </c>
    </row>
    <row r="521" spans="2:8" x14ac:dyDescent="0.3">
      <c r="B521" s="498"/>
      <c r="C521" s="63" t="s">
        <v>678</v>
      </c>
      <c r="D521" s="89">
        <v>26</v>
      </c>
      <c r="E521" s="62" t="s">
        <v>964</v>
      </c>
      <c r="F521" s="61">
        <v>0</v>
      </c>
      <c r="G521" s="58">
        <v>0</v>
      </c>
      <c r="H521" s="64">
        <v>0</v>
      </c>
    </row>
    <row r="522" spans="2:8" x14ac:dyDescent="0.3">
      <c r="B522" s="498"/>
      <c r="C522" s="63" t="s">
        <v>679</v>
      </c>
      <c r="D522" s="89">
        <v>26</v>
      </c>
      <c r="E522" s="62" t="s">
        <v>964</v>
      </c>
      <c r="F522" s="61">
        <v>0</v>
      </c>
      <c r="G522" s="58">
        <v>0</v>
      </c>
      <c r="H522" s="64">
        <v>0</v>
      </c>
    </row>
    <row r="523" spans="2:8" x14ac:dyDescent="0.3">
      <c r="B523" s="498"/>
      <c r="C523" s="63" t="s">
        <v>680</v>
      </c>
      <c r="D523" s="89">
        <v>26</v>
      </c>
      <c r="E523" s="62" t="s">
        <v>964</v>
      </c>
      <c r="F523" s="61">
        <v>500.35008653565006</v>
      </c>
      <c r="G523" s="58">
        <v>55.038509518921522</v>
      </c>
      <c r="H523" s="64">
        <v>15.010502596069502</v>
      </c>
    </row>
    <row r="524" spans="2:8" x14ac:dyDescent="0.3">
      <c r="B524" s="498"/>
      <c r="C524" s="63" t="s">
        <v>681</v>
      </c>
      <c r="D524" s="89">
        <v>26</v>
      </c>
      <c r="E524" s="62" t="s">
        <v>964</v>
      </c>
      <c r="F524" s="61">
        <v>414.71762428684656</v>
      </c>
      <c r="G524" s="58">
        <v>45.618938671553117</v>
      </c>
      <c r="H524" s="64">
        <v>12.441528728605393</v>
      </c>
    </row>
    <row r="525" spans="2:8" x14ac:dyDescent="0.3">
      <c r="B525" s="490" t="s">
        <v>682</v>
      </c>
      <c r="C525" s="20" t="s">
        <v>683</v>
      </c>
      <c r="D525" s="89">
        <v>26</v>
      </c>
      <c r="E525" s="62" t="s">
        <v>964</v>
      </c>
      <c r="F525" s="53">
        <v>0</v>
      </c>
      <c r="G525" s="54">
        <v>0</v>
      </c>
      <c r="H525" s="54">
        <v>0</v>
      </c>
    </row>
    <row r="526" spans="2:8" x14ac:dyDescent="0.3">
      <c r="B526" s="490"/>
      <c r="C526" s="20" t="s">
        <v>684</v>
      </c>
      <c r="D526" s="89">
        <v>26</v>
      </c>
      <c r="E526" s="62" t="s">
        <v>964</v>
      </c>
      <c r="F526" s="53">
        <v>52.391559589694445</v>
      </c>
      <c r="G526" s="54">
        <v>5.7630715548663893</v>
      </c>
      <c r="H526" s="54">
        <v>1.5717467876908333</v>
      </c>
    </row>
    <row r="527" spans="2:8" x14ac:dyDescent="0.3">
      <c r="B527" s="490"/>
      <c r="C527" s="20" t="s">
        <v>685</v>
      </c>
      <c r="D527" s="89">
        <v>26</v>
      </c>
      <c r="E527" s="62" t="s">
        <v>964</v>
      </c>
      <c r="F527" s="53">
        <v>0</v>
      </c>
      <c r="G527" s="54">
        <v>0</v>
      </c>
      <c r="H527" s="54">
        <v>0</v>
      </c>
    </row>
    <row r="528" spans="2:8" x14ac:dyDescent="0.3">
      <c r="B528" s="490"/>
      <c r="C528" s="20" t="s">
        <v>686</v>
      </c>
      <c r="D528" s="89">
        <v>26</v>
      </c>
      <c r="E528" s="62" t="s">
        <v>964</v>
      </c>
      <c r="F528" s="53">
        <v>0</v>
      </c>
      <c r="G528" s="54">
        <v>0</v>
      </c>
      <c r="H528" s="54">
        <v>0</v>
      </c>
    </row>
    <row r="529" spans="2:8" x14ac:dyDescent="0.3">
      <c r="B529" s="490"/>
      <c r="C529" s="20" t="s">
        <v>687</v>
      </c>
      <c r="D529" s="89">
        <v>26</v>
      </c>
      <c r="E529" s="62" t="s">
        <v>964</v>
      </c>
      <c r="F529" s="53">
        <v>0.30008418743791815</v>
      </c>
      <c r="G529" s="54">
        <v>3.3009260618170999E-2</v>
      </c>
      <c r="H529" s="54">
        <v>9.0025256231375441E-3</v>
      </c>
    </row>
    <row r="530" spans="2:8" x14ac:dyDescent="0.3">
      <c r="B530" s="490"/>
      <c r="C530" s="20" t="s">
        <v>688</v>
      </c>
      <c r="D530" s="89">
        <v>26</v>
      </c>
      <c r="E530" s="62" t="s">
        <v>964</v>
      </c>
      <c r="F530" s="53">
        <v>61.437492092714407</v>
      </c>
      <c r="G530" s="54">
        <v>6.7581241301985857</v>
      </c>
      <c r="H530" s="54">
        <v>1.8431247627814322</v>
      </c>
    </row>
    <row r="531" spans="2:8" x14ac:dyDescent="0.3">
      <c r="B531" s="490"/>
      <c r="C531" s="20" t="s">
        <v>689</v>
      </c>
      <c r="D531" s="89">
        <v>26</v>
      </c>
      <c r="E531" s="62" t="s">
        <v>964</v>
      </c>
      <c r="F531" s="53">
        <v>193.44608091093653</v>
      </c>
      <c r="G531" s="54">
        <v>21.279068900203022</v>
      </c>
      <c r="H531" s="54">
        <v>5.8033824273280965</v>
      </c>
    </row>
    <row r="532" spans="2:8" x14ac:dyDescent="0.3">
      <c r="B532" s="490"/>
      <c r="C532" s="20" t="s">
        <v>690</v>
      </c>
      <c r="D532" s="89">
        <v>26</v>
      </c>
      <c r="E532" s="62" t="s">
        <v>964</v>
      </c>
      <c r="F532" s="53">
        <v>37.763946179059175</v>
      </c>
      <c r="G532" s="54">
        <v>4.1540340796965092</v>
      </c>
      <c r="H532" s="54">
        <v>1.1329183853717752</v>
      </c>
    </row>
    <row r="533" spans="2:8" x14ac:dyDescent="0.3">
      <c r="B533" s="490"/>
      <c r="C533" s="20" t="s">
        <v>691</v>
      </c>
      <c r="D533" s="89">
        <v>26</v>
      </c>
      <c r="E533" s="62" t="s">
        <v>964</v>
      </c>
      <c r="F533" s="53">
        <v>14.746451154129243</v>
      </c>
      <c r="G533" s="54">
        <v>1.622109626954217</v>
      </c>
      <c r="H533" s="54">
        <v>0.44239353462387732</v>
      </c>
    </row>
    <row r="534" spans="2:8" x14ac:dyDescent="0.3">
      <c r="B534" s="490"/>
      <c r="C534" s="20" t="s">
        <v>692</v>
      </c>
      <c r="D534" s="89">
        <v>26</v>
      </c>
      <c r="E534" s="62" t="s">
        <v>964</v>
      </c>
      <c r="F534" s="53">
        <v>7.239259212117422</v>
      </c>
      <c r="G534" s="54">
        <v>0.79631851333291648</v>
      </c>
      <c r="H534" s="54">
        <v>0.21717777636352267</v>
      </c>
    </row>
    <row r="535" spans="2:8" x14ac:dyDescent="0.3">
      <c r="B535" s="490"/>
      <c r="C535" s="20" t="s">
        <v>693</v>
      </c>
      <c r="D535" s="89">
        <v>26</v>
      </c>
      <c r="E535" s="62" t="s">
        <v>964</v>
      </c>
      <c r="F535" s="53">
        <v>0</v>
      </c>
      <c r="G535" s="54">
        <v>0</v>
      </c>
      <c r="H535" s="54">
        <v>0</v>
      </c>
    </row>
    <row r="536" spans="2:8" x14ac:dyDescent="0.3">
      <c r="B536" s="490"/>
      <c r="C536" s="20" t="s">
        <v>520</v>
      </c>
      <c r="D536" s="89">
        <v>26</v>
      </c>
      <c r="E536" s="62" t="s">
        <v>964</v>
      </c>
      <c r="F536" s="53">
        <v>21.551987190858778</v>
      </c>
      <c r="G536" s="54">
        <v>2.3707185909944655</v>
      </c>
      <c r="H536" s="54">
        <v>0.64655961572576326</v>
      </c>
    </row>
    <row r="537" spans="2:8" x14ac:dyDescent="0.3">
      <c r="B537" s="490"/>
      <c r="C537" s="94" t="s">
        <v>694</v>
      </c>
      <c r="D537" s="89">
        <v>26</v>
      </c>
      <c r="E537" s="62" t="s">
        <v>964</v>
      </c>
      <c r="F537" s="53">
        <v>60.558650704135943</v>
      </c>
      <c r="G537" s="54">
        <v>6.6614515774549545</v>
      </c>
      <c r="H537" s="54">
        <v>1.8167595211240781</v>
      </c>
    </row>
    <row r="538" spans="2:8" x14ac:dyDescent="0.3">
      <c r="B538" s="490"/>
      <c r="C538" s="94" t="s">
        <v>695</v>
      </c>
      <c r="D538" s="89">
        <v>26</v>
      </c>
      <c r="E538" s="62" t="s">
        <v>964</v>
      </c>
      <c r="F538" s="53">
        <v>3.7966755402751575</v>
      </c>
      <c r="G538" s="54">
        <v>0.41763430943026736</v>
      </c>
      <c r="H538" s="54">
        <v>0.11390026620825472</v>
      </c>
    </row>
    <row r="539" spans="2:8" x14ac:dyDescent="0.3">
      <c r="B539" s="490"/>
      <c r="C539" s="20" t="s">
        <v>696</v>
      </c>
      <c r="D539" s="89">
        <v>26</v>
      </c>
      <c r="E539" s="62" t="s">
        <v>964</v>
      </c>
      <c r="F539" s="53">
        <v>2.9539469542068599</v>
      </c>
      <c r="G539" s="54">
        <v>0.32493416496275462</v>
      </c>
      <c r="H539" s="54">
        <v>8.8618408626205791E-2</v>
      </c>
    </row>
    <row r="540" spans="2:8" x14ac:dyDescent="0.3">
      <c r="B540" s="490"/>
      <c r="C540" s="20" t="s">
        <v>697</v>
      </c>
      <c r="D540" s="89">
        <v>26</v>
      </c>
      <c r="E540" s="62" t="s">
        <v>964</v>
      </c>
      <c r="F540" s="53">
        <v>0</v>
      </c>
      <c r="G540" s="54">
        <v>0</v>
      </c>
      <c r="H540" s="54">
        <v>0</v>
      </c>
    </row>
    <row r="541" spans="2:8" x14ac:dyDescent="0.3">
      <c r="B541" s="490"/>
      <c r="C541" s="20" t="s">
        <v>698</v>
      </c>
      <c r="D541" s="89">
        <v>26</v>
      </c>
      <c r="E541" s="62" t="s">
        <v>964</v>
      </c>
      <c r="F541" s="53">
        <v>36.555466661402562</v>
      </c>
      <c r="G541" s="54">
        <v>4.0211013327542817</v>
      </c>
      <c r="H541" s="54">
        <v>1.0966639998420766</v>
      </c>
    </row>
    <row r="542" spans="2:8" x14ac:dyDescent="0.3">
      <c r="B542" s="490"/>
      <c r="C542" s="20" t="s">
        <v>699</v>
      </c>
      <c r="D542" s="89">
        <v>19</v>
      </c>
      <c r="E542" s="20" t="s">
        <v>712</v>
      </c>
      <c r="F542" s="53">
        <v>47.55813915787018</v>
      </c>
      <c r="G542" s="54">
        <v>5.2313953073657204</v>
      </c>
      <c r="H542" s="54">
        <v>1.4267441747361054</v>
      </c>
    </row>
    <row r="543" spans="2:8" x14ac:dyDescent="0.3">
      <c r="B543" s="490"/>
      <c r="C543" s="20" t="s">
        <v>700</v>
      </c>
      <c r="D543" s="89">
        <v>26</v>
      </c>
      <c r="E543" s="62" t="s">
        <v>964</v>
      </c>
      <c r="F543" s="53">
        <v>14.449673038887328</v>
      </c>
      <c r="G543" s="54">
        <v>1.5894640342776063</v>
      </c>
      <c r="H543" s="54">
        <v>0.43349019116661985</v>
      </c>
    </row>
    <row r="544" spans="2:8" x14ac:dyDescent="0.3">
      <c r="B544" s="490"/>
      <c r="C544" s="94" t="s">
        <v>701</v>
      </c>
      <c r="D544" s="89">
        <v>26</v>
      </c>
      <c r="E544" s="62" t="s">
        <v>964</v>
      </c>
      <c r="F544" s="53">
        <v>21.017378015917398</v>
      </c>
      <c r="G544" s="54">
        <v>2.3119115817509144</v>
      </c>
      <c r="H544" s="54">
        <v>0.63052134047752206</v>
      </c>
    </row>
    <row r="545" spans="2:8" x14ac:dyDescent="0.3">
      <c r="B545" s="490"/>
      <c r="C545" s="94" t="s">
        <v>702</v>
      </c>
      <c r="D545" s="89">
        <v>26</v>
      </c>
      <c r="E545" s="62" t="s">
        <v>964</v>
      </c>
      <c r="F545" s="53">
        <v>17.20467967304355</v>
      </c>
      <c r="G545" s="54">
        <v>1.892514764034791</v>
      </c>
      <c r="H545" s="54">
        <v>0.51614039019130653</v>
      </c>
    </row>
    <row r="546" spans="2:8" x14ac:dyDescent="0.3">
      <c r="B546" s="490"/>
      <c r="C546" s="20" t="s">
        <v>703</v>
      </c>
      <c r="D546" s="89">
        <v>26</v>
      </c>
      <c r="E546" s="62" t="s">
        <v>964</v>
      </c>
      <c r="F546" s="53">
        <v>27.950774874700699</v>
      </c>
      <c r="G546" s="54">
        <v>3.0745852362170774</v>
      </c>
      <c r="H546" s="54">
        <v>0.83852324624102093</v>
      </c>
    </row>
    <row r="547" spans="2:8" x14ac:dyDescent="0.3">
      <c r="B547" s="490"/>
      <c r="C547" s="65" t="s">
        <v>704</v>
      </c>
      <c r="D547" s="89">
        <v>19</v>
      </c>
      <c r="E547" s="20" t="s">
        <v>712</v>
      </c>
      <c r="F547" s="53">
        <v>0</v>
      </c>
      <c r="G547" s="54">
        <v>0</v>
      </c>
      <c r="H547" s="54">
        <v>0</v>
      </c>
    </row>
    <row r="548" spans="2:8" x14ac:dyDescent="0.3">
      <c r="B548" s="490"/>
      <c r="C548" s="20" t="s">
        <v>705</v>
      </c>
      <c r="D548" s="89">
        <v>26</v>
      </c>
      <c r="E548" s="62" t="s">
        <v>964</v>
      </c>
      <c r="F548" s="53">
        <v>42.655930919737926</v>
      </c>
      <c r="G548" s="54">
        <v>4.6921524011711728</v>
      </c>
      <c r="H548" s="54">
        <v>1.2796779275921379</v>
      </c>
    </row>
    <row r="549" spans="2:8" x14ac:dyDescent="0.3">
      <c r="B549" s="490"/>
      <c r="C549" s="20" t="s">
        <v>706</v>
      </c>
      <c r="D549" s="89">
        <v>26</v>
      </c>
      <c r="E549" s="62" t="s">
        <v>964</v>
      </c>
      <c r="F549" s="53">
        <v>0</v>
      </c>
      <c r="G549" s="54">
        <v>0</v>
      </c>
      <c r="H549" s="54">
        <v>0</v>
      </c>
    </row>
    <row r="550" spans="2:8" x14ac:dyDescent="0.3">
      <c r="B550" s="490"/>
      <c r="C550" s="20" t="s">
        <v>707</v>
      </c>
      <c r="D550" s="89">
        <v>26</v>
      </c>
      <c r="E550" s="62" t="s">
        <v>964</v>
      </c>
      <c r="F550" s="53">
        <v>0</v>
      </c>
      <c r="G550" s="54">
        <v>0</v>
      </c>
      <c r="H550" s="54">
        <v>0</v>
      </c>
    </row>
    <row r="551" spans="2:8" x14ac:dyDescent="0.3">
      <c r="B551" s="490"/>
      <c r="C551" s="20" t="s">
        <v>708</v>
      </c>
      <c r="D551" s="89">
        <v>26</v>
      </c>
      <c r="E551" s="62" t="s">
        <v>964</v>
      </c>
      <c r="F551" s="53">
        <v>15.286669148367409</v>
      </c>
      <c r="G551" s="54">
        <v>1.6815336063204149</v>
      </c>
      <c r="H551" s="54">
        <v>0.45860007445102219</v>
      </c>
    </row>
    <row r="552" spans="2:8" x14ac:dyDescent="0.3">
      <c r="B552" s="490"/>
      <c r="C552" s="20" t="s">
        <v>709</v>
      </c>
      <c r="D552" s="89">
        <v>19</v>
      </c>
      <c r="E552" s="20" t="s">
        <v>712</v>
      </c>
      <c r="F552" s="53">
        <v>72.242900172744328</v>
      </c>
      <c r="G552" s="54">
        <v>7.9467190190018773</v>
      </c>
      <c r="H552" s="54">
        <v>2.1672870051823296</v>
      </c>
    </row>
    <row r="553" spans="2:8" x14ac:dyDescent="0.3">
      <c r="B553" s="490"/>
      <c r="C553" s="20" t="s">
        <v>710</v>
      </c>
      <c r="D553" s="89">
        <v>26</v>
      </c>
      <c r="E553" s="62" t="s">
        <v>964</v>
      </c>
      <c r="F553" s="53">
        <v>105.80891545957053</v>
      </c>
      <c r="G553" s="54">
        <v>11.638980700552759</v>
      </c>
      <c r="H553" s="54">
        <v>3.1742674637871153</v>
      </c>
    </row>
    <row r="554" spans="2:8" x14ac:dyDescent="0.3">
      <c r="B554" s="490"/>
      <c r="C554" s="20" t="s">
        <v>711</v>
      </c>
      <c r="D554" s="89">
        <v>19</v>
      </c>
      <c r="E554" s="20" t="s">
        <v>712</v>
      </c>
      <c r="F554" s="53">
        <v>25.660417560441168</v>
      </c>
      <c r="G554" s="54">
        <v>2.8226459316485291</v>
      </c>
      <c r="H554" s="54">
        <v>0.76981252681323509</v>
      </c>
    </row>
    <row r="555" spans="2:8" x14ac:dyDescent="0.3">
      <c r="B555" s="490"/>
      <c r="C555" s="20" t="s">
        <v>712</v>
      </c>
      <c r="D555" s="89">
        <v>19</v>
      </c>
      <c r="E555" s="20" t="s">
        <v>712</v>
      </c>
      <c r="F555" s="79">
        <v>524.02625195255371</v>
      </c>
      <c r="G555" s="78">
        <v>57.642887714780912</v>
      </c>
      <c r="H555" s="78">
        <v>15.72078755857661</v>
      </c>
    </row>
    <row r="556" spans="2:8" x14ac:dyDescent="0.3">
      <c r="B556" s="490"/>
      <c r="C556" s="20" t="s">
        <v>530</v>
      </c>
      <c r="D556" s="89">
        <v>19</v>
      </c>
      <c r="E556" s="20" t="s">
        <v>712</v>
      </c>
      <c r="F556" s="53">
        <v>111.07635822873638</v>
      </c>
      <c r="G556" s="54">
        <v>12.218399405161003</v>
      </c>
      <c r="H556" s="54">
        <v>3.3322907468620913</v>
      </c>
    </row>
    <row r="557" spans="2:8" x14ac:dyDescent="0.3">
      <c r="B557" s="490"/>
      <c r="C557" s="20" t="s">
        <v>713</v>
      </c>
      <c r="D557" s="89">
        <v>26</v>
      </c>
      <c r="E557" s="62" t="s">
        <v>964</v>
      </c>
      <c r="F557" s="53">
        <v>44.472020739928794</v>
      </c>
      <c r="G557" s="54">
        <v>4.8919222813921674</v>
      </c>
      <c r="H557" s="54">
        <v>1.3341606221978639</v>
      </c>
    </row>
    <row r="558" spans="2:8" x14ac:dyDescent="0.3">
      <c r="B558" s="490"/>
      <c r="C558" s="20" t="s">
        <v>714</v>
      </c>
      <c r="D558" s="89">
        <v>26</v>
      </c>
      <c r="E558" s="62" t="s">
        <v>964</v>
      </c>
      <c r="F558" s="53">
        <v>0</v>
      </c>
      <c r="G558" s="54">
        <v>0</v>
      </c>
      <c r="H558" s="54">
        <v>0</v>
      </c>
    </row>
    <row r="559" spans="2:8" x14ac:dyDescent="0.3">
      <c r="B559" s="490"/>
      <c r="C559" s="20" t="s">
        <v>715</v>
      </c>
      <c r="D559" s="89">
        <v>26</v>
      </c>
      <c r="E559" s="62" t="s">
        <v>964</v>
      </c>
      <c r="F559" s="53">
        <v>0</v>
      </c>
      <c r="G559" s="54">
        <v>0</v>
      </c>
      <c r="H559" s="54">
        <v>0</v>
      </c>
    </row>
    <row r="560" spans="2:8" x14ac:dyDescent="0.3">
      <c r="B560" s="490"/>
      <c r="C560" s="20" t="s">
        <v>716</v>
      </c>
      <c r="D560" s="89">
        <v>19</v>
      </c>
      <c r="E560" s="20" t="s">
        <v>712</v>
      </c>
      <c r="F560" s="53">
        <v>119.82332575201293</v>
      </c>
      <c r="G560" s="54">
        <v>13.180565832721426</v>
      </c>
      <c r="H560" s="54">
        <v>3.5946997725603884</v>
      </c>
    </row>
    <row r="561" spans="2:8" x14ac:dyDescent="0.3">
      <c r="B561" s="490"/>
      <c r="C561" s="20" t="s">
        <v>717</v>
      </c>
      <c r="D561" s="89">
        <v>19</v>
      </c>
      <c r="E561" s="20" t="s">
        <v>712</v>
      </c>
      <c r="F561" s="53">
        <v>51.162399428519485</v>
      </c>
      <c r="G561" s="54">
        <v>5.6278639371371435</v>
      </c>
      <c r="H561" s="54">
        <v>1.5348719828555846</v>
      </c>
    </row>
    <row r="562" spans="2:8" x14ac:dyDescent="0.3">
      <c r="B562" s="490"/>
      <c r="C562" s="20" t="s">
        <v>241</v>
      </c>
      <c r="D562" s="89">
        <v>26</v>
      </c>
      <c r="E562" s="62" t="s">
        <v>964</v>
      </c>
      <c r="F562" s="53">
        <v>21.53324482079497</v>
      </c>
      <c r="G562" s="54">
        <v>2.3686569302874467</v>
      </c>
      <c r="H562" s="54">
        <v>0.64599734462384917</v>
      </c>
    </row>
    <row r="563" spans="2:8" x14ac:dyDescent="0.3">
      <c r="B563" s="490"/>
      <c r="C563" s="20" t="s">
        <v>718</v>
      </c>
      <c r="D563" s="89">
        <v>26</v>
      </c>
      <c r="E563" s="62" t="s">
        <v>964</v>
      </c>
      <c r="F563" s="53">
        <v>48.242610036990463</v>
      </c>
      <c r="G563" s="54">
        <v>5.3066871040689509</v>
      </c>
      <c r="H563" s="54">
        <v>1.4472783011097137</v>
      </c>
    </row>
    <row r="564" spans="2:8" x14ac:dyDescent="0.3">
      <c r="B564" s="490"/>
      <c r="C564" s="20" t="s">
        <v>719</v>
      </c>
      <c r="D564" s="89">
        <v>26</v>
      </c>
      <c r="E564" s="62" t="s">
        <v>964</v>
      </c>
      <c r="F564" s="53">
        <v>93.495868824463628</v>
      </c>
      <c r="G564" s="66">
        <v>10.284545570691</v>
      </c>
      <c r="H564" s="54">
        <v>2.804876064733909</v>
      </c>
    </row>
    <row r="565" spans="2:8" x14ac:dyDescent="0.3">
      <c r="B565" s="490"/>
      <c r="C565" s="20" t="s">
        <v>720</v>
      </c>
      <c r="D565" s="89">
        <v>26</v>
      </c>
      <c r="E565" s="62" t="s">
        <v>964</v>
      </c>
      <c r="F565" s="53">
        <v>88.485656371856038</v>
      </c>
      <c r="G565" s="54">
        <v>9.7334222009041653</v>
      </c>
      <c r="H565" s="54">
        <v>2.6545696911556811</v>
      </c>
    </row>
    <row r="566" spans="2:8" ht="18" x14ac:dyDescent="0.35">
      <c r="G566" s="80">
        <f>SUM(G2:G565)</f>
        <v>16325.122456581659</v>
      </c>
      <c r="H566" s="80">
        <f>SUM(H2:H565)</f>
        <v>5059.4467812548965</v>
      </c>
    </row>
    <row r="567" spans="2:8" x14ac:dyDescent="0.3">
      <c r="C567" s="67" t="s">
        <v>721</v>
      </c>
    </row>
  </sheetData>
  <autoFilter ref="B1:H567"/>
  <mergeCells count="13">
    <mergeCell ref="B249:B286"/>
    <mergeCell ref="B2:B69"/>
    <mergeCell ref="B70:B83"/>
    <mergeCell ref="B84:B113"/>
    <mergeCell ref="B114:B183"/>
    <mergeCell ref="B184:B248"/>
    <mergeCell ref="B525:B565"/>
    <mergeCell ref="B287:B329"/>
    <mergeCell ref="B330:B349"/>
    <mergeCell ref="B350:B372"/>
    <mergeCell ref="B373:B434"/>
    <mergeCell ref="B435:B480"/>
    <mergeCell ref="B481:B5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I178"/>
  <sheetViews>
    <sheetView zoomScale="60" zoomScaleNormal="60" workbookViewId="0">
      <pane ySplit="876" activePane="bottomLeft"/>
      <selection activeCell="F4" sqref="F4:G4"/>
      <selection pane="bottomLeft" activeCell="F13" sqref="F13"/>
    </sheetView>
  </sheetViews>
  <sheetFormatPr baseColWidth="10" defaultColWidth="9.109375" defaultRowHeight="14.4" x14ac:dyDescent="0.3"/>
  <cols>
    <col min="2" max="2" width="43.6640625" customWidth="1"/>
    <col min="3" max="3" width="23.44140625" customWidth="1"/>
    <col min="4" max="4" width="17.44140625" customWidth="1"/>
    <col min="5" max="5" width="42.6640625" style="1" customWidth="1"/>
    <col min="6" max="6" width="14.5546875" customWidth="1"/>
    <col min="7" max="7" width="16.109375" customWidth="1"/>
    <col min="8" max="8" width="21" customWidth="1"/>
    <col min="9" max="9" width="15.33203125" customWidth="1"/>
    <col min="10" max="10" width="15.88671875" customWidth="1"/>
  </cols>
  <sheetData>
    <row r="2" spans="2:8" x14ac:dyDescent="0.3">
      <c r="C2" t="e">
        <f>#REF!/E4</f>
        <v>#REF!</v>
      </c>
    </row>
    <row r="3" spans="2:8" ht="33.75" customHeight="1" x14ac:dyDescent="0.3">
      <c r="E3" s="3" t="s">
        <v>71</v>
      </c>
      <c r="F3" s="4" t="s">
        <v>72</v>
      </c>
      <c r="G3" s="5" t="s">
        <v>73</v>
      </c>
      <c r="H3" s="6" t="s">
        <v>74</v>
      </c>
    </row>
    <row r="4" spans="2:8" x14ac:dyDescent="0.3">
      <c r="E4" s="6">
        <v>12</v>
      </c>
      <c r="F4" s="7">
        <v>17.5</v>
      </c>
      <c r="G4" s="6">
        <v>184</v>
      </c>
      <c r="H4" s="6">
        <v>3.5999999999999999E-3</v>
      </c>
    </row>
    <row r="5" spans="2:8" ht="42.75" customHeight="1" x14ac:dyDescent="0.3">
      <c r="B5" s="3" t="s">
        <v>75</v>
      </c>
      <c r="C5" s="3" t="s">
        <v>76</v>
      </c>
      <c r="D5" s="3" t="s">
        <v>722</v>
      </c>
      <c r="E5" s="3" t="s">
        <v>77</v>
      </c>
      <c r="F5" s="3" t="s">
        <v>78</v>
      </c>
      <c r="G5" s="8" t="s">
        <v>79</v>
      </c>
      <c r="H5" s="8" t="s">
        <v>80</v>
      </c>
    </row>
    <row r="6" spans="2:8" ht="19.5" customHeight="1" x14ac:dyDescent="0.3">
      <c r="B6" s="11" t="s">
        <v>81</v>
      </c>
      <c r="C6" s="2" t="s">
        <v>82</v>
      </c>
      <c r="D6" s="6" t="s">
        <v>723</v>
      </c>
      <c r="E6" s="6">
        <v>14.5</v>
      </c>
      <c r="F6" s="517" t="s">
        <v>83</v>
      </c>
      <c r="G6" s="518"/>
      <c r="H6" s="519"/>
    </row>
    <row r="7" spans="2:8" x14ac:dyDescent="0.3">
      <c r="B7" s="2" t="s">
        <v>84</v>
      </c>
      <c r="C7" s="2" t="s">
        <v>85</v>
      </c>
      <c r="D7" s="6" t="s">
        <v>724</v>
      </c>
      <c r="E7" s="6">
        <v>5.88</v>
      </c>
      <c r="F7" s="9">
        <f>E7*0.2</f>
        <v>1.1759999999999999</v>
      </c>
      <c r="G7" s="10">
        <f>F7*$F$4*$H$4*$E$4*365</f>
        <v>324.50543999999996</v>
      </c>
      <c r="H7" s="10">
        <f>F7*$G$4*$H$4*$E$4*365</f>
        <v>3411.942912</v>
      </c>
    </row>
    <row r="8" spans="2:8" x14ac:dyDescent="0.3">
      <c r="B8" s="2" t="s">
        <v>725</v>
      </c>
      <c r="C8" s="2" t="s">
        <v>86</v>
      </c>
      <c r="D8" s="6" t="s">
        <v>726</v>
      </c>
      <c r="E8" s="6">
        <v>24.58</v>
      </c>
      <c r="F8" s="9">
        <f t="shared" ref="F8:F70" si="0">E8*0.2</f>
        <v>4.9160000000000004</v>
      </c>
      <c r="G8" s="10">
        <f t="shared" ref="G8:G71" si="1">F8*$F$4*$H$4*$E$4*365</f>
        <v>1356.5210399999999</v>
      </c>
      <c r="H8" s="10">
        <f t="shared" ref="H8:H71" si="2">F8*$G$4*$H$4*$E$4*365</f>
        <v>14262.849792000003</v>
      </c>
    </row>
    <row r="9" spans="2:8" ht="37.5" customHeight="1" x14ac:dyDescent="0.3">
      <c r="B9" s="82" t="s">
        <v>727</v>
      </c>
      <c r="C9" s="2" t="s">
        <v>87</v>
      </c>
      <c r="D9" s="6" t="s">
        <v>728</v>
      </c>
      <c r="E9" s="6">
        <v>12.52</v>
      </c>
      <c r="F9" s="9">
        <f t="shared" si="0"/>
        <v>2.504</v>
      </c>
      <c r="G9" s="10">
        <f t="shared" si="1"/>
        <v>690.95375999999999</v>
      </c>
      <c r="H9" s="10">
        <f t="shared" si="2"/>
        <v>7264.8852479999987</v>
      </c>
    </row>
    <row r="10" spans="2:8" ht="36" customHeight="1" x14ac:dyDescent="0.3">
      <c r="B10" s="83" t="s">
        <v>138</v>
      </c>
      <c r="C10" s="84" t="s">
        <v>88</v>
      </c>
      <c r="D10" s="15"/>
      <c r="E10" s="15">
        <v>22</v>
      </c>
      <c r="F10" s="16">
        <f t="shared" si="0"/>
        <v>4.4000000000000004</v>
      </c>
      <c r="G10" s="17">
        <f t="shared" si="1"/>
        <v>1214.136</v>
      </c>
      <c r="H10" s="17">
        <f t="shared" si="2"/>
        <v>12765.772799999999</v>
      </c>
    </row>
    <row r="11" spans="2:8" x14ac:dyDescent="0.3">
      <c r="B11" s="85" t="s">
        <v>729</v>
      </c>
      <c r="C11" s="11" t="s">
        <v>70</v>
      </c>
      <c r="D11" s="12" t="s">
        <v>730</v>
      </c>
      <c r="E11" s="12">
        <v>27.3</v>
      </c>
      <c r="F11" s="13">
        <f t="shared" si="0"/>
        <v>5.4600000000000009</v>
      </c>
      <c r="G11" s="10">
        <f t="shared" si="1"/>
        <v>1506.6324000000002</v>
      </c>
      <c r="H11" s="10">
        <f t="shared" si="2"/>
        <v>15841.163520000002</v>
      </c>
    </row>
    <row r="12" spans="2:8" x14ac:dyDescent="0.3">
      <c r="B12" s="520" t="s">
        <v>731</v>
      </c>
      <c r="C12" s="523" t="s">
        <v>89</v>
      </c>
      <c r="D12" s="15" t="s">
        <v>732</v>
      </c>
      <c r="E12" s="15">
        <v>50.53</v>
      </c>
      <c r="F12" s="16">
        <f t="shared" si="0"/>
        <v>10.106000000000002</v>
      </c>
      <c r="G12" s="17">
        <f t="shared" si="1"/>
        <v>2788.6496400000005</v>
      </c>
      <c r="H12" s="17">
        <f t="shared" si="2"/>
        <v>29320.659072000006</v>
      </c>
    </row>
    <row r="13" spans="2:8" x14ac:dyDescent="0.3">
      <c r="B13" s="521"/>
      <c r="C13" s="524"/>
      <c r="D13" s="15"/>
      <c r="E13" s="15">
        <v>17.37</v>
      </c>
      <c r="F13" s="16">
        <f t="shared" si="0"/>
        <v>3.4740000000000002</v>
      </c>
      <c r="G13" s="17">
        <f t="shared" si="1"/>
        <v>958.61555999999996</v>
      </c>
      <c r="H13" s="17">
        <f t="shared" si="2"/>
        <v>10079.157888</v>
      </c>
    </row>
    <row r="14" spans="2:8" x14ac:dyDescent="0.3">
      <c r="B14" s="522"/>
      <c r="C14" s="525"/>
      <c r="D14" s="15" t="s">
        <v>733</v>
      </c>
      <c r="E14" s="15">
        <v>32.299999999999997</v>
      </c>
      <c r="F14" s="16">
        <f t="shared" si="0"/>
        <v>6.46</v>
      </c>
      <c r="G14" s="17">
        <f t="shared" si="1"/>
        <v>1782.5723999999998</v>
      </c>
      <c r="H14" s="17">
        <f t="shared" si="2"/>
        <v>18742.47552</v>
      </c>
    </row>
    <row r="15" spans="2:8" x14ac:dyDescent="0.3">
      <c r="B15" s="84" t="s">
        <v>734</v>
      </c>
      <c r="C15" s="84"/>
      <c r="D15" s="15" t="s">
        <v>735</v>
      </c>
      <c r="E15" s="15">
        <v>0.33</v>
      </c>
      <c r="F15" s="16">
        <f t="shared" si="0"/>
        <v>6.6000000000000003E-2</v>
      </c>
      <c r="G15" s="17">
        <f t="shared" si="1"/>
        <v>18.212040000000002</v>
      </c>
      <c r="H15" s="17">
        <f t="shared" si="2"/>
        <v>191.486592</v>
      </c>
    </row>
    <row r="16" spans="2:8" x14ac:dyDescent="0.3">
      <c r="B16" s="2" t="s">
        <v>736</v>
      </c>
      <c r="C16" s="2" t="s">
        <v>90</v>
      </c>
      <c r="D16" s="6" t="s">
        <v>737</v>
      </c>
      <c r="E16" s="6">
        <v>0.51</v>
      </c>
      <c r="F16" s="9">
        <f t="shared" si="0"/>
        <v>0.10200000000000001</v>
      </c>
      <c r="G16" s="10">
        <f t="shared" si="1"/>
        <v>28.145879999999998</v>
      </c>
      <c r="H16" s="10">
        <f t="shared" si="2"/>
        <v>295.93382400000002</v>
      </c>
    </row>
    <row r="17" spans="2:8" ht="32.25" customHeight="1" x14ac:dyDescent="0.3">
      <c r="B17" s="86" t="s">
        <v>738</v>
      </c>
      <c r="C17" s="84" t="s">
        <v>91</v>
      </c>
      <c r="D17" s="15" t="s">
        <v>739</v>
      </c>
      <c r="E17" s="15">
        <v>2.33</v>
      </c>
      <c r="F17" s="16">
        <f t="shared" si="0"/>
        <v>0.46600000000000003</v>
      </c>
      <c r="G17" s="17">
        <f t="shared" si="1"/>
        <v>128.58804000000001</v>
      </c>
      <c r="H17" s="17">
        <f t="shared" si="2"/>
        <v>1352.0113919999997</v>
      </c>
    </row>
    <row r="18" spans="2:8" x14ac:dyDescent="0.3">
      <c r="B18" s="11" t="s">
        <v>740</v>
      </c>
      <c r="C18" s="11" t="s">
        <v>92</v>
      </c>
      <c r="D18" s="6" t="s">
        <v>741</v>
      </c>
      <c r="E18" s="12">
        <v>0.82</v>
      </c>
      <c r="F18" s="9">
        <f t="shared" si="0"/>
        <v>0.16400000000000001</v>
      </c>
      <c r="G18" s="10">
        <f t="shared" si="1"/>
        <v>45.254160000000006</v>
      </c>
      <c r="H18" s="10">
        <f t="shared" si="2"/>
        <v>475.81516800000009</v>
      </c>
    </row>
    <row r="19" spans="2:8" x14ac:dyDescent="0.3">
      <c r="B19" s="11" t="s">
        <v>742</v>
      </c>
      <c r="C19" s="11" t="s">
        <v>93</v>
      </c>
      <c r="D19" s="12" t="s">
        <v>743</v>
      </c>
      <c r="E19" s="12">
        <v>9.7100000000000009</v>
      </c>
      <c r="F19" s="9">
        <f t="shared" si="0"/>
        <v>1.9420000000000002</v>
      </c>
      <c r="G19" s="10">
        <f t="shared" si="1"/>
        <v>535.87547999999992</v>
      </c>
      <c r="H19" s="10">
        <f t="shared" si="2"/>
        <v>5634.3479040000011</v>
      </c>
    </row>
    <row r="20" spans="2:8" x14ac:dyDescent="0.3">
      <c r="B20" s="84" t="s">
        <v>744</v>
      </c>
      <c r="C20" s="84" t="s">
        <v>94</v>
      </c>
      <c r="D20" s="15" t="s">
        <v>745</v>
      </c>
      <c r="E20" s="15">
        <v>0.16</v>
      </c>
      <c r="F20" s="16">
        <f t="shared" si="0"/>
        <v>3.2000000000000001E-2</v>
      </c>
      <c r="G20" s="17">
        <f t="shared" si="1"/>
        <v>8.8300799999999988</v>
      </c>
      <c r="H20" s="17">
        <f t="shared" si="2"/>
        <v>92.841983999999982</v>
      </c>
    </row>
    <row r="21" spans="2:8" x14ac:dyDescent="0.3">
      <c r="B21" s="11" t="s">
        <v>746</v>
      </c>
      <c r="C21" s="11" t="s">
        <v>95</v>
      </c>
      <c r="D21" s="12" t="s">
        <v>747</v>
      </c>
      <c r="E21" s="12">
        <v>4.99</v>
      </c>
      <c r="F21" s="9">
        <f t="shared" si="0"/>
        <v>0.99800000000000011</v>
      </c>
      <c r="G21" s="10">
        <f t="shared" si="1"/>
        <v>275.38812000000007</v>
      </c>
      <c r="H21" s="10">
        <f t="shared" si="2"/>
        <v>2895.5093760000004</v>
      </c>
    </row>
    <row r="22" spans="2:8" x14ac:dyDescent="0.3">
      <c r="B22" s="11" t="s">
        <v>748</v>
      </c>
      <c r="C22" s="11" t="s">
        <v>96</v>
      </c>
      <c r="D22" s="12" t="s">
        <v>749</v>
      </c>
      <c r="E22" s="12">
        <v>1.55</v>
      </c>
      <c r="F22" s="9">
        <f t="shared" si="0"/>
        <v>0.31000000000000005</v>
      </c>
      <c r="G22" s="10">
        <f t="shared" si="1"/>
        <v>85.54140000000001</v>
      </c>
      <c r="H22" s="10">
        <f t="shared" si="2"/>
        <v>899.40672000000018</v>
      </c>
    </row>
    <row r="23" spans="2:8" x14ac:dyDescent="0.3">
      <c r="B23" s="11" t="s">
        <v>750</v>
      </c>
      <c r="C23" s="11" t="s">
        <v>97</v>
      </c>
      <c r="D23" s="12" t="s">
        <v>751</v>
      </c>
      <c r="E23" s="12">
        <v>0.06</v>
      </c>
      <c r="F23" s="9">
        <f t="shared" si="0"/>
        <v>1.2E-2</v>
      </c>
      <c r="G23" s="10">
        <f t="shared" si="1"/>
        <v>3.31128</v>
      </c>
      <c r="H23" s="10">
        <f t="shared" si="2"/>
        <v>34.815744000000002</v>
      </c>
    </row>
    <row r="24" spans="2:8" x14ac:dyDescent="0.3">
      <c r="B24" s="11" t="s">
        <v>752</v>
      </c>
      <c r="C24" s="11" t="s">
        <v>98</v>
      </c>
      <c r="D24" s="12" t="s">
        <v>753</v>
      </c>
      <c r="E24" s="12">
        <v>1.07</v>
      </c>
      <c r="F24" s="9">
        <f t="shared" si="0"/>
        <v>0.21400000000000002</v>
      </c>
      <c r="G24" s="10">
        <f t="shared" si="1"/>
        <v>59.051160000000003</v>
      </c>
      <c r="H24" s="10">
        <f t="shared" si="2"/>
        <v>620.88076799999999</v>
      </c>
    </row>
    <row r="25" spans="2:8" x14ac:dyDescent="0.3">
      <c r="B25" s="11" t="s">
        <v>754</v>
      </c>
      <c r="C25" s="11" t="s">
        <v>99</v>
      </c>
      <c r="D25" s="12" t="s">
        <v>747</v>
      </c>
      <c r="E25" s="12">
        <v>29.01</v>
      </c>
      <c r="F25" s="9">
        <f t="shared" si="0"/>
        <v>5.8020000000000005</v>
      </c>
      <c r="G25" s="10">
        <f t="shared" si="1"/>
        <v>1601.00388</v>
      </c>
      <c r="H25" s="10">
        <f t="shared" si="2"/>
        <v>16833.412224</v>
      </c>
    </row>
    <row r="26" spans="2:8" x14ac:dyDescent="0.3">
      <c r="B26" s="84" t="s">
        <v>755</v>
      </c>
      <c r="C26" s="84" t="s">
        <v>100</v>
      </c>
      <c r="D26" s="15" t="s">
        <v>756</v>
      </c>
      <c r="E26" s="15">
        <v>0.26</v>
      </c>
      <c r="F26" s="16">
        <f t="shared" si="0"/>
        <v>5.2000000000000005E-2</v>
      </c>
      <c r="G26" s="17">
        <f t="shared" si="1"/>
        <v>14.348879999999999</v>
      </c>
      <c r="H26" s="17">
        <f t="shared" si="2"/>
        <v>150.86822400000003</v>
      </c>
    </row>
    <row r="27" spans="2:8" x14ac:dyDescent="0.3">
      <c r="B27" s="84" t="s">
        <v>757</v>
      </c>
      <c r="C27" s="84" t="s">
        <v>101</v>
      </c>
      <c r="D27" s="15" t="s">
        <v>758</v>
      </c>
      <c r="E27" s="15">
        <v>3.92</v>
      </c>
      <c r="F27" s="16">
        <f t="shared" si="0"/>
        <v>0.78400000000000003</v>
      </c>
      <c r="G27" s="17">
        <f t="shared" si="1"/>
        <v>216.33696</v>
      </c>
      <c r="H27" s="17">
        <f t="shared" si="2"/>
        <v>2274.6286079999995</v>
      </c>
    </row>
    <row r="28" spans="2:8" ht="30" customHeight="1" x14ac:dyDescent="0.3">
      <c r="B28" s="86" t="s">
        <v>759</v>
      </c>
      <c r="C28" s="84" t="s">
        <v>102</v>
      </c>
      <c r="D28" s="15" t="s">
        <v>760</v>
      </c>
      <c r="E28" s="15">
        <v>1.73</v>
      </c>
      <c r="F28" s="16">
        <f t="shared" si="0"/>
        <v>0.34600000000000003</v>
      </c>
      <c r="G28" s="17">
        <f t="shared" si="1"/>
        <v>95.475240000000014</v>
      </c>
      <c r="H28" s="17">
        <f t="shared" si="2"/>
        <v>1003.853952</v>
      </c>
    </row>
    <row r="29" spans="2:8" x14ac:dyDescent="0.3">
      <c r="B29" s="11" t="s">
        <v>761</v>
      </c>
      <c r="C29" s="11" t="s">
        <v>103</v>
      </c>
      <c r="D29" s="12" t="s">
        <v>762</v>
      </c>
      <c r="E29" s="12">
        <v>1.06</v>
      </c>
      <c r="F29" s="9">
        <f t="shared" si="0"/>
        <v>0.21200000000000002</v>
      </c>
      <c r="G29" s="10">
        <f t="shared" si="1"/>
        <v>58.499280000000006</v>
      </c>
      <c r="H29" s="10">
        <f t="shared" si="2"/>
        <v>615.07814399999995</v>
      </c>
    </row>
    <row r="30" spans="2:8" ht="33.75" customHeight="1" x14ac:dyDescent="0.3">
      <c r="B30" s="86" t="s">
        <v>763</v>
      </c>
      <c r="C30" s="84" t="s">
        <v>104</v>
      </c>
      <c r="D30" s="15" t="s">
        <v>764</v>
      </c>
      <c r="E30" s="15">
        <v>9.4600000000000009</v>
      </c>
      <c r="F30" s="16">
        <f t="shared" si="0"/>
        <v>1.8920000000000003</v>
      </c>
      <c r="G30" s="17">
        <f t="shared" si="1"/>
        <v>522.07848000000013</v>
      </c>
      <c r="H30" s="17">
        <f t="shared" si="2"/>
        <v>5489.2823040000003</v>
      </c>
    </row>
    <row r="31" spans="2:8" x14ac:dyDescent="0.3">
      <c r="B31" s="84" t="s">
        <v>765</v>
      </c>
      <c r="C31" s="84" t="s">
        <v>105</v>
      </c>
      <c r="D31" s="15" t="s">
        <v>766</v>
      </c>
      <c r="E31" s="15">
        <v>4.47</v>
      </c>
      <c r="F31" s="16">
        <f t="shared" si="0"/>
        <v>0.89400000000000002</v>
      </c>
      <c r="G31" s="17">
        <f t="shared" si="1"/>
        <v>246.69036</v>
      </c>
      <c r="H31" s="17">
        <f t="shared" si="2"/>
        <v>2593.7729279999999</v>
      </c>
    </row>
    <row r="32" spans="2:8" x14ac:dyDescent="0.3">
      <c r="B32" s="526" t="s">
        <v>767</v>
      </c>
      <c r="C32" s="527" t="s">
        <v>106</v>
      </c>
      <c r="D32" s="12" t="s">
        <v>768</v>
      </c>
      <c r="E32" s="12">
        <v>13.2</v>
      </c>
      <c r="F32" s="9">
        <f>E32*0.26</f>
        <v>3.4319999999999999</v>
      </c>
      <c r="G32" s="10">
        <f t="shared" si="1"/>
        <v>947.02607999999998</v>
      </c>
      <c r="H32" s="10">
        <f t="shared" si="2"/>
        <v>9957.3027839999977</v>
      </c>
    </row>
    <row r="33" spans="2:8" x14ac:dyDescent="0.3">
      <c r="B33" s="526"/>
      <c r="C33" s="527"/>
      <c r="D33" s="12" t="s">
        <v>769</v>
      </c>
      <c r="E33" s="12">
        <v>25.7</v>
      </c>
      <c r="F33" s="9">
        <f>E33*0.26</f>
        <v>6.6820000000000004</v>
      </c>
      <c r="G33" s="10">
        <f t="shared" si="1"/>
        <v>1843.8310800000002</v>
      </c>
      <c r="H33" s="10">
        <f t="shared" si="2"/>
        <v>19386.566783999999</v>
      </c>
    </row>
    <row r="34" spans="2:8" ht="31.5" customHeight="1" x14ac:dyDescent="0.3">
      <c r="B34" s="85" t="s">
        <v>770</v>
      </c>
      <c r="C34" s="2" t="s">
        <v>107</v>
      </c>
      <c r="D34" s="12" t="s">
        <v>771</v>
      </c>
      <c r="E34" s="12">
        <v>5.01</v>
      </c>
      <c r="F34" s="9">
        <f t="shared" si="0"/>
        <v>1.002</v>
      </c>
      <c r="G34" s="10">
        <f t="shared" si="1"/>
        <v>276.49187999999998</v>
      </c>
      <c r="H34" s="10">
        <f t="shared" si="2"/>
        <v>2907.1146239999998</v>
      </c>
    </row>
    <row r="35" spans="2:8" x14ac:dyDescent="0.3">
      <c r="B35" s="11" t="s">
        <v>772</v>
      </c>
      <c r="C35" s="2" t="s">
        <v>108</v>
      </c>
      <c r="D35" s="12" t="s">
        <v>758</v>
      </c>
      <c r="E35" s="12">
        <v>0.35</v>
      </c>
      <c r="F35" s="9">
        <f t="shared" si="0"/>
        <v>6.9999999999999993E-2</v>
      </c>
      <c r="G35" s="10">
        <f t="shared" si="1"/>
        <v>19.315799999999996</v>
      </c>
      <c r="H35" s="10">
        <f t="shared" si="2"/>
        <v>203.09183999999996</v>
      </c>
    </row>
    <row r="36" spans="2:8" x14ac:dyDescent="0.3">
      <c r="B36" s="84" t="s">
        <v>773</v>
      </c>
      <c r="C36" s="84" t="s">
        <v>109</v>
      </c>
      <c r="D36" s="15" t="s">
        <v>774</v>
      </c>
      <c r="E36" s="15">
        <v>0.02</v>
      </c>
      <c r="F36" s="16">
        <f t="shared" si="0"/>
        <v>4.0000000000000001E-3</v>
      </c>
      <c r="G36" s="17">
        <f t="shared" si="1"/>
        <v>1.1037599999999999</v>
      </c>
      <c r="H36" s="17">
        <f t="shared" si="2"/>
        <v>11.605247999999998</v>
      </c>
    </row>
    <row r="37" spans="2:8" x14ac:dyDescent="0.3">
      <c r="B37" s="84" t="s">
        <v>775</v>
      </c>
      <c r="C37" s="84" t="s">
        <v>110</v>
      </c>
      <c r="D37" s="15" t="s">
        <v>776</v>
      </c>
      <c r="E37" s="15">
        <v>1.48</v>
      </c>
      <c r="F37" s="16">
        <f t="shared" si="0"/>
        <v>0.29599999999999999</v>
      </c>
      <c r="G37" s="17">
        <f t="shared" si="1"/>
        <v>81.678239999999988</v>
      </c>
      <c r="H37" s="17">
        <f t="shared" si="2"/>
        <v>858.78835199999992</v>
      </c>
    </row>
    <row r="38" spans="2:8" ht="37.5" customHeight="1" x14ac:dyDescent="0.3">
      <c r="B38" s="86" t="s">
        <v>777</v>
      </c>
      <c r="C38" s="84" t="s">
        <v>111</v>
      </c>
      <c r="D38" s="15" t="s">
        <v>778</v>
      </c>
      <c r="E38" s="15">
        <v>1.34</v>
      </c>
      <c r="F38" s="16">
        <f t="shared" si="0"/>
        <v>0.26800000000000002</v>
      </c>
      <c r="G38" s="17">
        <f t="shared" si="1"/>
        <v>73.951920000000001</v>
      </c>
      <c r="H38" s="17">
        <f t="shared" si="2"/>
        <v>777.55161600000008</v>
      </c>
    </row>
    <row r="39" spans="2:8" x14ac:dyDescent="0.3">
      <c r="B39" s="84" t="s">
        <v>779</v>
      </c>
      <c r="C39" s="84" t="s">
        <v>112</v>
      </c>
      <c r="D39" s="15" t="s">
        <v>780</v>
      </c>
      <c r="E39" s="15">
        <v>4.21</v>
      </c>
      <c r="F39" s="16">
        <f t="shared" si="0"/>
        <v>0.84200000000000008</v>
      </c>
      <c r="G39" s="17">
        <f t="shared" si="1"/>
        <v>232.34147999999999</v>
      </c>
      <c r="H39" s="17">
        <f t="shared" si="2"/>
        <v>2442.9047040000005</v>
      </c>
    </row>
    <row r="40" spans="2:8" x14ac:dyDescent="0.3">
      <c r="B40" s="11" t="s">
        <v>781</v>
      </c>
      <c r="C40" s="2" t="s">
        <v>113</v>
      </c>
      <c r="D40" s="6" t="s">
        <v>782</v>
      </c>
      <c r="E40" s="12">
        <v>0.13</v>
      </c>
      <c r="F40" s="9">
        <f t="shared" si="0"/>
        <v>2.6000000000000002E-2</v>
      </c>
      <c r="G40" s="10">
        <f t="shared" si="1"/>
        <v>7.1744399999999997</v>
      </c>
      <c r="H40" s="10">
        <f t="shared" si="2"/>
        <v>75.434112000000013</v>
      </c>
    </row>
    <row r="41" spans="2:8" x14ac:dyDescent="0.3">
      <c r="B41" s="84" t="s">
        <v>783</v>
      </c>
      <c r="C41" s="84" t="s">
        <v>114</v>
      </c>
      <c r="D41" s="15" t="s">
        <v>784</v>
      </c>
      <c r="E41" s="15">
        <v>0.02</v>
      </c>
      <c r="F41" s="16">
        <f t="shared" si="0"/>
        <v>4.0000000000000001E-3</v>
      </c>
      <c r="G41" s="17">
        <f t="shared" si="1"/>
        <v>1.1037599999999999</v>
      </c>
      <c r="H41" s="17">
        <f t="shared" si="2"/>
        <v>11.605247999999998</v>
      </c>
    </row>
    <row r="42" spans="2:8" x14ac:dyDescent="0.3">
      <c r="B42" s="84" t="s">
        <v>785</v>
      </c>
      <c r="C42" s="84" t="s">
        <v>115</v>
      </c>
      <c r="D42" s="15" t="s">
        <v>786</v>
      </c>
      <c r="E42" s="15">
        <v>0.02</v>
      </c>
      <c r="F42" s="16">
        <f t="shared" si="0"/>
        <v>4.0000000000000001E-3</v>
      </c>
      <c r="G42" s="17">
        <f t="shared" si="1"/>
        <v>1.1037599999999999</v>
      </c>
      <c r="H42" s="17">
        <f t="shared" si="2"/>
        <v>11.605247999999998</v>
      </c>
    </row>
    <row r="43" spans="2:8" ht="28.5" customHeight="1" x14ac:dyDescent="0.3">
      <c r="B43" s="86" t="s">
        <v>787</v>
      </c>
      <c r="C43" s="84" t="s">
        <v>116</v>
      </c>
      <c r="D43" s="15" t="s">
        <v>788</v>
      </c>
      <c r="E43" s="15">
        <v>31.03</v>
      </c>
      <c r="F43" s="16">
        <f t="shared" si="0"/>
        <v>6.2060000000000004</v>
      </c>
      <c r="G43" s="17">
        <f t="shared" si="1"/>
        <v>1712.4836399999999</v>
      </c>
      <c r="H43" s="17">
        <f t="shared" si="2"/>
        <v>18005.542271999999</v>
      </c>
    </row>
    <row r="44" spans="2:8" x14ac:dyDescent="0.3">
      <c r="B44" s="84" t="s">
        <v>789</v>
      </c>
      <c r="C44" s="84" t="s">
        <v>117</v>
      </c>
      <c r="D44" s="15" t="s">
        <v>790</v>
      </c>
      <c r="E44" s="15">
        <v>1.63</v>
      </c>
      <c r="F44" s="16">
        <f t="shared" si="0"/>
        <v>0.32600000000000001</v>
      </c>
      <c r="G44" s="17">
        <f t="shared" si="1"/>
        <v>89.956440000000001</v>
      </c>
      <c r="H44" s="17">
        <f t="shared" si="2"/>
        <v>945.82771200000002</v>
      </c>
    </row>
    <row r="45" spans="2:8" x14ac:dyDescent="0.3">
      <c r="B45" s="84" t="s">
        <v>791</v>
      </c>
      <c r="C45" s="84" t="s">
        <v>118</v>
      </c>
      <c r="D45" s="15" t="s">
        <v>792</v>
      </c>
      <c r="E45" s="15">
        <v>1.59</v>
      </c>
      <c r="F45" s="16">
        <f t="shared" si="0"/>
        <v>0.31800000000000006</v>
      </c>
      <c r="G45" s="17">
        <f t="shared" si="1"/>
        <v>87.748920000000012</v>
      </c>
      <c r="H45" s="17">
        <f t="shared" si="2"/>
        <v>922.61721600000033</v>
      </c>
    </row>
    <row r="46" spans="2:8" x14ac:dyDescent="0.3">
      <c r="B46" s="11" t="s">
        <v>793</v>
      </c>
      <c r="C46" s="2" t="s">
        <v>119</v>
      </c>
      <c r="D46" s="6" t="s">
        <v>739</v>
      </c>
      <c r="E46" s="12">
        <v>0.51</v>
      </c>
      <c r="F46" s="9">
        <f t="shared" si="0"/>
        <v>0.10200000000000001</v>
      </c>
      <c r="G46" s="10">
        <f t="shared" si="1"/>
        <v>28.145879999999998</v>
      </c>
      <c r="H46" s="10">
        <f t="shared" si="2"/>
        <v>295.93382400000002</v>
      </c>
    </row>
    <row r="47" spans="2:8" x14ac:dyDescent="0.3">
      <c r="B47" s="11" t="s">
        <v>794</v>
      </c>
      <c r="C47" s="2" t="s">
        <v>120</v>
      </c>
      <c r="D47" s="6" t="s">
        <v>795</v>
      </c>
      <c r="E47" s="12">
        <v>22.35</v>
      </c>
      <c r="F47" s="9">
        <f t="shared" si="0"/>
        <v>4.4700000000000006</v>
      </c>
      <c r="G47" s="10">
        <f t="shared" si="1"/>
        <v>1233.4518</v>
      </c>
      <c r="H47" s="10">
        <f t="shared" si="2"/>
        <v>12968.864640000002</v>
      </c>
    </row>
    <row r="48" spans="2:8" x14ac:dyDescent="0.3">
      <c r="B48" s="11" t="s">
        <v>794</v>
      </c>
      <c r="C48" s="2" t="s">
        <v>121</v>
      </c>
      <c r="D48" s="6" t="s">
        <v>796</v>
      </c>
      <c r="E48" s="12">
        <v>3.72</v>
      </c>
      <c r="F48" s="9">
        <f t="shared" si="0"/>
        <v>0.74400000000000011</v>
      </c>
      <c r="G48" s="10">
        <f t="shared" si="1"/>
        <v>205.29936000000004</v>
      </c>
      <c r="H48" s="10">
        <f t="shared" si="2"/>
        <v>2158.5761280000002</v>
      </c>
    </row>
    <row r="49" spans="2:9" x14ac:dyDescent="0.3">
      <c r="B49" s="84" t="s">
        <v>122</v>
      </c>
      <c r="C49" s="84" t="s">
        <v>123</v>
      </c>
      <c r="D49" s="15" t="s">
        <v>797</v>
      </c>
      <c r="E49" s="15">
        <v>50.43</v>
      </c>
      <c r="F49" s="16">
        <f t="shared" si="0"/>
        <v>10.086</v>
      </c>
      <c r="G49" s="17">
        <f t="shared" si="1"/>
        <v>2783.1308399999994</v>
      </c>
      <c r="H49" s="17">
        <f t="shared" si="2"/>
        <v>29262.632832000003</v>
      </c>
    </row>
    <row r="50" spans="2:9" x14ac:dyDescent="0.3">
      <c r="B50" s="84" t="s">
        <v>124</v>
      </c>
      <c r="C50" s="84" t="s">
        <v>125</v>
      </c>
      <c r="D50" s="15"/>
      <c r="E50" s="15">
        <v>22</v>
      </c>
      <c r="F50" s="16">
        <f t="shared" si="0"/>
        <v>4.4000000000000004</v>
      </c>
      <c r="G50" s="17">
        <f t="shared" si="1"/>
        <v>1214.136</v>
      </c>
      <c r="H50" s="17">
        <f t="shared" si="2"/>
        <v>12765.772799999999</v>
      </c>
      <c r="I50" t="s">
        <v>139</v>
      </c>
    </row>
    <row r="51" spans="2:9" x14ac:dyDescent="0.3">
      <c r="B51" s="11" t="s">
        <v>137</v>
      </c>
      <c r="C51" s="11" t="s">
        <v>126</v>
      </c>
      <c r="D51" s="6"/>
      <c r="E51" s="6">
        <v>4.6500000000000004</v>
      </c>
      <c r="F51" s="13">
        <f t="shared" si="0"/>
        <v>0.93000000000000016</v>
      </c>
      <c r="G51" s="10">
        <f t="shared" si="1"/>
        <v>256.62420000000003</v>
      </c>
      <c r="H51" s="10">
        <f t="shared" si="2"/>
        <v>2698.2201600000008</v>
      </c>
    </row>
    <row r="52" spans="2:9" x14ac:dyDescent="0.3">
      <c r="B52" s="84" t="s">
        <v>127</v>
      </c>
      <c r="C52" s="84"/>
      <c r="D52" s="15"/>
      <c r="E52" s="15">
        <v>31.5</v>
      </c>
      <c r="F52" s="16">
        <f t="shared" si="0"/>
        <v>6.3000000000000007</v>
      </c>
      <c r="G52" s="17">
        <f t="shared" si="1"/>
        <v>1738.422</v>
      </c>
      <c r="H52" s="17">
        <f t="shared" si="2"/>
        <v>18278.265599999999</v>
      </c>
    </row>
    <row r="53" spans="2:9" x14ac:dyDescent="0.3">
      <c r="B53" s="11" t="s">
        <v>798</v>
      </c>
      <c r="C53" s="11" t="s">
        <v>799</v>
      </c>
      <c r="D53" s="6"/>
      <c r="E53" s="6">
        <v>131.38999999999999</v>
      </c>
      <c r="F53" s="13">
        <f t="shared" si="0"/>
        <v>26.277999999999999</v>
      </c>
      <c r="G53" s="10">
        <f t="shared" si="1"/>
        <v>7251.1513199999981</v>
      </c>
      <c r="H53" s="10">
        <f t="shared" si="2"/>
        <v>76240.676735999994</v>
      </c>
    </row>
    <row r="54" spans="2:9" x14ac:dyDescent="0.3">
      <c r="B54" s="11" t="s">
        <v>800</v>
      </c>
      <c r="C54" s="11"/>
      <c r="D54" s="6" t="s">
        <v>801</v>
      </c>
      <c r="E54" s="6">
        <v>5.25</v>
      </c>
      <c r="F54" s="13">
        <f t="shared" si="0"/>
        <v>1.05</v>
      </c>
      <c r="G54" s="10">
        <f t="shared" si="1"/>
        <v>289.73700000000002</v>
      </c>
      <c r="H54" s="10">
        <f t="shared" si="2"/>
        <v>3046.3775999999998</v>
      </c>
    </row>
    <row r="55" spans="2:9" x14ac:dyDescent="0.3">
      <c r="B55" s="87" t="s">
        <v>802</v>
      </c>
      <c r="C55" s="11"/>
      <c r="D55" s="6" t="s">
        <v>803</v>
      </c>
      <c r="E55" s="6">
        <v>35</v>
      </c>
      <c r="F55" s="13">
        <f t="shared" si="0"/>
        <v>7</v>
      </c>
      <c r="G55" s="10">
        <f t="shared" si="1"/>
        <v>1931.58</v>
      </c>
      <c r="H55" s="10">
        <f t="shared" si="2"/>
        <v>20309.183999999997</v>
      </c>
    </row>
    <row r="56" spans="2:9" x14ac:dyDescent="0.3">
      <c r="B56" s="87" t="s">
        <v>804</v>
      </c>
      <c r="C56" s="11"/>
      <c r="D56" s="6" t="s">
        <v>805</v>
      </c>
      <c r="E56" s="6">
        <v>0.99470000000000003</v>
      </c>
      <c r="F56" s="13">
        <f t="shared" si="0"/>
        <v>0.19894000000000001</v>
      </c>
      <c r="G56" s="10">
        <f t="shared" si="1"/>
        <v>54.895503599999998</v>
      </c>
      <c r="H56" s="10">
        <f t="shared" si="2"/>
        <v>577.18700927999998</v>
      </c>
    </row>
    <row r="57" spans="2:9" x14ac:dyDescent="0.3">
      <c r="B57" s="87" t="s">
        <v>804</v>
      </c>
      <c r="C57" s="11"/>
      <c r="D57" s="6" t="s">
        <v>806</v>
      </c>
      <c r="E57" s="6">
        <v>3.4068999999999998</v>
      </c>
      <c r="F57" s="13">
        <f t="shared" si="0"/>
        <v>0.68137999999999999</v>
      </c>
      <c r="G57" s="10">
        <f t="shared" si="1"/>
        <v>188.01999719999998</v>
      </c>
      <c r="H57" s="10">
        <f t="shared" si="2"/>
        <v>1976.8959705599998</v>
      </c>
    </row>
    <row r="58" spans="2:9" x14ac:dyDescent="0.3">
      <c r="B58" s="87" t="s">
        <v>804</v>
      </c>
      <c r="C58" s="11"/>
      <c r="D58" s="6" t="s">
        <v>807</v>
      </c>
      <c r="E58" s="6">
        <v>3.8439999999999999</v>
      </c>
      <c r="F58" s="13">
        <f t="shared" si="0"/>
        <v>0.76880000000000004</v>
      </c>
      <c r="G58" s="10">
        <f t="shared" si="1"/>
        <v>212.14267200000003</v>
      </c>
      <c r="H58" s="10">
        <f t="shared" si="2"/>
        <v>2230.5286656000003</v>
      </c>
    </row>
    <row r="59" spans="2:9" x14ac:dyDescent="0.3">
      <c r="B59" s="87" t="s">
        <v>808</v>
      </c>
      <c r="C59" s="11"/>
      <c r="D59" s="6" t="s">
        <v>809</v>
      </c>
      <c r="E59" s="6">
        <v>5.2149999999999999</v>
      </c>
      <c r="F59" s="13">
        <f t="shared" si="0"/>
        <v>1.0429999999999999</v>
      </c>
      <c r="G59" s="10">
        <f t="shared" si="1"/>
        <v>287.80541999999997</v>
      </c>
      <c r="H59" s="10">
        <f t="shared" si="2"/>
        <v>3026.0684159999996</v>
      </c>
    </row>
    <row r="60" spans="2:9" x14ac:dyDescent="0.3">
      <c r="B60" s="87" t="s">
        <v>810</v>
      </c>
      <c r="C60" s="11"/>
      <c r="D60" s="6" t="s">
        <v>811</v>
      </c>
      <c r="E60" s="6">
        <v>9.66</v>
      </c>
      <c r="F60" s="13">
        <f t="shared" si="0"/>
        <v>1.9320000000000002</v>
      </c>
      <c r="G60" s="10">
        <f t="shared" si="1"/>
        <v>533.11608000000001</v>
      </c>
      <c r="H60" s="10">
        <f t="shared" si="2"/>
        <v>5605.3347840000006</v>
      </c>
    </row>
    <row r="61" spans="2:9" x14ac:dyDescent="0.3">
      <c r="B61" s="87" t="s">
        <v>812</v>
      </c>
      <c r="C61" s="11"/>
      <c r="D61" s="6" t="s">
        <v>813</v>
      </c>
      <c r="E61" s="6">
        <v>0.84</v>
      </c>
      <c r="F61" s="13">
        <f t="shared" si="0"/>
        <v>0.16800000000000001</v>
      </c>
      <c r="G61" s="10">
        <f t="shared" si="1"/>
        <v>46.357920000000007</v>
      </c>
      <c r="H61" s="10">
        <f t="shared" si="2"/>
        <v>487.42041600000005</v>
      </c>
    </row>
    <row r="62" spans="2:9" x14ac:dyDescent="0.3">
      <c r="B62" s="87" t="s">
        <v>814</v>
      </c>
      <c r="C62" s="11"/>
      <c r="D62" s="6" t="s">
        <v>815</v>
      </c>
      <c r="E62" s="6">
        <v>1.68</v>
      </c>
      <c r="F62" s="13">
        <f t="shared" si="0"/>
        <v>0.33600000000000002</v>
      </c>
      <c r="G62" s="10">
        <f t="shared" si="1"/>
        <v>92.715840000000014</v>
      </c>
      <c r="H62" s="10">
        <f t="shared" si="2"/>
        <v>974.84083200000009</v>
      </c>
    </row>
    <row r="63" spans="2:9" x14ac:dyDescent="0.3">
      <c r="B63" s="87" t="s">
        <v>816</v>
      </c>
      <c r="C63" s="11"/>
      <c r="D63" s="6" t="s">
        <v>817</v>
      </c>
      <c r="E63" s="6">
        <v>12.77</v>
      </c>
      <c r="F63" s="13">
        <f t="shared" si="0"/>
        <v>2.5540000000000003</v>
      </c>
      <c r="G63" s="10">
        <f t="shared" si="1"/>
        <v>704.75076000000013</v>
      </c>
      <c r="H63" s="10">
        <f t="shared" si="2"/>
        <v>7409.9508480000004</v>
      </c>
    </row>
    <row r="64" spans="2:9" x14ac:dyDescent="0.3">
      <c r="B64" s="87" t="s">
        <v>818</v>
      </c>
      <c r="C64" s="11"/>
      <c r="D64" s="6" t="s">
        <v>819</v>
      </c>
      <c r="E64" s="6">
        <v>2.8</v>
      </c>
      <c r="F64" s="13">
        <f t="shared" si="0"/>
        <v>0.55999999999999994</v>
      </c>
      <c r="G64" s="10">
        <f t="shared" si="1"/>
        <v>154.52639999999997</v>
      </c>
      <c r="H64" s="10">
        <f t="shared" si="2"/>
        <v>1624.7347199999997</v>
      </c>
    </row>
    <row r="65" spans="2:8" x14ac:dyDescent="0.3">
      <c r="B65" s="87" t="s">
        <v>820</v>
      </c>
      <c r="C65" s="11"/>
      <c r="D65" s="88" t="s">
        <v>821</v>
      </c>
      <c r="E65" s="89">
        <v>1.64</v>
      </c>
      <c r="F65" s="90">
        <f t="shared" si="0"/>
        <v>0.32800000000000001</v>
      </c>
      <c r="G65" s="91">
        <f t="shared" si="1"/>
        <v>90.508320000000012</v>
      </c>
      <c r="H65" s="91">
        <f t="shared" si="2"/>
        <v>951.63033600000017</v>
      </c>
    </row>
    <row r="66" spans="2:8" x14ac:dyDescent="0.3">
      <c r="B66" s="87" t="s">
        <v>822</v>
      </c>
      <c r="C66" s="11"/>
      <c r="D66" s="88" t="s">
        <v>823</v>
      </c>
      <c r="E66" s="89">
        <v>7</v>
      </c>
      <c r="F66" s="90">
        <f t="shared" si="0"/>
        <v>1.4000000000000001</v>
      </c>
      <c r="G66" s="91">
        <f t="shared" si="1"/>
        <v>386.31600000000009</v>
      </c>
      <c r="H66" s="91">
        <f t="shared" si="2"/>
        <v>4061.8368</v>
      </c>
    </row>
    <row r="67" spans="2:8" x14ac:dyDescent="0.3">
      <c r="B67" s="87" t="s">
        <v>822</v>
      </c>
      <c r="C67" s="11"/>
      <c r="D67" s="88" t="s">
        <v>824</v>
      </c>
      <c r="E67" s="89">
        <v>3.21</v>
      </c>
      <c r="F67" s="90">
        <f t="shared" si="0"/>
        <v>0.64200000000000002</v>
      </c>
      <c r="G67" s="91">
        <f t="shared" si="1"/>
        <v>177.15347999999997</v>
      </c>
      <c r="H67" s="91">
        <f t="shared" si="2"/>
        <v>1862.642304</v>
      </c>
    </row>
    <row r="68" spans="2:8" x14ac:dyDescent="0.3">
      <c r="B68" s="87" t="s">
        <v>822</v>
      </c>
      <c r="C68" s="11"/>
      <c r="D68" s="88" t="s">
        <v>825</v>
      </c>
      <c r="E68" s="89">
        <v>3.65</v>
      </c>
      <c r="F68" s="90">
        <f t="shared" si="0"/>
        <v>0.73</v>
      </c>
      <c r="G68" s="91">
        <f t="shared" si="1"/>
        <v>201.43620000000001</v>
      </c>
      <c r="H68" s="91">
        <f t="shared" si="2"/>
        <v>2117.9577599999998</v>
      </c>
    </row>
    <row r="69" spans="2:8" x14ac:dyDescent="0.3">
      <c r="B69" s="87" t="s">
        <v>822</v>
      </c>
      <c r="C69" s="11"/>
      <c r="D69" s="88" t="s">
        <v>826</v>
      </c>
      <c r="E69" s="89">
        <v>1.407</v>
      </c>
      <c r="F69" s="90">
        <f t="shared" si="0"/>
        <v>0.28140000000000004</v>
      </c>
      <c r="G69" s="91">
        <f t="shared" si="1"/>
        <v>77.64951600000002</v>
      </c>
      <c r="H69" s="91">
        <f t="shared" si="2"/>
        <v>816.42919680000011</v>
      </c>
    </row>
    <row r="70" spans="2:8" x14ac:dyDescent="0.3">
      <c r="B70" s="87" t="s">
        <v>822</v>
      </c>
      <c r="C70" s="11"/>
      <c r="D70" s="88" t="s">
        <v>826</v>
      </c>
      <c r="E70" s="89">
        <v>1.407</v>
      </c>
      <c r="F70" s="90">
        <f t="shared" si="0"/>
        <v>0.28140000000000004</v>
      </c>
      <c r="G70" s="91">
        <f t="shared" si="1"/>
        <v>77.64951600000002</v>
      </c>
      <c r="H70" s="91">
        <f t="shared" si="2"/>
        <v>816.42919680000011</v>
      </c>
    </row>
    <row r="71" spans="2:8" x14ac:dyDescent="0.3">
      <c r="B71" s="87" t="s">
        <v>827</v>
      </c>
      <c r="C71" s="11"/>
      <c r="D71" s="88" t="s">
        <v>828</v>
      </c>
      <c r="E71" s="89">
        <v>3.7</v>
      </c>
      <c r="F71" s="90">
        <f t="shared" ref="F71:F134" si="3">E71*0.2</f>
        <v>0.7400000000000001</v>
      </c>
      <c r="G71" s="91">
        <f t="shared" si="1"/>
        <v>204.19560000000001</v>
      </c>
      <c r="H71" s="91">
        <f t="shared" si="2"/>
        <v>2146.9708800000003</v>
      </c>
    </row>
    <row r="72" spans="2:8" x14ac:dyDescent="0.3">
      <c r="B72" s="87" t="s">
        <v>829</v>
      </c>
      <c r="C72" s="11"/>
      <c r="D72" s="88" t="s">
        <v>823</v>
      </c>
      <c r="E72" s="89">
        <v>7</v>
      </c>
      <c r="F72" s="90">
        <f t="shared" si="3"/>
        <v>1.4000000000000001</v>
      </c>
      <c r="G72" s="91">
        <f t="shared" ref="G72:G135" si="4">F72*$F$4*$H$4*$E$4*365</f>
        <v>386.31600000000009</v>
      </c>
      <c r="H72" s="91">
        <f t="shared" ref="H72:H135" si="5">F72*$G$4*$H$4*$E$4*365</f>
        <v>4061.8368</v>
      </c>
    </row>
    <row r="73" spans="2:8" x14ac:dyDescent="0.3">
      <c r="B73" s="87" t="s">
        <v>827</v>
      </c>
      <c r="C73" s="11"/>
      <c r="D73" s="88" t="s">
        <v>830</v>
      </c>
      <c r="E73" s="89">
        <v>4.84</v>
      </c>
      <c r="F73" s="90">
        <f t="shared" si="3"/>
        <v>0.96799999999999997</v>
      </c>
      <c r="G73" s="91">
        <f t="shared" si="4"/>
        <v>267.10991999999999</v>
      </c>
      <c r="H73" s="91">
        <f t="shared" si="5"/>
        <v>2808.4700159999998</v>
      </c>
    </row>
    <row r="74" spans="2:8" x14ac:dyDescent="0.3">
      <c r="B74" s="504" t="s">
        <v>831</v>
      </c>
      <c r="C74" s="11"/>
      <c r="D74" s="88" t="s">
        <v>733</v>
      </c>
      <c r="E74" s="89">
        <v>13.65</v>
      </c>
      <c r="F74" s="90">
        <f t="shared" si="3"/>
        <v>2.7300000000000004</v>
      </c>
      <c r="G74" s="91">
        <f t="shared" si="4"/>
        <v>753.31620000000009</v>
      </c>
      <c r="H74" s="91">
        <f t="shared" si="5"/>
        <v>7920.5817600000009</v>
      </c>
    </row>
    <row r="75" spans="2:8" x14ac:dyDescent="0.3">
      <c r="B75" s="504"/>
      <c r="C75" s="11"/>
      <c r="D75" s="88" t="s">
        <v>832</v>
      </c>
      <c r="E75" s="89">
        <v>15.05</v>
      </c>
      <c r="F75" s="90">
        <f t="shared" si="3"/>
        <v>3.0100000000000002</v>
      </c>
      <c r="G75" s="91">
        <f t="shared" si="4"/>
        <v>830.57940000000019</v>
      </c>
      <c r="H75" s="91">
        <f t="shared" si="5"/>
        <v>8732.9491199999993</v>
      </c>
    </row>
    <row r="76" spans="2:8" x14ac:dyDescent="0.3">
      <c r="B76" s="504"/>
      <c r="C76" s="11"/>
      <c r="D76" s="88" t="s">
        <v>832</v>
      </c>
      <c r="E76" s="89">
        <v>15.05</v>
      </c>
      <c r="F76" s="90">
        <f t="shared" si="3"/>
        <v>3.0100000000000002</v>
      </c>
      <c r="G76" s="91">
        <f t="shared" si="4"/>
        <v>830.57940000000019</v>
      </c>
      <c r="H76" s="91">
        <f t="shared" si="5"/>
        <v>8732.9491199999993</v>
      </c>
    </row>
    <row r="77" spans="2:8" x14ac:dyDescent="0.3">
      <c r="B77" s="87" t="s">
        <v>833</v>
      </c>
      <c r="C77" s="11"/>
      <c r="D77" s="88" t="s">
        <v>834</v>
      </c>
      <c r="E77" s="89">
        <v>2.97</v>
      </c>
      <c r="F77" s="90">
        <f t="shared" si="3"/>
        <v>0.59400000000000008</v>
      </c>
      <c r="G77" s="91">
        <f t="shared" si="4"/>
        <v>163.90836000000002</v>
      </c>
      <c r="H77" s="91">
        <f t="shared" si="5"/>
        <v>1723.3793280000004</v>
      </c>
    </row>
    <row r="78" spans="2:8" x14ac:dyDescent="0.3">
      <c r="B78" s="87" t="s">
        <v>835</v>
      </c>
      <c r="C78" s="11"/>
      <c r="D78" s="88" t="s">
        <v>758</v>
      </c>
      <c r="E78" s="89">
        <v>3.5000000000000003E-2</v>
      </c>
      <c r="F78" s="90">
        <f t="shared" si="3"/>
        <v>7.000000000000001E-3</v>
      </c>
      <c r="G78" s="91">
        <f t="shared" si="4"/>
        <v>1.9315800000000003</v>
      </c>
      <c r="H78" s="91">
        <f t="shared" si="5"/>
        <v>20.309184000000005</v>
      </c>
    </row>
    <row r="79" spans="2:8" x14ac:dyDescent="0.3">
      <c r="B79" s="87" t="s">
        <v>836</v>
      </c>
      <c r="C79" s="11"/>
      <c r="D79" s="88" t="s">
        <v>837</v>
      </c>
      <c r="E79" s="89">
        <v>0.87150000000000005</v>
      </c>
      <c r="F79" s="90">
        <f t="shared" si="3"/>
        <v>0.17430000000000001</v>
      </c>
      <c r="G79" s="91">
        <f t="shared" si="4"/>
        <v>48.096342</v>
      </c>
      <c r="H79" s="91">
        <f t="shared" si="5"/>
        <v>505.6986816000001</v>
      </c>
    </row>
    <row r="80" spans="2:8" x14ac:dyDescent="0.3">
      <c r="B80" s="87" t="s">
        <v>835</v>
      </c>
      <c r="C80" s="11"/>
      <c r="D80" s="88" t="s">
        <v>758</v>
      </c>
      <c r="E80" s="89">
        <v>3.5000000000000003E-2</v>
      </c>
      <c r="F80" s="90">
        <f t="shared" si="3"/>
        <v>7.000000000000001E-3</v>
      </c>
      <c r="G80" s="91">
        <f t="shared" si="4"/>
        <v>1.9315800000000003</v>
      </c>
      <c r="H80" s="91">
        <f t="shared" si="5"/>
        <v>20.309184000000005</v>
      </c>
    </row>
    <row r="81" spans="2:8" x14ac:dyDescent="0.3">
      <c r="B81" s="87" t="s">
        <v>838</v>
      </c>
      <c r="C81" s="11"/>
      <c r="D81" s="88" t="s">
        <v>839</v>
      </c>
      <c r="E81" s="89">
        <v>3.25</v>
      </c>
      <c r="F81" s="90">
        <f t="shared" si="3"/>
        <v>0.65</v>
      </c>
      <c r="G81" s="91">
        <f t="shared" si="4"/>
        <v>179.36099999999999</v>
      </c>
      <c r="H81" s="91">
        <f t="shared" si="5"/>
        <v>1885.8527999999999</v>
      </c>
    </row>
    <row r="82" spans="2:8" x14ac:dyDescent="0.3">
      <c r="B82" s="87" t="s">
        <v>840</v>
      </c>
      <c r="C82" s="11"/>
      <c r="D82" s="88" t="s">
        <v>841</v>
      </c>
      <c r="E82" s="89">
        <v>1.96</v>
      </c>
      <c r="F82" s="90">
        <f t="shared" si="3"/>
        <v>0.39200000000000002</v>
      </c>
      <c r="G82" s="91">
        <f t="shared" si="4"/>
        <v>108.16848</v>
      </c>
      <c r="H82" s="91">
        <f t="shared" si="5"/>
        <v>1137.3143039999998</v>
      </c>
    </row>
    <row r="83" spans="2:8" ht="28.8" x14ac:dyDescent="0.3">
      <c r="B83" s="87" t="s">
        <v>842</v>
      </c>
      <c r="C83" s="11"/>
      <c r="D83" s="88" t="s">
        <v>843</v>
      </c>
      <c r="E83" s="89">
        <v>8.0500000000000007</v>
      </c>
      <c r="F83" s="90">
        <f t="shared" si="3"/>
        <v>1.6100000000000003</v>
      </c>
      <c r="G83" s="91">
        <f t="shared" si="4"/>
        <v>444.26339999999999</v>
      </c>
      <c r="H83" s="91">
        <f t="shared" si="5"/>
        <v>4671.1123200000011</v>
      </c>
    </row>
    <row r="84" spans="2:8" x14ac:dyDescent="0.3">
      <c r="B84" s="87" t="s">
        <v>844</v>
      </c>
      <c r="C84" s="11"/>
      <c r="D84" s="88" t="s">
        <v>845</v>
      </c>
      <c r="E84" s="89">
        <v>0.35</v>
      </c>
      <c r="F84" s="90">
        <f t="shared" si="3"/>
        <v>6.9999999999999993E-2</v>
      </c>
      <c r="G84" s="91">
        <f t="shared" si="4"/>
        <v>19.315799999999996</v>
      </c>
      <c r="H84" s="91">
        <f t="shared" si="5"/>
        <v>203.09183999999996</v>
      </c>
    </row>
    <row r="85" spans="2:8" x14ac:dyDescent="0.3">
      <c r="B85" s="87" t="s">
        <v>846</v>
      </c>
      <c r="C85" s="11"/>
      <c r="D85" s="88" t="s">
        <v>771</v>
      </c>
      <c r="E85" s="89">
        <v>1.35</v>
      </c>
      <c r="F85" s="90">
        <f t="shared" si="3"/>
        <v>0.27</v>
      </c>
      <c r="G85" s="91">
        <f t="shared" si="4"/>
        <v>74.503800000000012</v>
      </c>
      <c r="H85" s="91">
        <f t="shared" si="5"/>
        <v>783.35424</v>
      </c>
    </row>
    <row r="86" spans="2:8" x14ac:dyDescent="0.3">
      <c r="B86" s="87" t="s">
        <v>847</v>
      </c>
      <c r="C86" s="11"/>
      <c r="D86" s="88" t="s">
        <v>848</v>
      </c>
      <c r="E86" s="89">
        <v>2.35</v>
      </c>
      <c r="F86" s="90">
        <f t="shared" si="3"/>
        <v>0.47000000000000003</v>
      </c>
      <c r="G86" s="91">
        <f t="shared" si="4"/>
        <v>129.6918</v>
      </c>
      <c r="H86" s="91">
        <f t="shared" si="5"/>
        <v>1363.61664</v>
      </c>
    </row>
    <row r="87" spans="2:8" x14ac:dyDescent="0.3">
      <c r="B87" s="504" t="s">
        <v>849</v>
      </c>
      <c r="C87" s="11"/>
      <c r="D87" s="88" t="s">
        <v>850</v>
      </c>
      <c r="E87" s="89">
        <v>3.35</v>
      </c>
      <c r="F87" s="90">
        <f t="shared" si="3"/>
        <v>0.67</v>
      </c>
      <c r="G87" s="91">
        <f t="shared" si="4"/>
        <v>184.87980000000002</v>
      </c>
      <c r="H87" s="91">
        <f t="shared" si="5"/>
        <v>1943.8790399999998</v>
      </c>
    </row>
    <row r="88" spans="2:8" x14ac:dyDescent="0.3">
      <c r="B88" s="504"/>
      <c r="C88" s="11"/>
      <c r="D88" s="88" t="s">
        <v>851</v>
      </c>
      <c r="E88" s="89">
        <v>4.3499999999999996</v>
      </c>
      <c r="F88" s="90">
        <f t="shared" si="3"/>
        <v>0.87</v>
      </c>
      <c r="G88" s="91">
        <f t="shared" si="4"/>
        <v>240.06779999999998</v>
      </c>
      <c r="H88" s="91">
        <f t="shared" si="5"/>
        <v>2524.1414400000003</v>
      </c>
    </row>
    <row r="89" spans="2:8" x14ac:dyDescent="0.3">
      <c r="B89" s="504"/>
      <c r="C89" s="11"/>
      <c r="D89" s="88" t="s">
        <v>850</v>
      </c>
      <c r="E89" s="89">
        <v>5.35</v>
      </c>
      <c r="F89" s="90">
        <f t="shared" si="3"/>
        <v>1.07</v>
      </c>
      <c r="G89" s="91">
        <f t="shared" si="4"/>
        <v>295.25579999999997</v>
      </c>
      <c r="H89" s="91">
        <f t="shared" si="5"/>
        <v>3104.4038400000004</v>
      </c>
    </row>
    <row r="90" spans="2:8" x14ac:dyDescent="0.3">
      <c r="B90" s="87" t="s">
        <v>849</v>
      </c>
      <c r="C90" s="11"/>
      <c r="D90" s="88" t="s">
        <v>852</v>
      </c>
      <c r="E90" s="89">
        <v>6.35</v>
      </c>
      <c r="F90" s="90">
        <f t="shared" si="3"/>
        <v>1.27</v>
      </c>
      <c r="G90" s="91">
        <f t="shared" si="4"/>
        <v>350.44380000000001</v>
      </c>
      <c r="H90" s="91">
        <f t="shared" si="5"/>
        <v>3684.6662399999996</v>
      </c>
    </row>
    <row r="91" spans="2:8" x14ac:dyDescent="0.3">
      <c r="B91" s="87" t="s">
        <v>853</v>
      </c>
      <c r="C91" s="11"/>
      <c r="D91" s="88" t="s">
        <v>854</v>
      </c>
      <c r="E91" s="89">
        <v>7.35</v>
      </c>
      <c r="F91" s="90">
        <f t="shared" si="3"/>
        <v>1.47</v>
      </c>
      <c r="G91" s="91">
        <f t="shared" si="4"/>
        <v>405.63179999999994</v>
      </c>
      <c r="H91" s="91">
        <f t="shared" si="5"/>
        <v>4264.9286400000001</v>
      </c>
    </row>
    <row r="92" spans="2:8" x14ac:dyDescent="0.3">
      <c r="B92" s="87" t="s">
        <v>855</v>
      </c>
      <c r="C92" s="11"/>
      <c r="D92" s="88" t="s">
        <v>739</v>
      </c>
      <c r="E92" s="89">
        <v>8.35</v>
      </c>
      <c r="F92" s="90">
        <f t="shared" si="3"/>
        <v>1.67</v>
      </c>
      <c r="G92" s="91">
        <f t="shared" si="4"/>
        <v>460.81979999999993</v>
      </c>
      <c r="H92" s="91">
        <f t="shared" si="5"/>
        <v>4845.1910399999997</v>
      </c>
    </row>
    <row r="93" spans="2:8" x14ac:dyDescent="0.3">
      <c r="B93" s="87" t="s">
        <v>856</v>
      </c>
      <c r="C93" s="11"/>
      <c r="D93" s="88" t="s">
        <v>780</v>
      </c>
      <c r="E93" s="89">
        <v>9.35</v>
      </c>
      <c r="F93" s="90">
        <f t="shared" si="3"/>
        <v>1.87</v>
      </c>
      <c r="G93" s="91">
        <f t="shared" si="4"/>
        <v>516.00780000000009</v>
      </c>
      <c r="H93" s="91">
        <f t="shared" si="5"/>
        <v>5425.4534400000002</v>
      </c>
    </row>
    <row r="94" spans="2:8" x14ac:dyDescent="0.3">
      <c r="B94" s="87" t="s">
        <v>857</v>
      </c>
      <c r="C94" s="11"/>
      <c r="D94" s="88" t="s">
        <v>858</v>
      </c>
      <c r="E94" s="89">
        <v>10.35</v>
      </c>
      <c r="F94" s="90">
        <f t="shared" si="3"/>
        <v>2.0699999999999998</v>
      </c>
      <c r="G94" s="91">
        <f t="shared" si="4"/>
        <v>571.19579999999985</v>
      </c>
      <c r="H94" s="91">
        <f t="shared" si="5"/>
        <v>6005.7158399999998</v>
      </c>
    </row>
    <row r="95" spans="2:8" x14ac:dyDescent="0.3">
      <c r="B95" s="87" t="s">
        <v>859</v>
      </c>
      <c r="C95" s="11"/>
      <c r="D95" s="88" t="s">
        <v>845</v>
      </c>
      <c r="E95" s="89">
        <v>11.35</v>
      </c>
      <c r="F95" s="90">
        <f t="shared" si="3"/>
        <v>2.27</v>
      </c>
      <c r="G95" s="91">
        <f t="shared" si="4"/>
        <v>626.38380000000006</v>
      </c>
      <c r="H95" s="91">
        <f t="shared" si="5"/>
        <v>6585.9782399999995</v>
      </c>
    </row>
    <row r="96" spans="2:8" x14ac:dyDescent="0.3">
      <c r="B96" s="87" t="s">
        <v>860</v>
      </c>
      <c r="C96" s="11"/>
      <c r="D96" s="88" t="s">
        <v>741</v>
      </c>
      <c r="E96" s="89">
        <v>12.35</v>
      </c>
      <c r="F96" s="90">
        <f t="shared" si="3"/>
        <v>2.4700000000000002</v>
      </c>
      <c r="G96" s="91">
        <f t="shared" si="4"/>
        <v>681.57179999999994</v>
      </c>
      <c r="H96" s="91">
        <f t="shared" si="5"/>
        <v>7166.24064</v>
      </c>
    </row>
    <row r="97" spans="2:8" x14ac:dyDescent="0.3">
      <c r="B97" s="87" t="s">
        <v>861</v>
      </c>
      <c r="C97" s="11"/>
      <c r="D97" s="88" t="s">
        <v>739</v>
      </c>
      <c r="E97" s="89">
        <v>13.35</v>
      </c>
      <c r="F97" s="90">
        <f t="shared" si="3"/>
        <v>2.67</v>
      </c>
      <c r="G97" s="91">
        <f t="shared" si="4"/>
        <v>736.75980000000004</v>
      </c>
      <c r="H97" s="91">
        <f t="shared" si="5"/>
        <v>7746.5030399999996</v>
      </c>
    </row>
    <row r="98" spans="2:8" x14ac:dyDescent="0.3">
      <c r="B98" s="87" t="s">
        <v>862</v>
      </c>
      <c r="C98" s="11"/>
      <c r="D98" s="88" t="s">
        <v>863</v>
      </c>
      <c r="E98" s="89">
        <v>14.35</v>
      </c>
      <c r="F98" s="90">
        <f t="shared" si="3"/>
        <v>2.87</v>
      </c>
      <c r="G98" s="91">
        <f t="shared" si="4"/>
        <v>791.94779999999992</v>
      </c>
      <c r="H98" s="91">
        <f t="shared" si="5"/>
        <v>8326.765440000001</v>
      </c>
    </row>
    <row r="99" spans="2:8" x14ac:dyDescent="0.3">
      <c r="B99" s="87" t="s">
        <v>864</v>
      </c>
      <c r="C99" s="11"/>
      <c r="D99" s="88" t="s">
        <v>865</v>
      </c>
      <c r="E99" s="89">
        <v>15.35</v>
      </c>
      <c r="F99" s="90">
        <f t="shared" si="3"/>
        <v>3.0700000000000003</v>
      </c>
      <c r="G99" s="91">
        <f t="shared" si="4"/>
        <v>847.13580000000002</v>
      </c>
      <c r="H99" s="91">
        <f t="shared" si="5"/>
        <v>8907.0278400000007</v>
      </c>
    </row>
    <row r="100" spans="2:8" x14ac:dyDescent="0.3">
      <c r="B100" s="87" t="s">
        <v>866</v>
      </c>
      <c r="C100" s="11"/>
      <c r="D100" s="88" t="s">
        <v>867</v>
      </c>
      <c r="E100" s="89">
        <v>16.350000000000001</v>
      </c>
      <c r="F100" s="90">
        <f t="shared" si="3"/>
        <v>3.2700000000000005</v>
      </c>
      <c r="G100" s="91">
        <f t="shared" si="4"/>
        <v>902.32380000000012</v>
      </c>
      <c r="H100" s="91">
        <f t="shared" si="5"/>
        <v>9487.2902400000003</v>
      </c>
    </row>
    <row r="101" spans="2:8" x14ac:dyDescent="0.3">
      <c r="B101" s="87" t="s">
        <v>866</v>
      </c>
      <c r="C101" s="11"/>
      <c r="D101" s="88" t="s">
        <v>741</v>
      </c>
      <c r="E101" s="89">
        <v>17.350000000000001</v>
      </c>
      <c r="F101" s="90">
        <f t="shared" si="3"/>
        <v>3.4700000000000006</v>
      </c>
      <c r="G101" s="91">
        <f t="shared" si="4"/>
        <v>957.51180000000022</v>
      </c>
      <c r="H101" s="91">
        <f t="shared" si="5"/>
        <v>10067.552640000002</v>
      </c>
    </row>
    <row r="102" spans="2:8" x14ac:dyDescent="0.3">
      <c r="B102" s="87" t="s">
        <v>866</v>
      </c>
      <c r="C102" s="11"/>
      <c r="D102" s="88" t="s">
        <v>868</v>
      </c>
      <c r="E102" s="89">
        <v>18.350000000000001</v>
      </c>
      <c r="F102" s="90">
        <f t="shared" si="3"/>
        <v>3.6700000000000004</v>
      </c>
      <c r="G102" s="91">
        <f t="shared" si="4"/>
        <v>1012.6998000000001</v>
      </c>
      <c r="H102" s="91">
        <f t="shared" si="5"/>
        <v>10647.815040000001</v>
      </c>
    </row>
    <row r="103" spans="2:8" x14ac:dyDescent="0.3">
      <c r="B103" s="87" t="s">
        <v>866</v>
      </c>
      <c r="C103" s="11"/>
      <c r="D103" s="88" t="s">
        <v>867</v>
      </c>
      <c r="E103" s="89">
        <v>19.350000000000001</v>
      </c>
      <c r="F103" s="90">
        <f t="shared" si="3"/>
        <v>3.8700000000000006</v>
      </c>
      <c r="G103" s="91">
        <f t="shared" si="4"/>
        <v>1067.8878</v>
      </c>
      <c r="H103" s="91">
        <f t="shared" si="5"/>
        <v>11228.077440000003</v>
      </c>
    </row>
    <row r="104" spans="2:8" x14ac:dyDescent="0.3">
      <c r="B104" s="87" t="s">
        <v>866</v>
      </c>
      <c r="C104" s="11"/>
      <c r="D104" s="88" t="s">
        <v>801</v>
      </c>
      <c r="E104" s="89">
        <v>20.350000000000001</v>
      </c>
      <c r="F104" s="90">
        <f t="shared" si="3"/>
        <v>4.07</v>
      </c>
      <c r="G104" s="91">
        <f t="shared" si="4"/>
        <v>1123.0758000000001</v>
      </c>
      <c r="H104" s="91">
        <f t="shared" si="5"/>
        <v>11808.339840000001</v>
      </c>
    </row>
    <row r="105" spans="2:8" x14ac:dyDescent="0.3">
      <c r="B105" s="87" t="s">
        <v>869</v>
      </c>
      <c r="C105" s="11"/>
      <c r="D105" s="88" t="s">
        <v>868</v>
      </c>
      <c r="E105" s="89">
        <v>21.35</v>
      </c>
      <c r="F105" s="90">
        <f t="shared" si="3"/>
        <v>4.2700000000000005</v>
      </c>
      <c r="G105" s="91">
        <f t="shared" si="4"/>
        <v>1178.2638000000002</v>
      </c>
      <c r="H105" s="91">
        <f t="shared" si="5"/>
        <v>12388.602240000002</v>
      </c>
    </row>
    <row r="106" spans="2:8" x14ac:dyDescent="0.3">
      <c r="B106" s="87" t="s">
        <v>870</v>
      </c>
      <c r="C106" s="11"/>
      <c r="D106" s="88" t="s">
        <v>871</v>
      </c>
      <c r="E106" s="89">
        <v>22.35</v>
      </c>
      <c r="F106" s="90">
        <f t="shared" si="3"/>
        <v>4.4700000000000006</v>
      </c>
      <c r="G106" s="91">
        <f t="shared" si="4"/>
        <v>1233.4518</v>
      </c>
      <c r="H106" s="91">
        <f t="shared" si="5"/>
        <v>12968.864640000002</v>
      </c>
    </row>
    <row r="107" spans="2:8" x14ac:dyDescent="0.3">
      <c r="B107" s="87" t="s">
        <v>872</v>
      </c>
      <c r="C107" s="11"/>
      <c r="D107" s="88" t="s">
        <v>873</v>
      </c>
      <c r="E107" s="89">
        <v>23.35</v>
      </c>
      <c r="F107" s="90">
        <f t="shared" si="3"/>
        <v>4.6700000000000008</v>
      </c>
      <c r="G107" s="91">
        <f t="shared" si="4"/>
        <v>1288.6398000000002</v>
      </c>
      <c r="H107" s="91">
        <f t="shared" si="5"/>
        <v>13549.127040000003</v>
      </c>
    </row>
    <row r="108" spans="2:8" x14ac:dyDescent="0.3">
      <c r="B108" s="87" t="s">
        <v>872</v>
      </c>
      <c r="C108" s="11"/>
      <c r="D108" s="88" t="s">
        <v>874</v>
      </c>
      <c r="E108" s="89">
        <v>24.35</v>
      </c>
      <c r="F108" s="90">
        <f t="shared" si="3"/>
        <v>4.870000000000001</v>
      </c>
      <c r="G108" s="91">
        <f t="shared" si="4"/>
        <v>1343.8278000000005</v>
      </c>
      <c r="H108" s="91">
        <f t="shared" si="5"/>
        <v>14129.389440000001</v>
      </c>
    </row>
    <row r="109" spans="2:8" x14ac:dyDescent="0.3">
      <c r="B109" s="87" t="s">
        <v>875</v>
      </c>
      <c r="C109" s="11"/>
      <c r="D109" s="88" t="s">
        <v>865</v>
      </c>
      <c r="E109" s="89">
        <v>25.35</v>
      </c>
      <c r="F109" s="90">
        <f t="shared" si="3"/>
        <v>5.07</v>
      </c>
      <c r="G109" s="91">
        <f t="shared" si="4"/>
        <v>1399.0158000000001</v>
      </c>
      <c r="H109" s="91">
        <f t="shared" si="5"/>
        <v>14709.651840000002</v>
      </c>
    </row>
    <row r="110" spans="2:8" x14ac:dyDescent="0.3">
      <c r="B110" s="87" t="s">
        <v>875</v>
      </c>
      <c r="C110" s="11"/>
      <c r="D110" s="88" t="s">
        <v>865</v>
      </c>
      <c r="E110" s="89">
        <v>26.35</v>
      </c>
      <c r="F110" s="90">
        <f t="shared" si="3"/>
        <v>5.2700000000000005</v>
      </c>
      <c r="G110" s="91">
        <f t="shared" si="4"/>
        <v>1454.2038000000002</v>
      </c>
      <c r="H110" s="91">
        <f t="shared" si="5"/>
        <v>15289.914240000002</v>
      </c>
    </row>
    <row r="111" spans="2:8" x14ac:dyDescent="0.3">
      <c r="B111" s="87" t="s">
        <v>876</v>
      </c>
      <c r="C111" s="11"/>
      <c r="D111" s="88" t="s">
        <v>854</v>
      </c>
      <c r="E111" s="89">
        <v>27.35</v>
      </c>
      <c r="F111" s="90">
        <f t="shared" si="3"/>
        <v>5.4700000000000006</v>
      </c>
      <c r="G111" s="91">
        <f t="shared" si="4"/>
        <v>1509.3918000000001</v>
      </c>
      <c r="H111" s="91">
        <f t="shared" si="5"/>
        <v>15870.176640000001</v>
      </c>
    </row>
    <row r="112" spans="2:8" x14ac:dyDescent="0.3">
      <c r="B112" s="87" t="s">
        <v>877</v>
      </c>
      <c r="C112" s="11"/>
      <c r="D112" s="88" t="s">
        <v>878</v>
      </c>
      <c r="E112" s="89">
        <v>28.35</v>
      </c>
      <c r="F112" s="90">
        <f t="shared" si="3"/>
        <v>5.6700000000000008</v>
      </c>
      <c r="G112" s="91">
        <f t="shared" si="4"/>
        <v>1564.5798000000002</v>
      </c>
      <c r="H112" s="91">
        <f t="shared" si="5"/>
        <v>16450.439040000001</v>
      </c>
    </row>
    <row r="113" spans="2:8" x14ac:dyDescent="0.3">
      <c r="B113" s="87" t="s">
        <v>879</v>
      </c>
      <c r="C113" s="11"/>
      <c r="D113" s="88" t="s">
        <v>880</v>
      </c>
      <c r="E113" s="89">
        <v>29.35</v>
      </c>
      <c r="F113" s="90">
        <f t="shared" si="3"/>
        <v>5.870000000000001</v>
      </c>
      <c r="G113" s="91">
        <f t="shared" si="4"/>
        <v>1619.7678000000003</v>
      </c>
      <c r="H113" s="91">
        <f t="shared" si="5"/>
        <v>17030.701440000001</v>
      </c>
    </row>
    <row r="114" spans="2:8" x14ac:dyDescent="0.3">
      <c r="B114" s="87" t="s">
        <v>881</v>
      </c>
      <c r="C114" s="11"/>
      <c r="D114" s="88" t="s">
        <v>882</v>
      </c>
      <c r="E114" s="89">
        <v>30.35</v>
      </c>
      <c r="F114" s="90">
        <f t="shared" si="3"/>
        <v>6.07</v>
      </c>
      <c r="G114" s="91">
        <f t="shared" si="4"/>
        <v>1674.9558</v>
      </c>
      <c r="H114" s="91">
        <f t="shared" si="5"/>
        <v>17610.96384</v>
      </c>
    </row>
    <row r="115" spans="2:8" x14ac:dyDescent="0.3">
      <c r="B115" s="87" t="s">
        <v>883</v>
      </c>
      <c r="C115" s="11"/>
      <c r="D115" s="88" t="s">
        <v>739</v>
      </c>
      <c r="E115" s="89">
        <v>31.35</v>
      </c>
      <c r="F115" s="90">
        <f t="shared" si="3"/>
        <v>6.2700000000000005</v>
      </c>
      <c r="G115" s="91">
        <f t="shared" si="4"/>
        <v>1730.1438000000001</v>
      </c>
      <c r="H115" s="91">
        <f t="shared" si="5"/>
        <v>18191.22624</v>
      </c>
    </row>
    <row r="116" spans="2:8" x14ac:dyDescent="0.3">
      <c r="B116" s="87" t="s">
        <v>884</v>
      </c>
      <c r="C116" s="11"/>
      <c r="D116" s="88" t="s">
        <v>741</v>
      </c>
      <c r="E116" s="89">
        <v>32.35</v>
      </c>
      <c r="F116" s="90">
        <f t="shared" si="3"/>
        <v>6.4700000000000006</v>
      </c>
      <c r="G116" s="91">
        <f t="shared" si="4"/>
        <v>1785.3318000000002</v>
      </c>
      <c r="H116" s="91">
        <f t="shared" si="5"/>
        <v>18771.48864</v>
      </c>
    </row>
    <row r="117" spans="2:8" x14ac:dyDescent="0.3">
      <c r="B117" s="87" t="s">
        <v>885</v>
      </c>
      <c r="C117" s="11"/>
      <c r="D117" s="88" t="s">
        <v>886</v>
      </c>
      <c r="E117" s="89">
        <v>33.35</v>
      </c>
      <c r="F117" s="90">
        <f t="shared" si="3"/>
        <v>6.6700000000000008</v>
      </c>
      <c r="G117" s="91">
        <f t="shared" si="4"/>
        <v>1840.5198000000003</v>
      </c>
      <c r="H117" s="91">
        <f t="shared" si="5"/>
        <v>19351.751040000006</v>
      </c>
    </row>
    <row r="118" spans="2:8" x14ac:dyDescent="0.3">
      <c r="B118" s="87" t="s">
        <v>887</v>
      </c>
      <c r="C118" s="11"/>
      <c r="D118" s="88" t="s">
        <v>888</v>
      </c>
      <c r="E118" s="89">
        <v>34.35</v>
      </c>
      <c r="F118" s="90">
        <f t="shared" si="3"/>
        <v>6.870000000000001</v>
      </c>
      <c r="G118" s="91">
        <f t="shared" si="4"/>
        <v>1895.7078000000004</v>
      </c>
      <c r="H118" s="91">
        <f t="shared" si="5"/>
        <v>19932.013439999999</v>
      </c>
    </row>
    <row r="119" spans="2:8" x14ac:dyDescent="0.3">
      <c r="B119" s="87" t="s">
        <v>889</v>
      </c>
      <c r="C119" s="11"/>
      <c r="D119" s="88" t="s">
        <v>865</v>
      </c>
      <c r="E119" s="89">
        <v>35.35</v>
      </c>
      <c r="F119" s="90">
        <f t="shared" si="3"/>
        <v>7.07</v>
      </c>
      <c r="G119" s="91">
        <f t="shared" si="4"/>
        <v>1950.8958</v>
      </c>
      <c r="H119" s="91">
        <f t="shared" si="5"/>
        <v>20512.275840000002</v>
      </c>
    </row>
    <row r="120" spans="2:8" x14ac:dyDescent="0.3">
      <c r="B120" s="87" t="s">
        <v>890</v>
      </c>
      <c r="C120" s="11"/>
      <c r="D120" s="88" t="s">
        <v>874</v>
      </c>
      <c r="E120" s="89">
        <v>36.35</v>
      </c>
      <c r="F120" s="90">
        <f t="shared" si="3"/>
        <v>7.2700000000000005</v>
      </c>
      <c r="G120" s="91">
        <f t="shared" si="4"/>
        <v>2006.0838000000001</v>
      </c>
      <c r="H120" s="91">
        <f t="shared" si="5"/>
        <v>21092.538240000002</v>
      </c>
    </row>
    <row r="121" spans="2:8" x14ac:dyDescent="0.3">
      <c r="B121" s="87" t="s">
        <v>866</v>
      </c>
      <c r="C121" s="11"/>
      <c r="D121" s="88" t="s">
        <v>741</v>
      </c>
      <c r="E121" s="89">
        <v>37.35</v>
      </c>
      <c r="F121" s="90">
        <f t="shared" si="3"/>
        <v>7.4700000000000006</v>
      </c>
      <c r="G121" s="91">
        <f t="shared" si="4"/>
        <v>2061.2718</v>
      </c>
      <c r="H121" s="91">
        <f t="shared" si="5"/>
        <v>21672.800639999998</v>
      </c>
    </row>
    <row r="122" spans="2:8" x14ac:dyDescent="0.3">
      <c r="B122" s="87" t="s">
        <v>866</v>
      </c>
      <c r="C122" s="11"/>
      <c r="D122" s="88" t="s">
        <v>891</v>
      </c>
      <c r="E122" s="89">
        <v>38.35</v>
      </c>
      <c r="F122" s="90">
        <f t="shared" si="3"/>
        <v>7.6700000000000008</v>
      </c>
      <c r="G122" s="91">
        <f t="shared" si="4"/>
        <v>2116.4598000000001</v>
      </c>
      <c r="H122" s="91">
        <f t="shared" si="5"/>
        <v>22253.063040000001</v>
      </c>
    </row>
    <row r="123" spans="2:8" x14ac:dyDescent="0.3">
      <c r="B123" s="87" t="s">
        <v>892</v>
      </c>
      <c r="C123" s="11"/>
      <c r="D123" s="88" t="s">
        <v>741</v>
      </c>
      <c r="E123" s="89">
        <v>39.35</v>
      </c>
      <c r="F123" s="90">
        <f t="shared" si="3"/>
        <v>7.870000000000001</v>
      </c>
      <c r="G123" s="91">
        <f t="shared" si="4"/>
        <v>2171.6478000000002</v>
      </c>
      <c r="H123" s="91">
        <f t="shared" si="5"/>
        <v>22833.325440000004</v>
      </c>
    </row>
    <row r="124" spans="2:8" x14ac:dyDescent="0.3">
      <c r="B124" s="87" t="s">
        <v>893</v>
      </c>
      <c r="C124" s="11"/>
      <c r="D124" s="88" t="s">
        <v>894</v>
      </c>
      <c r="E124" s="89">
        <v>40.35</v>
      </c>
      <c r="F124" s="90">
        <f t="shared" si="3"/>
        <v>8.07</v>
      </c>
      <c r="G124" s="91">
        <f t="shared" si="4"/>
        <v>2226.8357999999994</v>
      </c>
      <c r="H124" s="91">
        <f t="shared" si="5"/>
        <v>23413.58784</v>
      </c>
    </row>
    <row r="125" spans="2:8" x14ac:dyDescent="0.3">
      <c r="B125" s="504" t="s">
        <v>895</v>
      </c>
      <c r="C125" s="505"/>
      <c r="D125" s="508" t="s">
        <v>896</v>
      </c>
      <c r="E125" s="511">
        <v>41.35</v>
      </c>
      <c r="F125" s="514">
        <f t="shared" si="3"/>
        <v>8.2700000000000014</v>
      </c>
      <c r="G125" s="500">
        <f t="shared" si="4"/>
        <v>2282.0238000000004</v>
      </c>
      <c r="H125" s="500">
        <f t="shared" si="5"/>
        <v>23993.850240000003</v>
      </c>
    </row>
    <row r="126" spans="2:8" x14ac:dyDescent="0.3">
      <c r="B126" s="504"/>
      <c r="C126" s="506"/>
      <c r="D126" s="509"/>
      <c r="E126" s="512"/>
      <c r="F126" s="515"/>
      <c r="G126" s="501"/>
      <c r="H126" s="501"/>
    </row>
    <row r="127" spans="2:8" x14ac:dyDescent="0.3">
      <c r="B127" s="504"/>
      <c r="C127" s="506"/>
      <c r="D127" s="509"/>
      <c r="E127" s="512"/>
      <c r="F127" s="515"/>
      <c r="G127" s="501"/>
      <c r="H127" s="501"/>
    </row>
    <row r="128" spans="2:8" x14ac:dyDescent="0.3">
      <c r="B128" s="504"/>
      <c r="C128" s="507"/>
      <c r="D128" s="510"/>
      <c r="E128" s="513"/>
      <c r="F128" s="516"/>
      <c r="G128" s="502"/>
      <c r="H128" s="502"/>
    </row>
    <row r="129" spans="2:8" x14ac:dyDescent="0.3">
      <c r="B129" s="87" t="s">
        <v>897</v>
      </c>
      <c r="C129" s="11"/>
      <c r="D129" s="88" t="s">
        <v>898</v>
      </c>
      <c r="E129" s="89">
        <v>45.35</v>
      </c>
      <c r="F129" s="90">
        <f t="shared" si="3"/>
        <v>9.07</v>
      </c>
      <c r="G129" s="91">
        <f t="shared" si="4"/>
        <v>2502.7757999999999</v>
      </c>
      <c r="H129" s="91">
        <f t="shared" si="5"/>
        <v>26314.899840000002</v>
      </c>
    </row>
    <row r="130" spans="2:8" x14ac:dyDescent="0.3">
      <c r="B130" s="87" t="s">
        <v>899</v>
      </c>
      <c r="C130" s="11"/>
      <c r="D130" s="88" t="s">
        <v>878</v>
      </c>
      <c r="E130" s="89">
        <v>46.35</v>
      </c>
      <c r="F130" s="90">
        <f t="shared" si="3"/>
        <v>9.2700000000000014</v>
      </c>
      <c r="G130" s="91">
        <f t="shared" si="4"/>
        <v>2557.9638</v>
      </c>
      <c r="H130" s="91">
        <f t="shared" si="5"/>
        <v>26895.162240000009</v>
      </c>
    </row>
    <row r="131" spans="2:8" x14ac:dyDescent="0.3">
      <c r="B131" s="87" t="s">
        <v>816</v>
      </c>
      <c r="C131" s="11"/>
      <c r="D131" s="88" t="s">
        <v>741</v>
      </c>
      <c r="E131" s="89">
        <v>47.35</v>
      </c>
      <c r="F131" s="90">
        <f t="shared" si="3"/>
        <v>9.4700000000000006</v>
      </c>
      <c r="G131" s="91">
        <f t="shared" si="4"/>
        <v>2613.1518000000005</v>
      </c>
      <c r="H131" s="91">
        <f t="shared" si="5"/>
        <v>27475.424640000001</v>
      </c>
    </row>
    <row r="132" spans="2:8" x14ac:dyDescent="0.3">
      <c r="B132" s="87" t="s">
        <v>900</v>
      </c>
      <c r="C132" s="11"/>
      <c r="D132" s="88" t="s">
        <v>901</v>
      </c>
      <c r="E132" s="89">
        <v>48.35</v>
      </c>
      <c r="F132" s="90">
        <f t="shared" si="3"/>
        <v>9.6700000000000017</v>
      </c>
      <c r="G132" s="91">
        <f t="shared" si="4"/>
        <v>2668.3398000000002</v>
      </c>
      <c r="H132" s="91">
        <f t="shared" si="5"/>
        <v>28055.687040000001</v>
      </c>
    </row>
    <row r="133" spans="2:8" x14ac:dyDescent="0.3">
      <c r="B133" s="87" t="s">
        <v>757</v>
      </c>
      <c r="C133" s="11"/>
      <c r="D133" s="88" t="s">
        <v>902</v>
      </c>
      <c r="E133" s="89">
        <v>49.35</v>
      </c>
      <c r="F133" s="90">
        <f t="shared" si="3"/>
        <v>9.870000000000001</v>
      </c>
      <c r="G133" s="91">
        <f t="shared" si="4"/>
        <v>2723.5278000000008</v>
      </c>
      <c r="H133" s="91">
        <f t="shared" si="5"/>
        <v>28635.94944</v>
      </c>
    </row>
    <row r="134" spans="2:8" x14ac:dyDescent="0.3">
      <c r="B134" s="87" t="s">
        <v>831</v>
      </c>
      <c r="C134" s="11"/>
      <c r="D134" s="88" t="s">
        <v>903</v>
      </c>
      <c r="E134" s="89">
        <v>50.35</v>
      </c>
      <c r="F134" s="90">
        <f t="shared" si="3"/>
        <v>10.07</v>
      </c>
      <c r="G134" s="91">
        <f t="shared" si="4"/>
        <v>2778.7157999999995</v>
      </c>
      <c r="H134" s="91">
        <f t="shared" si="5"/>
        <v>29216.21184</v>
      </c>
    </row>
    <row r="135" spans="2:8" x14ac:dyDescent="0.3">
      <c r="B135" s="87" t="s">
        <v>904</v>
      </c>
      <c r="C135" s="11"/>
      <c r="D135" s="88" t="s">
        <v>905</v>
      </c>
      <c r="E135" s="89">
        <v>51.35</v>
      </c>
      <c r="F135" s="90">
        <f t="shared" ref="F135:F177" si="6">E135*0.2</f>
        <v>10.270000000000001</v>
      </c>
      <c r="G135" s="91">
        <f t="shared" si="4"/>
        <v>2833.9038000000005</v>
      </c>
      <c r="H135" s="91">
        <f t="shared" si="5"/>
        <v>29796.474240000003</v>
      </c>
    </row>
    <row r="136" spans="2:8" x14ac:dyDescent="0.3">
      <c r="B136" s="87" t="s">
        <v>906</v>
      </c>
      <c r="C136" s="11"/>
      <c r="D136" s="88" t="s">
        <v>758</v>
      </c>
      <c r="E136" s="89">
        <v>52.35</v>
      </c>
      <c r="F136" s="90">
        <f t="shared" si="6"/>
        <v>10.47</v>
      </c>
      <c r="G136" s="91">
        <f t="shared" ref="G136:G177" si="7">F136*$F$4*$H$4*$E$4*365</f>
        <v>2889.0918000000001</v>
      </c>
      <c r="H136" s="91">
        <f t="shared" ref="H136:H177" si="8">F136*$G$4*$H$4*$E$4*365</f>
        <v>30376.736640000003</v>
      </c>
    </row>
    <row r="137" spans="2:8" x14ac:dyDescent="0.3">
      <c r="B137" s="87" t="s">
        <v>907</v>
      </c>
      <c r="C137" s="11"/>
      <c r="D137" s="88" t="s">
        <v>739</v>
      </c>
      <c r="E137" s="89">
        <v>53.35</v>
      </c>
      <c r="F137" s="90">
        <f t="shared" si="6"/>
        <v>10.670000000000002</v>
      </c>
      <c r="G137" s="91">
        <f t="shared" si="7"/>
        <v>2944.2798000000003</v>
      </c>
      <c r="H137" s="91">
        <f t="shared" si="8"/>
        <v>30956.999040000002</v>
      </c>
    </row>
    <row r="138" spans="2:8" x14ac:dyDescent="0.3">
      <c r="B138" s="87" t="s">
        <v>802</v>
      </c>
      <c r="C138" s="11"/>
      <c r="D138" s="88" t="s">
        <v>741</v>
      </c>
      <c r="E138" s="89">
        <v>54.35</v>
      </c>
      <c r="F138" s="90">
        <f t="shared" si="6"/>
        <v>10.870000000000001</v>
      </c>
      <c r="G138" s="91">
        <f t="shared" si="7"/>
        <v>2999.4677999999999</v>
      </c>
      <c r="H138" s="91">
        <f t="shared" si="8"/>
        <v>31537.261440000002</v>
      </c>
    </row>
    <row r="139" spans="2:8" x14ac:dyDescent="0.3">
      <c r="B139" s="87" t="s">
        <v>908</v>
      </c>
      <c r="C139" s="11"/>
      <c r="D139" s="88" t="s">
        <v>739</v>
      </c>
      <c r="E139" s="89">
        <v>55.35</v>
      </c>
      <c r="F139" s="90">
        <f t="shared" si="6"/>
        <v>11.07</v>
      </c>
      <c r="G139" s="91">
        <f t="shared" si="7"/>
        <v>3054.6557999999995</v>
      </c>
      <c r="H139" s="91">
        <f t="shared" si="8"/>
        <v>32117.523840000002</v>
      </c>
    </row>
    <row r="140" spans="2:8" x14ac:dyDescent="0.3">
      <c r="B140" s="87" t="s">
        <v>872</v>
      </c>
      <c r="C140" s="11"/>
      <c r="D140" s="88" t="s">
        <v>909</v>
      </c>
      <c r="E140" s="89">
        <v>56.35</v>
      </c>
      <c r="F140" s="90">
        <f t="shared" si="6"/>
        <v>11.270000000000001</v>
      </c>
      <c r="G140" s="91">
        <f t="shared" si="7"/>
        <v>3109.8438000000001</v>
      </c>
      <c r="H140" s="91">
        <f t="shared" si="8"/>
        <v>32697.786240000001</v>
      </c>
    </row>
    <row r="141" spans="2:8" x14ac:dyDescent="0.3">
      <c r="B141" s="87" t="s">
        <v>816</v>
      </c>
      <c r="C141" s="11"/>
      <c r="D141" s="88" t="s">
        <v>910</v>
      </c>
      <c r="E141" s="89">
        <v>57.35</v>
      </c>
      <c r="F141" s="90">
        <f t="shared" si="6"/>
        <v>11.47</v>
      </c>
      <c r="G141" s="91">
        <f t="shared" si="7"/>
        <v>3165.0318000000007</v>
      </c>
      <c r="H141" s="91">
        <f t="shared" si="8"/>
        <v>33278.048640000001</v>
      </c>
    </row>
    <row r="142" spans="2:8" x14ac:dyDescent="0.3">
      <c r="B142" s="87" t="s">
        <v>810</v>
      </c>
      <c r="C142" s="11"/>
      <c r="D142" s="88" t="s">
        <v>911</v>
      </c>
      <c r="E142" s="89">
        <v>58.35</v>
      </c>
      <c r="F142" s="90">
        <f t="shared" si="6"/>
        <v>11.670000000000002</v>
      </c>
      <c r="G142" s="91">
        <f t="shared" si="7"/>
        <v>3220.2198000000003</v>
      </c>
      <c r="H142" s="91">
        <f t="shared" si="8"/>
        <v>33858.311040000001</v>
      </c>
    </row>
    <row r="143" spans="2:8" x14ac:dyDescent="0.3">
      <c r="B143" s="87" t="s">
        <v>912</v>
      </c>
      <c r="C143" s="11"/>
      <c r="D143" s="88" t="s">
        <v>801</v>
      </c>
      <c r="E143" s="89">
        <v>59.35</v>
      </c>
      <c r="F143" s="90">
        <f t="shared" si="6"/>
        <v>11.870000000000001</v>
      </c>
      <c r="G143" s="91">
        <f t="shared" si="7"/>
        <v>3275.4078</v>
      </c>
      <c r="H143" s="91">
        <f t="shared" si="8"/>
        <v>34438.573440000007</v>
      </c>
    </row>
    <row r="144" spans="2:8" x14ac:dyDescent="0.3">
      <c r="B144" s="87" t="s">
        <v>913</v>
      </c>
      <c r="C144" s="11"/>
      <c r="D144" s="88" t="s">
        <v>863</v>
      </c>
      <c r="E144" s="89">
        <v>60.35</v>
      </c>
      <c r="F144" s="90">
        <f t="shared" si="6"/>
        <v>12.07</v>
      </c>
      <c r="G144" s="91">
        <f t="shared" si="7"/>
        <v>3330.5957999999996</v>
      </c>
      <c r="H144" s="91">
        <f t="shared" si="8"/>
        <v>35018.835840000007</v>
      </c>
    </row>
    <row r="145" spans="2:8" x14ac:dyDescent="0.3">
      <c r="B145" s="11" t="s">
        <v>914</v>
      </c>
      <c r="C145" s="11"/>
      <c r="D145" s="2"/>
      <c r="E145" s="89">
        <v>61.35</v>
      </c>
      <c r="F145" s="90">
        <f t="shared" si="6"/>
        <v>12.270000000000001</v>
      </c>
      <c r="G145" s="91">
        <f t="shared" si="7"/>
        <v>3385.7838000000002</v>
      </c>
      <c r="H145" s="91">
        <f t="shared" si="8"/>
        <v>35599.098239999999</v>
      </c>
    </row>
    <row r="146" spans="2:8" x14ac:dyDescent="0.3">
      <c r="B146" s="85" t="s">
        <v>915</v>
      </c>
      <c r="C146" s="11"/>
      <c r="D146" s="2"/>
      <c r="E146" s="89">
        <v>62.35</v>
      </c>
      <c r="F146" s="90">
        <f t="shared" si="6"/>
        <v>12.47</v>
      </c>
      <c r="G146" s="91">
        <f t="shared" si="7"/>
        <v>3440.9717999999998</v>
      </c>
      <c r="H146" s="91">
        <f t="shared" si="8"/>
        <v>36179.360639999999</v>
      </c>
    </row>
    <row r="147" spans="2:8" x14ac:dyDescent="0.3">
      <c r="B147" s="85" t="s">
        <v>916</v>
      </c>
      <c r="C147" s="11"/>
      <c r="D147" s="2"/>
      <c r="E147" s="89">
        <v>63.35</v>
      </c>
      <c r="F147" s="90">
        <f t="shared" si="6"/>
        <v>12.670000000000002</v>
      </c>
      <c r="G147" s="91">
        <f t="shared" si="7"/>
        <v>3496.1598000000004</v>
      </c>
      <c r="H147" s="91">
        <f t="shared" si="8"/>
        <v>36759.623039999999</v>
      </c>
    </row>
    <row r="148" spans="2:8" x14ac:dyDescent="0.3">
      <c r="B148" s="11" t="s">
        <v>917</v>
      </c>
      <c r="C148" s="11"/>
      <c r="D148" s="2"/>
      <c r="E148" s="89">
        <v>64.349999999999994</v>
      </c>
      <c r="F148" s="90">
        <f t="shared" si="6"/>
        <v>12.87</v>
      </c>
      <c r="G148" s="91">
        <f t="shared" si="7"/>
        <v>3551.3477999999996</v>
      </c>
      <c r="H148" s="91">
        <f t="shared" si="8"/>
        <v>37339.885439999998</v>
      </c>
    </row>
    <row r="149" spans="2:8" x14ac:dyDescent="0.3">
      <c r="B149" s="11" t="s">
        <v>918</v>
      </c>
      <c r="C149" s="11"/>
      <c r="D149" s="89" t="s">
        <v>919</v>
      </c>
      <c r="E149" s="89">
        <v>65.349999999999994</v>
      </c>
      <c r="F149" s="90">
        <f t="shared" si="6"/>
        <v>13.07</v>
      </c>
      <c r="G149" s="91">
        <f t="shared" si="7"/>
        <v>3606.5358000000001</v>
      </c>
      <c r="H149" s="91">
        <f t="shared" si="8"/>
        <v>37920.147839999998</v>
      </c>
    </row>
    <row r="150" spans="2:8" x14ac:dyDescent="0.3">
      <c r="B150" s="11" t="s">
        <v>920</v>
      </c>
      <c r="C150" s="11"/>
      <c r="D150" s="89" t="s">
        <v>921</v>
      </c>
      <c r="E150" s="89">
        <v>66.349999999999994</v>
      </c>
      <c r="F150" s="90">
        <f t="shared" si="6"/>
        <v>13.27</v>
      </c>
      <c r="G150" s="91">
        <f t="shared" si="7"/>
        <v>3661.7237999999998</v>
      </c>
      <c r="H150" s="91">
        <f t="shared" si="8"/>
        <v>38500.410239999997</v>
      </c>
    </row>
    <row r="151" spans="2:8" x14ac:dyDescent="0.3">
      <c r="B151" s="11" t="s">
        <v>922</v>
      </c>
      <c r="C151" s="11"/>
      <c r="D151" s="89" t="s">
        <v>923</v>
      </c>
      <c r="E151" s="89">
        <v>67.349999999999994</v>
      </c>
      <c r="F151" s="90">
        <f t="shared" si="6"/>
        <v>13.469999999999999</v>
      </c>
      <c r="G151" s="91">
        <f t="shared" si="7"/>
        <v>3716.9117999999994</v>
      </c>
      <c r="H151" s="91">
        <f t="shared" si="8"/>
        <v>39080.67263999999</v>
      </c>
    </row>
    <row r="152" spans="2:8" x14ac:dyDescent="0.3">
      <c r="B152" s="11" t="s">
        <v>924</v>
      </c>
      <c r="C152" s="11"/>
      <c r="D152" s="89" t="s">
        <v>863</v>
      </c>
      <c r="E152" s="89">
        <v>68.349999999999994</v>
      </c>
      <c r="F152" s="90">
        <f t="shared" si="6"/>
        <v>13.67</v>
      </c>
      <c r="G152" s="91">
        <f t="shared" si="7"/>
        <v>3772.0998</v>
      </c>
      <c r="H152" s="91">
        <f t="shared" si="8"/>
        <v>39660.935040000004</v>
      </c>
    </row>
    <row r="153" spans="2:8" x14ac:dyDescent="0.3">
      <c r="B153" s="11" t="s">
        <v>925</v>
      </c>
      <c r="C153" s="11"/>
      <c r="D153" s="89" t="s">
        <v>926</v>
      </c>
      <c r="E153" s="89">
        <v>69.349999999999994</v>
      </c>
      <c r="F153" s="90">
        <f t="shared" si="6"/>
        <v>13.87</v>
      </c>
      <c r="G153" s="91">
        <f t="shared" si="7"/>
        <v>3827.2878000000001</v>
      </c>
      <c r="H153" s="91">
        <f t="shared" si="8"/>
        <v>40241.197439999996</v>
      </c>
    </row>
    <row r="154" spans="2:8" x14ac:dyDescent="0.3">
      <c r="B154" s="11" t="s">
        <v>927</v>
      </c>
      <c r="C154" s="11"/>
      <c r="D154" s="89" t="s">
        <v>928</v>
      </c>
      <c r="E154" s="89">
        <v>70.349999999999994</v>
      </c>
      <c r="F154" s="90">
        <f t="shared" si="6"/>
        <v>14.07</v>
      </c>
      <c r="G154" s="91">
        <f t="shared" si="7"/>
        <v>3882.4758000000002</v>
      </c>
      <c r="H154" s="91">
        <f t="shared" si="8"/>
        <v>40821.459839999996</v>
      </c>
    </row>
    <row r="155" spans="2:8" x14ac:dyDescent="0.3">
      <c r="B155" s="11" t="s">
        <v>929</v>
      </c>
      <c r="C155" s="11"/>
      <c r="D155" s="89" t="s">
        <v>930</v>
      </c>
      <c r="E155" s="89">
        <v>71.349999999999994</v>
      </c>
      <c r="F155" s="90">
        <f t="shared" si="6"/>
        <v>14.27</v>
      </c>
      <c r="G155" s="91">
        <f t="shared" si="7"/>
        <v>3937.6637999999998</v>
      </c>
      <c r="H155" s="91">
        <f t="shared" si="8"/>
        <v>41401.722239999996</v>
      </c>
    </row>
    <row r="156" spans="2:8" x14ac:dyDescent="0.3">
      <c r="B156" s="11" t="s">
        <v>925</v>
      </c>
      <c r="C156" s="11"/>
      <c r="D156" s="89" t="s">
        <v>823</v>
      </c>
      <c r="E156" s="89">
        <v>72.349999999999994</v>
      </c>
      <c r="F156" s="90">
        <f t="shared" si="6"/>
        <v>14.469999999999999</v>
      </c>
      <c r="G156" s="91">
        <f t="shared" si="7"/>
        <v>3992.8517999999995</v>
      </c>
      <c r="H156" s="91">
        <f t="shared" si="8"/>
        <v>41981.984639999988</v>
      </c>
    </row>
    <row r="157" spans="2:8" x14ac:dyDescent="0.3">
      <c r="B157" s="11" t="s">
        <v>931</v>
      </c>
      <c r="C157" s="11"/>
      <c r="D157" s="89" t="s">
        <v>932</v>
      </c>
      <c r="E157" s="89">
        <v>73.349999999999994</v>
      </c>
      <c r="F157" s="90">
        <f t="shared" si="6"/>
        <v>14.67</v>
      </c>
      <c r="G157" s="91">
        <f t="shared" si="7"/>
        <v>4048.0398000000005</v>
      </c>
      <c r="H157" s="91">
        <f t="shared" si="8"/>
        <v>42562.247040000009</v>
      </c>
    </row>
    <row r="158" spans="2:8" x14ac:dyDescent="0.3">
      <c r="B158" s="11" t="s">
        <v>929</v>
      </c>
      <c r="C158" s="11"/>
      <c r="D158" s="89" t="s">
        <v>726</v>
      </c>
      <c r="E158" s="89">
        <v>74.349999999999994</v>
      </c>
      <c r="F158" s="90">
        <f t="shared" si="6"/>
        <v>14.87</v>
      </c>
      <c r="G158" s="91">
        <f t="shared" si="7"/>
        <v>4103.2277999999988</v>
      </c>
      <c r="H158" s="91">
        <f t="shared" si="8"/>
        <v>43142.509440000002</v>
      </c>
    </row>
    <row r="159" spans="2:8" x14ac:dyDescent="0.3">
      <c r="B159" s="11" t="s">
        <v>933</v>
      </c>
      <c r="C159" s="11"/>
      <c r="D159" s="89" t="s">
        <v>934</v>
      </c>
      <c r="E159" s="89">
        <v>75.349999999999994</v>
      </c>
      <c r="F159" s="90">
        <f t="shared" si="6"/>
        <v>15.07</v>
      </c>
      <c r="G159" s="91">
        <f t="shared" si="7"/>
        <v>4158.4157999999998</v>
      </c>
      <c r="H159" s="91">
        <f t="shared" si="8"/>
        <v>43722.771839999994</v>
      </c>
    </row>
    <row r="160" spans="2:8" x14ac:dyDescent="0.3">
      <c r="B160" s="11" t="s">
        <v>935</v>
      </c>
      <c r="C160" s="11"/>
      <c r="D160" s="89" t="s">
        <v>921</v>
      </c>
      <c r="E160" s="89">
        <v>76.349999999999994</v>
      </c>
      <c r="F160" s="90">
        <f t="shared" si="6"/>
        <v>15.27</v>
      </c>
      <c r="G160" s="91">
        <f t="shared" si="7"/>
        <v>4213.603799999999</v>
      </c>
      <c r="H160" s="91">
        <f t="shared" si="8"/>
        <v>44303.034239999994</v>
      </c>
    </row>
    <row r="161" spans="2:8" x14ac:dyDescent="0.3">
      <c r="B161" s="11" t="s">
        <v>935</v>
      </c>
      <c r="C161" s="11"/>
      <c r="D161" s="89" t="s">
        <v>921</v>
      </c>
      <c r="E161" s="89">
        <v>77.349999999999994</v>
      </c>
      <c r="F161" s="90">
        <f t="shared" si="6"/>
        <v>15.469999999999999</v>
      </c>
      <c r="G161" s="91">
        <f t="shared" si="7"/>
        <v>4268.7918</v>
      </c>
      <c r="H161" s="91">
        <f t="shared" si="8"/>
        <v>44883.296639999993</v>
      </c>
    </row>
    <row r="162" spans="2:8" x14ac:dyDescent="0.3">
      <c r="B162" s="11" t="s">
        <v>935</v>
      </c>
      <c r="C162" s="11"/>
      <c r="D162" s="89" t="s">
        <v>801</v>
      </c>
      <c r="E162" s="89">
        <v>78.349999999999994</v>
      </c>
      <c r="F162" s="90">
        <f t="shared" si="6"/>
        <v>15.67</v>
      </c>
      <c r="G162" s="91">
        <f t="shared" si="7"/>
        <v>4323.9798000000001</v>
      </c>
      <c r="H162" s="91">
        <f t="shared" si="8"/>
        <v>45463.55904</v>
      </c>
    </row>
    <row r="163" spans="2:8" x14ac:dyDescent="0.3">
      <c r="B163" s="11" t="s">
        <v>935</v>
      </c>
      <c r="C163" s="11"/>
      <c r="D163" s="89" t="s">
        <v>936</v>
      </c>
      <c r="E163" s="89">
        <v>79.349999999999994</v>
      </c>
      <c r="F163" s="90">
        <f t="shared" si="6"/>
        <v>15.87</v>
      </c>
      <c r="G163" s="91">
        <f t="shared" si="7"/>
        <v>4379.1677999999993</v>
      </c>
      <c r="H163" s="91">
        <f t="shared" si="8"/>
        <v>46043.82144</v>
      </c>
    </row>
    <row r="164" spans="2:8" x14ac:dyDescent="0.3">
      <c r="B164" s="11" t="s">
        <v>927</v>
      </c>
      <c r="C164" s="11"/>
      <c r="D164" s="89" t="s">
        <v>865</v>
      </c>
      <c r="E164" s="89">
        <v>80.349999999999994</v>
      </c>
      <c r="F164" s="90">
        <f t="shared" si="6"/>
        <v>16.07</v>
      </c>
      <c r="G164" s="91">
        <f t="shared" si="7"/>
        <v>4434.3558000000003</v>
      </c>
      <c r="H164" s="91">
        <f t="shared" si="8"/>
        <v>46624.083840000007</v>
      </c>
    </row>
    <row r="165" spans="2:8" x14ac:dyDescent="0.3">
      <c r="B165" s="11" t="s">
        <v>937</v>
      </c>
      <c r="C165" s="11"/>
      <c r="D165" s="89" t="s">
        <v>938</v>
      </c>
      <c r="E165" s="89">
        <v>81.349999999999994</v>
      </c>
      <c r="F165" s="90">
        <f t="shared" si="6"/>
        <v>16.27</v>
      </c>
      <c r="G165" s="91">
        <f t="shared" si="7"/>
        <v>4489.5437999999986</v>
      </c>
      <c r="H165" s="91">
        <f t="shared" si="8"/>
        <v>47204.346239999992</v>
      </c>
    </row>
    <row r="166" spans="2:8" x14ac:dyDescent="0.3">
      <c r="B166" s="85" t="s">
        <v>939</v>
      </c>
      <c r="C166" s="11"/>
      <c r="D166" s="89" t="s">
        <v>940</v>
      </c>
      <c r="E166" s="89">
        <v>82.35</v>
      </c>
      <c r="F166" s="90">
        <f t="shared" si="6"/>
        <v>16.47</v>
      </c>
      <c r="G166" s="91">
        <f t="shared" si="7"/>
        <v>4544.7317999999996</v>
      </c>
      <c r="H166" s="91">
        <f t="shared" si="8"/>
        <v>47784.608639999984</v>
      </c>
    </row>
    <row r="167" spans="2:8" ht="57.6" x14ac:dyDescent="0.3">
      <c r="B167" s="82" t="s">
        <v>941</v>
      </c>
      <c r="C167" s="11"/>
      <c r="D167" s="89" t="s">
        <v>942</v>
      </c>
      <c r="E167" s="89">
        <v>83.35</v>
      </c>
      <c r="F167" s="90">
        <f t="shared" si="6"/>
        <v>16.669999999999998</v>
      </c>
      <c r="G167" s="91">
        <f t="shared" si="7"/>
        <v>4599.9197999999997</v>
      </c>
      <c r="H167" s="91">
        <f t="shared" si="8"/>
        <v>48364.871039999991</v>
      </c>
    </row>
    <row r="168" spans="2:8" ht="28.8" x14ac:dyDescent="0.3">
      <c r="B168" s="82" t="s">
        <v>943</v>
      </c>
      <c r="C168" s="11"/>
      <c r="D168" s="89" t="s">
        <v>944</v>
      </c>
      <c r="E168" s="89">
        <v>84.35</v>
      </c>
      <c r="F168" s="90">
        <f t="shared" si="6"/>
        <v>16.87</v>
      </c>
      <c r="G168" s="91">
        <f t="shared" si="7"/>
        <v>4655.1078000000007</v>
      </c>
      <c r="H168" s="91">
        <f t="shared" si="8"/>
        <v>48945.133440000005</v>
      </c>
    </row>
    <row r="169" spans="2:8" ht="28.8" x14ac:dyDescent="0.3">
      <c r="B169" s="82" t="s">
        <v>945</v>
      </c>
      <c r="C169" s="11"/>
      <c r="D169" s="89"/>
      <c r="E169" s="89">
        <v>85.35</v>
      </c>
      <c r="F169" s="90">
        <f t="shared" si="6"/>
        <v>17.07</v>
      </c>
      <c r="G169" s="91">
        <f t="shared" si="7"/>
        <v>4710.2957999999999</v>
      </c>
      <c r="H169" s="91">
        <f t="shared" si="8"/>
        <v>49525.395839999997</v>
      </c>
    </row>
    <row r="170" spans="2:8" x14ac:dyDescent="0.3">
      <c r="B170" s="85" t="s">
        <v>946</v>
      </c>
      <c r="C170" s="11"/>
      <c r="D170" s="89"/>
      <c r="E170" s="89">
        <v>86.35</v>
      </c>
      <c r="F170" s="90">
        <f t="shared" si="6"/>
        <v>17.27</v>
      </c>
      <c r="G170" s="91">
        <f t="shared" si="7"/>
        <v>4765.4838</v>
      </c>
      <c r="H170" s="91">
        <f t="shared" si="8"/>
        <v>50105.65823999999</v>
      </c>
    </row>
    <row r="171" spans="2:8" ht="28.8" x14ac:dyDescent="0.3">
      <c r="B171" s="92" t="s">
        <v>947</v>
      </c>
      <c r="C171" s="11"/>
      <c r="D171" s="89" t="s">
        <v>948</v>
      </c>
      <c r="E171" s="89">
        <v>87.35</v>
      </c>
      <c r="F171" s="90">
        <f t="shared" si="6"/>
        <v>17.47</v>
      </c>
      <c r="G171" s="91">
        <f t="shared" si="7"/>
        <v>4820.6718000000001</v>
      </c>
      <c r="H171" s="91">
        <f t="shared" si="8"/>
        <v>50685.920639999989</v>
      </c>
    </row>
    <row r="172" spans="2:8" x14ac:dyDescent="0.3">
      <c r="B172" s="87" t="s">
        <v>889</v>
      </c>
      <c r="C172" s="11"/>
      <c r="D172" s="89" t="s">
        <v>894</v>
      </c>
      <c r="E172" s="89">
        <v>88.35</v>
      </c>
      <c r="F172" s="90">
        <f t="shared" si="6"/>
        <v>17.669999999999998</v>
      </c>
      <c r="G172" s="91">
        <f t="shared" si="7"/>
        <v>4875.8597999999993</v>
      </c>
      <c r="H172" s="91">
        <f t="shared" si="8"/>
        <v>51266.183039999989</v>
      </c>
    </row>
    <row r="173" spans="2:8" x14ac:dyDescent="0.3">
      <c r="B173" s="93" t="s">
        <v>949</v>
      </c>
      <c r="C173" s="11"/>
      <c r="D173" s="89" t="s">
        <v>950</v>
      </c>
      <c r="E173" s="89">
        <v>89.35</v>
      </c>
      <c r="F173" s="90">
        <f t="shared" si="6"/>
        <v>17.87</v>
      </c>
      <c r="G173" s="91">
        <f t="shared" si="7"/>
        <v>4931.0478000000003</v>
      </c>
      <c r="H173" s="91">
        <f t="shared" si="8"/>
        <v>51846.445440000003</v>
      </c>
    </row>
    <row r="174" spans="2:8" x14ac:dyDescent="0.3">
      <c r="B174" s="81" t="s">
        <v>951</v>
      </c>
      <c r="C174" s="11"/>
      <c r="D174" s="89" t="s">
        <v>952</v>
      </c>
      <c r="E174" s="89">
        <v>90.35</v>
      </c>
      <c r="F174" s="90">
        <f t="shared" si="6"/>
        <v>18.07</v>
      </c>
      <c r="G174" s="91">
        <f t="shared" si="7"/>
        <v>4986.2358000000004</v>
      </c>
      <c r="H174" s="91">
        <f t="shared" si="8"/>
        <v>52426.707840000003</v>
      </c>
    </row>
    <row r="175" spans="2:8" x14ac:dyDescent="0.3">
      <c r="B175" s="87" t="s">
        <v>804</v>
      </c>
      <c r="C175" s="11"/>
      <c r="D175" s="89" t="s">
        <v>953</v>
      </c>
      <c r="E175" s="89">
        <v>91.35</v>
      </c>
      <c r="F175" s="90">
        <f t="shared" si="6"/>
        <v>18.27</v>
      </c>
      <c r="G175" s="91">
        <f t="shared" si="7"/>
        <v>5041.4237999999996</v>
      </c>
      <c r="H175" s="91">
        <f t="shared" si="8"/>
        <v>53006.970240000002</v>
      </c>
    </row>
    <row r="176" spans="2:8" ht="43.2" x14ac:dyDescent="0.3">
      <c r="B176" s="87" t="s">
        <v>954</v>
      </c>
      <c r="C176" s="11"/>
      <c r="D176" s="89" t="s">
        <v>788</v>
      </c>
      <c r="E176" s="89">
        <v>92.35</v>
      </c>
      <c r="F176" s="90">
        <f t="shared" si="6"/>
        <v>18.47</v>
      </c>
      <c r="G176" s="91">
        <f t="shared" si="7"/>
        <v>5096.6117999999988</v>
      </c>
      <c r="H176" s="91">
        <f t="shared" si="8"/>
        <v>53587.232639999987</v>
      </c>
    </row>
    <row r="177" spans="2:8" x14ac:dyDescent="0.3">
      <c r="B177" s="81" t="s">
        <v>955</v>
      </c>
      <c r="C177" s="11"/>
      <c r="D177" s="89" t="s">
        <v>813</v>
      </c>
      <c r="E177" s="89">
        <v>93.35</v>
      </c>
      <c r="F177" s="90">
        <f t="shared" si="6"/>
        <v>18.669999999999998</v>
      </c>
      <c r="G177" s="91">
        <f t="shared" si="7"/>
        <v>5151.7997999999989</v>
      </c>
      <c r="H177" s="91">
        <f t="shared" si="8"/>
        <v>54167.495039999994</v>
      </c>
    </row>
    <row r="178" spans="2:8" ht="18" x14ac:dyDescent="0.35">
      <c r="B178" s="503" t="s">
        <v>128</v>
      </c>
      <c r="C178" s="503"/>
      <c r="D178" s="503"/>
      <c r="E178" s="503"/>
      <c r="F178" s="503"/>
      <c r="G178" s="14">
        <f>SUM(G7:G177)</f>
        <v>280242.24124679994</v>
      </c>
      <c r="H178" s="14">
        <f>SUM(H7:H177)</f>
        <v>2946546.9936806401</v>
      </c>
    </row>
  </sheetData>
  <mergeCells count="15">
    <mergeCell ref="B74:B76"/>
    <mergeCell ref="F6:H6"/>
    <mergeCell ref="B12:B14"/>
    <mergeCell ref="C12:C14"/>
    <mergeCell ref="B32:B33"/>
    <mergeCell ref="C32:C33"/>
    <mergeCell ref="G125:G128"/>
    <mergeCell ref="H125:H128"/>
    <mergeCell ref="B178:F178"/>
    <mergeCell ref="B87:B89"/>
    <mergeCell ref="B125:B128"/>
    <mergeCell ref="C125:C128"/>
    <mergeCell ref="D125:D128"/>
    <mergeCell ref="E125:E128"/>
    <mergeCell ref="F125:F128"/>
  </mergeCells>
  <pageMargins left="0.7" right="0.7" top="0.75" bottom="0.75" header="0.3" footer="0.3"/>
  <pageSetup paperSize="9" orientation="portrait" horizontalDpi="4294967292"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Definición Linea base CC 2023</vt:lpstr>
      <vt:lpstr>Hoja2</vt:lpstr>
      <vt:lpstr>Cargas Control 2021</vt:lpstr>
      <vt:lpstr>CARGAS SEC CAFETERO</vt:lpstr>
      <vt:lpstr>LB_CC_PISCI_GARZON</vt:lpstr>
      <vt:lpstr>'Cargas Control 2021'!Área_de_impresión</vt:lpstr>
      <vt:lpstr>'Definición Linea base CC 2023'!Área_de_impresión</vt:lpstr>
      <vt:lpstr>'Cargas Control 2021'!Títulos_a_imprimir</vt:lpstr>
      <vt:lpstr>'Definición Linea base CC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dc:creator>
  <cp:lastModifiedBy>CAM</cp:lastModifiedBy>
  <dcterms:created xsi:type="dcterms:W3CDTF">2009-07-17T22:29:39Z</dcterms:created>
  <dcterms:modified xsi:type="dcterms:W3CDTF">2023-09-04T14:44:24Z</dcterms:modified>
</cp:coreProperties>
</file>